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trlProps/ctrlProp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activeX/activeX11.xml" ContentType="application/vnd.ms-office.activeX+xml"/>
  <Override PartName="/xl/activeX/activeX11.bin" ContentType="application/vnd.ms-office.activeX"/>
  <Override PartName="/xl/tables/table1.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tables/table2.xml" ContentType="application/vnd.openxmlformats-officedocument.spreadsheetml.table+xml"/>
  <Override PartName="/xl/drawings/drawing5.xml" ContentType="application/vnd.openxmlformats-officedocument.drawing+xml"/>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tables/table3.xml" ContentType="application/vnd.openxmlformats-officedocument.spreadsheetml.table+xml"/>
  <Override PartName="/xl/drawings/drawing6.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comments3.xml" ContentType="application/vnd.openxmlformats-officedocument.spreadsheetml.comments+xml"/>
  <Override PartName="/xl/drawings/drawing7.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tables/table4.xml" ContentType="application/vnd.openxmlformats-officedocument.spreadsheetml.table+xml"/>
  <Override PartName="/xl/drawings/drawing8.xml" ContentType="application/vnd.openxmlformats-officedocument.drawing+xml"/>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tables/table5.xml" ContentType="application/vnd.openxmlformats-officedocument.spreadsheetml.table+xml"/>
  <Override PartName="/xl/drawings/drawing9.xml" ContentType="application/vnd.openxmlformats-officedocument.drawing+xml"/>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tables/table6.xml" ContentType="application/vnd.openxmlformats-officedocument.spreadsheetml.table+xml"/>
  <Override PartName="/xl/drawings/drawing10.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tables/table7.xml" ContentType="application/vnd.openxmlformats-officedocument.spreadsheetml.table+xml"/>
  <Override PartName="/xl/drawings/drawing11.xml" ContentType="application/vnd.openxmlformats-officedocument.drawing+xml"/>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drawings/drawing12.xml" ContentType="application/vnd.openxmlformats-officedocument.drawing+xml"/>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tables/table8.xml" ContentType="application/vnd.openxmlformats-officedocument.spreadsheetml.table+xml"/>
  <Override PartName="/xl/drawings/drawing13.xml" ContentType="application/vnd.openxmlformats-officedocument.drawing+xml"/>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tables/table9.xml" ContentType="application/vnd.openxmlformats-officedocument.spreadsheetml.table+xml"/>
  <Override PartName="/xl/drawings/drawing14.xml" ContentType="application/vnd.openxmlformats-officedocument.drawing+xml"/>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tables/table10.xml" ContentType="application/vnd.openxmlformats-officedocument.spreadsheetml.table+xml"/>
  <Override PartName="/xl/drawings/drawing15.xml" ContentType="application/vnd.openxmlformats-officedocument.drawing+xml"/>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tables/table11.xml" ContentType="application/vnd.openxmlformats-officedocument.spreadsheetml.table+xml"/>
  <Override PartName="/xl/drawings/drawing16.xml" ContentType="application/vnd.openxmlformats-officedocument.drawing+xml"/>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tables/table12.xml" ContentType="application/vnd.openxmlformats-officedocument.spreadsheetml.table+xml"/>
  <Override PartName="/xl/drawings/drawing17.xml" ContentType="application/vnd.openxmlformats-officedocument.drawing+xml"/>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tables/table13.xml" ContentType="application/vnd.openxmlformats-officedocument.spreadsheetml.table+xml"/>
  <Override PartName="/xl/drawings/drawing18.xml" ContentType="application/vnd.openxmlformats-officedocument.drawing+xml"/>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tables/table14.xml" ContentType="application/vnd.openxmlformats-officedocument.spreadsheetml.table+xml"/>
  <Override PartName="/xl/drawings/drawing19.xml" ContentType="application/vnd.openxmlformats-officedocument.drawing+xml"/>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tables/table15.xml" ContentType="application/vnd.openxmlformats-officedocument.spreadsheetml.table+xml"/>
  <Override PartName="/xl/drawings/drawing20.xml" ContentType="application/vnd.openxmlformats-officedocument.drawing+xml"/>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tables/table16.xml" ContentType="application/vnd.openxmlformats-officedocument.spreadsheetml.table+xml"/>
  <Override PartName="/xl/drawings/drawing21.xml" ContentType="application/vnd.openxmlformats-officedocument.drawing+xml"/>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tables/table17.xml" ContentType="application/vnd.openxmlformats-officedocument.spreadsheetml.table+xml"/>
  <Override PartName="/xl/drawings/drawing22.xml" ContentType="application/vnd.openxmlformats-officedocument.drawing+xml"/>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tables/table18.xml" ContentType="application/vnd.openxmlformats-officedocument.spreadsheetml.table+xml"/>
  <Override PartName="/xl/drawings/drawing23.xml" ContentType="application/vnd.openxmlformats-officedocument.drawing+xml"/>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tables/table19.xml" ContentType="application/vnd.openxmlformats-officedocument.spreadsheetml.table+xml"/>
  <Override PartName="/xl/drawings/drawing24.xml" ContentType="application/vnd.openxmlformats-officedocument.drawing+xml"/>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tables/table20.xml" ContentType="application/vnd.openxmlformats-officedocument.spreadsheetml.table+xml"/>
  <Override PartName="/xl/drawings/drawing25.xml" ContentType="application/vnd.openxmlformats-officedocument.drawing+xml"/>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tables/table21.xml" ContentType="application/vnd.openxmlformats-officedocument.spreadsheetml.table+xml"/>
  <Override PartName="/xl/drawings/drawing26.xml" ContentType="application/vnd.openxmlformats-officedocument.drawing+xml"/>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tables/table22.xml" ContentType="application/vnd.openxmlformats-officedocument.spreadsheetml.table+xml"/>
  <Override PartName="/xl/drawings/drawing27.xml" ContentType="application/vnd.openxmlformats-officedocument.drawing+xml"/>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xl/activeX/activeX82.xml" ContentType="application/vnd.ms-office.activeX+xml"/>
  <Override PartName="/xl/activeX/activeX82.bin" ContentType="application/vnd.ms-office.activeX"/>
  <Override PartName="/xl/tables/table23.xml" ContentType="application/vnd.openxmlformats-officedocument.spreadsheetml.table+xml"/>
  <Override PartName="/xl/drawings/drawing28.xml" ContentType="application/vnd.openxmlformats-officedocument.drawing+xml"/>
  <Override PartName="/xl/activeX/activeX83.xml" ContentType="application/vnd.ms-office.activeX+xml"/>
  <Override PartName="/xl/activeX/activeX83.bin" ContentType="application/vnd.ms-office.activeX"/>
  <Override PartName="/xl/activeX/activeX84.xml" ContentType="application/vnd.ms-office.activeX+xml"/>
  <Override PartName="/xl/activeX/activeX84.bin" ContentType="application/vnd.ms-office.activeX"/>
  <Override PartName="/xl/activeX/activeX85.xml" ContentType="application/vnd.ms-office.activeX+xml"/>
  <Override PartName="/xl/activeX/activeX85.bin" ContentType="application/vnd.ms-office.activeX"/>
  <Override PartName="/xl/tables/table24.xml" ContentType="application/vnd.openxmlformats-officedocument.spreadsheetml.table+xml"/>
  <Override PartName="/xl/drawings/drawing29.xml" ContentType="application/vnd.openxmlformats-officedocument.drawing+xml"/>
  <Override PartName="/xl/activeX/activeX86.xml" ContentType="application/vnd.ms-office.activeX+xml"/>
  <Override PartName="/xl/activeX/activeX86.bin" ContentType="application/vnd.ms-office.activeX"/>
  <Override PartName="/xl/activeX/activeX87.xml" ContentType="application/vnd.ms-office.activeX+xml"/>
  <Override PartName="/xl/activeX/activeX87.bin" ContentType="application/vnd.ms-office.activeX"/>
  <Override PartName="/xl/activeX/activeX88.xml" ContentType="application/vnd.ms-office.activeX+xml"/>
  <Override PartName="/xl/activeX/activeX88.bin" ContentType="application/vnd.ms-office.activeX"/>
  <Override PartName="/xl/tables/table25.xml" ContentType="application/vnd.openxmlformats-officedocument.spreadsheetml.table+xml"/>
  <Override PartName="/xl/drawings/drawing30.xml" ContentType="application/vnd.openxmlformats-officedocument.drawing+xml"/>
  <Override PartName="/xl/activeX/activeX89.xml" ContentType="application/vnd.ms-office.activeX+xml"/>
  <Override PartName="/xl/activeX/activeX89.bin" ContentType="application/vnd.ms-office.activeX"/>
  <Override PartName="/xl/activeX/activeX90.xml" ContentType="application/vnd.ms-office.activeX+xml"/>
  <Override PartName="/xl/activeX/activeX90.bin" ContentType="application/vnd.ms-office.activeX"/>
  <Override PartName="/xl/activeX/activeX91.xml" ContentType="application/vnd.ms-office.activeX+xml"/>
  <Override PartName="/xl/activeX/activeX91.bin" ContentType="application/vnd.ms-office.activeX"/>
  <Override PartName="/xl/tables/table2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updateLinks="always" codeName="ThisWorkbook" defaultThemeVersion="124226"/>
  <workbookProtection lockStructure="1"/>
  <bookViews>
    <workbookView xWindow="-75" yWindow="4095" windowWidth="15600" windowHeight="3585" tabRatio="946" firstSheet="3" activeTab="3"/>
  </bookViews>
  <sheets>
    <sheet name="Sheet1" sheetId="40" state="hidden" r:id="rId1"/>
    <sheet name="constants" sheetId="35" state="hidden" r:id="rId2"/>
    <sheet name="variables" sheetId="39" state="hidden" r:id="rId3"/>
    <sheet name="3_Townships" sheetId="33" r:id="rId4"/>
    <sheet name="6_Village_Tracts" sheetId="30" r:id="rId5"/>
    <sheet name="5_Wards" sheetId="29" r:id="rId6"/>
    <sheet name="Ward_Names_TS" sheetId="136" r:id="rId7"/>
    <sheet name="Village_Names_TS" sheetId="51" r:id="rId8"/>
    <sheet name="Village_Names_VT" sheetId="77" r:id="rId9"/>
    <sheet name="7_Villages" sheetId="31" r:id="rId10"/>
    <sheet name="Clean_SchoolInfo" sheetId="41" state="hidden" r:id="rId11"/>
    <sheet name="Clean_School_AYInfo" sheetId="47" state="hidden" r:id="rId12"/>
    <sheet name="Form_Setup" sheetId="106" r:id="rId13"/>
    <sheet name="SA-1" sheetId="28" r:id="rId14"/>
    <sheet name="Clean_SA_1 _Head" sheetId="72" state="hidden" r:id="rId15"/>
    <sheet name="Clean_SA_1 SchoolDetailInfo" sheetId="42" state="hidden" r:id="rId16"/>
    <sheet name="Clean_SA_1 _SchoolLandInfo" sheetId="43" state="hidden" r:id="rId17"/>
    <sheet name="Clean_SA_1 Facilities_Info" sheetId="45" state="hidden" r:id="rId18"/>
    <sheet name="Clean_SA_1 LibraryInfo" sheetId="46" state="hidden" r:id="rId19"/>
    <sheet name="Clean_SA_1 LabMediaElearn_Info" sheetId="44" state="hidden" r:id="rId20"/>
    <sheet name="Clean_31_Signed" sheetId="38" state="hidden" r:id="rId21"/>
    <sheet name="Clean_SA_2 _Head" sheetId="73" state="hidden" r:id="rId22"/>
    <sheet name="Clean_SA_2_SchoolBuildingsInfo" sheetId="57" state="hidden" r:id="rId23"/>
    <sheet name="Clean_SA_2_PlaygroundFence" sheetId="58" state="hidden" r:id="rId24"/>
    <sheet name="SA-2" sheetId="55" r:id="rId25"/>
    <sheet name="Clean_SA_2_Sanitation" sheetId="59" state="hidden" r:id="rId26"/>
    <sheet name="Clean_SA_2_Water" sheetId="61" state="hidden" r:id="rId27"/>
    <sheet name="Clean_SA_2_Electricity" sheetId="60" state="hidden" r:id="rId28"/>
    <sheet name="Clean_32_Signed" sheetId="56" state="hidden" r:id="rId29"/>
    <sheet name="SA-3" sheetId="49" r:id="rId30"/>
    <sheet name="Clean_SA_3 _Head" sheetId="74" state="hidden" r:id="rId31"/>
    <sheet name="Clean_SA_3 _SchoolCatchmentInfo" sheetId="53" state="hidden" r:id="rId32"/>
    <sheet name="Clean_33_Signed" sheetId="54" state="hidden" r:id="rId33"/>
    <sheet name="SA-4" sheetId="211" r:id="rId34"/>
    <sheet name="BQ" sheetId="63" r:id="rId35"/>
    <sheet name="TQ_Jul" sheetId="227" r:id="rId36"/>
    <sheet name="TQ_Oct" sheetId="210" r:id="rId37"/>
    <sheet name="Clean_PM_03_Head" sheetId="154" state="hidden" r:id="rId38"/>
    <sheet name="TQ_Mar" sheetId="226" r:id="rId39"/>
    <sheet name="Clean_SA-4_Aug_ Head" sheetId="66" state="hidden" r:id="rId40"/>
    <sheet name="Clean_SA-4_Income_Aug_Detail" sheetId="64" state="hidden" r:id="rId41"/>
    <sheet name="Clean_SA-4_Expend_Aug_Detail" sheetId="75" state="hidden" r:id="rId42"/>
    <sheet name="Clean_SA-4_Aug_Signed" sheetId="65" state="hidden" r:id="rId43"/>
    <sheet name="Clean_SA-4_Nov_ Head" sheetId="82" state="hidden" r:id="rId44"/>
    <sheet name="Clean_SA-4_Income_Nov_Detail" sheetId="83" state="hidden" r:id="rId45"/>
    <sheet name="Clean_SA-4_Expend_Nov_Detail" sheetId="84" state="hidden" r:id="rId46"/>
    <sheet name="Clean_SA-4_Nov_Signed" sheetId="85" state="hidden" r:id="rId47"/>
    <sheet name="Clean_SA-4_Feb_ Head" sheetId="90" state="hidden" r:id="rId48"/>
    <sheet name="Clean_SA-4_Income_Feb_Detail" sheetId="91" state="hidden" r:id="rId49"/>
    <sheet name="Clean_SA-4_Expend_Feb_Detail" sheetId="92" state="hidden" r:id="rId50"/>
    <sheet name="Clean_SA-4_Feb_Signed" sheetId="93" state="hidden" r:id="rId51"/>
    <sheet name="Clean_TQ_Aug_Head" sheetId="199" state="hidden" r:id="rId52"/>
    <sheet name="Clean_TQ_Aug_Teach_Attend" sheetId="200" state="hidden" r:id="rId53"/>
    <sheet name="Clean_36_Aug_Signed" sheetId="201" state="hidden" r:id="rId54"/>
    <sheet name="Clean_TQ_Nov_Head" sheetId="204" state="hidden" r:id="rId55"/>
    <sheet name="Clean_TQ_Nov_Teach_Attend" sheetId="205" state="hidden" r:id="rId56"/>
    <sheet name="Clean_36_Nov_Signed" sheetId="206" state="hidden" r:id="rId57"/>
    <sheet name="Clean_TQ_Feb_Head" sheetId="207" state="hidden" r:id="rId58"/>
    <sheet name="Clean_TQ_Feb_Teach_Attend" sheetId="208" state="hidden" r:id="rId59"/>
    <sheet name="Clean_36_Feb_Signed" sheetId="209" state="hidden" r:id="rId60"/>
    <sheet name="PA-1" sheetId="100" r:id="rId61"/>
    <sheet name="Clean_PA_1 _Head" sheetId="113" state="hidden" r:id="rId62"/>
    <sheet name="Clean_PA_1 _HomeLang" sheetId="197" state="hidden" r:id="rId63"/>
    <sheet name="Clean_PA_1 _StuStatus" sheetId="114" state="hidden" r:id="rId64"/>
    <sheet name="Clean_PA_1 _PrePrimary" sheetId="116" state="hidden" r:id="rId65"/>
    <sheet name="Clean_37_Signed" sheetId="115" state="hidden" r:id="rId66"/>
    <sheet name="PA-2" sheetId="101" r:id="rId67"/>
    <sheet name="Clean_PA-2_ Head" sheetId="110" state="hidden" r:id="rId68"/>
    <sheet name="Clean_PA-2_ Detail" sheetId="111" state="hidden" r:id="rId69"/>
    <sheet name="Clean_38_ Signed" sheetId="112" state="hidden" r:id="rId70"/>
    <sheet name="Clean_PA-3_ Head" sheetId="97" state="hidden" r:id="rId71"/>
    <sheet name="Clean_PA-3_ Detail" sheetId="98" state="hidden" r:id="rId72"/>
    <sheet name="Clean_39_ Signed" sheetId="99" state="hidden" r:id="rId73"/>
    <sheet name="PM_Jun" sheetId="103" r:id="rId74"/>
    <sheet name="Clean_PM_06_Head" sheetId="117" state="hidden" r:id="rId75"/>
    <sheet name="Clean_PM_06_Detail" sheetId="118" state="hidden" r:id="rId76"/>
    <sheet name="Clean_PM_06 Signed" sheetId="120" state="hidden" r:id="rId77"/>
    <sheet name="PM_Jul" sheetId="108" r:id="rId78"/>
    <sheet name="Clean_PM_07_Head" sheetId="121" state="hidden" r:id="rId79"/>
    <sheet name="Clean_PM_07_Detail" sheetId="122" state="hidden" r:id="rId80"/>
    <sheet name="Clean_PM_07_Signed" sheetId="123" state="hidden" r:id="rId81"/>
    <sheet name="PM_Aug" sheetId="124" r:id="rId82"/>
    <sheet name="Clean_PM_08_Head" sheetId="125" state="hidden" r:id="rId83"/>
    <sheet name="Clean_PM_08_Detail" sheetId="126" state="hidden" r:id="rId84"/>
    <sheet name="Clean_PM_08_Signed" sheetId="127" state="hidden" r:id="rId85"/>
    <sheet name="PM_Sept" sheetId="128" r:id="rId86"/>
    <sheet name="Clean_PM_09_Head" sheetId="129" state="hidden" r:id="rId87"/>
    <sheet name="Clean_PM_09_Detail" sheetId="130" state="hidden" r:id="rId88"/>
    <sheet name="Clean_PM_09_Signed" sheetId="131" state="hidden" r:id="rId89"/>
    <sheet name="PM_Oct" sheetId="132" r:id="rId90"/>
    <sheet name="Clean_PM_10_Head" sheetId="133" state="hidden" r:id="rId91"/>
    <sheet name="Clean_PM_10_Detail" sheetId="134" state="hidden" r:id="rId92"/>
    <sheet name="Clean_PM_10_Signed" sheetId="135" state="hidden" r:id="rId93"/>
    <sheet name="PM_Nov" sheetId="137" r:id="rId94"/>
    <sheet name="PM_Dec" sheetId="138" r:id="rId95"/>
    <sheet name="Clean_PM_11_Head" sheetId="142" state="hidden" r:id="rId96"/>
    <sheet name="Clean_PM_11_Detail" sheetId="143" state="hidden" r:id="rId97"/>
    <sheet name="Clean_PM_11_Signed" sheetId="144" state="hidden" r:id="rId98"/>
    <sheet name="Clean_PM_12_Head" sheetId="145" state="hidden" r:id="rId99"/>
    <sheet name="Clean_PM_12_Detail" sheetId="146" state="hidden" r:id="rId100"/>
    <sheet name="Clean_PM_12_Signed" sheetId="147" state="hidden" r:id="rId101"/>
    <sheet name="PM_Jan" sheetId="139" r:id="rId102"/>
    <sheet name="Clean_PM_01_Head" sheetId="148" state="hidden" r:id="rId103"/>
    <sheet name="Clean_PM_01_Detail" sheetId="149" state="hidden" r:id="rId104"/>
    <sheet name="Clean_PM_01_Signed" sheetId="150" state="hidden" r:id="rId105"/>
    <sheet name="PM_Feb" sheetId="140" r:id="rId106"/>
    <sheet name="Clean_PM_02_Head" sheetId="151" state="hidden" r:id="rId107"/>
    <sheet name="Clean_PM_02_Detail" sheetId="152" state="hidden" r:id="rId108"/>
    <sheet name="Clean_PM_02_Signed" sheetId="153" state="hidden" r:id="rId109"/>
    <sheet name="PM_Mar" sheetId="141" r:id="rId110"/>
    <sheet name="PCET" sheetId="228" r:id="rId111"/>
    <sheet name="Clean_PM_03_Detail" sheetId="155" state="hidden" r:id="rId112"/>
    <sheet name="Clean_PM_03_Signed" sheetId="156" state="hidden" r:id="rId113"/>
    <sheet name="Clean_PCET1_06_ Head" sheetId="170" state="hidden" r:id="rId114"/>
    <sheet name="Clean_PCET1_06_ Detail" sheetId="171" state="hidden" r:id="rId115"/>
    <sheet name="Clean_PCET_06_Signed" sheetId="172" state="hidden" r:id="rId116"/>
    <sheet name="PCET1_Jul" sheetId="214" state="hidden" r:id="rId117"/>
    <sheet name="PCET1_Aug" sheetId="216" state="hidden" r:id="rId118"/>
    <sheet name="PCET1_Sept" sheetId="217" state="hidden" r:id="rId119"/>
    <sheet name="Clean_PCET1_07_ Head" sheetId="173" state="hidden" r:id="rId120"/>
    <sheet name="Clean_PCET1_07_ Detail" sheetId="174" state="hidden" r:id="rId121"/>
    <sheet name="Clean_PCET_07_Signed" sheetId="175" state="hidden" r:id="rId122"/>
    <sheet name="Clean_PCET1_08_ Head" sheetId="176" state="hidden" r:id="rId123"/>
    <sheet name="Clean_PCET1_08_ Detail" sheetId="177" state="hidden" r:id="rId124"/>
    <sheet name="Clean_PCET_08_Signed" sheetId="178" state="hidden" r:id="rId125"/>
    <sheet name="Clean_PCET1_09_ Head" sheetId="179" state="hidden" r:id="rId126"/>
    <sheet name="Clean_PCET1_09_ Detail" sheetId="180" state="hidden" r:id="rId127"/>
    <sheet name="Clean_PCET_09_Signed" sheetId="181" state="hidden" r:id="rId128"/>
    <sheet name="PCET1_Oct" sheetId="218" state="hidden" r:id="rId129"/>
    <sheet name="Clean_PCET1_10_ Head" sheetId="182" state="hidden" r:id="rId130"/>
    <sheet name="Clean_PCET1_10_ Detail" sheetId="183" state="hidden" r:id="rId131"/>
    <sheet name="Clean_PCET_10_Signed" sheetId="184" state="hidden" r:id="rId132"/>
    <sheet name="PCET1_Nov" sheetId="219" state="hidden" r:id="rId133"/>
    <sheet name="Clean_PCET1_11_ Head" sheetId="185" state="hidden" r:id="rId134"/>
    <sheet name="Clean_PCET1_11_ Detail" sheetId="186" state="hidden" r:id="rId135"/>
    <sheet name="Clean_PCET_11_Signed" sheetId="187" state="hidden" r:id="rId136"/>
    <sheet name="PCET1_Dec" sheetId="220" state="hidden" r:id="rId137"/>
    <sheet name="Clean_PCET1_12_ Head" sheetId="191" state="hidden" r:id="rId138"/>
    <sheet name="Clean_PCET1_12_ Detail" sheetId="192" state="hidden" r:id="rId139"/>
    <sheet name="Clean_PCET_12_Signed" sheetId="193" state="hidden" r:id="rId140"/>
    <sheet name="PCET1_Jan" sheetId="221" state="hidden" r:id="rId141"/>
    <sheet name="Clean_PCET1_01_ Head" sheetId="194" state="hidden" r:id="rId142"/>
    <sheet name="Clean_PCET1_01_ Detail" sheetId="195" state="hidden" r:id="rId143"/>
    <sheet name="Clean_PCET_01_Signed" sheetId="196" state="hidden" r:id="rId144"/>
    <sheet name="PCET1_Feb" sheetId="222" state="hidden" r:id="rId145"/>
    <sheet name="Clean_PCET1_02_ Head" sheetId="188" state="hidden" r:id="rId146"/>
    <sheet name="Clean_PCET1_02_ Detail" sheetId="189" state="hidden" r:id="rId147"/>
    <sheet name="Clean_PCET_02_Signed" sheetId="190" state="hidden" r:id="rId148"/>
    <sheet name="Clean_PCET2_01_ Head" sheetId="160" state="hidden" r:id="rId149"/>
    <sheet name="Clean_PCET201_ Detail" sheetId="161" state="hidden" r:id="rId150"/>
    <sheet name="Clean_31201_ Signed" sheetId="162" state="hidden" r:id="rId151"/>
    <sheet name="Clean_PCET2_02_ Head" sheetId="157" state="hidden" r:id="rId152"/>
    <sheet name="Clean_PCET202_ Detail" sheetId="158" state="hidden" r:id="rId153"/>
    <sheet name="Clean_31202_ Signed" sheetId="159" state="hidden" r:id="rId154"/>
  </sheets>
  <externalReferences>
    <externalReference r:id="rId155"/>
    <externalReference r:id="rId156"/>
    <externalReference r:id="rId157"/>
  </externalReferences>
  <definedNames>
    <definedName name="_xlnm._FilterDatabase" localSheetId="3" hidden="1">'3_Townships'!$A$2:$N$12</definedName>
    <definedName name="_xlnm._FilterDatabase" localSheetId="5" hidden="1">'5_Wards'!$A$1:$N$81</definedName>
    <definedName name="_xlnm._FilterDatabase" localSheetId="4" hidden="1">'6_Village_Tracts'!$A$1:$K$378</definedName>
    <definedName name="_xlnm._FilterDatabase" localSheetId="6" hidden="1">Ward_Names_TS!$A$1:$O$81</definedName>
    <definedName name="Academic_Date">Form_Setup!$B$8:$C$8</definedName>
    <definedName name="Academic_End_Date" localSheetId="110">Form_Setup!$C$8</definedName>
    <definedName name="Academic_End_Date" localSheetId="35">Form_Setup!$C$8</definedName>
    <definedName name="Academic_End_Date" localSheetId="38">Form_Setup!$C$8</definedName>
    <definedName name="Academic_End_Date">Form_Setup!$C$8</definedName>
    <definedName name="Academic_End_Year" localSheetId="110">constants!$E$2</definedName>
    <definedName name="Academic_End_Year" localSheetId="35">constants!$E$2</definedName>
    <definedName name="Academic_End_Year" localSheetId="38">constants!$E$2</definedName>
    <definedName name="Academic_End_Year">constants!$E$2</definedName>
    <definedName name="Academic_Start_Date" localSheetId="110">Form_Setup!$B$8</definedName>
    <definedName name="Academic_Start_Date" localSheetId="35">Form_Setup!$B$8</definedName>
    <definedName name="Academic_Start_Date" localSheetId="38">Form_Setup!$B$8</definedName>
    <definedName name="Academic_Start_Date">Form_Setup!$B$8</definedName>
    <definedName name="Academic_Start_Year" localSheetId="110">constants!$D$2</definedName>
    <definedName name="Academic_Start_Year" localSheetId="35">constants!$D$2</definedName>
    <definedName name="Academic_Start_Year" localSheetId="38">constants!$D$2</definedName>
    <definedName name="Academic_Start_Year">constants!$D$2</definedName>
    <definedName name="AcademicYear_ID" localSheetId="110">constants!$B$2</definedName>
    <definedName name="AcademicYear_ID" localSheetId="35">constants!$B$2</definedName>
    <definedName name="AcademicYear_ID" localSheetId="38">constants!$B$2</definedName>
    <definedName name="AcademicYear_ID">constants!$B$2</definedName>
    <definedName name="AcademicYear_List">constants!$A$2:$B$2</definedName>
    <definedName name="AcademicYear_Name" localSheetId="110">constants!$A$2</definedName>
    <definedName name="AcademicYear_Name" localSheetId="35">constants!$A$2</definedName>
    <definedName name="AcademicYear_Name" localSheetId="38">constants!$A$2</definedName>
    <definedName name="AcademicYear_Name">constants!$A$2</definedName>
    <definedName name="Age_ID">constants!$A$91:$A$111</definedName>
    <definedName name="Age_List" localSheetId="110">constants!$A$91:$B$111</definedName>
    <definedName name="Age_List" localSheetId="35">constants!$A$91:$B$111</definedName>
    <definedName name="Age_List" localSheetId="38">constants!$A$91:$B$111</definedName>
    <definedName name="Age_List">constants!$A$91:$B$111</definedName>
    <definedName name="Age_Name" localSheetId="110">constants!$B$91:$B$111</definedName>
    <definedName name="Age_Name" localSheetId="35">constants!$B$91:$B$111</definedName>
    <definedName name="Age_Name" localSheetId="38">constants!$B$91:$B$111</definedName>
    <definedName name="Age_Name">constants!$B$91:$B$111</definedName>
    <definedName name="Attrition_ID">constants!$A$16:$A$22</definedName>
    <definedName name="Attrition_List">constants!$A$16:$B$22</definedName>
    <definedName name="Attrition_Name">constants!$B$16:$B$22</definedName>
    <definedName name="District_Name_EN">Form_Setup!$K$4</definedName>
    <definedName name="District_PCode">Form_Setup!$J$4</definedName>
    <definedName name="Document_Code">constants!$F$79:$F$96</definedName>
    <definedName name="Electricity_Availability" localSheetId="110">'SA-2'!$D$85</definedName>
    <definedName name="Electricity_Availability" localSheetId="35">'SA-2'!$D$85</definedName>
    <definedName name="Electricity_Availability" localSheetId="38">'SA-2'!$D$85</definedName>
    <definedName name="Electricity_Availability">'SA-2'!$D$85</definedName>
    <definedName name="ElectricityAvailability_ID">constants!$E$65:$E$72</definedName>
    <definedName name="ElectricityAvailability_List">constants!$E$65:$F$72</definedName>
    <definedName name="ElectricityAvailability_Name">constants!$F$65:$F$72</definedName>
    <definedName name="ExpenditureType_ID">Form_Setup!$I$8:$I$9</definedName>
    <definedName name="ExpenditureType_List">Form_Setup!$I$8:$J$9</definedName>
    <definedName name="ExpenditureType_Name">Form_Setup!$J$8:$J$9</definedName>
    <definedName name="Facility_ID">constants!$A$120:$A$149</definedName>
    <definedName name="Facility_List" localSheetId="110">constants!$A$120:$B$149</definedName>
    <definedName name="Facility_List" localSheetId="35">constants!$A$120:$B$149</definedName>
    <definedName name="Facility_List" localSheetId="38">constants!$A$120:$B$149</definedName>
    <definedName name="Facility_List">constants!$A$120:$B$149</definedName>
    <definedName name="Facility_Name" localSheetId="110">constants!$B$120:$B$149</definedName>
    <definedName name="Facility_Name" localSheetId="35">constants!$B$120:$B$149</definedName>
    <definedName name="Facility_Name" localSheetId="38">constants!$B$120:$B$149</definedName>
    <definedName name="Facility_Name">constants!$B$120:$B$149</definedName>
    <definedName name="Form_ID">constants!$E$79:$E$96</definedName>
    <definedName name="Form_List">constants!$E$78:$G$96</definedName>
    <definedName name="Form_Name">constants!$G$79:$G$96</definedName>
    <definedName name="FormDate_31" localSheetId="110">'SA-1'!$P$114</definedName>
    <definedName name="FormDate_31" localSheetId="35">'SA-1'!$P$114</definedName>
    <definedName name="FormDate_31" localSheetId="38">'SA-1'!$P$114</definedName>
    <definedName name="FormDate_31">'SA-1'!$P$114</definedName>
    <definedName name="FormDate_311_Aug">#REF!</definedName>
    <definedName name="FormDate_311_Dec">#REF!</definedName>
    <definedName name="FormDate_311_Feb">#REF!</definedName>
    <definedName name="FormDate_311_Jan">#REF!</definedName>
    <definedName name="FormDate_311_Jul">#REF!</definedName>
    <definedName name="FormDate_311_Jun" localSheetId="110">PCET!$AD$9</definedName>
    <definedName name="FormDate_311_Jun" localSheetId="117">PCET1_Aug!$AD$9</definedName>
    <definedName name="FormDate_311_Jun" localSheetId="136">PCET1_Dec!$AD$9</definedName>
    <definedName name="FormDate_311_Jun" localSheetId="144">PCET1_Feb!$AD$9</definedName>
    <definedName name="FormDate_311_Jun" localSheetId="140">PCET1_Jan!$AD$9</definedName>
    <definedName name="FormDate_311_Jun" localSheetId="116">PCET1_Jul!$AD$9</definedName>
    <definedName name="FormDate_311_Jun" localSheetId="132">PCET1_Nov!$AD$9</definedName>
    <definedName name="FormDate_311_Jun" localSheetId="128">PCET1_Oct!$AD$9</definedName>
    <definedName name="FormDate_311_Jun" localSheetId="118">PCET1_Sept!$AD$9</definedName>
    <definedName name="FormDate_311_Jun">#REF!</definedName>
    <definedName name="FormDate_311_Nov" localSheetId="110">#REF!</definedName>
    <definedName name="FormDate_311_Nov">#REF!</definedName>
    <definedName name="FormDate_311_Oct" localSheetId="110">#REF!</definedName>
    <definedName name="FormDate_311_Oct">#REF!</definedName>
    <definedName name="FormDate_311_Sept" localSheetId="110">#REF!</definedName>
    <definedName name="FormDate_311_Sept">#REF!</definedName>
    <definedName name="FormDate_312_First">#REF!</definedName>
    <definedName name="FormDate_312_Second">#REF!</definedName>
    <definedName name="FormDate_313_Aug" localSheetId="81">PM_Aug!$P$10</definedName>
    <definedName name="FormDate_313_Dec" localSheetId="94">PM_Dec!$P$10</definedName>
    <definedName name="FormDate_313_Feb" localSheetId="105">PM_Feb!$P$10</definedName>
    <definedName name="FormDate_313_Jan" localSheetId="101">PM_Jan!$P$10</definedName>
    <definedName name="FormDate_313_Jul" localSheetId="77">PM_Jul!$P$10</definedName>
    <definedName name="FormDate_313_Jun" localSheetId="73">PM_Jun!$P$10</definedName>
    <definedName name="FormDate_313_Mar" localSheetId="109">PM_Mar!$P$10</definedName>
    <definedName name="FormDate_313_Nov" localSheetId="93">PM_Nov!$P$10</definedName>
    <definedName name="FormDate_313_Oct" localSheetId="89">PM_Oct!$P$10</definedName>
    <definedName name="FormDate_313_Sept" localSheetId="85">PM_Sept!$P$10</definedName>
    <definedName name="FormDate_32" localSheetId="24">'SA-2'!$V$99</definedName>
    <definedName name="FormDate_33" localSheetId="29">'SA-3'!$Y$10</definedName>
    <definedName name="FormDate_34" localSheetId="33">'SA-4'!$K$10</definedName>
    <definedName name="FormDate_34_Aug" localSheetId="34">BQ!$N$10</definedName>
    <definedName name="FormDate_36_Aug" localSheetId="36">TQ_Oct!$V$10</definedName>
    <definedName name="FormDate_36_Feb" localSheetId="110">#REF!</definedName>
    <definedName name="FormDate_36_Feb" localSheetId="117">#REF!</definedName>
    <definedName name="FormDate_36_Feb" localSheetId="136">#REF!</definedName>
    <definedName name="FormDate_36_Feb" localSheetId="144">#REF!</definedName>
    <definedName name="FormDate_36_Feb" localSheetId="140">#REF!</definedName>
    <definedName name="FormDate_36_Feb" localSheetId="116">#REF!</definedName>
    <definedName name="FormDate_36_Feb" localSheetId="132">#REF!</definedName>
    <definedName name="FormDate_36_Feb" localSheetId="128">#REF!</definedName>
    <definedName name="FormDate_36_Feb" localSheetId="118">#REF!</definedName>
    <definedName name="FormDate_36_Feb" localSheetId="35">TQ_Jul!$V$10</definedName>
    <definedName name="FormDate_36_Feb">#REF!</definedName>
    <definedName name="FormDate_36_Nov" localSheetId="110">#REF!</definedName>
    <definedName name="FormDate_36_Nov" localSheetId="117">#REF!</definedName>
    <definedName name="FormDate_36_Nov" localSheetId="136">#REF!</definedName>
    <definedName name="FormDate_36_Nov" localSheetId="144">#REF!</definedName>
    <definedName name="FormDate_36_Nov" localSheetId="140">#REF!</definedName>
    <definedName name="FormDate_36_Nov" localSheetId="116">#REF!</definedName>
    <definedName name="FormDate_36_Nov" localSheetId="132">#REF!</definedName>
    <definedName name="FormDate_36_Nov" localSheetId="128">#REF!</definedName>
    <definedName name="FormDate_36_Nov" localSheetId="118">#REF!</definedName>
    <definedName name="FormDate_36_Nov" localSheetId="35">TQ_Mar!$V$10</definedName>
    <definedName name="FormDate_36_Nov" localSheetId="38">TQ_Mar!$V$10</definedName>
    <definedName name="FormDate_36_Nov">#REF!</definedName>
    <definedName name="FormDate_37" localSheetId="60">'PA-1'!$T$10</definedName>
    <definedName name="FormDate_38" localSheetId="66">'PA-2'!$AI$50</definedName>
    <definedName name="FormDate_39" localSheetId="117">#REF!</definedName>
    <definedName name="FormDate_39" localSheetId="136">#REF!</definedName>
    <definedName name="FormDate_39" localSheetId="144">#REF!</definedName>
    <definedName name="FormDate_39" localSheetId="140">#REF!</definedName>
    <definedName name="FormDate_39" localSheetId="116">#REF!</definedName>
    <definedName name="FormDate_39" localSheetId="132">#REF!</definedName>
    <definedName name="FormDate_39" localSheetId="128">#REF!</definedName>
    <definedName name="FormDate_39" localSheetId="118">#REF!</definedName>
    <definedName name="FormDate_39">#REF!</definedName>
    <definedName name="FormPost_31" localSheetId="110">'SA-1'!$P$113</definedName>
    <definedName name="FormPost_31" localSheetId="35">'SA-1'!$P$113</definedName>
    <definedName name="FormPost_31" localSheetId="38">'SA-1'!$P$113</definedName>
    <definedName name="FormPost_31">'SA-1'!$P$113</definedName>
    <definedName name="FormPost_311_Aug">#REF!</definedName>
    <definedName name="FormPost_311_Dec">#REF!</definedName>
    <definedName name="FormPost_311_Feb">#REF!</definedName>
    <definedName name="FormPost_311_Jan">#REF!</definedName>
    <definedName name="FormPost_311_Jul">#REF!</definedName>
    <definedName name="FormPost_311_Jun" localSheetId="110">PCET!$AD$8</definedName>
    <definedName name="FormPost_311_Jun" localSheetId="117">PCET1_Aug!$AD$8</definedName>
    <definedName name="FormPost_311_Jun" localSheetId="136">PCET1_Dec!$AD$8</definedName>
    <definedName name="FormPost_311_Jun" localSheetId="144">PCET1_Feb!$AD$8</definedName>
    <definedName name="FormPost_311_Jun" localSheetId="140">PCET1_Jan!$AD$8</definedName>
    <definedName name="FormPost_311_Jun" localSheetId="116">PCET1_Jul!$AD$8</definedName>
    <definedName name="FormPost_311_Jun" localSheetId="132">PCET1_Nov!$AD$8</definedName>
    <definedName name="FormPost_311_Jun" localSheetId="128">PCET1_Oct!$AD$8</definedName>
    <definedName name="FormPost_311_Jun" localSheetId="118">PCET1_Sept!$AD$8</definedName>
    <definedName name="FormPost_311_Jun">#REF!</definedName>
    <definedName name="FormPost_311_Nov" localSheetId="110">#REF!</definedName>
    <definedName name="FormPost_311_Nov">#REF!</definedName>
    <definedName name="FormPost_311_Oct" localSheetId="110">#REF!</definedName>
    <definedName name="FormPost_311_Oct">#REF!</definedName>
    <definedName name="FormPost_311_Sept" localSheetId="110">#REF!</definedName>
    <definedName name="FormPost_311_Sept">#REF!</definedName>
    <definedName name="FormPost_312_First" localSheetId="35">#REF!</definedName>
    <definedName name="FormPost_312_First" localSheetId="38">#REF!</definedName>
    <definedName name="FormPost_312_First">#REF!</definedName>
    <definedName name="FormPost_312_Second" localSheetId="35">#REF!</definedName>
    <definedName name="FormPost_312_Second" localSheetId="38">#REF!</definedName>
    <definedName name="FormPost_312_Second">#REF!</definedName>
    <definedName name="FormPost_313_Aug" localSheetId="81">PM_Aug!$P$9</definedName>
    <definedName name="FormPost_313_Dec" localSheetId="94">PM_Dec!$P$9</definedName>
    <definedName name="FormPost_313_Feb" localSheetId="105">PM_Feb!$P$9</definedName>
    <definedName name="FormPost_313_Jan" localSheetId="101">PM_Jan!$P$9</definedName>
    <definedName name="FormPost_313_Jul" localSheetId="77">PM_Jul!$P$9</definedName>
    <definedName name="FormPost_313_Jun" localSheetId="73">PM_Jun!$P$9</definedName>
    <definedName name="FormPost_313_Mar" localSheetId="109">PM_Mar!$P$9</definedName>
    <definedName name="FormPost_313_Nov" localSheetId="93">PM_Nov!$P$9</definedName>
    <definedName name="FormPost_313_Oct" localSheetId="89">PM_Oct!$P$9</definedName>
    <definedName name="FormPost_313_Sept" localSheetId="85">PM_Sept!$P$9</definedName>
    <definedName name="FormPost_32" localSheetId="110">'SA-2'!$V$98</definedName>
    <definedName name="FormPost_32" localSheetId="35">'SA-2'!$V$98</definedName>
    <definedName name="FormPost_32" localSheetId="38">'SA-2'!$V$98</definedName>
    <definedName name="FormPost_32">'SA-2'!$V$98</definedName>
    <definedName name="FormPost_33" localSheetId="110">'SA-3'!$Y$9</definedName>
    <definedName name="FormPost_33" localSheetId="35">'SA-3'!$W$9</definedName>
    <definedName name="FormPost_33" localSheetId="38">'SA-3'!$W$9</definedName>
    <definedName name="FormPost_33">'SA-3'!$Y$9</definedName>
    <definedName name="FormPost_34" localSheetId="33">'SA-4'!$K$9</definedName>
    <definedName name="FormPost_34_Aug" localSheetId="110">BQ!$N$9</definedName>
    <definedName name="FormPost_34_Aug" localSheetId="35">#REF!</definedName>
    <definedName name="FormPost_34_Aug" localSheetId="38">#REF!</definedName>
    <definedName name="FormPost_34_Aug">BQ!$N$9</definedName>
    <definedName name="FormPost_34_Feb" localSheetId="117">#REF!</definedName>
    <definedName name="FormPost_34_Feb" localSheetId="136">#REF!</definedName>
    <definedName name="FormPost_34_Feb" localSheetId="144">#REF!</definedName>
    <definedName name="FormPost_34_Feb" localSheetId="140">#REF!</definedName>
    <definedName name="FormPost_34_Feb" localSheetId="116">#REF!</definedName>
    <definedName name="FormPost_34_Feb" localSheetId="132">#REF!</definedName>
    <definedName name="FormPost_34_Feb" localSheetId="128">#REF!</definedName>
    <definedName name="FormPost_34_Feb" localSheetId="118">#REF!</definedName>
    <definedName name="FormPost_34_Feb" localSheetId="35">#REF!</definedName>
    <definedName name="FormPost_34_Feb" localSheetId="38">#REF!</definedName>
    <definedName name="FormPost_34_Feb">#REF!</definedName>
    <definedName name="FormPost_34_Nov" localSheetId="110">#REF!</definedName>
    <definedName name="FormPost_34_Nov" localSheetId="117">#REF!</definedName>
    <definedName name="FormPost_34_Nov" localSheetId="136">#REF!</definedName>
    <definedName name="FormPost_34_Nov" localSheetId="144">#REF!</definedName>
    <definedName name="FormPost_34_Nov" localSheetId="140">#REF!</definedName>
    <definedName name="FormPost_34_Nov" localSheetId="116">#REF!</definedName>
    <definedName name="FormPost_34_Nov" localSheetId="132">#REF!</definedName>
    <definedName name="FormPost_34_Nov" localSheetId="128">#REF!</definedName>
    <definedName name="FormPost_34_Nov" localSheetId="118">#REF!</definedName>
    <definedName name="FormPost_34_Nov" localSheetId="35">'[1]SA-4_Nov'!$K$78</definedName>
    <definedName name="FormPost_34_Nov" localSheetId="38">'[1]SA-4_Nov'!$K$78</definedName>
    <definedName name="FormPost_34_Nov">#REF!</definedName>
    <definedName name="FormPost_36_Aug" localSheetId="36">TQ_Oct!$V$9</definedName>
    <definedName name="FormPost_36_Feb" localSheetId="35">TQ_Jul!$V$9</definedName>
    <definedName name="FormPost_36_Nov" localSheetId="110">#REF!</definedName>
    <definedName name="FormPost_36_Nov" localSheetId="117">#REF!</definedName>
    <definedName name="FormPost_36_Nov" localSheetId="136">#REF!</definedName>
    <definedName name="FormPost_36_Nov" localSheetId="144">#REF!</definedName>
    <definedName name="FormPost_36_Nov" localSheetId="140">#REF!</definedName>
    <definedName name="FormPost_36_Nov" localSheetId="116">#REF!</definedName>
    <definedName name="FormPost_36_Nov" localSheetId="132">#REF!</definedName>
    <definedName name="FormPost_36_Nov" localSheetId="128">#REF!</definedName>
    <definedName name="FormPost_36_Nov" localSheetId="118">#REF!</definedName>
    <definedName name="FormPost_36_Nov" localSheetId="35">TQ_Mar!$V$9</definedName>
    <definedName name="FormPost_36_Nov" localSheetId="38">TQ_Mar!$V$9</definedName>
    <definedName name="FormPost_36_Nov">#REF!</definedName>
    <definedName name="FormPost_37" localSheetId="110">'PA-1'!$T$9</definedName>
    <definedName name="FormPost_37" localSheetId="35">'PA-1'!$T$9</definedName>
    <definedName name="FormPost_37" localSheetId="38">'PA-1'!$T$9</definedName>
    <definedName name="FormPost_37">'PA-1'!$T$9</definedName>
    <definedName name="FormPost_38" localSheetId="110">'PA-2'!$AI$49</definedName>
    <definedName name="FormPost_38" localSheetId="35">'PA-2'!$AI$49</definedName>
    <definedName name="FormPost_38" localSheetId="38">'PA-2'!$AI$49</definedName>
    <definedName name="FormPost_38">'PA-2'!$AI$49</definedName>
    <definedName name="FormPost_39" localSheetId="117">#REF!</definedName>
    <definedName name="FormPost_39" localSheetId="136">#REF!</definedName>
    <definedName name="FormPost_39" localSheetId="144">#REF!</definedName>
    <definedName name="FormPost_39" localSheetId="140">#REF!</definedName>
    <definedName name="FormPost_39" localSheetId="116">#REF!</definedName>
    <definedName name="FormPost_39" localSheetId="132">#REF!</definedName>
    <definedName name="FormPost_39" localSheetId="128">#REF!</definedName>
    <definedName name="FormPost_39" localSheetId="118">#REF!</definedName>
    <definedName name="FormPost_39" localSheetId="35">#REF!</definedName>
    <definedName name="FormPost_39" localSheetId="38">#REF!</definedName>
    <definedName name="FormPost_39">#REF!</definedName>
    <definedName name="FormPost_41" localSheetId="0">[2]Township_Population!$L$14</definedName>
    <definedName name="FormPost_42" localSheetId="0">[2]Sanction!$P$15</definedName>
    <definedName name="FormPost_46" localSheetId="0">[2]Office_Staff!$M$14</definedName>
    <definedName name="FormSignedName_31" localSheetId="110">'SA-1'!$P$112</definedName>
    <definedName name="FormSignedName_31" localSheetId="35">'SA-1'!$P$112</definedName>
    <definedName name="FormSignedName_31" localSheetId="38">'SA-1'!$P$112</definedName>
    <definedName name="FormSignedName_31">'SA-1'!$P$112</definedName>
    <definedName name="FormSignPost_List" localSheetId="110">constants!$A$49:$B$61</definedName>
    <definedName name="FormSignPost_List" localSheetId="35">constants!$A$49:$B$61</definedName>
    <definedName name="FormSignPost_List" localSheetId="38">constants!$A$49:$B$61</definedName>
    <definedName name="FormSignPost_List">constants!$A$49:$B$61</definedName>
    <definedName name="FormSignPost_Name">constants!$B$49:$B$61</definedName>
    <definedName name="Grade_Code">constants!$I$26:$I$37</definedName>
    <definedName name="Grade_ID" localSheetId="110">constants!$I$26:$I$37</definedName>
    <definedName name="Grade_ID" localSheetId="35">constants!$I$26:$I$37</definedName>
    <definedName name="Grade_ID" localSheetId="38">constants!$I$26:$I$37</definedName>
    <definedName name="Grade_ID">constants!$I$26:$I$37</definedName>
    <definedName name="Grade_List" localSheetId="110">constants!$I$26:$K$37</definedName>
    <definedName name="Grade_List" localSheetId="35">constants!$I$26:$K$37</definedName>
    <definedName name="Grade_List" localSheetId="38">constants!$I$26:$K$37</definedName>
    <definedName name="Grade_List">constants!$I$26:$K$37</definedName>
    <definedName name="Grade_Name" localSheetId="110">constants!$J$26:$J$37</definedName>
    <definedName name="Grade_Name" localSheetId="35">constants!$J$26:$J$37</definedName>
    <definedName name="Grade_Name" localSheetId="38">constants!$J$26:$J$37</definedName>
    <definedName name="Grade_Name">constants!$J$26:$J$37</definedName>
    <definedName name="Grade_SortCode">constants!$K$26:$K$37</definedName>
    <definedName name="Grade03Count" localSheetId="60">COUNTIF('PA-1'!$F$22:$F$58,CLEAN("03"))</definedName>
    <definedName name="Grade04Count" localSheetId="60">COUNTIF('PA-1'!$F$22:$F$58,CLEAN("04"))</definedName>
    <definedName name="Grade05Count" localSheetId="60">COUNTIF('PA-1'!$F$22:$F$58,CLEAN("05"))</definedName>
    <definedName name="Grade06Count" localSheetId="60">COUNTIF('PA-1'!$F$22:$F$58,CLEAN("06"))</definedName>
    <definedName name="Grade07Count" localSheetId="60">COUNTIF('PA-1'!$F$22:$F$58,CLEAN("07"))</definedName>
    <definedName name="Grade08Count" localSheetId="60">COUNTIF('PA-1'!$F$22:$F$58,CLEAN("08"))</definedName>
    <definedName name="Grade09Count" localSheetId="60">COUNTIF('PA-1'!$F$22:$F$58,CLEAN("09"))</definedName>
    <definedName name="Grade1_Code" localSheetId="110">constants!$I$26</definedName>
    <definedName name="Grade1_Code" localSheetId="35">constants!$I$26</definedName>
    <definedName name="Grade1_Code" localSheetId="38">constants!$I$26</definedName>
    <definedName name="Grade1_Code">constants!$I$26</definedName>
    <definedName name="Grade1_Name">constants!$J$26</definedName>
    <definedName name="Grade10Count" localSheetId="60">COUNTIF('PA-1'!$F$22:$F$58,CLEAN("10"))</definedName>
    <definedName name="Grade11Count" localSheetId="60">COUNTIF('PA-1'!$F$22:$F$58,CLEAN("11"))</definedName>
    <definedName name="Grade11RowEnd" localSheetId="110">#N/A</definedName>
    <definedName name="Grade11RowEnd" localSheetId="117">#N/A</definedName>
    <definedName name="Grade11RowEnd" localSheetId="136">#N/A</definedName>
    <definedName name="Grade11RowEnd" localSheetId="144">#N/A</definedName>
    <definedName name="Grade11RowEnd" localSheetId="140">#N/A</definedName>
    <definedName name="Grade11RowEnd" localSheetId="116">#N/A</definedName>
    <definedName name="Grade11RowEnd" localSheetId="132">#N/A</definedName>
    <definedName name="Grade11RowEnd" localSheetId="128">#N/A</definedName>
    <definedName name="Grade11RowEnd" localSheetId="118">#N/A</definedName>
    <definedName name="Grade11RowEnd" localSheetId="35">#N/A</definedName>
    <definedName name="Grade11RowEnd" localSheetId="38">#N/A</definedName>
    <definedName name="Grade11RowEnd">SUM('PA-1'!Grade09Count,'PA-1'!Grade10Count,'PA-1'!Grade11Count)</definedName>
    <definedName name="Grade3RowStart" localSheetId="60">IFERROR(MATCH(CLEAN("03"),'PA-1'!$F$22:$F$58,0),IFERROR(MATCH(CLEAN("04"),'PA-1'!$F$22:$F$58,0),IFERROR(MATCH(CLEAN("05"),'PA-1'!$F$22:$F$58,0),IFERROR(MATCH(CLEAN("06"),'PA-1'!$F$22:$F$58,0),IFERROR(MATCH(CLEAN("07"),'PA-1'!$F$22:$F$58,0),IFERROR(MATCH(CLEAN("08"),'PA-1'!$F$22:$F$58,0),0))))))</definedName>
    <definedName name="Grade3To8_List" localSheetId="110">#N/A</definedName>
    <definedName name="Grade3To8_List" localSheetId="117">#N/A</definedName>
    <definedName name="Grade3To8_List" localSheetId="136">#N/A</definedName>
    <definedName name="Grade3To8_List" localSheetId="144">#N/A</definedName>
    <definedName name="Grade3To8_List" localSheetId="140">#N/A</definedName>
    <definedName name="Grade3To8_List" localSheetId="116">#N/A</definedName>
    <definedName name="Grade3To8_List" localSheetId="132">#N/A</definedName>
    <definedName name="Grade3To8_List" localSheetId="128">#N/A</definedName>
    <definedName name="Grade3To8_List" localSheetId="118">#N/A</definedName>
    <definedName name="Grade3To8_List" localSheetId="35">#N/A</definedName>
    <definedName name="Grade3To8_List" localSheetId="38">#N/A</definedName>
    <definedName name="Grade3To8_List">OFFSET('PA-1'!$C$21,'PA-1'!Grade3RowStart-0,1,Grade8RowEnd,5)</definedName>
    <definedName name="Grade8RowEnd" localSheetId="110">#N/A</definedName>
    <definedName name="Grade8RowEnd" localSheetId="117">#N/A</definedName>
    <definedName name="Grade8RowEnd" localSheetId="136">#N/A</definedName>
    <definedName name="Grade8RowEnd" localSheetId="144">#N/A</definedName>
    <definedName name="Grade8RowEnd" localSheetId="140">#N/A</definedName>
    <definedName name="Grade8RowEnd" localSheetId="116">#N/A</definedName>
    <definedName name="Grade8RowEnd" localSheetId="132">#N/A</definedName>
    <definedName name="Grade8RowEnd" localSheetId="128">#N/A</definedName>
    <definedName name="Grade8RowEnd" localSheetId="118">#N/A</definedName>
    <definedName name="Grade8RowEnd" localSheetId="35">#N/A</definedName>
    <definedName name="Grade8RowEnd" localSheetId="38">#N/A</definedName>
    <definedName name="Grade8RowEnd">SUM('PA-1'!Grade03Count,'PA-1'!Grade04Count,'PA-1'!Grade05Count,'PA-1'!Grade06Count,'PA-1'!Grade07Count,'PA-1'!Grade08Count)</definedName>
    <definedName name="Grade9RowStart" localSheetId="60">IFERROR(MATCH(CLEAN("09"),'PA-1'!$F$22:$F$58,0),IFERROR(MATCH(CLEAN("10"),'PA-1'!$F$22:$F$58,0),IFERROR(MATCH(CLEAN("11"),'PA-1'!$F$22:$F$58,0),0)))</definedName>
    <definedName name="Grade9To11_List" localSheetId="110">#N/A</definedName>
    <definedName name="Grade9To11_List" localSheetId="117">#N/A</definedName>
    <definedName name="Grade9To11_List" localSheetId="136">#N/A</definedName>
    <definedName name="Grade9To11_List" localSheetId="144">#N/A</definedName>
    <definedName name="Grade9To11_List" localSheetId="140">#N/A</definedName>
    <definedName name="Grade9To11_List" localSheetId="116">#N/A</definedName>
    <definedName name="Grade9To11_List" localSheetId="132">#N/A</definedName>
    <definedName name="Grade9To11_List" localSheetId="128">#N/A</definedName>
    <definedName name="Grade9To11_List" localSheetId="118">#N/A</definedName>
    <definedName name="Grade9To11_List" localSheetId="35">#N/A</definedName>
    <definedName name="Grade9To11_List" localSheetId="38">#N/A</definedName>
    <definedName name="Grade9To11_List">OFFSET('PA-1'!$C$21,'PA-1'!Grade9RowStart-0,1,Grade11RowEnd,5)</definedName>
    <definedName name="GradeAll_List" localSheetId="110">OFFSET('PA-1'!$C$21,1,0,PCET!RowCount_GradeSection,6)</definedName>
    <definedName name="GradeAll_List" localSheetId="35">OFFSET('PA-1'!$C$21,1,0,TQ_Jul!RowCount_GradeSection,6)</definedName>
    <definedName name="GradeAll_List" localSheetId="38">OFFSET('PA-1'!$C$21,1,0,TQ_Mar!RowCount_GradeSection,6)</definedName>
    <definedName name="GradeAll_List">OFFSET('PA-1'!$C$21,1,0,RowCount_GradeSection,6)</definedName>
    <definedName name="GradeSection" localSheetId="110">'PA-1'!$D$22:$D$58</definedName>
    <definedName name="GradeSection" localSheetId="35">'PA-1'!$D$22:$D$58</definedName>
    <definedName name="GradeSection" localSheetId="38">'PA-1'!$D$22:$D$58</definedName>
    <definedName name="GradeSection">'PA-1'!$D$22:$D$58</definedName>
    <definedName name="LandOwnershipType_Name">constants!$F$41:$F$45</definedName>
    <definedName name="LandType_ID">constants!$A$70:$A$72</definedName>
    <definedName name="LandType_List">constants!$A$70:$B$72</definedName>
    <definedName name="LandType_Name">constants!$B$70:$B$72</definedName>
    <definedName name="Language_ID">constants!$E$116:$E$123</definedName>
    <definedName name="Language_Name">constants!$F$116:$F$123</definedName>
    <definedName name="MainSchool_Suffix_ID" localSheetId="13">'SA-1'!$E$31</definedName>
    <definedName name="Module_ID">constants!$AA$13:$AA$118</definedName>
    <definedName name="Module_List">constants!$AA$13:$AC$118</definedName>
    <definedName name="Month_ID">constants!$E$100:$E$111</definedName>
    <definedName name="Month_List" localSheetId="110">constants!$E$100:$F$111</definedName>
    <definedName name="Month_List" localSheetId="35">constants!$E$100:$F$111</definedName>
    <definedName name="Month_List" localSheetId="38">constants!$E$100:$F$111</definedName>
    <definedName name="Month_List">constants!$E$100:$F$111</definedName>
    <definedName name="Month_Name" localSheetId="110">constants!$F$100:$F$111</definedName>
    <definedName name="Month_Name" localSheetId="35">constants!$F$100:$F$111</definedName>
    <definedName name="Month_Name" localSheetId="38">constants!$F$100:$F$111</definedName>
    <definedName name="Month_Name">constants!$F$100:$F$111</definedName>
    <definedName name="MYA_INFO_TS_ID">Form_Setup!$L$4</definedName>
    <definedName name="MyanmarLetter_EN">constants!$AP$2:$AP$63</definedName>
    <definedName name="MyanmarLetter_EnglishSymbol">constants!$AQ$2:$AQ$63</definedName>
    <definedName name="MyanmarLetter_ID">constants!$AN$2:$AN$63</definedName>
    <definedName name="MyanmarLetter_List" localSheetId="35">constants!$AN$2:$AQ$63</definedName>
    <definedName name="MyanmarLetter_List" localSheetId="38">constants!$AN$2:$AQ$63</definedName>
    <definedName name="MyanmarLetter_List">constants!$AN$2:$AQ$63</definedName>
    <definedName name="MyanmarLetter_MM" localSheetId="35">constants!$AO$2:$AO$63</definedName>
    <definedName name="MyanmarLetter_MM" localSheetId="38">constants!$AO$2:$AO$63</definedName>
    <definedName name="MyanmarLetter_MM">constants!$AO$2:$AO$63</definedName>
    <definedName name="NA_Sign" localSheetId="110">constants!$G$2</definedName>
    <definedName name="NA_Sign" localSheetId="35">constants!$G$2</definedName>
    <definedName name="NA_Sign" localSheetId="38">constants!$G$2</definedName>
    <definedName name="NA_Sign">constants!$G$2</definedName>
    <definedName name="NRCState_ID" localSheetId="35">constants!$AS$6:$AS$19</definedName>
    <definedName name="NRCState_ID" localSheetId="38">constants!$AS$6:$AS$19</definedName>
    <definedName name="NRCState_ID">constants!$AS$6:$AS$19</definedName>
    <definedName name="NRCState_List" localSheetId="35">constants!$AS$6:$AT$19</definedName>
    <definedName name="NRCState_List" localSheetId="38">constants!$AS$6:$AT$19</definedName>
    <definedName name="NRCState_List">constants!$AS$6:$AT$19</definedName>
    <definedName name="NRCState_Name">constants!$AT$6:$AT$19</definedName>
    <definedName name="NRCType_Code" localSheetId="110">constants!$B$9:$B$12</definedName>
    <definedName name="NRCType_Code" localSheetId="35">constants!$B$9:$B$12</definedName>
    <definedName name="NRCType_Code" localSheetId="38">constants!$B$9:$B$12</definedName>
    <definedName name="NRCType_Code">constants!$B$9:$B$12</definedName>
    <definedName name="NRCType_EN">constants!$C$9:$C$12</definedName>
    <definedName name="NRCType_ID">constants!$A$9:$A$12</definedName>
    <definedName name="NRCType_List" localSheetId="35">constants!$A$9:$D$12</definedName>
    <definedName name="NRCType_List" localSheetId="38">constants!$A$9:$D$12</definedName>
    <definedName name="NRCType_List">constants!$A$9:$D$12</definedName>
    <definedName name="NRCType_MM">constants!$D$9:$D$12</definedName>
    <definedName name="OfficeStaff_ID">constants!$E$48:$E$61</definedName>
    <definedName name="PA_1_ID" localSheetId="110">'Clean_PA_1 _Head'!$A$2</definedName>
    <definedName name="PA_1_ID" localSheetId="35">'Clean_PA_1 _Head'!$A$2</definedName>
    <definedName name="PA_1_ID" localSheetId="38">'Clean_PA_1 _Head'!$A$2</definedName>
    <definedName name="PA_1_ID">'Clean_PA_1 _Head'!$A$2</definedName>
    <definedName name="PA_2_ID" localSheetId="110">'Clean_PA-2_ Head'!$A$2</definedName>
    <definedName name="PA_2_ID" localSheetId="35">'Clean_PA-2_ Head'!$A$2</definedName>
    <definedName name="PA_2_ID" localSheetId="38">'Clean_PA-2_ Head'!$A$2</definedName>
    <definedName name="PA_2_ID">'Clean_PA-2_ Head'!$A$2</definedName>
    <definedName name="PA_3_ID" localSheetId="110">'Clean_PA-3_ Head'!$A$2</definedName>
    <definedName name="PA_3_ID" localSheetId="35">'Clean_PA-3_ Head'!$A$2</definedName>
    <definedName name="PA_3_ID" localSheetId="38">'Clean_PA-3_ Head'!$A$2</definedName>
    <definedName name="PA_3_ID">'Clean_PA-3_ Head'!$A$2</definedName>
    <definedName name="PCET1_01_ID" localSheetId="110">'Clean_PCET1_01_ Head'!$A$2</definedName>
    <definedName name="PCET1_01_ID" localSheetId="35">'Clean_PCET1_01_ Head'!$A$2</definedName>
    <definedName name="PCET1_01_ID" localSheetId="38">'Clean_PCET1_01_ Head'!$A$2</definedName>
    <definedName name="PCET1_01_ID">'Clean_PCET1_01_ Head'!$A$2</definedName>
    <definedName name="PCET1_02_ID" localSheetId="110">'Clean_PCET1_02_ Head'!$A$2</definedName>
    <definedName name="PCET1_02_ID" localSheetId="35">'Clean_PCET1_02_ Head'!$A$2</definedName>
    <definedName name="PCET1_02_ID" localSheetId="38">'Clean_PCET1_02_ Head'!$A$2</definedName>
    <definedName name="PCET1_02_ID">'Clean_PCET1_02_ Head'!$A$2</definedName>
    <definedName name="PCET1_06_ID" localSheetId="110">'Clean_PCET1_06_ Head'!$A$2</definedName>
    <definedName name="PCET1_06_ID" localSheetId="35">'Clean_PCET1_06_ Head'!$A$2</definedName>
    <definedName name="PCET1_06_ID" localSheetId="38">'Clean_PCET1_06_ Head'!$A$2</definedName>
    <definedName name="PCET1_06_ID">'Clean_PCET1_06_ Head'!$A$2</definedName>
    <definedName name="PCET1_07_ID" localSheetId="110">'Clean_PCET1_07_ Head'!$A$2</definedName>
    <definedName name="PCET1_07_ID" localSheetId="35">'Clean_PCET1_07_ Head'!$A$2</definedName>
    <definedName name="PCET1_07_ID" localSheetId="38">'Clean_PCET1_07_ Head'!$A$2</definedName>
    <definedName name="PCET1_07_ID">'Clean_PCET1_07_ Head'!$A$2</definedName>
    <definedName name="PCET1_08_ID" localSheetId="110">'Clean_PCET1_08_ Head'!$A$2</definedName>
    <definedName name="PCET1_08_ID" localSheetId="35">'Clean_PCET1_08_ Head'!$A$2</definedName>
    <definedName name="PCET1_08_ID" localSheetId="38">'Clean_PCET1_08_ Head'!$A$2</definedName>
    <definedName name="PCET1_08_ID">'Clean_PCET1_08_ Head'!$A$2</definedName>
    <definedName name="PCET1_09_ID" localSheetId="110">'Clean_PCET1_09_ Head'!$A$2</definedName>
    <definedName name="PCET1_09_ID" localSheetId="35">'Clean_PCET1_09_ Head'!$A$2</definedName>
    <definedName name="PCET1_09_ID" localSheetId="38">'Clean_PCET1_09_ Head'!$A$2</definedName>
    <definedName name="PCET1_09_ID">'Clean_PCET1_09_ Head'!$A$2</definedName>
    <definedName name="PCET1_10_ID" localSheetId="110">'Clean_PCET1_10_ Head'!$A$2</definedName>
    <definedName name="PCET1_10_ID" localSheetId="35">'Clean_PCET1_10_ Head'!$A$2</definedName>
    <definedName name="PCET1_10_ID" localSheetId="38">'Clean_PCET1_10_ Head'!$A$2</definedName>
    <definedName name="PCET1_10_ID">'Clean_PCET1_10_ Head'!$A$2</definedName>
    <definedName name="PCET1_11_ID" localSheetId="110">'Clean_PCET1_11_ Head'!$A$2</definedName>
    <definedName name="PCET1_11_ID" localSheetId="35">'Clean_PCET1_11_ Head'!$A$2</definedName>
    <definedName name="PCET1_11_ID" localSheetId="38">'Clean_PCET1_11_ Head'!$A$2</definedName>
    <definedName name="PCET1_11_ID">'Clean_PCET1_11_ Head'!$A$2</definedName>
    <definedName name="PCET1_12_ID" localSheetId="110">'Clean_PCET1_12_ Head'!$A$2</definedName>
    <definedName name="PCET1_12_ID" localSheetId="35">'Clean_PCET1_12_ Head'!$A$2</definedName>
    <definedName name="PCET1_12_ID" localSheetId="38">'Clean_PCET1_12_ Head'!$A$2</definedName>
    <definedName name="PCET1_12_ID">'Clean_PCET1_12_ Head'!$A$2</definedName>
    <definedName name="PCET2_01_ID" localSheetId="110">'Clean_PCET2_01_ Head'!$A$2</definedName>
    <definedName name="PCET2_01_ID" localSheetId="35">'Clean_PCET2_01_ Head'!$A$2</definedName>
    <definedName name="PCET2_01_ID" localSheetId="38">'Clean_PCET2_01_ Head'!$A$2</definedName>
    <definedName name="PCET2_01_ID">'Clean_PCET2_01_ Head'!$A$2</definedName>
    <definedName name="PCET2_02_ID" localSheetId="110">'Clean_PCET2_02_ Head'!$A$2</definedName>
    <definedName name="PCET2_02_ID" localSheetId="35">'Clean_PCET2_02_ Head'!$A$2</definedName>
    <definedName name="PCET2_02_ID" localSheetId="38">'Clean_PCET2_02_ Head'!$A$2</definedName>
    <definedName name="PCET2_02_ID">'Clean_PCET2_02_ Head'!$A$2</definedName>
    <definedName name="PECT_Aug" localSheetId="117">#REF!</definedName>
    <definedName name="PECT_Aug" localSheetId="136">#REF!</definedName>
    <definedName name="PECT_Aug" localSheetId="144">#REF!</definedName>
    <definedName name="PECT_Aug" localSheetId="140">#REF!</definedName>
    <definedName name="PECT_Aug" localSheetId="132">#REF!</definedName>
    <definedName name="PECT_Aug" localSheetId="128">#REF!</definedName>
    <definedName name="PECT_Aug" localSheetId="118">#REF!</definedName>
    <definedName name="PECT_Aug">#REF!</definedName>
    <definedName name="PM01_ID" localSheetId="110">Clean_PM_01_Head!$A$2</definedName>
    <definedName name="PM01_ID" localSheetId="35">Clean_PM_01_Head!$A$2</definedName>
    <definedName name="PM01_ID" localSheetId="38">Clean_PM_01_Head!$A$2</definedName>
    <definedName name="PM01_ID">Clean_PM_01_Head!$A$2</definedName>
    <definedName name="PM02_ID" localSheetId="110">Clean_PM_02_Head!$A$2</definedName>
    <definedName name="PM02_ID" localSheetId="35">Clean_PM_02_Head!$A$2</definedName>
    <definedName name="PM02_ID" localSheetId="38">Clean_PM_02_Head!$A$2</definedName>
    <definedName name="PM02_ID">Clean_PM_02_Head!$A$2</definedName>
    <definedName name="PM03_ID" localSheetId="110">Clean_PM_03_Head!$A$2</definedName>
    <definedName name="PM03_ID" localSheetId="35">Clean_PM_03_Head!$A$2</definedName>
    <definedName name="PM03_ID" localSheetId="38">Clean_PM_03_Head!$A$2</definedName>
    <definedName name="PM03_ID">Clean_PM_03_Head!$A$2</definedName>
    <definedName name="PM06_ID" localSheetId="110">Clean_PM_06_Head!$A$2</definedName>
    <definedName name="PM06_ID" localSheetId="35">Clean_PM_06_Head!$A$2</definedName>
    <definedName name="PM06_ID" localSheetId="38">Clean_PM_06_Head!$A$2</definedName>
    <definedName name="PM06_ID">Clean_PM_06_Head!$A$2</definedName>
    <definedName name="PM07_ID" localSheetId="110">Clean_PM_07_Head!$A$2</definedName>
    <definedName name="PM07_ID" localSheetId="35">Clean_PM_07_Head!$A$2</definedName>
    <definedName name="PM07_ID" localSheetId="38">Clean_PM_07_Head!$A$2</definedName>
    <definedName name="PM07_ID">Clean_PM_07_Head!$A$2</definedName>
    <definedName name="PM08_ID" localSheetId="110">Clean_PM_08_Head!$A$2</definedName>
    <definedName name="PM08_ID" localSheetId="35">Clean_PM_08_Head!$A$2</definedName>
    <definedName name="PM08_ID" localSheetId="38">Clean_PM_08_Head!$A$2</definedName>
    <definedName name="PM08_ID">Clean_PM_08_Head!$A$2</definedName>
    <definedName name="PM09_ID" localSheetId="110">Clean_PM_09_Head!$A$2</definedName>
    <definedName name="PM09_ID" localSheetId="35">Clean_PM_09_Head!$A$2</definedName>
    <definedName name="PM09_ID" localSheetId="38">Clean_PM_09_Head!$A$2</definedName>
    <definedName name="PM09_ID">Clean_PM_09_Head!$A$2</definedName>
    <definedName name="PM10_ID" localSheetId="110">Clean_PM_10_Head!$A$2</definedName>
    <definedName name="PM10_ID" localSheetId="35">Clean_PM_10_Head!$A$2</definedName>
    <definedName name="PM10_ID" localSheetId="38">Clean_PM_10_Head!$A$2</definedName>
    <definedName name="PM10_ID">Clean_PM_10_Head!$A$2</definedName>
    <definedName name="PM11_ID" localSheetId="110">Clean_PM_11_Head!$A$2</definedName>
    <definedName name="PM11_ID" localSheetId="35">Clean_PM_11_Head!$A$2</definedName>
    <definedName name="PM11_ID" localSheetId="38">Clean_PM_11_Head!$A$2</definedName>
    <definedName name="PM11_ID">Clean_PM_11_Head!$A$2</definedName>
    <definedName name="PM12_ID" localSheetId="110">Clean_PM_12_Head!$A$2</definedName>
    <definedName name="PM12_ID" localSheetId="35">Clean_PM_12_Head!$A$2</definedName>
    <definedName name="PM12_ID" localSheetId="38">Clean_PM_12_Head!$A$2</definedName>
    <definedName name="PM12_ID">Clean_PM_12_Head!$A$2</definedName>
    <definedName name="RowCount_GradeSection" localSheetId="110">COUNTIF('PA-1'!$D$22:$D$58,"?*")</definedName>
    <definedName name="RowCount_GradeSection" localSheetId="35">COUNTIF('PA-1'!$D$22:$D$58,"?*")</definedName>
    <definedName name="RowCount_GradeSection" localSheetId="38">COUNTIF('PA-1'!$D$22:$D$58,"?*")</definedName>
    <definedName name="RowCount_GradeSection">COUNTIF('PA-1'!$D$22:$D$58,"?*")</definedName>
    <definedName name="SA_1_ID" localSheetId="110">'Clean_SA_1 _Head'!$A$2</definedName>
    <definedName name="SA_1_ID" localSheetId="35">'Clean_SA_1 _Head'!$A$2</definedName>
    <definedName name="SA_1_ID" localSheetId="38">'Clean_SA_1 _Head'!$A$2</definedName>
    <definedName name="SA_1_ID">'Clean_SA_1 _Head'!$A$2</definedName>
    <definedName name="SA_2_ID" localSheetId="110">'Clean_SA_2 _Head'!$A$2</definedName>
    <definedName name="SA_2_ID" localSheetId="35">'Clean_SA_2 _Head'!$A$2</definedName>
    <definedName name="SA_2_ID" localSheetId="38">'Clean_SA_2 _Head'!$A$2</definedName>
    <definedName name="SA_2_ID">'Clean_SA_2 _Head'!$A$2</definedName>
    <definedName name="SA_3_ID" localSheetId="110">'Clean_SA_3 _Head'!$A$2</definedName>
    <definedName name="SA_3_ID" localSheetId="35">'Clean_SA_3 _Head'!$A$2</definedName>
    <definedName name="SA_3_ID" localSheetId="38">'Clean_SA_3 _Head'!$A$2</definedName>
    <definedName name="SA_3_ID">'Clean_SA_3 _Head'!$A$2</definedName>
    <definedName name="SA_4_Aug_ID" localSheetId="110">'Clean_SA-4_Aug_ Head'!$A$2</definedName>
    <definedName name="SA_4_Aug_ID" localSheetId="35">'Clean_SA-4_Aug_ Head'!$A$2</definedName>
    <definedName name="SA_4_Aug_ID" localSheetId="38">'Clean_SA-4_Aug_ Head'!$A$2</definedName>
    <definedName name="SA_4_Aug_ID">'Clean_SA-4_Aug_ Head'!$A$2</definedName>
    <definedName name="SA_4_Feb_ID" localSheetId="110">'Clean_SA-4_Feb_ Head'!$A$2</definedName>
    <definedName name="SA_4_Feb_ID" localSheetId="35">'Clean_SA-4_Feb_ Head'!$A$2</definedName>
    <definedName name="SA_4_Feb_ID" localSheetId="38">'Clean_SA-4_Feb_ Head'!$A$2</definedName>
    <definedName name="SA_4_Feb_ID">'Clean_SA-4_Feb_ Head'!$A$2</definedName>
    <definedName name="SA_4_Nov_ID" localSheetId="110">'Clean_SA-4_Nov_ Head'!$A$2</definedName>
    <definedName name="SA_4_Nov_ID" localSheetId="35">'Clean_SA-4_Nov_ Head'!$A$2</definedName>
    <definedName name="SA_4_Nov_ID" localSheetId="38">'Clean_SA-4_Nov_ Head'!$A$2</definedName>
    <definedName name="SA_4_Nov_ID">'Clean_SA-4_Nov_ Head'!$A$2</definedName>
    <definedName name="SA1_P10_LandOwner_1" localSheetId="13">'SA-1'!$D$43</definedName>
    <definedName name="SA1_P10_LandOwner_2" localSheetId="13">'SA-1'!$E$43</definedName>
    <definedName name="SA1_P10_LandOwner_3" localSheetId="13">'SA-1'!$F$43</definedName>
    <definedName name="SA1_P10_LandOwner_4" localSheetId="13">'SA-1'!$G$43</definedName>
    <definedName name="SA1_P10_LandOwner_5" localSheetId="13">'SA-1'!$H$43</definedName>
    <definedName name="SA1_P10_LandOwnerType_1" localSheetId="13">'SA-1'!$K$43</definedName>
    <definedName name="SA1_P10_LandOwnerType_2" localSheetId="13">'SA-1'!$L$43</definedName>
    <definedName name="SA1_P10_LandOwnerType_3" localSheetId="13">'SA-1'!$M$43</definedName>
    <definedName name="SA1_P15_MediaPlatform_1" localSheetId="13">'SA-1'!$D$101</definedName>
    <definedName name="SA1_P15_MediaPlatform_2" localSheetId="13">'SA-1'!$E$101</definedName>
    <definedName name="SA1_P15_MediaPlatform_3" localSheetId="13">'SA-1'!$F$101</definedName>
    <definedName name="SA1_P15_MediaPlatform_4" localSheetId="13">'SA-1'!$G$101</definedName>
    <definedName name="SA1_P5_SchooLevel_1" localSheetId="13">'SA-1'!$C$25</definedName>
    <definedName name="SA1_P5_SchooLevel_10" localSheetId="13">'SA-1'!$L$25</definedName>
    <definedName name="SA1_P5_SchooLevel_11" localSheetId="13">'SA-1'!$M$25</definedName>
    <definedName name="SA1_P5_SchooLevel_12" localSheetId="13">'SA-1'!$N$25</definedName>
    <definedName name="SA1_P5_SchooLevel_2" localSheetId="13">'SA-1'!$D$25</definedName>
    <definedName name="SA1_P5_SchooLevel_3" localSheetId="13">'SA-1'!$E$25</definedName>
    <definedName name="SA1_P5_SchooLevel_4" localSheetId="13">'SA-1'!$F$25</definedName>
    <definedName name="SA1_P5_SchooLevel_5" localSheetId="13">'SA-1'!$G$25</definedName>
    <definedName name="SA1_P5_SchooLevel_6" localSheetId="13">'SA-1'!$H$25</definedName>
    <definedName name="SA1_P5_SchooLevel_7" localSheetId="13">'SA-1'!$I$25</definedName>
    <definedName name="SA1_P5_SchooLevel_8" localSheetId="13">'SA-1'!$J$25</definedName>
    <definedName name="SA1_P5_SchooLevel_9" localSheetId="13">'SA-1'!$K$25</definedName>
    <definedName name="SA2_P4_WaterSourceB100N200" localSheetId="24">'SA-2'!$I$78</definedName>
    <definedName name="SA2_P4_WaterSourceG200" localSheetId="24">'SA-2'!$K$78</definedName>
    <definedName name="SA2_P4_WaterSourceL100" localSheetId="24">'SA-2'!$G$78</definedName>
    <definedName name="SA2_P4_WaterSourceSchCom" localSheetId="24">'SA-2'!$E$78</definedName>
    <definedName name="SA2_P5_ElectricB10N12" localSheetId="24">'SA-2'!$M$91</definedName>
    <definedName name="SA2_P5_ElectricB12N14" localSheetId="24">'SA-2'!$S$91</definedName>
    <definedName name="SA2_P5_ElectricB2N4" localSheetId="24">'SA-2'!$M$89</definedName>
    <definedName name="SA2_P5_ElectricB4N6" localSheetId="24">'SA-2'!$S$89</definedName>
    <definedName name="SA2_P5_ElectricB6N8" localSheetId="24">'SA-2'!$E$91</definedName>
    <definedName name="SA2_P5_ElectricB8N10" localSheetId="24">'SA-2'!$I$91</definedName>
    <definedName name="SA2_P5_ElectricL2" localSheetId="24">'SA-2'!$I$89</definedName>
    <definedName name="SA2_P5_ElectricNo" localSheetId="24">'SA-2'!$E$89</definedName>
    <definedName name="School_Level" localSheetId="13">'SA-1'!$C$22</definedName>
    <definedName name="School_Library" localSheetId="13">'SA-1'!$F$84</definedName>
    <definedName name="School_Playground_Length" localSheetId="24">'SA-2'!$F$63</definedName>
    <definedName name="School_Playground_Width" localSheetId="24">'SA-2'!$J$63</definedName>
    <definedName name="School_Playground_WithRoof" localSheetId="24">'SA-2'!$T$63</definedName>
    <definedName name="School_PlaygroundExist" localSheetId="24">'SA-2'!$M$60</definedName>
    <definedName name="SchoolAY_Info_ID" localSheetId="110">Clean_School_AYInfo!$A$2</definedName>
    <definedName name="SchoolAY_Info_ID" localSheetId="35">Clean_School_AYInfo!$A$2</definedName>
    <definedName name="SchoolAY_Info_ID" localSheetId="38">Clean_School_AYInfo!$A$2</definedName>
    <definedName name="SchoolAY_Info_ID">Clean_School_AYInfo!$A$2</definedName>
    <definedName name="SchoolLevel_Exist" localSheetId="13">'SA-1'!$B$27</definedName>
    <definedName name="SchoolLevel_ID">constants!$A$25:$A$36</definedName>
    <definedName name="SchoolLevel_List">constants!$A$25:$B$36</definedName>
    <definedName name="SchoolLevel_Name">constants!$B$25:$B$36</definedName>
    <definedName name="SchoolLevelExist_ID">constants!$A$40:$A$46</definedName>
    <definedName name="SchoolLevelExist_List">constants!$A$40:$B$46</definedName>
    <definedName name="SchoolLevelExist_Name">constants!$B$40:$B$46</definedName>
    <definedName name="SchoolMediaPlatform_ID">constants!$A$83:$A$86</definedName>
    <definedName name="SchoolMediaPlatform_List">constants!$A$83:$B$86</definedName>
    <definedName name="SchoolMediaPlatform_Name">constants!$B$83:$B$86</definedName>
    <definedName name="SchoolOpenDays_Aug" localSheetId="36">TQ_Oct!$K$16</definedName>
    <definedName name="SchoolOpenDays_Feb" localSheetId="110">#REF!</definedName>
    <definedName name="SchoolOpenDays_Feb" localSheetId="117">#REF!</definedName>
    <definedName name="SchoolOpenDays_Feb" localSheetId="136">#REF!</definedName>
    <definedName name="SchoolOpenDays_Feb" localSheetId="144">#REF!</definedName>
    <definedName name="SchoolOpenDays_Feb" localSheetId="140">#REF!</definedName>
    <definedName name="SchoolOpenDays_Feb" localSheetId="116">#REF!</definedName>
    <definedName name="SchoolOpenDays_Feb" localSheetId="132">#REF!</definedName>
    <definedName name="SchoolOpenDays_Feb" localSheetId="128">#REF!</definedName>
    <definedName name="SchoolOpenDays_Feb" localSheetId="118">#REF!</definedName>
    <definedName name="SchoolOpenDays_Feb" localSheetId="35">TQ_Jul!$K$16</definedName>
    <definedName name="SchoolOpenDays_Feb">#REF!</definedName>
    <definedName name="SchoolOpenDays_Nov" localSheetId="110">#REF!</definedName>
    <definedName name="SchoolOpenDays_Nov" localSheetId="117">#REF!</definedName>
    <definedName name="SchoolOpenDays_Nov" localSheetId="136">#REF!</definedName>
    <definedName name="SchoolOpenDays_Nov" localSheetId="144">#REF!</definedName>
    <definedName name="SchoolOpenDays_Nov" localSheetId="140">#REF!</definedName>
    <definedName name="SchoolOpenDays_Nov" localSheetId="116">#REF!</definedName>
    <definedName name="SchoolOpenDays_Nov" localSheetId="132">#REF!</definedName>
    <definedName name="SchoolOpenDays_Nov" localSheetId="128">#REF!</definedName>
    <definedName name="SchoolOpenDays_Nov" localSheetId="118">#REF!</definedName>
    <definedName name="SchoolOpenDays_Nov" localSheetId="35">TQ_Mar!$K$16</definedName>
    <definedName name="SchoolOpenDays_Nov" localSheetId="38">TQ_Mar!$K$16</definedName>
    <definedName name="SchoolOpenDays_Nov">#REF!</definedName>
    <definedName name="SchoolPost_Name">constants!$F$9:$F$18</definedName>
    <definedName name="SchoolShiftType_ID">constants!$A$78:$A$79</definedName>
    <definedName name="SchoolShiftType_List">constants!$A$78:$B$79</definedName>
    <definedName name="SchoolShiftType_Name">constants!$B$78:$B$79</definedName>
    <definedName name="SchoolSuffix_ID" localSheetId="13">'SA-1'!$F$17</definedName>
    <definedName name="Section_ID">constants!$Q$28:$Q$54</definedName>
    <definedName name="Section_List" localSheetId="110">constants!$Q$28:$S$54</definedName>
    <definedName name="Section_List" localSheetId="35">constants!$Q$28:$S$54</definedName>
    <definedName name="Section_List" localSheetId="38">constants!$Q$28:$S$54</definedName>
    <definedName name="Section_List">constants!$Q$28:$S$54</definedName>
    <definedName name="Section_Name" localSheetId="110">constants!$R$28:$R$54</definedName>
    <definedName name="Section_Name" localSheetId="35">constants!$R$28:$R$54</definedName>
    <definedName name="Section_Name" localSheetId="38">constants!$R$28:$R$54</definedName>
    <definedName name="Section_Name">constants!$R$28:$R$54</definedName>
    <definedName name="Select_Location" localSheetId="13">'SA-1'!$D$11</definedName>
    <definedName name="Select_Village" localSheetId="13">'SA-1'!$C$15</definedName>
    <definedName name="Select_VT_Ward" localSheetId="13">'SA-1'!$C$13</definedName>
    <definedName name="Selected_Control_Color">variables!$A$2</definedName>
    <definedName name="Selected_Control_Name">variables!$B$2</definedName>
    <definedName name="Selected_LandOwnership" localSheetId="110">variables!$A$8</definedName>
    <definedName name="Selected_LandOwnership" localSheetId="35">variables!$A$8</definedName>
    <definedName name="Selected_LandOwnership" localSheetId="38">variables!$A$8</definedName>
    <definedName name="Selected_LandOwnership">variables!$A$8</definedName>
    <definedName name="Selected_LandType" localSheetId="110">variables!$B$8</definedName>
    <definedName name="Selected_LandType" localSheetId="35">variables!$B$8</definedName>
    <definedName name="Selected_LandType" localSheetId="38">variables!$B$8</definedName>
    <definedName name="Selected_LandType">variables!$B$8</definedName>
    <definedName name="Selected_School_ID" localSheetId="110">'SA-1'!$I$17</definedName>
    <definedName name="Selected_School_ID" localSheetId="35">'SA-1'!$I$17</definedName>
    <definedName name="Selected_School_ID" localSheetId="38">'SA-1'!$I$17</definedName>
    <definedName name="Selected_School_ID">'SA-1'!$I$17</definedName>
    <definedName name="Selected_School_Level" localSheetId="110">variables!$A$5</definedName>
    <definedName name="Selected_School_Level" localSheetId="35">variables!$A$5</definedName>
    <definedName name="Selected_School_Level" localSheetId="38">variables!$A$5</definedName>
    <definedName name="Selected_School_Level">variables!$A$5</definedName>
    <definedName name="Selected_School_Level_Exist" localSheetId="110">variables!$B$5</definedName>
    <definedName name="Selected_School_Level_Exist" localSheetId="35">variables!$B$5</definedName>
    <definedName name="Selected_School_Level_Exist" localSheetId="38">variables!$B$5</definedName>
    <definedName name="Selected_School_Level_Exist">variables!$B$5</definedName>
    <definedName name="Selected_School_Name" localSheetId="110">'SA-1'!$D$19</definedName>
    <definedName name="Selected_School_Name" localSheetId="35">'SA-1'!$D$19</definedName>
    <definedName name="Selected_School_Name" localSheetId="38">'SA-1'!$D$19</definedName>
    <definedName name="Selected_School_Name">'SA-1'!$D$19</definedName>
    <definedName name="Selected_SchoolMediaPlatform" localSheetId="110">variables!$A$14</definedName>
    <definedName name="Selected_SchoolMediaPlatform" localSheetId="35">variables!$A$14</definedName>
    <definedName name="Selected_SchoolMediaPlatform" localSheetId="38">variables!$A$14</definedName>
    <definedName name="Selected_SchoolMediaPlatform">variables!$A$14</definedName>
    <definedName name="Selected_SchoolShiftType" localSheetId="110">variables!$A$11</definedName>
    <definedName name="Selected_SchoolShiftType" localSheetId="35">variables!$A$11</definedName>
    <definedName name="Selected_SchoolShiftType" localSheetId="38">variables!$A$11</definedName>
    <definedName name="Selected_SchoolShiftType">variables!$A$11</definedName>
    <definedName name="Selected_Urban_Rural" localSheetId="110">variables!$D$2</definedName>
    <definedName name="Selected_Urban_Rural" localSheetId="35">variables!$D$2</definedName>
    <definedName name="Selected_Urban_Rural" localSheetId="38">variables!$D$2</definedName>
    <definedName name="Selected_Urban_Rural">variables!$D$2</definedName>
    <definedName name="Selected_Village_ID" localSheetId="110">variables!$E$2</definedName>
    <definedName name="Selected_Village_ID" localSheetId="35">variables!$E$2</definedName>
    <definedName name="Selected_Village_ID" localSheetId="38">variables!$E$2</definedName>
    <definedName name="Selected_Village_ID">variables!$E$2</definedName>
    <definedName name="Selected_Village_Name">'SA-1'!$H$15</definedName>
    <definedName name="Selected_Ward_VT_ID" localSheetId="110">variables!$C$2</definedName>
    <definedName name="Selected_Ward_VT_ID" localSheetId="35">variables!$C$2</definedName>
    <definedName name="Selected_Ward_VT_ID" localSheetId="38">variables!$C$2</definedName>
    <definedName name="Selected_Ward_VT_ID">variables!$C$2</definedName>
    <definedName name="Selected_Ward_VT_Name">'SA-1'!$H$13</definedName>
    <definedName name="StateRegion_ID">Form_Setup!$F$4</definedName>
    <definedName name="StateRegion_Name_EN" localSheetId="110">Form_Setup!$H$4</definedName>
    <definedName name="StateRegion_Name_EN" localSheetId="35">Form_Setup!$H$4</definedName>
    <definedName name="StateRegion_Name_EN" localSheetId="38">Form_Setup!$H$4</definedName>
    <definedName name="StateRegion_Name_EN">Form_Setup!$H$4</definedName>
    <definedName name="StateRegion_Name_MM" localSheetId="110">Form_Setup!$I$4</definedName>
    <definedName name="StateRegion_Name_MM" localSheetId="35">Form_Setup!$I$4</definedName>
    <definedName name="StateRegion_Name_MM" localSheetId="38">Form_Setup!$I$4</definedName>
    <definedName name="StateRegion_Name_MM">Form_Setup!$I$4</definedName>
    <definedName name="StateRegion_PCode">Form_Setup!$G$4</definedName>
    <definedName name="Subject_ID">constants!$A$154:$A$166</definedName>
    <definedName name="Subject_List" localSheetId="110">constants!$A$154:$B$166</definedName>
    <definedName name="Subject_List" localSheetId="35">constants!$A$154:$B$166</definedName>
    <definedName name="Subject_List" localSheetId="38">constants!$A$154:$B$166</definedName>
    <definedName name="Subject_List">constants!$A$154:$B$166</definedName>
    <definedName name="Subject_Name" localSheetId="110">constants!$B$153:$B$167</definedName>
    <definedName name="Subject_Name" localSheetId="35">constants!$B$153:$B$167</definedName>
    <definedName name="Subject_Name" localSheetId="38">constants!$B$153:$B$167</definedName>
    <definedName name="Subject_Name">constants!$B$153:$B$167</definedName>
    <definedName name="Teacher_List" localSheetId="110">[3]!tblTQ_Jul[#Data]</definedName>
    <definedName name="Teacher_List">tblTQ_Jul[]</definedName>
    <definedName name="TearcherID_Aug" localSheetId="35">TQ_Oct!$K$21:$K$55</definedName>
    <definedName name="TearcherID_Aug" localSheetId="38">TQ_Oct!$K$21:$K$55</definedName>
    <definedName name="TearcherID_Aug" localSheetId="36">TQ_Oct!$K$21:$K$55</definedName>
    <definedName name="TearcherID_Feb" localSheetId="35">TQ_Jul!$K$21:$K$55</definedName>
    <definedName name="TearcherID_Nov" localSheetId="35">TQ_Mar!$K$21:$K$55</definedName>
    <definedName name="TearcherID_Nov" localSheetId="38">TQ_Mar!$K$21:$K$55</definedName>
    <definedName name="TextBook_List" localSheetId="35">constants!$V$28:$X$63</definedName>
    <definedName name="TextBook_List" localSheetId="38">constants!$V$28:$X$63</definedName>
    <definedName name="TextBook_List">constants!$V$28:$X$63</definedName>
    <definedName name="TextBook_Name_EN">constants!$W$28:$W$63</definedName>
    <definedName name="TextBook_Name_MM" localSheetId="35">constants!$X$28:$X$63</definedName>
    <definedName name="TextBook_Name_MM" localSheetId="38">constants!$X$28:$X$63</definedName>
    <definedName name="TextBook_Name_MM">constants!$X$28:$X$63</definedName>
    <definedName name="TodayDate" localSheetId="110">Form_Setup!$C$20</definedName>
    <definedName name="TodayDate" localSheetId="35">Form_Setup!$C$20</definedName>
    <definedName name="TodayDate" localSheetId="38">Form_Setup!$C$20</definedName>
    <definedName name="TodayDate">Form_Setup!$C$20</definedName>
    <definedName name="Total_Computer" localSheetId="13">'SA-1'!$F$64</definedName>
    <definedName name="Total_Copier" localSheetId="13">'SA-1'!$F$76</definedName>
    <definedName name="Total_Fan" localSheetId="13">'SA-1'!$F$78</definedName>
    <definedName name="Total_Printer" localSheetId="13">'SA-1'!$F$66</definedName>
    <definedName name="Total_RadioCassette" localSheetId="13">'SA-1'!$F$70</definedName>
    <definedName name="Total_TV" localSheetId="13">'SA-1'!$F$72</definedName>
    <definedName name="Total_TypeWriter" localSheetId="13">'SA-1'!$F$68</definedName>
    <definedName name="Total_VCD" localSheetId="13">'SA-1'!$F$74</definedName>
    <definedName name="TotalClasses">'PA-1'!$E$19</definedName>
    <definedName name="TotalClasses_3to8" localSheetId="110">PCET!$Z$11</definedName>
    <definedName name="TotalClasses_3to8" localSheetId="117">PCET1_Aug!$Z$11</definedName>
    <definedName name="TotalClasses_3to8" localSheetId="136">PCET1_Dec!$Z$11</definedName>
    <definedName name="TotalClasses_3to8" localSheetId="144">PCET1_Feb!$Z$11</definedName>
    <definedName name="TotalClasses_3to8" localSheetId="140">PCET1_Jan!$Z$11</definedName>
    <definedName name="TotalClasses_3to8" localSheetId="116">PCET1_Jul!$Z$11</definedName>
    <definedName name="TotalClasses_3to8" localSheetId="132">PCET1_Nov!$Z$11</definedName>
    <definedName name="TotalClasses_3to8" localSheetId="128">PCET1_Oct!$Z$11</definedName>
    <definedName name="TotalClasses_3to8" localSheetId="118">PCET1_Sept!$Z$11</definedName>
    <definedName name="TotalClasses_3to8" localSheetId="35">[1]PCET1_Jun!$X$11</definedName>
    <definedName name="TotalClasses_3to8" localSheetId="38">[1]PCET1_Jun!$X$11</definedName>
    <definedName name="TotalClasses_3to8">#REF!</definedName>
    <definedName name="TotalClasses_9to11" localSheetId="110">#REF!</definedName>
    <definedName name="TotalClasses_9to11" localSheetId="35">#REF!</definedName>
    <definedName name="TotalClasses_9to11" localSheetId="38">#REF!</definedName>
    <definedName name="TotalClasses_9to11">#REF!</definedName>
    <definedName name="Township_ID" localSheetId="110">Form_Setup!$A$4</definedName>
    <definedName name="Township_ID" localSheetId="35">Form_Setup!$A$4</definedName>
    <definedName name="Township_ID" localSheetId="38">Form_Setup!$A$4</definedName>
    <definedName name="Township_ID">Form_Setup!$A$4</definedName>
    <definedName name="Township_Index" localSheetId="110">Form_Setup!$C$4</definedName>
    <definedName name="Township_Index" localSheetId="35">Form_Setup!$C$4</definedName>
    <definedName name="Township_Index" localSheetId="38">Form_Setup!$C$4</definedName>
    <definedName name="Township_Index">Form_Setup!$C$4</definedName>
    <definedName name="Township_Info_Source">Form_Setup!$M$4</definedName>
    <definedName name="Township_List">Form_Setup!$A$4:$N$4</definedName>
    <definedName name="Township_Name_EN" localSheetId="110">Form_Setup!$D$4</definedName>
    <definedName name="Township_Name_EN" localSheetId="35">Form_Setup!$D$4</definedName>
    <definedName name="Township_Name_EN" localSheetId="38">Form_Setup!$D$4</definedName>
    <definedName name="Township_Name_EN">Form_Setup!$D$4</definedName>
    <definedName name="Township_Name_MM" localSheetId="110">Form_Setup!$E$4</definedName>
    <definedName name="Township_Name_MM" localSheetId="35">Form_Setup!$E$4</definedName>
    <definedName name="Township_Name_MM" localSheetId="38">Form_Setup!$E$4</definedName>
    <definedName name="Township_Name_MM">Form_Setup!$E$4</definedName>
    <definedName name="Township_PCode">Form_Setup!$B$4</definedName>
    <definedName name="Township_Remark">Form_Setup!$N$4</definedName>
    <definedName name="TQ_Aug_ID" localSheetId="110">Clean_TQ_Aug_Head!$A$2</definedName>
    <definedName name="TQ_Aug_ID" localSheetId="35">Clean_TQ_Aug_Head!$A$2</definedName>
    <definedName name="TQ_Aug_ID" localSheetId="38">Clean_TQ_Aug_Head!$A$2</definedName>
    <definedName name="TQ_Aug_ID">Clean_TQ_Aug_Head!$A$2</definedName>
    <definedName name="TQ_Feb_ID" localSheetId="110">Clean_TQ_Feb_Head!$A$2</definedName>
    <definedName name="TQ_Feb_ID" localSheetId="35">Clean_TQ_Feb_Head!$A$2</definedName>
    <definedName name="TQ_Feb_ID" localSheetId="38">Clean_TQ_Feb_Head!$A$2</definedName>
    <definedName name="TQ_Feb_ID">Clean_TQ_Feb_Head!$A$2</definedName>
    <definedName name="TQ_Nov_ID" localSheetId="110">Clean_TQ_Nov_Head!$A$2</definedName>
    <definedName name="TQ_Nov_ID" localSheetId="35">Clean_TQ_Nov_Head!$A$2</definedName>
    <definedName name="TQ_Nov_ID" localSheetId="38">Clean_TQ_Nov_Head!$A$2</definedName>
    <definedName name="TQ_Nov_ID">Clean_TQ_Nov_Head!$A$2</definedName>
    <definedName name="TS_List">'3_Townships'!$A$3:$A$12</definedName>
    <definedName name="TSIndex_SchoolID" localSheetId="110">variables!$D$5</definedName>
    <definedName name="TSIndex_SchoolID" localSheetId="35">variables!$D$5</definedName>
    <definedName name="TSIndex_SchoolID" localSheetId="38">variables!$D$5</definedName>
    <definedName name="TSIndex_SchoolID">variables!$D$5</definedName>
    <definedName name="Usable_Computer" localSheetId="13">'SA-1'!$K$64</definedName>
    <definedName name="Usable_Copier" localSheetId="13">'SA-1'!$K$76</definedName>
    <definedName name="Usable_Fan" localSheetId="13">'SA-1'!$K$78</definedName>
    <definedName name="Usable_Printer" localSheetId="13">'SA-1'!$K$66</definedName>
    <definedName name="Usable_RadioCassette" localSheetId="13">'SA-1'!$K$70</definedName>
    <definedName name="Usable_TV" localSheetId="13">'SA-1'!$K$72</definedName>
    <definedName name="Usable_TypeWriter" localSheetId="13">'SA-1'!$K$68</definedName>
    <definedName name="Usable_VCD" localSheetId="13">'SA-1'!$K$74</definedName>
    <definedName name="Village_List_Rural" localSheetId="110">OFFSET(PCET!Village_VT_Start,MATCH(CLEAN(PCET!Selected_Ward_VT_ID),PCET!Village_VT_Column,0)-1,1,COUNTIF(PCET!Village_VT_Column,CLEAN(PCET!Selected_Ward_VT_ID)),2)</definedName>
    <definedName name="Village_List_Rural" localSheetId="35">OFFSET(TQ_Jul!Village_VT_Start,MATCH(CLEAN(TQ_Jul!Selected_Ward_VT_ID),TQ_Jul!Village_VT_Column,0)-1,1,COUNTIF(TQ_Jul!Village_VT_Column,CLEAN(TQ_Jul!Selected_Ward_VT_ID)),2)</definedName>
    <definedName name="Village_List_Rural" localSheetId="38">OFFSET(TQ_Mar!Village_VT_Start,MATCH(CLEAN(TQ_Mar!Selected_Ward_VT_ID),TQ_Mar!Village_VT_Column,0)-1,1,COUNTIF(TQ_Mar!Village_VT_Column,CLEAN(TQ_Mar!Selected_Ward_VT_ID)),2)</definedName>
    <definedName name="Village_List_Rural">OFFSET(Village_VT_Start,MATCH(CLEAN(Selected_Ward_VT_ID),Village_VT_Column,0)-1,1,COUNTIF(Village_VT_Column,CLEAN(Selected_Ward_VT_ID)),2)</definedName>
    <definedName name="Village_List_TS" localSheetId="110">OFFSET(PCET!Village_VT_Start,MATCH(CLEAN(PCET!Township_ID),PCET!Village_TS_Column,0)-1,1,COUNTIF(PCET!Village_TS_Column,CLEAN(PCET!Township_ID)),2)</definedName>
    <definedName name="Village_List_TS" localSheetId="35">OFFSET(TQ_Jul!Village_VT_Start,MATCH(CLEAN(TQ_Jul!Township_ID),TQ_Jul!Village_TS_Column,0)-1,1,COUNTIF(TQ_Jul!Village_TS_Column,CLEAN(TQ_Jul!Township_ID)),2)</definedName>
    <definedName name="Village_List_TS" localSheetId="38">OFFSET(TQ_Mar!Village_VT_Start,MATCH(CLEAN(TQ_Mar!Township_ID),TQ_Mar!Village_TS_Column,0)-1,1,COUNTIF(TQ_Mar!Village_TS_Column,CLEAN(TQ_Mar!Township_ID)),2)</definedName>
    <definedName name="Village_List_TS">OFFSET(Village_VT_Start,MATCH(CLEAN(Township_ID),Village_TS_Column,0)-1,1,COUNTIF(Village_TS_Column,CLEAN(Township_ID)),2)</definedName>
    <definedName name="Village_Name_Sort_TS" localSheetId="110">Village_Names_TS!$F$2:$F$1183</definedName>
    <definedName name="Village_Name_Sort_TS" localSheetId="35">Village_Names_TS!$F$2:$F$1183</definedName>
    <definedName name="Village_Name_Sort_TS" localSheetId="38">Village_Names_TS!$F$2:$F$1183</definedName>
    <definedName name="Village_Name_Sort_TS">Village_Names_TS!$F$2:$F$1183</definedName>
    <definedName name="Village_Name_Sort_TS_Sel" localSheetId="110">OFFSET(Village_Names_TS!$B$1,MATCH(CLEAN(PCET!Township_ID),Village_Names_TS!$A$2:$A$1183,0),4,COUNTIF(Village_Names_TS!$A$2:$A$1183,CLEAN(PCET!Township_ID)),1)</definedName>
    <definedName name="Village_Name_Sort_TS_Sel" localSheetId="35">OFFSET(Village_Names_TS!$B$1,MATCH(CLEAN(TQ_Jul!Township_ID),Village_Names_TS!$A$2:$A$1183,0),4,COUNTIF(Village_Names_TS!$A$2:$A$1183,CLEAN(TQ_Jul!Township_ID)),1)</definedName>
    <definedName name="Village_Name_Sort_TS_Sel" localSheetId="38">OFFSET(Village_Names_TS!$B$1,MATCH(CLEAN(TQ_Mar!Township_ID),Village_Names_TS!$A$2:$A$1183,0),4,COUNTIF(Village_Names_TS!$A$2:$A$1183,CLEAN(TQ_Mar!Township_ID)),1)</definedName>
    <definedName name="Village_Name_Sort_TS_Sel">OFFSET(Village_Names_TS!$B$1,MATCH(CLEAN(Township_ID),Village_Names_TS!$A$2:$A$1183,0),4,COUNTIF(Village_Names_TS!$A$2:$A$1183,CLEAN(Township_ID)),1)</definedName>
    <definedName name="Village_Name_Sort_VT" localSheetId="8">OFFSET(Village_Names_VT!$B$1,MATCH(CLEAN(Township_ID),Village_Names_VT!$A$2:$A$1183,0),4,COUNTIF(Village_Names_VT!$A$2:$A$1183,CLEAN(Township_ID)),1)</definedName>
    <definedName name="Village_TS_Column" localSheetId="110">'7_Villages'!$A$1:$A$1183</definedName>
    <definedName name="Village_TS_Column" localSheetId="35">'7_Villages'!$A$1:$A$1183</definedName>
    <definedName name="Village_TS_Column" localSheetId="38">'7_Villages'!$A$1:$A$1183</definedName>
    <definedName name="Village_TS_Column">'7_Villages'!$A$1:$A$1183</definedName>
    <definedName name="Village_TS_Start">'7_Villages'!$A$1</definedName>
    <definedName name="Village_VT_Column" localSheetId="110">'7_Villages'!$B$1:$B$1183</definedName>
    <definedName name="Village_VT_Column" localSheetId="35">'7_Villages'!$B$1:$B$1183</definedName>
    <definedName name="Village_VT_Column" localSheetId="38">'7_Villages'!$B$1:$B$1183</definedName>
    <definedName name="Village_VT_Column">'7_Villages'!$B$1:$B$1183</definedName>
    <definedName name="Village_VT_Start" localSheetId="110">'7_Villages'!$B$1</definedName>
    <definedName name="Village_VT_Start" localSheetId="35">'7_Villages'!$B$1</definedName>
    <definedName name="Village_VT_Start" localSheetId="38">'7_Villages'!$B$1</definedName>
    <definedName name="Village_VT_Start">'7_Villages'!$B$1</definedName>
    <definedName name="VillageName_Column">'7_Villages'!$D$2:$D$1183</definedName>
    <definedName name="VT_List">'6_Village_Tracts'!$B$2:$B$378</definedName>
    <definedName name="VT_List_Rural" localSheetId="110">OFFSET(PCET!VT_TS_Start,MATCH(PCET!Township_ID,PCET!VT_TS_Column,0)-1,1,COUNTIF(PCET!VT_TS_Column,PCET!Township_ID),2)</definedName>
    <definedName name="VT_List_Rural" localSheetId="35">OFFSET(TQ_Jul!VT_TS_Start,MATCH(TQ_Jul!Township_ID,TQ_Jul!VT_TS_Column,0)-1,1,COUNTIF(TQ_Jul!VT_TS_Column,TQ_Jul!Township_ID),2)</definedName>
    <definedName name="VT_List_Rural" localSheetId="38">OFFSET(TQ_Mar!VT_TS_Start,MATCH(TQ_Mar!Township_ID,TQ_Mar!VT_TS_Column,0)-1,1,COUNTIF(TQ_Mar!VT_TS_Column,TQ_Mar!Township_ID),2)</definedName>
    <definedName name="VT_List_Rural">OFFSET(VT_TS_Start,MATCH(Township_ID,VT_TS_Column,0)-1,1,COUNTIF(VT_TS_Column,Township_ID),2)</definedName>
    <definedName name="VT_TS_Column" localSheetId="110">'6_Village_Tracts'!$A$1:$A$378</definedName>
    <definedName name="VT_TS_Column" localSheetId="35">'6_Village_Tracts'!$A$1:$A$378</definedName>
    <definedName name="VT_TS_Column" localSheetId="38">'6_Village_Tracts'!$A$1:$A$378</definedName>
    <definedName name="VT_TS_Column">'6_Village_Tracts'!$A$1:$A$378</definedName>
    <definedName name="VT_TS_Start" localSheetId="110">'6_Village_Tracts'!$A$1</definedName>
    <definedName name="VT_TS_Start" localSheetId="35">'6_Village_Tracts'!$A$1</definedName>
    <definedName name="VT_TS_Start" localSheetId="38">'6_Village_Tracts'!$A$1</definedName>
    <definedName name="VT_TS_Start">'6_Village_Tracts'!$A$1</definedName>
    <definedName name="VTName_Column">'6_Village_Tracts'!$C$1:$C$378</definedName>
    <definedName name="Ward_List_Urban" localSheetId="110">OFFSET(PCET!Ward_TS_Start,MATCH(PCET!Township_ID,PCET!Ward_TS_Column,0)-1,1,COUNTIF(PCET!Ward_TS_Column,PCET!Township_ID),2)</definedName>
    <definedName name="Ward_List_Urban" localSheetId="35">OFFSET(TQ_Jul!Ward_TS_Start,MATCH(TQ_Jul!Township_ID,TQ_Jul!Ward_TS_Column,0)-1,1,COUNTIF(TQ_Jul!Ward_TS_Column,TQ_Jul!Township_ID),2)</definedName>
    <definedName name="Ward_List_Urban" localSheetId="38">OFFSET(TQ_Mar!Ward_TS_Start,MATCH(TQ_Mar!Township_ID,TQ_Mar!Ward_TS_Column,0)-1,1,COUNTIF(TQ_Mar!Ward_TS_Column,TQ_Mar!Township_ID),2)</definedName>
    <definedName name="Ward_List_Urban">OFFSET(Ward_TS_Start,MATCH(Township_ID,Ward_TS_Column,0)-1,1,COUNTIF(Ward_TS_Column,Township_ID),2)</definedName>
    <definedName name="Ward_Name_Sort_TS" localSheetId="110">Ward_Names_TS!$F$2:$F$87</definedName>
    <definedName name="Ward_Name_Sort_TS" localSheetId="35">Ward_Names_TS!$F$2:$F$87</definedName>
    <definedName name="Ward_Name_Sort_TS" localSheetId="38">Ward_Names_TS!$F$2:$F$87</definedName>
    <definedName name="Ward_Name_Sort_TS">Ward_Names_TS!$F$2:$F$87</definedName>
    <definedName name="Ward_Name_Sort_TS_Sel" localSheetId="110">OFFSET(Ward_Names_TS!$C$1,MATCH(CLEAN(PCET!Township_ID),Ward_Names_TS!$A$2:$A$87,0),3,COUNTIF(Ward_Names_TS!$A$2:$A$87,CLEAN(PCET!Township_ID)),1)</definedName>
    <definedName name="Ward_Name_Sort_TS_Sel" localSheetId="35">OFFSET(Ward_Names_TS!$C$1,MATCH(CLEAN(TQ_Jul!Township_ID),Ward_Names_TS!$A$2:$A$87,0),3,COUNTIF(Ward_Names_TS!$A$2:$A$87,CLEAN(TQ_Jul!Township_ID)),1)</definedName>
    <definedName name="Ward_Name_Sort_TS_Sel" localSheetId="38">OFFSET(Ward_Names_TS!$C$1,MATCH(CLEAN(TQ_Mar!Township_ID),Ward_Names_TS!$A$2:$A$87,0),3,COUNTIF(Ward_Names_TS!$A$2:$A$87,CLEAN(TQ_Mar!Township_ID)),1)</definedName>
    <definedName name="Ward_Name_Sort_TS_Sel">OFFSET(Ward_Names_TS!$C$1,MATCH(CLEAN(Township_ID),Ward_Names_TS!$A$2:$A$87,0),3,COUNTIF(Ward_Names_TS!$A$2:$A$87,CLEAN(Township_ID)),1)</definedName>
    <definedName name="Ward_TS_Column" localSheetId="110">'5_Wards'!$A$1:$A$87</definedName>
    <definedName name="Ward_TS_Column" localSheetId="35">'5_Wards'!$A$1:$A$87</definedName>
    <definedName name="Ward_TS_Column" localSheetId="38">'5_Wards'!$A$1:$A$87</definedName>
    <definedName name="Ward_TS_Column">'5_Wards'!$A$1:$A$87</definedName>
    <definedName name="Ward_TS_Start" localSheetId="110">'5_Wards'!$A$1</definedName>
    <definedName name="Ward_TS_Start" localSheetId="35">'5_Wards'!$A$1</definedName>
    <definedName name="Ward_TS_Start" localSheetId="38">'5_Wards'!$A$1</definedName>
    <definedName name="Ward_TS_Start">'5_Wards'!$A$1</definedName>
    <definedName name="WardName_Column">'5_Wards'!$C$1:$C$87</definedName>
    <definedName name="WaterSource_ID">constants!$A$64:$A$67</definedName>
    <definedName name="WaterSource_List">constants!$A$64:$B$67</definedName>
    <definedName name="WaterSource_Name">constants!$B$64:$B$67</definedName>
    <definedName name="WaterSourceDistance" localSheetId="110">'SA-2'!$M$76</definedName>
    <definedName name="WaterSourceDistance" localSheetId="35">'SA-2'!$M$76</definedName>
    <definedName name="WaterSourceDistance" localSheetId="38">'SA-2'!$M$76</definedName>
    <definedName name="WaterSourceDistance">'SA-2'!$M$76</definedName>
  </definedNames>
  <calcPr calcId="145621"/>
</workbook>
</file>

<file path=xl/calcChain.xml><?xml version="1.0" encoding="utf-8"?>
<calcChain xmlns="http://schemas.openxmlformats.org/spreadsheetml/2006/main">
  <c r="S27" i="100" l="1"/>
  <c r="S26" i="100"/>
  <c r="D41" i="100"/>
  <c r="E41" i="100"/>
  <c r="H41" i="100"/>
  <c r="I41" i="100"/>
  <c r="J41" i="100"/>
  <c r="D40" i="100"/>
  <c r="E40" i="100"/>
  <c r="H40" i="100"/>
  <c r="I40" i="100"/>
  <c r="J40" i="100"/>
  <c r="E55" i="227" l="1"/>
  <c r="G55" i="227"/>
  <c r="I55" i="227"/>
  <c r="K55" i="227"/>
  <c r="L55" i="227"/>
  <c r="Q55" i="227"/>
  <c r="R55" i="227"/>
  <c r="E54" i="227"/>
  <c r="G54" i="227"/>
  <c r="I54" i="227"/>
  <c r="K54" i="227"/>
  <c r="L54" i="227"/>
  <c r="Q54" i="227"/>
  <c r="R54" i="227"/>
  <c r="E53" i="227"/>
  <c r="G53" i="227"/>
  <c r="I53" i="227"/>
  <c r="K53" i="227"/>
  <c r="L53" i="227"/>
  <c r="Q53" i="227"/>
  <c r="R53" i="227"/>
  <c r="E52" i="227"/>
  <c r="G52" i="227"/>
  <c r="I52" i="227"/>
  <c r="K52" i="227"/>
  <c r="L52" i="227"/>
  <c r="Q52" i="227"/>
  <c r="R52" i="227"/>
  <c r="E51" i="227"/>
  <c r="G51" i="227"/>
  <c r="I51" i="227"/>
  <c r="K51" i="227"/>
  <c r="L51" i="227"/>
  <c r="Q51" i="227"/>
  <c r="R51" i="227"/>
  <c r="E50" i="227"/>
  <c r="G50" i="227"/>
  <c r="I50" i="227"/>
  <c r="K50" i="227"/>
  <c r="L50" i="227"/>
  <c r="Q50" i="227"/>
  <c r="R50" i="227"/>
  <c r="E49" i="227"/>
  <c r="G49" i="227"/>
  <c r="I49" i="227"/>
  <c r="K49" i="227"/>
  <c r="L49" i="227"/>
  <c r="Q49" i="227"/>
  <c r="R49" i="227"/>
  <c r="E48" i="227"/>
  <c r="G48" i="227"/>
  <c r="I48" i="227"/>
  <c r="K48" i="227"/>
  <c r="L48" i="227"/>
  <c r="Q48" i="227"/>
  <c r="R48" i="227"/>
  <c r="E47" i="227"/>
  <c r="G47" i="227"/>
  <c r="I47" i="227"/>
  <c r="K47" i="227"/>
  <c r="L47" i="227"/>
  <c r="Q47" i="227"/>
  <c r="R47" i="227"/>
  <c r="E46" i="227"/>
  <c r="G46" i="227"/>
  <c r="I46" i="227"/>
  <c r="K46" i="227"/>
  <c r="L46" i="227"/>
  <c r="Q46" i="227"/>
  <c r="R46" i="227"/>
  <c r="E45" i="227"/>
  <c r="G45" i="227"/>
  <c r="I45" i="227"/>
  <c r="K45" i="227"/>
  <c r="L45" i="227"/>
  <c r="Q45" i="227"/>
  <c r="R45" i="227"/>
  <c r="E44" i="227"/>
  <c r="G44" i="227"/>
  <c r="I44" i="227"/>
  <c r="K44" i="227"/>
  <c r="L44" i="227"/>
  <c r="Q44" i="227"/>
  <c r="R44" i="227"/>
  <c r="E43" i="227"/>
  <c r="G43" i="227"/>
  <c r="I43" i="227"/>
  <c r="K43" i="227"/>
  <c r="L43" i="227"/>
  <c r="Q43" i="227"/>
  <c r="R43" i="227"/>
  <c r="E42" i="227"/>
  <c r="G42" i="227"/>
  <c r="I42" i="227"/>
  <c r="K42" i="227"/>
  <c r="L42" i="227"/>
  <c r="Q42" i="227"/>
  <c r="R42" i="227"/>
  <c r="E41" i="227"/>
  <c r="G41" i="227"/>
  <c r="I41" i="227"/>
  <c r="K41" i="227"/>
  <c r="L41" i="227"/>
  <c r="Q41" i="227"/>
  <c r="R41" i="227"/>
  <c r="D39" i="100"/>
  <c r="E39" i="100"/>
  <c r="H39" i="100"/>
  <c r="I39" i="100"/>
  <c r="J39" i="100"/>
  <c r="C22" i="100"/>
  <c r="E22" i="100"/>
  <c r="H22" i="100"/>
  <c r="D22" i="100" s="1"/>
  <c r="I22" i="100"/>
  <c r="J22" i="100"/>
  <c r="H38" i="100"/>
  <c r="D38" i="100" s="1"/>
  <c r="E24" i="100"/>
  <c r="H24" i="100"/>
  <c r="D24" i="100" s="1"/>
  <c r="I24" i="100"/>
  <c r="J24" i="100"/>
  <c r="C23" i="100"/>
  <c r="C24" i="100" s="1"/>
  <c r="E23" i="100"/>
  <c r="H23" i="100"/>
  <c r="D23" i="100" s="1"/>
  <c r="I23" i="100"/>
  <c r="J23" i="100"/>
  <c r="E37" i="100"/>
  <c r="H37" i="100"/>
  <c r="D37" i="100" s="1"/>
  <c r="H39" i="63" l="1"/>
  <c r="G39" i="63"/>
  <c r="H34" i="63"/>
  <c r="G34" i="63"/>
  <c r="E36" i="100" l="1"/>
  <c r="H36" i="100"/>
  <c r="D36" i="100" s="1"/>
  <c r="E35" i="100"/>
  <c r="H35" i="100"/>
  <c r="D35" i="100" s="1"/>
  <c r="C25" i="100"/>
  <c r="E25" i="100"/>
  <c r="H25" i="100"/>
  <c r="D25" i="100" s="1"/>
  <c r="I25" i="100"/>
  <c r="J25" i="100"/>
  <c r="C26" i="100"/>
  <c r="E26" i="100"/>
  <c r="H26" i="100"/>
  <c r="D26" i="100" s="1"/>
  <c r="I26" i="100"/>
  <c r="J26" i="100"/>
  <c r="E34" i="100"/>
  <c r="H34" i="100"/>
  <c r="D34" i="100" s="1"/>
  <c r="I34" i="100"/>
  <c r="J34" i="100"/>
  <c r="C27" i="100"/>
  <c r="E27" i="100"/>
  <c r="H27" i="100"/>
  <c r="D27" i="100" s="1"/>
  <c r="I27" i="100"/>
  <c r="J27" i="100"/>
  <c r="E33" i="100"/>
  <c r="H33" i="100"/>
  <c r="D33" i="100" s="1"/>
  <c r="I33" i="100"/>
  <c r="J33" i="100"/>
  <c r="E32" i="100"/>
  <c r="H32" i="100"/>
  <c r="D32" i="100" s="1"/>
  <c r="I32" i="100"/>
  <c r="J32" i="100"/>
  <c r="E31" i="100"/>
  <c r="H31" i="100"/>
  <c r="D31" i="100" s="1"/>
  <c r="I31" i="100"/>
  <c r="J31" i="100"/>
  <c r="E30" i="100"/>
  <c r="H30" i="100"/>
  <c r="D30" i="100" s="1"/>
  <c r="I30" i="100"/>
  <c r="J30" i="100"/>
  <c r="Y14" i="228" l="1"/>
  <c r="W14" i="228"/>
  <c r="U14" i="228"/>
  <c r="S14" i="228"/>
  <c r="Q14" i="228"/>
  <c r="O14" i="228"/>
  <c r="M14" i="228"/>
  <c r="I14" i="228"/>
  <c r="Z11" i="228"/>
  <c r="L11" i="228"/>
  <c r="L9" i="228"/>
  <c r="G9" i="228"/>
  <c r="L8" i="228"/>
  <c r="G8" i="228"/>
  <c r="AD6" i="228"/>
  <c r="L6" i="228"/>
  <c r="E21" i="227" l="1"/>
  <c r="G21" i="227"/>
  <c r="I21" i="227"/>
  <c r="K21" i="227"/>
  <c r="Q21" i="227"/>
  <c r="R21" i="227" s="1"/>
  <c r="E22" i="227"/>
  <c r="G22" i="227"/>
  <c r="I22" i="227"/>
  <c r="K22" i="227"/>
  <c r="Q22" i="227"/>
  <c r="R22" i="227"/>
  <c r="E23" i="227"/>
  <c r="G23" i="227"/>
  <c r="I23" i="227"/>
  <c r="K23" i="227"/>
  <c r="Q23" i="227"/>
  <c r="R23" i="227"/>
  <c r="E24" i="227"/>
  <c r="G24" i="227"/>
  <c r="I24" i="227"/>
  <c r="K24" i="227"/>
  <c r="Q24" i="227"/>
  <c r="R24" i="227"/>
  <c r="E25" i="227"/>
  <c r="G25" i="227"/>
  <c r="I25" i="227"/>
  <c r="K25" i="227"/>
  <c r="Q25" i="227"/>
  <c r="R25" i="227" s="1"/>
  <c r="E26" i="227"/>
  <c r="G26" i="227"/>
  <c r="I26" i="227"/>
  <c r="K26" i="227"/>
  <c r="Q26" i="227"/>
  <c r="R26" i="227" s="1"/>
  <c r="E27" i="227"/>
  <c r="G27" i="227"/>
  <c r="I27" i="227"/>
  <c r="K27" i="227"/>
  <c r="Q27" i="227"/>
  <c r="R27" i="227" s="1"/>
  <c r="E28" i="227"/>
  <c r="G28" i="227"/>
  <c r="I28" i="227"/>
  <c r="K28" i="227"/>
  <c r="Q28" i="227"/>
  <c r="R28" i="227" s="1"/>
  <c r="E29" i="227"/>
  <c r="G29" i="227"/>
  <c r="I29" i="227"/>
  <c r="K29" i="227"/>
  <c r="Q29" i="227"/>
  <c r="R29" i="227" s="1"/>
  <c r="L28" i="227" l="1"/>
  <c r="L25" i="227"/>
  <c r="L24" i="227"/>
  <c r="L23" i="227"/>
  <c r="L22" i="227"/>
  <c r="L21" i="227"/>
  <c r="I28" i="100" l="1"/>
  <c r="I29" i="100"/>
  <c r="J28" i="100"/>
  <c r="J29" i="100"/>
  <c r="V7" i="227" l="1"/>
  <c r="H9" i="227"/>
  <c r="O9" i="227"/>
  <c r="H10" i="227"/>
  <c r="O10" i="227"/>
  <c r="L12" i="227"/>
  <c r="C21" i="227"/>
  <c r="C22" i="227"/>
  <c r="C23" i="227"/>
  <c r="C24" i="227"/>
  <c r="C25" i="227"/>
  <c r="C26" i="227"/>
  <c r="C27" i="227"/>
  <c r="C28" i="227"/>
  <c r="C29" i="227"/>
  <c r="C30" i="227"/>
  <c r="E30" i="227"/>
  <c r="G30" i="227"/>
  <c r="I30" i="227"/>
  <c r="K30" i="227"/>
  <c r="Q30" i="227"/>
  <c r="R30" i="227" s="1"/>
  <c r="C31" i="227"/>
  <c r="E31" i="227"/>
  <c r="G31" i="227"/>
  <c r="I31" i="227"/>
  <c r="K31" i="227"/>
  <c r="Q31" i="227"/>
  <c r="R31" i="227" s="1"/>
  <c r="C32" i="227"/>
  <c r="E32" i="227"/>
  <c r="G32" i="227"/>
  <c r="I32" i="227"/>
  <c r="K32" i="227"/>
  <c r="Q32" i="227"/>
  <c r="R32" i="227" s="1"/>
  <c r="C33" i="227"/>
  <c r="E33" i="227"/>
  <c r="G33" i="227"/>
  <c r="I33" i="227"/>
  <c r="K33" i="227"/>
  <c r="Q33" i="227"/>
  <c r="R33" i="227" s="1"/>
  <c r="C34" i="227"/>
  <c r="E34" i="227"/>
  <c r="G34" i="227"/>
  <c r="I34" i="227"/>
  <c r="K34" i="227"/>
  <c r="Q34" i="227"/>
  <c r="R34" i="227" s="1"/>
  <c r="C35" i="227"/>
  <c r="E35" i="227"/>
  <c r="G35" i="227"/>
  <c r="I35" i="227"/>
  <c r="K35" i="227"/>
  <c r="Q35" i="227"/>
  <c r="R35" i="227" s="1"/>
  <c r="C36" i="227"/>
  <c r="E36" i="227"/>
  <c r="G36" i="227"/>
  <c r="I36" i="227"/>
  <c r="K36" i="227"/>
  <c r="Q36" i="227"/>
  <c r="R36" i="227" s="1"/>
  <c r="C37" i="227"/>
  <c r="E37" i="227"/>
  <c r="G37" i="227"/>
  <c r="I37" i="227"/>
  <c r="K37" i="227"/>
  <c r="Q37" i="227"/>
  <c r="R37" i="227" s="1"/>
  <c r="C38" i="227"/>
  <c r="E38" i="227"/>
  <c r="G38" i="227"/>
  <c r="I38" i="227"/>
  <c r="K38" i="227"/>
  <c r="Q38" i="227"/>
  <c r="R38" i="227" s="1"/>
  <c r="C39" i="227"/>
  <c r="E39" i="227"/>
  <c r="G39" i="227"/>
  <c r="I39" i="227"/>
  <c r="K39" i="227"/>
  <c r="Q39" i="227"/>
  <c r="R39" i="227" s="1"/>
  <c r="C40" i="227"/>
  <c r="C41" i="227" s="1"/>
  <c r="C42" i="227" s="1"/>
  <c r="C43" i="227" s="1"/>
  <c r="C44" i="227" s="1"/>
  <c r="C45" i="227" s="1"/>
  <c r="C46" i="227" s="1"/>
  <c r="C47" i="227" s="1"/>
  <c r="C48" i="227" s="1"/>
  <c r="C49" i="227" s="1"/>
  <c r="C50" i="227" s="1"/>
  <c r="C51" i="227" s="1"/>
  <c r="C52" i="227" s="1"/>
  <c r="C53" i="227" s="1"/>
  <c r="C54" i="227" s="1"/>
  <c r="C55" i="227" s="1"/>
  <c r="E40" i="227"/>
  <c r="G40" i="227"/>
  <c r="I40" i="227"/>
  <c r="K40" i="227"/>
  <c r="Q40" i="227"/>
  <c r="R40" i="227" s="1"/>
  <c r="V7" i="226"/>
  <c r="H9" i="226"/>
  <c r="O9" i="226"/>
  <c r="H10" i="226"/>
  <c r="O10" i="226"/>
  <c r="L12" i="226"/>
  <c r="L40" i="227" l="1"/>
  <c r="L39" i="227"/>
  <c r="L38" i="227"/>
  <c r="L37" i="227"/>
  <c r="L36" i="227"/>
  <c r="L35" i="227"/>
  <c r="L34" i="227"/>
  <c r="L33" i="227"/>
  <c r="L32" i="227"/>
  <c r="L31" i="227"/>
  <c r="L30" i="227"/>
  <c r="C18" i="222"/>
  <c r="C19" i="222" s="1"/>
  <c r="C20" i="222" s="1"/>
  <c r="C21" i="222" s="1"/>
  <c r="C22" i="222" s="1"/>
  <c r="C23" i="222" s="1"/>
  <c r="C24" i="222" s="1"/>
  <c r="C25" i="222" s="1"/>
  <c r="C26" i="222" s="1"/>
  <c r="C27" i="222" s="1"/>
  <c r="Y14" i="222"/>
  <c r="W14" i="222"/>
  <c r="U14" i="222"/>
  <c r="S14" i="222"/>
  <c r="Q14" i="222"/>
  <c r="O14" i="222"/>
  <c r="M14" i="222"/>
  <c r="I14" i="222"/>
  <c r="Z11" i="222"/>
  <c r="L11" i="222"/>
  <c r="L9" i="222"/>
  <c r="G9" i="222"/>
  <c r="L8" i="222"/>
  <c r="G8" i="222"/>
  <c r="AD6" i="222"/>
  <c r="L6" i="222"/>
  <c r="C18" i="221"/>
  <c r="C19" i="221" s="1"/>
  <c r="C20" i="221" s="1"/>
  <c r="C21" i="221" s="1"/>
  <c r="C22" i="221" s="1"/>
  <c r="C23" i="221" s="1"/>
  <c r="C24" i="221" s="1"/>
  <c r="C25" i="221" s="1"/>
  <c r="C26" i="221" s="1"/>
  <c r="C27" i="221" s="1"/>
  <c r="Y14" i="221"/>
  <c r="W14" i="221"/>
  <c r="U14" i="221"/>
  <c r="S14" i="221"/>
  <c r="Q14" i="221"/>
  <c r="O14" i="221"/>
  <c r="M14" i="221"/>
  <c r="I14" i="221"/>
  <c r="Z11" i="221"/>
  <c r="L11" i="221"/>
  <c r="L9" i="221"/>
  <c r="G9" i="221"/>
  <c r="L8" i="221"/>
  <c r="G8" i="221"/>
  <c r="AD6" i="221"/>
  <c r="L6" i="221"/>
  <c r="C18" i="220"/>
  <c r="C19" i="220" s="1"/>
  <c r="C20" i="220" s="1"/>
  <c r="C21" i="220" s="1"/>
  <c r="C22" i="220" s="1"/>
  <c r="C23" i="220" s="1"/>
  <c r="C24" i="220" s="1"/>
  <c r="C25" i="220" s="1"/>
  <c r="C26" i="220" s="1"/>
  <c r="C27" i="220" s="1"/>
  <c r="Y14" i="220"/>
  <c r="W14" i="220"/>
  <c r="U14" i="220"/>
  <c r="S14" i="220"/>
  <c r="Q14" i="220"/>
  <c r="O14" i="220"/>
  <c r="M14" i="220"/>
  <c r="I14" i="220"/>
  <c r="Z11" i="220"/>
  <c r="L11" i="220"/>
  <c r="L9" i="220"/>
  <c r="G9" i="220"/>
  <c r="L8" i="220"/>
  <c r="G8" i="220"/>
  <c r="AD6" i="220"/>
  <c r="L6" i="220"/>
  <c r="C18" i="219"/>
  <c r="C19" i="219" s="1"/>
  <c r="C20" i="219" s="1"/>
  <c r="C21" i="219" s="1"/>
  <c r="C22" i="219" s="1"/>
  <c r="C23" i="219" s="1"/>
  <c r="C24" i="219" s="1"/>
  <c r="C25" i="219" s="1"/>
  <c r="C26" i="219" s="1"/>
  <c r="C27" i="219" s="1"/>
  <c r="Y14" i="219"/>
  <c r="W14" i="219"/>
  <c r="U14" i="219"/>
  <c r="S14" i="219"/>
  <c r="Q14" i="219"/>
  <c r="O14" i="219"/>
  <c r="M14" i="219"/>
  <c r="I14" i="219"/>
  <c r="Z11" i="219"/>
  <c r="L11" i="219"/>
  <c r="L9" i="219"/>
  <c r="G9" i="219"/>
  <c r="L8" i="219"/>
  <c r="G8" i="219"/>
  <c r="AD6" i="219"/>
  <c r="L6" i="219"/>
  <c r="C18" i="218"/>
  <c r="C19" i="218" s="1"/>
  <c r="C20" i="218" s="1"/>
  <c r="C21" i="218" s="1"/>
  <c r="C22" i="218" s="1"/>
  <c r="C23" i="218" s="1"/>
  <c r="C24" i="218" s="1"/>
  <c r="C25" i="218" s="1"/>
  <c r="C26" i="218" s="1"/>
  <c r="C27" i="218" s="1"/>
  <c r="Y14" i="218"/>
  <c r="W14" i="218"/>
  <c r="U14" i="218"/>
  <c r="S14" i="218"/>
  <c r="Q14" i="218"/>
  <c r="O14" i="218"/>
  <c r="M14" i="218"/>
  <c r="I14" i="218"/>
  <c r="Z11" i="218"/>
  <c r="L11" i="218"/>
  <c r="L9" i="218"/>
  <c r="G9" i="218"/>
  <c r="L8" i="218"/>
  <c r="G8" i="218"/>
  <c r="AD6" i="218"/>
  <c r="L6" i="218"/>
  <c r="C18" i="217"/>
  <c r="C19" i="217" s="1"/>
  <c r="C20" i="217" s="1"/>
  <c r="C21" i="217" s="1"/>
  <c r="C22" i="217" s="1"/>
  <c r="C23" i="217" s="1"/>
  <c r="C24" i="217" s="1"/>
  <c r="C25" i="217" s="1"/>
  <c r="C26" i="217" s="1"/>
  <c r="C27" i="217" s="1"/>
  <c r="Y14" i="217"/>
  <c r="W14" i="217"/>
  <c r="U14" i="217"/>
  <c r="S14" i="217"/>
  <c r="Q14" i="217"/>
  <c r="O14" i="217"/>
  <c r="M14" i="217"/>
  <c r="I14" i="217"/>
  <c r="Z11" i="217"/>
  <c r="L11" i="217"/>
  <c r="L9" i="217"/>
  <c r="G9" i="217"/>
  <c r="L8" i="217"/>
  <c r="G8" i="217"/>
  <c r="AD6" i="217"/>
  <c r="L6" i="217"/>
  <c r="C18" i="216"/>
  <c r="C19" i="216" s="1"/>
  <c r="C20" i="216" s="1"/>
  <c r="C21" i="216" s="1"/>
  <c r="C22" i="216" s="1"/>
  <c r="C23" i="216" s="1"/>
  <c r="C24" i="216" s="1"/>
  <c r="C25" i="216" s="1"/>
  <c r="C26" i="216" s="1"/>
  <c r="C27" i="216" s="1"/>
  <c r="Y14" i="216"/>
  <c r="W14" i="216"/>
  <c r="U14" i="216"/>
  <c r="S14" i="216"/>
  <c r="Q14" i="216"/>
  <c r="O14" i="216"/>
  <c r="M14" i="216"/>
  <c r="I14" i="216"/>
  <c r="Z11" i="216"/>
  <c r="L11" i="216"/>
  <c r="L9" i="216"/>
  <c r="G9" i="216"/>
  <c r="L8" i="216"/>
  <c r="G8" i="216"/>
  <c r="AD6" i="216"/>
  <c r="L6" i="216"/>
  <c r="C19" i="214"/>
  <c r="C20" i="214" s="1"/>
  <c r="C21" i="214" s="1"/>
  <c r="C22" i="214" s="1"/>
  <c r="C23" i="214" s="1"/>
  <c r="C24" i="214" s="1"/>
  <c r="C25" i="214" s="1"/>
  <c r="C26" i="214" s="1"/>
  <c r="C27" i="214" s="1"/>
  <c r="C18" i="214"/>
  <c r="Y14" i="214"/>
  <c r="W14" i="214"/>
  <c r="U14" i="214"/>
  <c r="S14" i="214"/>
  <c r="Q14" i="214"/>
  <c r="O14" i="214"/>
  <c r="M14" i="214"/>
  <c r="I14" i="214"/>
  <c r="Z11" i="214"/>
  <c r="L11" i="214"/>
  <c r="L9" i="214"/>
  <c r="G9" i="214"/>
  <c r="L8" i="214"/>
  <c r="G8" i="214"/>
  <c r="AD6" i="214"/>
  <c r="L6" i="214"/>
  <c r="O12" i="49"/>
  <c r="O10" i="49"/>
  <c r="O9" i="49"/>
  <c r="I9" i="49"/>
  <c r="G144" i="63" l="1"/>
  <c r="G139" i="63"/>
  <c r="G134" i="63"/>
  <c r="G122" i="63"/>
  <c r="G145" i="63" s="1"/>
  <c r="H104" i="63"/>
  <c r="G104" i="63"/>
  <c r="H99" i="63"/>
  <c r="G99" i="63"/>
  <c r="H94" i="63"/>
  <c r="G94" i="63"/>
  <c r="H81" i="63"/>
  <c r="K9" i="211"/>
  <c r="V9" i="210"/>
  <c r="H28" i="100"/>
  <c r="H29" i="100"/>
  <c r="E28" i="100"/>
  <c r="E29" i="100"/>
  <c r="J44" i="101"/>
  <c r="J43" i="101"/>
  <c r="K7" i="211"/>
  <c r="C18" i="211" l="1"/>
  <c r="C19" i="211" s="1"/>
  <c r="C20" i="211" s="1"/>
  <c r="C21" i="211" s="1"/>
  <c r="C22" i="211" s="1"/>
  <c r="C23" i="211" s="1"/>
  <c r="C24" i="211" s="1"/>
  <c r="C25" i="211" s="1"/>
  <c r="C26" i="211" s="1"/>
  <c r="E13" i="211"/>
  <c r="G10" i="211"/>
  <c r="E10" i="211"/>
  <c r="G9" i="211"/>
  <c r="E9" i="211"/>
  <c r="G2" i="41"/>
  <c r="F2" i="41"/>
  <c r="J12" i="141"/>
  <c r="J12" i="140"/>
  <c r="J12" i="139"/>
  <c r="J12" i="138"/>
  <c r="J12" i="137"/>
  <c r="J12" i="132"/>
  <c r="J12" i="128"/>
  <c r="J12" i="124"/>
  <c r="J12" i="108"/>
  <c r="J12" i="103"/>
  <c r="L12" i="101"/>
  <c r="K12" i="100"/>
  <c r="L12" i="210"/>
  <c r="H12" i="63"/>
  <c r="K12" i="55"/>
  <c r="D2" i="41"/>
  <c r="I17" i="28"/>
  <c r="F11" i="228" s="1"/>
  <c r="D17" i="28"/>
  <c r="I13" i="118"/>
  <c r="H13" i="118"/>
  <c r="G13" i="118"/>
  <c r="F13" i="118"/>
  <c r="E13" i="118"/>
  <c r="D13" i="118"/>
  <c r="I12" i="118"/>
  <c r="H12" i="118"/>
  <c r="G12" i="118"/>
  <c r="F12" i="118"/>
  <c r="E12" i="118"/>
  <c r="D12" i="118"/>
  <c r="I11" i="118"/>
  <c r="H11" i="118"/>
  <c r="G11" i="118"/>
  <c r="F11" i="118"/>
  <c r="E11" i="118"/>
  <c r="D11" i="118"/>
  <c r="I10" i="118"/>
  <c r="H10" i="118"/>
  <c r="G10" i="118"/>
  <c r="F10" i="118"/>
  <c r="E10" i="118"/>
  <c r="D10" i="118"/>
  <c r="I9" i="118"/>
  <c r="H9" i="118"/>
  <c r="G9" i="118"/>
  <c r="F9" i="118"/>
  <c r="E9" i="118"/>
  <c r="D9" i="118"/>
  <c r="I8" i="118"/>
  <c r="H8" i="118"/>
  <c r="G8" i="118"/>
  <c r="F8" i="118"/>
  <c r="E8" i="118"/>
  <c r="D8" i="118"/>
  <c r="I7" i="118"/>
  <c r="H7" i="118"/>
  <c r="G7" i="118"/>
  <c r="F7" i="118"/>
  <c r="E7" i="118"/>
  <c r="D7" i="118"/>
  <c r="I6" i="118"/>
  <c r="H6" i="118"/>
  <c r="G6" i="118"/>
  <c r="F6" i="118"/>
  <c r="E6" i="118"/>
  <c r="D6" i="118"/>
  <c r="I5" i="118"/>
  <c r="H5" i="118"/>
  <c r="G5" i="118"/>
  <c r="F5" i="118"/>
  <c r="E5" i="118"/>
  <c r="D5" i="118"/>
  <c r="I4" i="118"/>
  <c r="H4" i="118"/>
  <c r="G4" i="118"/>
  <c r="F4" i="118"/>
  <c r="E4" i="118"/>
  <c r="D4" i="118"/>
  <c r="I3" i="118"/>
  <c r="H3" i="118"/>
  <c r="G3" i="118"/>
  <c r="F3" i="118"/>
  <c r="E3" i="118"/>
  <c r="D3" i="118"/>
  <c r="I2" i="118"/>
  <c r="H2" i="118"/>
  <c r="E2" i="118"/>
  <c r="D2" i="118"/>
  <c r="F73" i="208"/>
  <c r="F72" i="208"/>
  <c r="F71" i="208"/>
  <c r="F70" i="208"/>
  <c r="F69" i="208"/>
  <c r="F68" i="208"/>
  <c r="F67" i="208"/>
  <c r="F66" i="208"/>
  <c r="F65" i="208"/>
  <c r="F64" i="208"/>
  <c r="F63" i="208"/>
  <c r="F62" i="208"/>
  <c r="F61" i="208"/>
  <c r="F60" i="208"/>
  <c r="F59" i="208"/>
  <c r="F58" i="208"/>
  <c r="F57" i="208"/>
  <c r="F56" i="208"/>
  <c r="F55" i="208"/>
  <c r="F54" i="208"/>
  <c r="F53" i="208"/>
  <c r="F52" i="208"/>
  <c r="F51" i="208"/>
  <c r="F50" i="208"/>
  <c r="F49" i="208"/>
  <c r="F48" i="208"/>
  <c r="F47" i="208"/>
  <c r="F46" i="208"/>
  <c r="F45" i="208"/>
  <c r="F44" i="208"/>
  <c r="F43" i="208"/>
  <c r="F42" i="208"/>
  <c r="F41" i="208"/>
  <c r="F40" i="208"/>
  <c r="F39" i="208"/>
  <c r="F38" i="208"/>
  <c r="F37" i="208"/>
  <c r="F36" i="208"/>
  <c r="F35" i="208"/>
  <c r="F34" i="208"/>
  <c r="F33" i="208"/>
  <c r="F32" i="208"/>
  <c r="F31" i="208"/>
  <c r="F30" i="208"/>
  <c r="F29" i="208"/>
  <c r="F28" i="208"/>
  <c r="F27" i="208"/>
  <c r="F26" i="208"/>
  <c r="F25" i="208"/>
  <c r="F24" i="208"/>
  <c r="F23" i="208"/>
  <c r="F22" i="208"/>
  <c r="F21" i="208"/>
  <c r="F20" i="208"/>
  <c r="F19" i="208"/>
  <c r="F18" i="208"/>
  <c r="F17" i="208"/>
  <c r="F16" i="208"/>
  <c r="F15" i="208"/>
  <c r="F14" i="208"/>
  <c r="F13" i="208"/>
  <c r="F12" i="208"/>
  <c r="F11" i="208"/>
  <c r="F10" i="208"/>
  <c r="F9" i="208"/>
  <c r="F8" i="208"/>
  <c r="F7" i="208"/>
  <c r="F6" i="208"/>
  <c r="F5" i="208"/>
  <c r="F4" i="208"/>
  <c r="F3" i="208"/>
  <c r="F2" i="208"/>
  <c r="F73" i="205"/>
  <c r="F72" i="205"/>
  <c r="F71" i="205"/>
  <c r="F70" i="205"/>
  <c r="F69" i="205"/>
  <c r="F68" i="205"/>
  <c r="F67" i="205"/>
  <c r="F66" i="205"/>
  <c r="F65" i="205"/>
  <c r="F64" i="205"/>
  <c r="F63" i="205"/>
  <c r="F62" i="205"/>
  <c r="F61" i="205"/>
  <c r="F60" i="205"/>
  <c r="F59" i="205"/>
  <c r="F58" i="205"/>
  <c r="F57" i="205"/>
  <c r="F56" i="205"/>
  <c r="F55" i="205"/>
  <c r="F54" i="205"/>
  <c r="F53" i="205"/>
  <c r="F52" i="205"/>
  <c r="F51" i="205"/>
  <c r="F50" i="205"/>
  <c r="F49" i="205"/>
  <c r="F48" i="205"/>
  <c r="F47" i="205"/>
  <c r="F46" i="205"/>
  <c r="F45" i="205"/>
  <c r="F44" i="205"/>
  <c r="F43" i="205"/>
  <c r="F42" i="205"/>
  <c r="F41" i="205"/>
  <c r="F40" i="205"/>
  <c r="F39" i="205"/>
  <c r="F38" i="205"/>
  <c r="F37" i="205"/>
  <c r="F36" i="205"/>
  <c r="F35" i="205"/>
  <c r="F34" i="205"/>
  <c r="F33" i="205"/>
  <c r="F32" i="205"/>
  <c r="F31" i="205"/>
  <c r="F30" i="205"/>
  <c r="F29" i="205"/>
  <c r="F28" i="205"/>
  <c r="F27" i="205"/>
  <c r="F26" i="205"/>
  <c r="F25" i="205"/>
  <c r="F24" i="205"/>
  <c r="F23" i="205"/>
  <c r="F22" i="205"/>
  <c r="F21" i="205"/>
  <c r="F20" i="205"/>
  <c r="F19" i="205"/>
  <c r="F18" i="205"/>
  <c r="F17" i="205"/>
  <c r="F16" i="205"/>
  <c r="F15" i="205"/>
  <c r="F14" i="205"/>
  <c r="F13" i="205"/>
  <c r="F12" i="205"/>
  <c r="F11" i="205"/>
  <c r="F10" i="205"/>
  <c r="F9" i="205"/>
  <c r="F8" i="205"/>
  <c r="F7" i="205"/>
  <c r="F6" i="205"/>
  <c r="F5" i="205"/>
  <c r="F4" i="205"/>
  <c r="F3" i="205"/>
  <c r="F2" i="205"/>
  <c r="F73" i="200"/>
  <c r="F72" i="200"/>
  <c r="F71" i="200"/>
  <c r="F70" i="200"/>
  <c r="F69" i="200"/>
  <c r="F68" i="200"/>
  <c r="F67" i="200"/>
  <c r="F66" i="200"/>
  <c r="F65" i="200"/>
  <c r="F64" i="200"/>
  <c r="F63" i="200"/>
  <c r="F62" i="200"/>
  <c r="F61" i="200"/>
  <c r="F60" i="200"/>
  <c r="F59" i="200"/>
  <c r="F58" i="200"/>
  <c r="F57" i="200"/>
  <c r="F56" i="200"/>
  <c r="F55" i="200"/>
  <c r="F54" i="200"/>
  <c r="F53" i="200"/>
  <c r="F52" i="200"/>
  <c r="F51" i="200"/>
  <c r="F50" i="200"/>
  <c r="F49" i="200"/>
  <c r="F48" i="200"/>
  <c r="F47" i="200"/>
  <c r="F46" i="200"/>
  <c r="F45" i="200"/>
  <c r="F44" i="200"/>
  <c r="F43" i="200"/>
  <c r="F42" i="200"/>
  <c r="F41" i="200"/>
  <c r="F40" i="200"/>
  <c r="F39" i="200"/>
  <c r="F38" i="200"/>
  <c r="F37" i="200"/>
  <c r="F36" i="200"/>
  <c r="F35" i="200"/>
  <c r="F34" i="200"/>
  <c r="F33" i="200"/>
  <c r="F32" i="200"/>
  <c r="F31" i="200"/>
  <c r="F30" i="200"/>
  <c r="F29" i="200"/>
  <c r="F28" i="200"/>
  <c r="F27" i="200"/>
  <c r="F26" i="200"/>
  <c r="F25" i="200"/>
  <c r="F24" i="200"/>
  <c r="F23" i="200"/>
  <c r="F22" i="200"/>
  <c r="F21" i="200"/>
  <c r="F20" i="200"/>
  <c r="F19" i="200"/>
  <c r="F18" i="200"/>
  <c r="F17" i="200"/>
  <c r="F16" i="200"/>
  <c r="F15" i="200"/>
  <c r="F14" i="200"/>
  <c r="F13" i="200"/>
  <c r="F12" i="200"/>
  <c r="F11" i="200"/>
  <c r="F10" i="200"/>
  <c r="F9" i="200"/>
  <c r="F8" i="200"/>
  <c r="F7" i="200"/>
  <c r="F6" i="200"/>
  <c r="F5" i="200"/>
  <c r="F14" i="92"/>
  <c r="G14" i="92"/>
  <c r="H14" i="92"/>
  <c r="F15" i="92"/>
  <c r="G15" i="92"/>
  <c r="H15" i="92"/>
  <c r="F16" i="92"/>
  <c r="G16" i="92"/>
  <c r="H16" i="92"/>
  <c r="F17" i="92"/>
  <c r="F18" i="92"/>
  <c r="F19" i="92"/>
  <c r="G19" i="92"/>
  <c r="H19" i="92"/>
  <c r="F20" i="92"/>
  <c r="G20" i="92"/>
  <c r="H20" i="92"/>
  <c r="F21" i="92"/>
  <c r="G21" i="92"/>
  <c r="H21" i="92"/>
  <c r="F22" i="92"/>
  <c r="G22" i="92"/>
  <c r="H22" i="92"/>
  <c r="F23" i="92"/>
  <c r="G23" i="92"/>
  <c r="H23" i="92"/>
  <c r="F24" i="92"/>
  <c r="G24" i="92"/>
  <c r="H24" i="92"/>
  <c r="F25" i="92"/>
  <c r="G25" i="92"/>
  <c r="H25" i="92"/>
  <c r="F26" i="92"/>
  <c r="G26" i="92"/>
  <c r="H26" i="92"/>
  <c r="F27" i="92"/>
  <c r="G27" i="92"/>
  <c r="H27" i="92"/>
  <c r="F28" i="92"/>
  <c r="F29" i="92"/>
  <c r="G29" i="92"/>
  <c r="H29" i="92"/>
  <c r="F30" i="92"/>
  <c r="G30" i="92"/>
  <c r="H30" i="92"/>
  <c r="F31" i="92"/>
  <c r="G31" i="92"/>
  <c r="H31" i="92"/>
  <c r="F32" i="92"/>
  <c r="G32" i="92"/>
  <c r="H32" i="92"/>
  <c r="F33" i="92"/>
  <c r="G33" i="92"/>
  <c r="H33" i="92"/>
  <c r="F34" i="92"/>
  <c r="F35" i="92"/>
  <c r="G35" i="92"/>
  <c r="H35" i="92"/>
  <c r="F36" i="92"/>
  <c r="G36" i="92"/>
  <c r="H36" i="92"/>
  <c r="F37" i="92"/>
  <c r="G37" i="92"/>
  <c r="H37" i="92"/>
  <c r="F38" i="92"/>
  <c r="G38" i="92"/>
  <c r="H38" i="92"/>
  <c r="F39" i="92"/>
  <c r="G39" i="92"/>
  <c r="H39" i="92"/>
  <c r="F40" i="92"/>
  <c r="F41" i="92"/>
  <c r="G41" i="92"/>
  <c r="H41" i="92"/>
  <c r="F42" i="92"/>
  <c r="G42" i="92"/>
  <c r="H42" i="92"/>
  <c r="F43" i="92"/>
  <c r="G43" i="92"/>
  <c r="H43" i="92"/>
  <c r="F44" i="92"/>
  <c r="G44" i="92"/>
  <c r="H44" i="92"/>
  <c r="F45" i="92"/>
  <c r="G45" i="92"/>
  <c r="H45" i="92"/>
  <c r="F46" i="92"/>
  <c r="F47" i="92"/>
  <c r="F48" i="92"/>
  <c r="G48" i="92"/>
  <c r="H48" i="92"/>
  <c r="F49" i="92"/>
  <c r="F50" i="92"/>
  <c r="G50" i="92"/>
  <c r="H50" i="92"/>
  <c r="F51" i="92"/>
  <c r="G51" i="92"/>
  <c r="H51" i="92"/>
  <c r="F52" i="92"/>
  <c r="G52" i="92"/>
  <c r="H52" i="92"/>
  <c r="F53" i="92"/>
  <c r="G53" i="92"/>
  <c r="H53" i="92"/>
  <c r="F54" i="92"/>
  <c r="G54" i="92"/>
  <c r="H54" i="92"/>
  <c r="F55" i="92"/>
  <c r="G55" i="92"/>
  <c r="H55" i="92"/>
  <c r="F56" i="92"/>
  <c r="G56" i="92"/>
  <c r="H56" i="92"/>
  <c r="F57" i="92"/>
  <c r="G57" i="92"/>
  <c r="H57" i="92"/>
  <c r="F58" i="92"/>
  <c r="G58" i="92"/>
  <c r="H58" i="92"/>
  <c r="F3" i="92"/>
  <c r="G3" i="92"/>
  <c r="H3" i="92"/>
  <c r="F4" i="92"/>
  <c r="G4" i="92"/>
  <c r="H4" i="92"/>
  <c r="F5" i="92"/>
  <c r="G5" i="92"/>
  <c r="H5" i="92"/>
  <c r="F6" i="92"/>
  <c r="G6" i="92"/>
  <c r="H6" i="92"/>
  <c r="F7" i="92"/>
  <c r="G7" i="92"/>
  <c r="H7" i="92"/>
  <c r="F8" i="92"/>
  <c r="G8" i="92"/>
  <c r="H8" i="92"/>
  <c r="F9" i="92"/>
  <c r="G9" i="92"/>
  <c r="H9" i="92"/>
  <c r="F10" i="92"/>
  <c r="G10" i="92"/>
  <c r="H10" i="92"/>
  <c r="F11" i="92"/>
  <c r="G11" i="92"/>
  <c r="H11" i="92"/>
  <c r="F12" i="92"/>
  <c r="G12" i="92"/>
  <c r="H12" i="92"/>
  <c r="F13" i="92"/>
  <c r="G13" i="92"/>
  <c r="H13" i="92"/>
  <c r="F37" i="84"/>
  <c r="F38" i="84"/>
  <c r="G38" i="84"/>
  <c r="H38" i="84"/>
  <c r="F39" i="84"/>
  <c r="G39" i="84"/>
  <c r="H39" i="84"/>
  <c r="F40" i="84"/>
  <c r="G40" i="84"/>
  <c r="H40" i="84"/>
  <c r="F41" i="84"/>
  <c r="G41" i="84"/>
  <c r="H41" i="84"/>
  <c r="F42" i="84"/>
  <c r="F43" i="84"/>
  <c r="F44" i="84"/>
  <c r="G44" i="84"/>
  <c r="H44" i="84"/>
  <c r="F45" i="84"/>
  <c r="F46" i="84"/>
  <c r="G46" i="84"/>
  <c r="H46" i="84"/>
  <c r="F47" i="84"/>
  <c r="G47" i="84"/>
  <c r="H47" i="84"/>
  <c r="F48" i="84"/>
  <c r="G48" i="84"/>
  <c r="H48" i="84"/>
  <c r="F49" i="84"/>
  <c r="G49" i="84"/>
  <c r="H49" i="84"/>
  <c r="F50" i="84"/>
  <c r="G50" i="84"/>
  <c r="H50" i="84"/>
  <c r="F51" i="84"/>
  <c r="G51" i="84"/>
  <c r="H51" i="84"/>
  <c r="F52" i="84"/>
  <c r="G52" i="84"/>
  <c r="H52" i="84"/>
  <c r="F53" i="84"/>
  <c r="G53" i="84"/>
  <c r="H53" i="84"/>
  <c r="F54" i="84"/>
  <c r="G54" i="84"/>
  <c r="H54" i="84"/>
  <c r="F55" i="84"/>
  <c r="G55" i="84"/>
  <c r="H55" i="84"/>
  <c r="F56" i="84"/>
  <c r="G56" i="84"/>
  <c r="H56" i="84"/>
  <c r="F57" i="84"/>
  <c r="G57" i="84"/>
  <c r="H57" i="84"/>
  <c r="F58" i="84"/>
  <c r="G58" i="84"/>
  <c r="H58" i="84"/>
  <c r="F25" i="84"/>
  <c r="G25" i="84"/>
  <c r="H25" i="84"/>
  <c r="F26" i="84"/>
  <c r="G26" i="84"/>
  <c r="H26" i="84"/>
  <c r="F27" i="84"/>
  <c r="F28" i="84"/>
  <c r="G28" i="84"/>
  <c r="H28" i="84"/>
  <c r="F29" i="84"/>
  <c r="G29" i="84"/>
  <c r="H29" i="84"/>
  <c r="F30" i="84"/>
  <c r="G30" i="84"/>
  <c r="H30" i="84"/>
  <c r="F31" i="84"/>
  <c r="G31" i="84"/>
  <c r="H31" i="84"/>
  <c r="F32" i="84"/>
  <c r="F33" i="84"/>
  <c r="G33" i="84"/>
  <c r="H33" i="84"/>
  <c r="F34" i="84"/>
  <c r="G34" i="84"/>
  <c r="H34" i="84"/>
  <c r="F35" i="84"/>
  <c r="G35" i="84"/>
  <c r="H35" i="84"/>
  <c r="F36" i="84"/>
  <c r="G36" i="84"/>
  <c r="H36" i="84"/>
  <c r="F9" i="63"/>
  <c r="H9" i="63"/>
  <c r="F10" i="63"/>
  <c r="H10" i="63"/>
  <c r="G23" i="63"/>
  <c r="H23" i="63"/>
  <c r="G70" i="63"/>
  <c r="G105" i="63" s="1"/>
  <c r="H70" i="63"/>
  <c r="H105" i="63" s="1"/>
  <c r="H122" i="63"/>
  <c r="J122" i="63"/>
  <c r="H134" i="63"/>
  <c r="J134" i="63"/>
  <c r="H139" i="63"/>
  <c r="J139" i="63"/>
  <c r="H144" i="63"/>
  <c r="J144" i="63"/>
  <c r="V97" i="55"/>
  <c r="D24" i="101"/>
  <c r="E24" i="101"/>
  <c r="H15" i="28"/>
  <c r="H13" i="28"/>
  <c r="F12" i="227" l="1"/>
  <c r="F12" i="226"/>
  <c r="D66" i="200"/>
  <c r="D56" i="200"/>
  <c r="D44" i="200"/>
  <c r="F11" i="222"/>
  <c r="F11" i="220"/>
  <c r="F11" i="221"/>
  <c r="F11" i="218"/>
  <c r="F11" i="219"/>
  <c r="F11" i="216"/>
  <c r="F11" i="217"/>
  <c r="F11" i="214"/>
  <c r="E12" i="211"/>
  <c r="B2" i="47"/>
  <c r="E12" i="49"/>
  <c r="F12" i="210"/>
  <c r="G12" i="101"/>
  <c r="F12" i="103"/>
  <c r="F12" i="124"/>
  <c r="F12" i="132"/>
  <c r="F12" i="138"/>
  <c r="F12" i="140"/>
  <c r="A2" i="41"/>
  <c r="E12" i="55"/>
  <c r="F12" i="63"/>
  <c r="F12" i="100"/>
  <c r="F12" i="108"/>
  <c r="F12" i="128"/>
  <c r="F12" i="137"/>
  <c r="F12" i="139"/>
  <c r="F12" i="141"/>
  <c r="D72" i="200"/>
  <c r="D47" i="200"/>
  <c r="D24" i="200"/>
  <c r="D10" i="200"/>
  <c r="H145" i="63"/>
  <c r="G147" i="63" s="1"/>
  <c r="J145" i="63"/>
  <c r="J147" i="63" s="1"/>
  <c r="D5" i="200"/>
  <c r="O10" i="210"/>
  <c r="H10" i="210"/>
  <c r="O9" i="210"/>
  <c r="H9" i="210"/>
  <c r="P10" i="101"/>
  <c r="G10" i="101"/>
  <c r="P9" i="101"/>
  <c r="G9" i="101"/>
  <c r="D68" i="200" l="1"/>
  <c r="D69" i="200"/>
  <c r="D67" i="200"/>
  <c r="D57" i="200"/>
  <c r="D55" i="200"/>
  <c r="D54" i="200"/>
  <c r="D43" i="200"/>
  <c r="D42" i="200"/>
  <c r="D45" i="200"/>
  <c r="D46" i="200"/>
  <c r="D11" i="200"/>
  <c r="D71" i="200"/>
  <c r="D73" i="200"/>
  <c r="D70" i="200"/>
  <c r="D65" i="200"/>
  <c r="D63" i="200"/>
  <c r="D64" i="200"/>
  <c r="D62" i="200"/>
  <c r="D60" i="200"/>
  <c r="D58" i="200"/>
  <c r="D61" i="200"/>
  <c r="D59" i="200"/>
  <c r="D52" i="200"/>
  <c r="D50" i="200"/>
  <c r="D53" i="200"/>
  <c r="D51" i="200"/>
  <c r="D48" i="200"/>
  <c r="D49" i="200"/>
  <c r="D40" i="200"/>
  <c r="D38" i="200"/>
  <c r="D41" i="200"/>
  <c r="D39" i="200"/>
  <c r="D36" i="200"/>
  <c r="D34" i="200"/>
  <c r="D37" i="200"/>
  <c r="D35" i="200"/>
  <c r="D32" i="200"/>
  <c r="D30" i="200"/>
  <c r="D33" i="200"/>
  <c r="D31" i="200"/>
  <c r="D29" i="200"/>
  <c r="D27" i="200"/>
  <c r="D28" i="200"/>
  <c r="D26" i="200"/>
  <c r="D25" i="200"/>
  <c r="D23" i="200"/>
  <c r="D22" i="200"/>
  <c r="D20" i="200"/>
  <c r="D18" i="200"/>
  <c r="D21" i="200"/>
  <c r="D19" i="200"/>
  <c r="D16" i="200"/>
  <c r="D14" i="200"/>
  <c r="D15" i="200"/>
  <c r="D17" i="200"/>
  <c r="D12" i="200"/>
  <c r="D13" i="200"/>
  <c r="D8" i="200"/>
  <c r="D6" i="200"/>
  <c r="D9" i="200"/>
  <c r="D7" i="200"/>
  <c r="D39" i="208"/>
  <c r="D38" i="208"/>
  <c r="D41" i="208"/>
  <c r="D40" i="208"/>
  <c r="D15" i="208"/>
  <c r="D14" i="208"/>
  <c r="D17" i="208"/>
  <c r="D16" i="208"/>
  <c r="D35" i="208"/>
  <c r="D34" i="208"/>
  <c r="D37" i="208"/>
  <c r="D36" i="208"/>
  <c r="D43" i="208"/>
  <c r="D42" i="208"/>
  <c r="D45" i="208"/>
  <c r="D44" i="208"/>
  <c r="D7" i="208"/>
  <c r="D6" i="208"/>
  <c r="D9" i="208"/>
  <c r="D8" i="208"/>
  <c r="D23" i="208"/>
  <c r="D22" i="208"/>
  <c r="D25" i="208"/>
  <c r="D24" i="208"/>
  <c r="D51" i="208"/>
  <c r="D50" i="208"/>
  <c r="D53" i="208"/>
  <c r="D52" i="208"/>
  <c r="D59" i="208"/>
  <c r="D58" i="208"/>
  <c r="D61" i="208"/>
  <c r="D60" i="208"/>
  <c r="D67" i="208"/>
  <c r="D66" i="208"/>
  <c r="D69" i="208"/>
  <c r="D68" i="208"/>
  <c r="D11" i="208"/>
  <c r="D10" i="208"/>
  <c r="D13" i="208"/>
  <c r="D12" i="208"/>
  <c r="D3" i="208"/>
  <c r="D2" i="208"/>
  <c r="D5" i="208"/>
  <c r="D4" i="208"/>
  <c r="D71" i="208"/>
  <c r="D70" i="208"/>
  <c r="D73" i="208"/>
  <c r="D72" i="208"/>
  <c r="D19" i="208"/>
  <c r="D18" i="208"/>
  <c r="D21" i="208"/>
  <c r="D20" i="208"/>
  <c r="D47" i="208"/>
  <c r="D46" i="208"/>
  <c r="D49" i="208"/>
  <c r="D48" i="208"/>
  <c r="D31" i="208"/>
  <c r="D30" i="208"/>
  <c r="D33" i="208"/>
  <c r="D32" i="208"/>
  <c r="D55" i="208"/>
  <c r="D54" i="208"/>
  <c r="D57" i="208"/>
  <c r="D56" i="208"/>
  <c r="D27" i="208"/>
  <c r="D26" i="208"/>
  <c r="D29" i="208"/>
  <c r="D28" i="208"/>
  <c r="D63" i="208"/>
  <c r="D62" i="208"/>
  <c r="D65" i="208"/>
  <c r="D64" i="208"/>
  <c r="D73" i="205"/>
  <c r="D72" i="205"/>
  <c r="D71" i="205"/>
  <c r="D70" i="205"/>
  <c r="D69" i="205"/>
  <c r="D66" i="205"/>
  <c r="D68" i="205"/>
  <c r="D67" i="205"/>
  <c r="D65" i="205"/>
  <c r="D62" i="205"/>
  <c r="D64" i="205"/>
  <c r="D63" i="205"/>
  <c r="D61" i="205"/>
  <c r="D58" i="205"/>
  <c r="D60" i="205"/>
  <c r="D59" i="205"/>
  <c r="D57" i="205"/>
  <c r="D56" i="205"/>
  <c r="D54" i="205"/>
  <c r="D55" i="205"/>
  <c r="D52" i="205"/>
  <c r="D51" i="205"/>
  <c r="D50" i="205"/>
  <c r="D53" i="205"/>
  <c r="D49" i="205"/>
  <c r="D46" i="205"/>
  <c r="D48" i="205"/>
  <c r="D47" i="205"/>
  <c r="D45" i="205"/>
  <c r="D44" i="205"/>
  <c r="D43" i="205"/>
  <c r="D42" i="205"/>
  <c r="D41" i="205"/>
  <c r="D39" i="205"/>
  <c r="D38" i="205"/>
  <c r="D40" i="205"/>
  <c r="D37" i="205"/>
  <c r="D34" i="205"/>
  <c r="D36" i="205"/>
  <c r="D35" i="205"/>
  <c r="D33" i="205"/>
  <c r="D30" i="205"/>
  <c r="D32" i="205"/>
  <c r="D31" i="205"/>
  <c r="D29" i="205"/>
  <c r="D26" i="205"/>
  <c r="D28" i="205"/>
  <c r="D27" i="205"/>
  <c r="D25" i="205"/>
  <c r="D22" i="205"/>
  <c r="D24" i="205"/>
  <c r="D23" i="205"/>
  <c r="D21" i="205"/>
  <c r="D19" i="205"/>
  <c r="D18" i="205"/>
  <c r="D20" i="205"/>
  <c r="D17" i="205"/>
  <c r="D14" i="205"/>
  <c r="D16" i="205"/>
  <c r="D15" i="205"/>
  <c r="D13" i="205"/>
  <c r="D10" i="205"/>
  <c r="D12" i="205"/>
  <c r="D11" i="205"/>
  <c r="D9" i="205"/>
  <c r="D8" i="205"/>
  <c r="D6" i="205"/>
  <c r="D7" i="205"/>
  <c r="D5" i="205"/>
  <c r="D3" i="205"/>
  <c r="D2" i="205"/>
  <c r="D4" i="205"/>
  <c r="D2" i="200"/>
  <c r="D3" i="200"/>
  <c r="D4" i="200"/>
  <c r="C2" i="201" l="1"/>
  <c r="F4" i="200"/>
  <c r="F3" i="200"/>
  <c r="F2" i="200"/>
  <c r="D2" i="199"/>
  <c r="D2" i="201"/>
  <c r="V7" i="210"/>
  <c r="B2" i="201" s="1"/>
  <c r="D22" i="63"/>
  <c r="H46" i="92"/>
  <c r="G46" i="92"/>
  <c r="H40" i="92"/>
  <c r="G40" i="92"/>
  <c r="H34" i="92"/>
  <c r="G34" i="92"/>
  <c r="H28" i="92"/>
  <c r="G28" i="92"/>
  <c r="H42" i="84"/>
  <c r="G42" i="84"/>
  <c r="H37" i="84"/>
  <c r="G37" i="84"/>
  <c r="H32" i="84"/>
  <c r="G32" i="84"/>
  <c r="H27" i="84"/>
  <c r="G27" i="84"/>
  <c r="H17" i="84"/>
  <c r="E18" i="92"/>
  <c r="E19" i="92" s="1"/>
  <c r="E20" i="92" s="1"/>
  <c r="E21" i="92" s="1"/>
  <c r="E22" i="92" s="1"/>
  <c r="E23" i="92" s="1"/>
  <c r="E24" i="92" s="1"/>
  <c r="E25" i="92" s="1"/>
  <c r="E26" i="92" s="1"/>
  <c r="E27" i="92" s="1"/>
  <c r="E28" i="92" s="1"/>
  <c r="E29" i="92" s="1"/>
  <c r="E30" i="92" s="1"/>
  <c r="E31" i="92" s="1"/>
  <c r="E32" i="92" s="1"/>
  <c r="E33" i="92" s="1"/>
  <c r="E34" i="92" s="1"/>
  <c r="E35" i="92" s="1"/>
  <c r="E36" i="92" s="1"/>
  <c r="E37" i="92" s="1"/>
  <c r="E38" i="92" s="1"/>
  <c r="E39" i="92" s="1"/>
  <c r="E40" i="92" s="1"/>
  <c r="E41" i="92" s="1"/>
  <c r="E42" i="92" s="1"/>
  <c r="E43" i="92" s="1"/>
  <c r="E44" i="92" s="1"/>
  <c r="E45" i="92" s="1"/>
  <c r="E46" i="92" s="1"/>
  <c r="E47" i="92" s="1"/>
  <c r="E48" i="92" s="1"/>
  <c r="E49" i="92" s="1"/>
  <c r="E50" i="92" s="1"/>
  <c r="E51" i="92" s="1"/>
  <c r="E52" i="92" s="1"/>
  <c r="E53" i="92" s="1"/>
  <c r="E54" i="92" s="1"/>
  <c r="E55" i="92" s="1"/>
  <c r="E56" i="92" s="1"/>
  <c r="E57" i="92" s="1"/>
  <c r="E58" i="92" s="1"/>
  <c r="E17" i="92"/>
  <c r="E16" i="92"/>
  <c r="E15" i="92"/>
  <c r="E14" i="92"/>
  <c r="E13" i="92"/>
  <c r="E12" i="92"/>
  <c r="E11" i="92"/>
  <c r="E10" i="92"/>
  <c r="E9" i="92"/>
  <c r="E8" i="92"/>
  <c r="E7" i="92"/>
  <c r="E6" i="92"/>
  <c r="E5" i="92"/>
  <c r="E4" i="92"/>
  <c r="E3" i="92"/>
  <c r="H2" i="92"/>
  <c r="G2" i="92"/>
  <c r="F2" i="92"/>
  <c r="F62" i="92" s="1"/>
  <c r="E2" i="92"/>
  <c r="E62" i="92" s="1"/>
  <c r="D62" i="92"/>
  <c r="A62" i="92"/>
  <c r="A3" i="92"/>
  <c r="A4" i="92" s="1"/>
  <c r="H24" i="84"/>
  <c r="G24" i="84"/>
  <c r="F24" i="84"/>
  <c r="H23" i="84"/>
  <c r="G23" i="84"/>
  <c r="F23" i="84"/>
  <c r="H22" i="84"/>
  <c r="G22" i="84"/>
  <c r="F22" i="84"/>
  <c r="H21" i="84"/>
  <c r="G21" i="84"/>
  <c r="F21" i="84"/>
  <c r="H20" i="84"/>
  <c r="G20" i="84"/>
  <c r="F20" i="84"/>
  <c r="H19" i="84"/>
  <c r="G19" i="84"/>
  <c r="F19" i="84"/>
  <c r="H18" i="84"/>
  <c r="G18" i="84"/>
  <c r="F18" i="84"/>
  <c r="E18" i="84"/>
  <c r="E19" i="84" s="1"/>
  <c r="E20" i="84" s="1"/>
  <c r="E21" i="84" s="1"/>
  <c r="E22" i="84" s="1"/>
  <c r="E23" i="84" s="1"/>
  <c r="E24" i="84" s="1"/>
  <c r="E25" i="84" s="1"/>
  <c r="E26" i="84" s="1"/>
  <c r="E27" i="84" s="1"/>
  <c r="E28" i="84" s="1"/>
  <c r="E29" i="84" s="1"/>
  <c r="E30" i="84" s="1"/>
  <c r="E31" i="84" s="1"/>
  <c r="E32" i="84" s="1"/>
  <c r="E33" i="84" s="1"/>
  <c r="E34" i="84" s="1"/>
  <c r="E35" i="84" s="1"/>
  <c r="E36" i="84" s="1"/>
  <c r="E37" i="84" s="1"/>
  <c r="E38" i="84" s="1"/>
  <c r="E39" i="84" s="1"/>
  <c r="E40" i="84" s="1"/>
  <c r="E41" i="84" s="1"/>
  <c r="E42" i="84" s="1"/>
  <c r="E43" i="84" s="1"/>
  <c r="E44" i="84" s="1"/>
  <c r="E45" i="84" s="1"/>
  <c r="E46" i="84" s="1"/>
  <c r="E47" i="84" s="1"/>
  <c r="E48" i="84" s="1"/>
  <c r="E49" i="84" s="1"/>
  <c r="E50" i="84" s="1"/>
  <c r="E51" i="84" s="1"/>
  <c r="E52" i="84" s="1"/>
  <c r="E53" i="84" s="1"/>
  <c r="E54" i="84" s="1"/>
  <c r="E55" i="84" s="1"/>
  <c r="E56" i="84" s="1"/>
  <c r="E57" i="84" s="1"/>
  <c r="E58" i="84" s="1"/>
  <c r="F17" i="84"/>
  <c r="E17" i="84"/>
  <c r="H16" i="84"/>
  <c r="G16" i="84"/>
  <c r="F16" i="84"/>
  <c r="E16" i="84"/>
  <c r="H15" i="84"/>
  <c r="G15" i="84"/>
  <c r="F15" i="84"/>
  <c r="E15" i="84"/>
  <c r="H14" i="84"/>
  <c r="G14" i="84"/>
  <c r="F14" i="84"/>
  <c r="E14" i="84"/>
  <c r="H13" i="84"/>
  <c r="G13" i="84"/>
  <c r="F13" i="84"/>
  <c r="E13" i="84"/>
  <c r="H12" i="84"/>
  <c r="G12" i="84"/>
  <c r="F12" i="84"/>
  <c r="E12" i="84"/>
  <c r="H11" i="84"/>
  <c r="G11" i="84"/>
  <c r="F11" i="84"/>
  <c r="E11" i="84"/>
  <c r="H10" i="84"/>
  <c r="G10" i="84"/>
  <c r="F10" i="84"/>
  <c r="E10" i="84"/>
  <c r="H9" i="84"/>
  <c r="G9" i="84"/>
  <c r="F9" i="84"/>
  <c r="E9" i="84"/>
  <c r="H8" i="84"/>
  <c r="G8" i="84"/>
  <c r="F8" i="84"/>
  <c r="E8" i="84"/>
  <c r="H7" i="84"/>
  <c r="G7" i="84"/>
  <c r="F7" i="84"/>
  <c r="E7" i="84"/>
  <c r="H6" i="84"/>
  <c r="G6" i="84"/>
  <c r="F6" i="84"/>
  <c r="E6" i="84"/>
  <c r="H5" i="84"/>
  <c r="G5" i="84"/>
  <c r="F5" i="84"/>
  <c r="E5" i="84"/>
  <c r="H4" i="84"/>
  <c r="G4" i="84"/>
  <c r="F4" i="84"/>
  <c r="E4" i="84"/>
  <c r="H3" i="84"/>
  <c r="G3" i="84"/>
  <c r="F3" i="84"/>
  <c r="E3" i="84"/>
  <c r="H2" i="84"/>
  <c r="G2" i="84"/>
  <c r="F2" i="84"/>
  <c r="F62" i="84" s="1"/>
  <c r="E2" i="84"/>
  <c r="E62" i="84" s="1"/>
  <c r="D62" i="84"/>
  <c r="A62" i="84"/>
  <c r="A3" i="84"/>
  <c r="A4" i="84" s="1"/>
  <c r="F41" i="75"/>
  <c r="G41" i="75"/>
  <c r="H41" i="75"/>
  <c r="F42" i="75"/>
  <c r="G42" i="75"/>
  <c r="H42" i="75"/>
  <c r="F43" i="75"/>
  <c r="F44" i="75"/>
  <c r="G44" i="75"/>
  <c r="H44" i="75"/>
  <c r="F45" i="75"/>
  <c r="G45" i="75"/>
  <c r="H45" i="75"/>
  <c r="F46" i="75"/>
  <c r="G46" i="75"/>
  <c r="H46" i="75"/>
  <c r="F47" i="75"/>
  <c r="G47" i="75"/>
  <c r="H47" i="75"/>
  <c r="F48" i="75"/>
  <c r="F49" i="75"/>
  <c r="F50" i="75"/>
  <c r="G50" i="75"/>
  <c r="H50" i="75"/>
  <c r="F51" i="75"/>
  <c r="F52" i="75"/>
  <c r="G52" i="75"/>
  <c r="H52" i="75"/>
  <c r="F53" i="75"/>
  <c r="G53" i="75"/>
  <c r="H53" i="75"/>
  <c r="F54" i="75"/>
  <c r="G54" i="75"/>
  <c r="H54" i="75"/>
  <c r="F55" i="75"/>
  <c r="G55" i="75"/>
  <c r="H55" i="75"/>
  <c r="F56" i="75"/>
  <c r="G56" i="75"/>
  <c r="H56" i="75"/>
  <c r="F57" i="75"/>
  <c r="G57" i="75"/>
  <c r="H57" i="75"/>
  <c r="F58" i="75"/>
  <c r="G58" i="75"/>
  <c r="H58" i="75"/>
  <c r="F28" i="75"/>
  <c r="G28" i="75"/>
  <c r="H28" i="75"/>
  <c r="F29" i="75"/>
  <c r="G29" i="75"/>
  <c r="H29" i="75"/>
  <c r="F30" i="75"/>
  <c r="G30" i="75"/>
  <c r="H30" i="75"/>
  <c r="F31" i="75"/>
  <c r="G31" i="75"/>
  <c r="H31" i="75"/>
  <c r="F32" i="75"/>
  <c r="G32" i="75"/>
  <c r="H32" i="75"/>
  <c r="F33" i="75"/>
  <c r="F34" i="75"/>
  <c r="G34" i="75"/>
  <c r="H34" i="75"/>
  <c r="F35" i="75"/>
  <c r="G35" i="75"/>
  <c r="H35" i="75"/>
  <c r="F36" i="75"/>
  <c r="G36" i="75"/>
  <c r="H36" i="75"/>
  <c r="F37" i="75"/>
  <c r="G37" i="75"/>
  <c r="H37" i="75"/>
  <c r="F38" i="75"/>
  <c r="F39" i="75"/>
  <c r="G39" i="75"/>
  <c r="H39" i="75"/>
  <c r="F40" i="75"/>
  <c r="G40" i="75"/>
  <c r="H40" i="75"/>
  <c r="H27" i="75"/>
  <c r="G27" i="75"/>
  <c r="F27" i="75"/>
  <c r="H26" i="75"/>
  <c r="G26" i="75"/>
  <c r="F26" i="75"/>
  <c r="H25" i="75"/>
  <c r="G25" i="75"/>
  <c r="F25" i="75"/>
  <c r="H24" i="75"/>
  <c r="G24" i="75"/>
  <c r="F24" i="75"/>
  <c r="H23" i="75"/>
  <c r="G23" i="75"/>
  <c r="F23" i="75"/>
  <c r="H22" i="75"/>
  <c r="G22" i="75"/>
  <c r="F22" i="75"/>
  <c r="H21" i="75"/>
  <c r="G21" i="75"/>
  <c r="F21" i="75"/>
  <c r="H20" i="75"/>
  <c r="G20" i="75"/>
  <c r="F20" i="75"/>
  <c r="H19" i="75"/>
  <c r="G19" i="75"/>
  <c r="F19" i="75"/>
  <c r="H18" i="75"/>
  <c r="G18" i="75"/>
  <c r="F18" i="75"/>
  <c r="E18" i="75"/>
  <c r="E19" i="75" s="1"/>
  <c r="E20" i="75" s="1"/>
  <c r="E21" i="75" s="1"/>
  <c r="E22" i="75" s="1"/>
  <c r="E23" i="75" s="1"/>
  <c r="E24" i="75" s="1"/>
  <c r="E25" i="75" s="1"/>
  <c r="E26" i="75" s="1"/>
  <c r="E27" i="75" s="1"/>
  <c r="E28" i="75" s="1"/>
  <c r="E29" i="75" s="1"/>
  <c r="E30" i="75" s="1"/>
  <c r="E31" i="75" s="1"/>
  <c r="E32" i="75" s="1"/>
  <c r="E33" i="75" s="1"/>
  <c r="E34" i="75" s="1"/>
  <c r="E35" i="75" s="1"/>
  <c r="E36" i="75" s="1"/>
  <c r="E37" i="75" s="1"/>
  <c r="E38" i="75" s="1"/>
  <c r="E39" i="75" s="1"/>
  <c r="E40" i="75" s="1"/>
  <c r="E41" i="75" s="1"/>
  <c r="E42" i="75" s="1"/>
  <c r="E43" i="75" s="1"/>
  <c r="E44" i="75" s="1"/>
  <c r="E45" i="75" s="1"/>
  <c r="E46" i="75" s="1"/>
  <c r="E47" i="75" s="1"/>
  <c r="E48" i="75" s="1"/>
  <c r="E49" i="75" s="1"/>
  <c r="E50" i="75" s="1"/>
  <c r="E51" i="75" s="1"/>
  <c r="E52" i="75" s="1"/>
  <c r="E53" i="75" s="1"/>
  <c r="E54" i="75" s="1"/>
  <c r="E55" i="75" s="1"/>
  <c r="E56" i="75" s="1"/>
  <c r="E57" i="75" s="1"/>
  <c r="E58" i="75" s="1"/>
  <c r="F17" i="75"/>
  <c r="E17" i="75"/>
  <c r="H16" i="75"/>
  <c r="G16" i="75"/>
  <c r="F16" i="75"/>
  <c r="E16" i="75"/>
  <c r="H15" i="75"/>
  <c r="G15" i="75"/>
  <c r="F15" i="75"/>
  <c r="E15" i="75"/>
  <c r="H14" i="75"/>
  <c r="G14" i="75"/>
  <c r="F14" i="75"/>
  <c r="E14" i="75"/>
  <c r="H13" i="75"/>
  <c r="G13" i="75"/>
  <c r="F13" i="75"/>
  <c r="E13" i="75"/>
  <c r="H12" i="75"/>
  <c r="G12" i="75"/>
  <c r="F12" i="75"/>
  <c r="E12" i="75"/>
  <c r="H11" i="75"/>
  <c r="G11" i="75"/>
  <c r="F11" i="75"/>
  <c r="E11" i="75"/>
  <c r="H10" i="75"/>
  <c r="G10" i="75"/>
  <c r="F10" i="75"/>
  <c r="E10" i="75"/>
  <c r="H9" i="75"/>
  <c r="G9" i="75"/>
  <c r="F9" i="75"/>
  <c r="E9" i="75"/>
  <c r="H8" i="75"/>
  <c r="G8" i="75"/>
  <c r="F8" i="75"/>
  <c r="E8" i="75"/>
  <c r="H7" i="75"/>
  <c r="G7" i="75"/>
  <c r="F7" i="75"/>
  <c r="E7" i="75"/>
  <c r="H6" i="75"/>
  <c r="G6" i="75"/>
  <c r="F6" i="75"/>
  <c r="E6" i="75"/>
  <c r="H5" i="75"/>
  <c r="G5" i="75"/>
  <c r="F5" i="75"/>
  <c r="E5" i="75"/>
  <c r="H4" i="75"/>
  <c r="G4" i="75"/>
  <c r="F4" i="75"/>
  <c r="E4" i="75"/>
  <c r="H3" i="75"/>
  <c r="G3" i="75"/>
  <c r="F3" i="75"/>
  <c r="E3" i="75"/>
  <c r="H2" i="75"/>
  <c r="G2" i="75"/>
  <c r="F2" i="75"/>
  <c r="F62" i="75" s="1"/>
  <c r="E2" i="75"/>
  <c r="E62" i="75" s="1"/>
  <c r="D62" i="75"/>
  <c r="A62" i="75"/>
  <c r="A3" i="75"/>
  <c r="F13" i="64"/>
  <c r="E13" i="64"/>
  <c r="F12" i="64"/>
  <c r="E12" i="64"/>
  <c r="F11" i="64"/>
  <c r="E11" i="64"/>
  <c r="F10" i="64"/>
  <c r="E10" i="64"/>
  <c r="F9" i="64"/>
  <c r="E9" i="64"/>
  <c r="F8" i="64"/>
  <c r="E8" i="64"/>
  <c r="F7" i="64"/>
  <c r="E7" i="64"/>
  <c r="F5" i="64"/>
  <c r="E5" i="64"/>
  <c r="F4" i="64"/>
  <c r="E4" i="64"/>
  <c r="F3" i="64"/>
  <c r="E3" i="64"/>
  <c r="F2" i="64"/>
  <c r="F16" i="64" s="1"/>
  <c r="E2" i="64"/>
  <c r="E16" i="64" s="1"/>
  <c r="D16" i="64"/>
  <c r="A16" i="64"/>
  <c r="H48" i="75"/>
  <c r="G48" i="75"/>
  <c r="H43" i="75"/>
  <c r="G43" i="75"/>
  <c r="H38" i="75"/>
  <c r="G38" i="75"/>
  <c r="H33" i="75"/>
  <c r="G33" i="75"/>
  <c r="H17" i="75"/>
  <c r="G17" i="75"/>
  <c r="N7" i="63"/>
  <c r="C18" i="63"/>
  <c r="C19" i="63" s="1"/>
  <c r="C20" i="63" s="1"/>
  <c r="C21" i="63" s="1"/>
  <c r="C22" i="63" s="1"/>
  <c r="F6" i="64"/>
  <c r="E6" i="64"/>
  <c r="D21" i="63"/>
  <c r="D20" i="63"/>
  <c r="D19" i="63"/>
  <c r="D18" i="63"/>
  <c r="G18" i="92" l="1"/>
  <c r="G17" i="92"/>
  <c r="H18" i="92"/>
  <c r="H17" i="92"/>
  <c r="G17" i="84"/>
  <c r="H47" i="92"/>
  <c r="G43" i="84"/>
  <c r="H43" i="84"/>
  <c r="G47" i="92"/>
  <c r="A5" i="92"/>
  <c r="A5" i="84"/>
  <c r="A4" i="75"/>
  <c r="G49" i="75"/>
  <c r="H49" i="75"/>
  <c r="H49" i="92" l="1"/>
  <c r="H45" i="84"/>
  <c r="G45" i="84"/>
  <c r="G49" i="92"/>
  <c r="A6" i="92"/>
  <c r="A6" i="84"/>
  <c r="A5" i="75"/>
  <c r="H51" i="75"/>
  <c r="G51" i="75"/>
  <c r="B17" i="49"/>
  <c r="B18" i="49" s="1"/>
  <c r="B19" i="49" s="1"/>
  <c r="A7" i="92" l="1"/>
  <c r="A7" i="84"/>
  <c r="A6" i="75"/>
  <c r="I15" i="55"/>
  <c r="A8" i="92" l="1"/>
  <c r="A8" i="84"/>
  <c r="A7" i="75"/>
  <c r="H20" i="101"/>
  <c r="D132" i="111" s="1"/>
  <c r="I20" i="101"/>
  <c r="J20" i="101"/>
  <c r="D133" i="111" s="1"/>
  <c r="K20" i="101"/>
  <c r="L20" i="101"/>
  <c r="D148" i="111" s="1"/>
  <c r="M20" i="101"/>
  <c r="N20" i="101"/>
  <c r="D149" i="111" s="1"/>
  <c r="O20" i="101"/>
  <c r="P20" i="101"/>
  <c r="D136" i="111" s="1"/>
  <c r="Q20" i="101"/>
  <c r="R20" i="101"/>
  <c r="D137" i="111" s="1"/>
  <c r="S20" i="101"/>
  <c r="T20" i="101"/>
  <c r="D152" i="111" s="1"/>
  <c r="U20" i="101"/>
  <c r="V20" i="101"/>
  <c r="D153" i="111" s="1"/>
  <c r="W20" i="101"/>
  <c r="X20" i="101"/>
  <c r="D140" i="111" s="1"/>
  <c r="Y20" i="101"/>
  <c r="Z20" i="101"/>
  <c r="D113" i="111" s="1"/>
  <c r="AA20" i="101"/>
  <c r="AB20" i="101"/>
  <c r="D156" i="111" s="1"/>
  <c r="AC20" i="101"/>
  <c r="AD20" i="101"/>
  <c r="D157" i="111" s="1"/>
  <c r="AE20" i="101"/>
  <c r="AF20" i="101"/>
  <c r="D144" i="111" s="1"/>
  <c r="AG20" i="101"/>
  <c r="L41" i="101"/>
  <c r="N41" i="101"/>
  <c r="P41" i="101"/>
  <c r="F20" i="101"/>
  <c r="D131" i="111" s="1"/>
  <c r="C2" i="209"/>
  <c r="C5" i="209" s="1"/>
  <c r="D2" i="207"/>
  <c r="D5" i="207" s="1"/>
  <c r="C2" i="206"/>
  <c r="C5" i="206" s="1"/>
  <c r="D2" i="204"/>
  <c r="D5" i="204" s="1"/>
  <c r="F5" i="209"/>
  <c r="E5" i="209"/>
  <c r="F5" i="207"/>
  <c r="E5" i="207"/>
  <c r="C5" i="207"/>
  <c r="F5" i="206"/>
  <c r="E5" i="206"/>
  <c r="F5" i="204"/>
  <c r="E5" i="204"/>
  <c r="C5" i="204"/>
  <c r="D2" i="209"/>
  <c r="B2" i="209"/>
  <c r="D2" i="206"/>
  <c r="B2" i="206"/>
  <c r="P7" i="140"/>
  <c r="P10" i="141"/>
  <c r="P7" i="141"/>
  <c r="AI48" i="101"/>
  <c r="P7" i="139"/>
  <c r="P7" i="138"/>
  <c r="P9" i="137"/>
  <c r="P7" i="137"/>
  <c r="P7" i="132"/>
  <c r="P7" i="128"/>
  <c r="P7" i="124"/>
  <c r="P9" i="108"/>
  <c r="P7" i="108"/>
  <c r="P7" i="103"/>
  <c r="T7" i="100"/>
  <c r="C5" i="201"/>
  <c r="D5" i="201"/>
  <c r="B5" i="201"/>
  <c r="Y7" i="49"/>
  <c r="D2" i="38"/>
  <c r="C2" i="38"/>
  <c r="B2" i="38"/>
  <c r="D5" i="199"/>
  <c r="F5" i="201"/>
  <c r="E5" i="201"/>
  <c r="F5" i="199"/>
  <c r="E5" i="199"/>
  <c r="C5" i="199"/>
  <c r="A9" i="92" l="1"/>
  <c r="A9" i="84"/>
  <c r="A8" i="75"/>
  <c r="D22" i="111"/>
  <c r="D78" i="111"/>
  <c r="D106" i="111"/>
  <c r="D18" i="111"/>
  <c r="D46" i="111"/>
  <c r="D74" i="111"/>
  <c r="D102" i="111"/>
  <c r="D130" i="111"/>
  <c r="D158" i="111"/>
  <c r="D5" i="111"/>
  <c r="D33" i="111"/>
  <c r="D61" i="111"/>
  <c r="D89" i="111"/>
  <c r="D117" i="111"/>
  <c r="D145" i="111"/>
  <c r="D50" i="111"/>
  <c r="D134" i="111"/>
  <c r="D6" i="111"/>
  <c r="D34" i="111"/>
  <c r="D62" i="111"/>
  <c r="D90" i="111"/>
  <c r="D118" i="111"/>
  <c r="D146" i="111"/>
  <c r="D10" i="111"/>
  <c r="D26" i="111"/>
  <c r="D38" i="111"/>
  <c r="D54" i="111"/>
  <c r="D66" i="111"/>
  <c r="D82" i="111"/>
  <c r="D94" i="111"/>
  <c r="D110" i="111"/>
  <c r="D122" i="111"/>
  <c r="D138" i="111"/>
  <c r="D150" i="111"/>
  <c r="D14" i="111"/>
  <c r="D30" i="111"/>
  <c r="D42" i="111"/>
  <c r="D58" i="111"/>
  <c r="D70" i="111"/>
  <c r="D86" i="111"/>
  <c r="D98" i="111"/>
  <c r="D114" i="111"/>
  <c r="D126" i="111"/>
  <c r="D142" i="111"/>
  <c r="D154" i="111"/>
  <c r="D141" i="111"/>
  <c r="D7" i="111"/>
  <c r="D11" i="111"/>
  <c r="D15" i="111"/>
  <c r="D19" i="111"/>
  <c r="D23" i="111"/>
  <c r="D27" i="111"/>
  <c r="D31" i="111"/>
  <c r="D35" i="111"/>
  <c r="D39" i="111"/>
  <c r="D43" i="111"/>
  <c r="D47" i="111"/>
  <c r="D51" i="111"/>
  <c r="D55" i="111"/>
  <c r="D59" i="111"/>
  <c r="D63" i="111"/>
  <c r="D67" i="111"/>
  <c r="D71" i="111"/>
  <c r="D75" i="111"/>
  <c r="D79" i="111"/>
  <c r="D83" i="111"/>
  <c r="D87" i="111"/>
  <c r="D91" i="111"/>
  <c r="D95" i="111"/>
  <c r="D99" i="111"/>
  <c r="D103" i="111"/>
  <c r="D107" i="111"/>
  <c r="D111" i="111"/>
  <c r="D115" i="111"/>
  <c r="D119" i="111"/>
  <c r="D123" i="111"/>
  <c r="D127" i="111"/>
  <c r="D135" i="111"/>
  <c r="D139" i="111"/>
  <c r="D143" i="111"/>
  <c r="D147" i="111"/>
  <c r="D151" i="111"/>
  <c r="D155" i="111"/>
  <c r="D9" i="111"/>
  <c r="D13" i="111"/>
  <c r="D17" i="111"/>
  <c r="D21" i="111"/>
  <c r="D25" i="111"/>
  <c r="D29" i="111"/>
  <c r="D37" i="111"/>
  <c r="D41" i="111"/>
  <c r="D45" i="111"/>
  <c r="D49" i="111"/>
  <c r="D53" i="111"/>
  <c r="D57" i="111"/>
  <c r="D65" i="111"/>
  <c r="D69" i="111"/>
  <c r="D73" i="111"/>
  <c r="D77" i="111"/>
  <c r="D81" i="111"/>
  <c r="D85" i="111"/>
  <c r="D93" i="111"/>
  <c r="D97" i="111"/>
  <c r="D101" i="111"/>
  <c r="D105" i="111"/>
  <c r="D109" i="111"/>
  <c r="D121" i="111"/>
  <c r="D125" i="111"/>
  <c r="D129" i="111"/>
  <c r="D8" i="111"/>
  <c r="D12" i="111"/>
  <c r="D16" i="111"/>
  <c r="D20" i="111"/>
  <c r="D24" i="111"/>
  <c r="D28" i="111"/>
  <c r="D32" i="111"/>
  <c r="D36" i="111"/>
  <c r="D40" i="111"/>
  <c r="D44" i="111"/>
  <c r="D48" i="111"/>
  <c r="D52" i="111"/>
  <c r="D56" i="111"/>
  <c r="D60" i="111"/>
  <c r="D64" i="111"/>
  <c r="D68" i="111"/>
  <c r="D72" i="111"/>
  <c r="D76" i="111"/>
  <c r="D80" i="111"/>
  <c r="D84" i="111"/>
  <c r="D88" i="111"/>
  <c r="D92" i="111"/>
  <c r="D96" i="111"/>
  <c r="D100" i="111"/>
  <c r="D104" i="111"/>
  <c r="D108" i="111"/>
  <c r="D112" i="111"/>
  <c r="D116" i="111"/>
  <c r="D120" i="111"/>
  <c r="D124" i="111"/>
  <c r="D128" i="111"/>
  <c r="B5" i="209"/>
  <c r="D5" i="209"/>
  <c r="B5" i="206"/>
  <c r="D5" i="206"/>
  <c r="E7" i="45"/>
  <c r="L78" i="28"/>
  <c r="C30" i="45" s="1"/>
  <c r="L76" i="28"/>
  <c r="C28" i="45" s="1"/>
  <c r="L74" i="28"/>
  <c r="C26" i="45" s="1"/>
  <c r="L72" i="28"/>
  <c r="C24" i="45" s="1"/>
  <c r="L70" i="28"/>
  <c r="C22" i="45" s="1"/>
  <c r="L68" i="28"/>
  <c r="C20" i="45" s="1"/>
  <c r="L66" i="28"/>
  <c r="C18" i="45" s="1"/>
  <c r="L64" i="28"/>
  <c r="C16" i="45" s="1"/>
  <c r="L62" i="28"/>
  <c r="C14" i="45" s="1"/>
  <c r="L60" i="28"/>
  <c r="C12" i="45" s="1"/>
  <c r="L56" i="28"/>
  <c r="C9" i="45" s="1"/>
  <c r="L54" i="28"/>
  <c r="C7" i="45" s="1"/>
  <c r="L52" i="28"/>
  <c r="C5" i="45" s="1"/>
  <c r="L50" i="28"/>
  <c r="C3" i="45" s="1"/>
  <c r="G80" i="28"/>
  <c r="C31" i="45" s="1"/>
  <c r="G78" i="28"/>
  <c r="C29" i="45" s="1"/>
  <c r="G76" i="28"/>
  <c r="C27" i="45" s="1"/>
  <c r="G74" i="28"/>
  <c r="C25" i="45" s="1"/>
  <c r="G72" i="28"/>
  <c r="C23" i="45" s="1"/>
  <c r="G70" i="28"/>
  <c r="C21" i="45" s="1"/>
  <c r="G68" i="28"/>
  <c r="C19" i="45" s="1"/>
  <c r="G66" i="28"/>
  <c r="C17" i="45" s="1"/>
  <c r="G64" i="28"/>
  <c r="C15" i="45" s="1"/>
  <c r="G62" i="28"/>
  <c r="C13" i="45" s="1"/>
  <c r="G60" i="28"/>
  <c r="C11" i="45" s="1"/>
  <c r="G58" i="28"/>
  <c r="C10" i="45" s="1"/>
  <c r="G56" i="28"/>
  <c r="C6" i="45" s="1"/>
  <c r="G54" i="28"/>
  <c r="G52" i="28"/>
  <c r="C4" i="45" s="1"/>
  <c r="G50" i="28"/>
  <c r="C2" i="45" s="1"/>
  <c r="A10" i="92" l="1"/>
  <c r="A10" i="84"/>
  <c r="A9" i="75"/>
  <c r="C8" i="45"/>
  <c r="A11" i="92" l="1"/>
  <c r="A11" i="84"/>
  <c r="A10" i="75"/>
  <c r="B21" i="55"/>
  <c r="B22" i="55" s="1"/>
  <c r="B23" i="55" s="1"/>
  <c r="B24" i="55" s="1"/>
  <c r="B25" i="55" s="1"/>
  <c r="B26" i="55" s="1"/>
  <c r="B27" i="55" s="1"/>
  <c r="B28" i="55" s="1"/>
  <c r="B29" i="55" s="1"/>
  <c r="B30" i="55" s="1"/>
  <c r="B31" i="55" s="1"/>
  <c r="B32" i="55" s="1"/>
  <c r="B33" i="55" s="1"/>
  <c r="B34" i="55" s="1"/>
  <c r="B35" i="55" s="1"/>
  <c r="B36" i="55" s="1"/>
  <c r="B37" i="55" s="1"/>
  <c r="B38" i="55" s="1"/>
  <c r="B39" i="55" s="1"/>
  <c r="B40" i="55" s="1"/>
  <c r="B41" i="55" s="1"/>
  <c r="B42" i="55" s="1"/>
  <c r="B43" i="55" s="1"/>
  <c r="B44" i="55" s="1"/>
  <c r="B45" i="55" s="1"/>
  <c r="B46" i="55" s="1"/>
  <c r="B47" i="55" s="1"/>
  <c r="B48" i="55" s="1"/>
  <c r="B49" i="55" s="1"/>
  <c r="A12" i="92" l="1"/>
  <c r="A12" i="84"/>
  <c r="A11" i="75"/>
  <c r="B50" i="55"/>
  <c r="A13" i="92" l="1"/>
  <c r="A13" i="84"/>
  <c r="A12" i="75"/>
  <c r="L7" i="141"/>
  <c r="A14" i="92" l="1"/>
  <c r="A14" i="84"/>
  <c r="A13" i="75"/>
  <c r="E22" i="101"/>
  <c r="E32" i="101"/>
  <c r="E35" i="101"/>
  <c r="D22" i="101"/>
  <c r="D32" i="101"/>
  <c r="D35" i="101"/>
  <c r="F4" i="111"/>
  <c r="E4" i="111"/>
  <c r="F3" i="111"/>
  <c r="E3" i="111"/>
  <c r="F2" i="111"/>
  <c r="E2" i="111"/>
  <c r="D4" i="111"/>
  <c r="C4" i="111"/>
  <c r="C3" i="111"/>
  <c r="C2" i="111"/>
  <c r="D3" i="111"/>
  <c r="D2" i="111"/>
  <c r="E9" i="197"/>
  <c r="E8" i="197"/>
  <c r="E7" i="197"/>
  <c r="E6" i="197"/>
  <c r="E5" i="197"/>
  <c r="E4" i="197"/>
  <c r="E3" i="197"/>
  <c r="E2" i="197"/>
  <c r="E12" i="197" s="1"/>
  <c r="D9" i="197"/>
  <c r="D8" i="197"/>
  <c r="D7" i="197"/>
  <c r="D6" i="197"/>
  <c r="D5" i="197"/>
  <c r="D4" i="197"/>
  <c r="D3" i="197"/>
  <c r="D2" i="197"/>
  <c r="D12" i="197" s="1"/>
  <c r="A12" i="197"/>
  <c r="D2" i="175"/>
  <c r="D5" i="175" s="1"/>
  <c r="C2" i="175"/>
  <c r="C5" i="175" s="1"/>
  <c r="B2" i="175"/>
  <c r="B5" i="175" s="1"/>
  <c r="H121" i="174"/>
  <c r="G121" i="174"/>
  <c r="E121" i="174"/>
  <c r="D121" i="174"/>
  <c r="H120" i="174"/>
  <c r="G120" i="174"/>
  <c r="E120" i="174"/>
  <c r="D120" i="174"/>
  <c r="H119" i="174"/>
  <c r="G119" i="174"/>
  <c r="E119" i="174"/>
  <c r="D119" i="174"/>
  <c r="H118" i="174"/>
  <c r="G118" i="174"/>
  <c r="E118" i="174"/>
  <c r="D118" i="174"/>
  <c r="H117" i="174"/>
  <c r="G117" i="174"/>
  <c r="E117" i="174"/>
  <c r="D117" i="174"/>
  <c r="H116" i="174"/>
  <c r="G116" i="174"/>
  <c r="E116" i="174"/>
  <c r="D116" i="174"/>
  <c r="H115" i="174"/>
  <c r="G115" i="174"/>
  <c r="E115" i="174"/>
  <c r="D115" i="174"/>
  <c r="H114" i="174"/>
  <c r="G114" i="174"/>
  <c r="E114" i="174"/>
  <c r="D114" i="174"/>
  <c r="H113" i="174"/>
  <c r="G113" i="174"/>
  <c r="E113" i="174"/>
  <c r="D113" i="174"/>
  <c r="H112" i="174"/>
  <c r="G112" i="174"/>
  <c r="E112" i="174"/>
  <c r="D112" i="174"/>
  <c r="H111" i="174"/>
  <c r="G111" i="174"/>
  <c r="E111" i="174"/>
  <c r="D111" i="174"/>
  <c r="H110" i="174"/>
  <c r="G110" i="174"/>
  <c r="E110" i="174"/>
  <c r="D110" i="174"/>
  <c r="H109" i="174"/>
  <c r="G109" i="174"/>
  <c r="E109" i="174"/>
  <c r="D109" i="174"/>
  <c r="H108" i="174"/>
  <c r="G108" i="174"/>
  <c r="E108" i="174"/>
  <c r="D108" i="174"/>
  <c r="H107" i="174"/>
  <c r="G107" i="174"/>
  <c r="E107" i="174"/>
  <c r="D107" i="174"/>
  <c r="H106" i="174"/>
  <c r="G106" i="174"/>
  <c r="E106" i="174"/>
  <c r="D106" i="174"/>
  <c r="H105" i="174"/>
  <c r="G105" i="174"/>
  <c r="E105" i="174"/>
  <c r="D105" i="174"/>
  <c r="H104" i="174"/>
  <c r="G104" i="174"/>
  <c r="E104" i="174"/>
  <c r="D104" i="174"/>
  <c r="H103" i="174"/>
  <c r="G103" i="174"/>
  <c r="E103" i="174"/>
  <c r="D103" i="174"/>
  <c r="H102" i="174"/>
  <c r="G102" i="174"/>
  <c r="E102" i="174"/>
  <c r="D102" i="174"/>
  <c r="H101" i="174"/>
  <c r="G101" i="174"/>
  <c r="E101" i="174"/>
  <c r="D101" i="174"/>
  <c r="H100" i="174"/>
  <c r="G100" i="174"/>
  <c r="E100" i="174"/>
  <c r="D100" i="174"/>
  <c r="H99" i="174"/>
  <c r="G99" i="174"/>
  <c r="E99" i="174"/>
  <c r="D99" i="174"/>
  <c r="H98" i="174"/>
  <c r="G98" i="174"/>
  <c r="E98" i="174"/>
  <c r="D98" i="174"/>
  <c r="H97" i="174"/>
  <c r="G97" i="174"/>
  <c r="E97" i="174"/>
  <c r="D97" i="174"/>
  <c r="H96" i="174"/>
  <c r="G96" i="174"/>
  <c r="E96" i="174"/>
  <c r="D96" i="174"/>
  <c r="H95" i="174"/>
  <c r="G95" i="174"/>
  <c r="E95" i="174"/>
  <c r="D95" i="174"/>
  <c r="H94" i="174"/>
  <c r="G94" i="174"/>
  <c r="E94" i="174"/>
  <c r="D94" i="174"/>
  <c r="H93" i="174"/>
  <c r="G93" i="174"/>
  <c r="E93" i="174"/>
  <c r="D93" i="174"/>
  <c r="H92" i="174"/>
  <c r="G92" i="174"/>
  <c r="E92" i="174"/>
  <c r="D92" i="174"/>
  <c r="H91" i="174"/>
  <c r="G91" i="174"/>
  <c r="E91" i="174"/>
  <c r="D91" i="174"/>
  <c r="H90" i="174"/>
  <c r="G90" i="174"/>
  <c r="E90" i="174"/>
  <c r="D90" i="174"/>
  <c r="H89" i="174"/>
  <c r="G89" i="174"/>
  <c r="E89" i="174"/>
  <c r="D89" i="174"/>
  <c r="H88" i="174"/>
  <c r="G88" i="174"/>
  <c r="E88" i="174"/>
  <c r="D88" i="174"/>
  <c r="H87" i="174"/>
  <c r="G87" i="174"/>
  <c r="E87" i="174"/>
  <c r="D87" i="174"/>
  <c r="H86" i="174"/>
  <c r="G86" i="174"/>
  <c r="E86" i="174"/>
  <c r="D86" i="174"/>
  <c r="H85" i="174"/>
  <c r="G85" i="174"/>
  <c r="E85" i="174"/>
  <c r="D85" i="174"/>
  <c r="H84" i="174"/>
  <c r="G84" i="174"/>
  <c r="E84" i="174"/>
  <c r="D84" i="174"/>
  <c r="H83" i="174"/>
  <c r="G83" i="174"/>
  <c r="E83" i="174"/>
  <c r="D83" i="174"/>
  <c r="H82" i="174"/>
  <c r="G82" i="174"/>
  <c r="E82" i="174"/>
  <c r="D82" i="174"/>
  <c r="H81" i="174"/>
  <c r="G81" i="174"/>
  <c r="E81" i="174"/>
  <c r="D81" i="174"/>
  <c r="H80" i="174"/>
  <c r="G80" i="174"/>
  <c r="E80" i="174"/>
  <c r="D80" i="174"/>
  <c r="H79" i="174"/>
  <c r="G79" i="174"/>
  <c r="E79" i="174"/>
  <c r="D79" i="174"/>
  <c r="H78" i="174"/>
  <c r="G78" i="174"/>
  <c r="E78" i="174"/>
  <c r="D78" i="174"/>
  <c r="H77" i="174"/>
  <c r="G77" i="174"/>
  <c r="E77" i="174"/>
  <c r="D77" i="174"/>
  <c r="H76" i="174"/>
  <c r="G76" i="174"/>
  <c r="E76" i="174"/>
  <c r="D76" i="174"/>
  <c r="H75" i="174"/>
  <c r="G75" i="174"/>
  <c r="E75" i="174"/>
  <c r="D75" i="174"/>
  <c r="H74" i="174"/>
  <c r="G74" i="174"/>
  <c r="E74" i="174"/>
  <c r="D74" i="174"/>
  <c r="H73" i="174"/>
  <c r="G73" i="174"/>
  <c r="E73" i="174"/>
  <c r="D73" i="174"/>
  <c r="H72" i="174"/>
  <c r="G72" i="174"/>
  <c r="E72" i="174"/>
  <c r="D72" i="174"/>
  <c r="H71" i="174"/>
  <c r="G71" i="174"/>
  <c r="E71" i="174"/>
  <c r="D71" i="174"/>
  <c r="H70" i="174"/>
  <c r="G70" i="174"/>
  <c r="E70" i="174"/>
  <c r="D70" i="174"/>
  <c r="H69" i="174"/>
  <c r="G69" i="174"/>
  <c r="E69" i="174"/>
  <c r="D69" i="174"/>
  <c r="H68" i="174"/>
  <c r="G68" i="174"/>
  <c r="E68" i="174"/>
  <c r="D68" i="174"/>
  <c r="H67" i="174"/>
  <c r="G67" i="174"/>
  <c r="E67" i="174"/>
  <c r="D67" i="174"/>
  <c r="H66" i="174"/>
  <c r="G66" i="174"/>
  <c r="E66" i="174"/>
  <c r="D66" i="174"/>
  <c r="H65" i="174"/>
  <c r="G65" i="174"/>
  <c r="E65" i="174"/>
  <c r="D65" i="174"/>
  <c r="H64" i="174"/>
  <c r="G64" i="174"/>
  <c r="E64" i="174"/>
  <c r="D64" i="174"/>
  <c r="H63" i="174"/>
  <c r="G63" i="174"/>
  <c r="E63" i="174"/>
  <c r="D63" i="174"/>
  <c r="H62" i="174"/>
  <c r="G62" i="174"/>
  <c r="E62" i="174"/>
  <c r="D62" i="174"/>
  <c r="H61" i="174"/>
  <c r="G61" i="174"/>
  <c r="E61" i="174"/>
  <c r="D61" i="174"/>
  <c r="H60" i="174"/>
  <c r="G60" i="174"/>
  <c r="E60" i="174"/>
  <c r="D60" i="174"/>
  <c r="H59" i="174"/>
  <c r="G59" i="174"/>
  <c r="E59" i="174"/>
  <c r="D59" i="174"/>
  <c r="H58" i="174"/>
  <c r="G58" i="174"/>
  <c r="E58" i="174"/>
  <c r="D58" i="174"/>
  <c r="H57" i="174"/>
  <c r="G57" i="174"/>
  <c r="E57" i="174"/>
  <c r="D57" i="174"/>
  <c r="H56" i="174"/>
  <c r="G56" i="174"/>
  <c r="E56" i="174"/>
  <c r="D56" i="174"/>
  <c r="H55" i="174"/>
  <c r="G55" i="174"/>
  <c r="E55" i="174"/>
  <c r="D55" i="174"/>
  <c r="H54" i="174"/>
  <c r="G54" i="174"/>
  <c r="E54" i="174"/>
  <c r="D54" i="174"/>
  <c r="H53" i="174"/>
  <c r="G53" i="174"/>
  <c r="E53" i="174"/>
  <c r="D53" i="174"/>
  <c r="H52" i="174"/>
  <c r="G52" i="174"/>
  <c r="E52" i="174"/>
  <c r="D52" i="174"/>
  <c r="H51" i="174"/>
  <c r="G51" i="174"/>
  <c r="E51" i="174"/>
  <c r="D51" i="174"/>
  <c r="H50" i="174"/>
  <c r="G50" i="174"/>
  <c r="E50" i="174"/>
  <c r="D50" i="174"/>
  <c r="H49" i="174"/>
  <c r="G49" i="174"/>
  <c r="E49" i="174"/>
  <c r="D49" i="174"/>
  <c r="H48" i="174"/>
  <c r="G48" i="174"/>
  <c r="E48" i="174"/>
  <c r="D48" i="174"/>
  <c r="H47" i="174"/>
  <c r="G47" i="174"/>
  <c r="E47" i="174"/>
  <c r="D47" i="174"/>
  <c r="H46" i="174"/>
  <c r="G46" i="174"/>
  <c r="E46" i="174"/>
  <c r="D46" i="174"/>
  <c r="H45" i="174"/>
  <c r="G45" i="174"/>
  <c r="E45" i="174"/>
  <c r="D45" i="174"/>
  <c r="H44" i="174"/>
  <c r="G44" i="174"/>
  <c r="E44" i="174"/>
  <c r="D44" i="174"/>
  <c r="H43" i="174"/>
  <c r="G43" i="174"/>
  <c r="E43" i="174"/>
  <c r="D43" i="174"/>
  <c r="H42" i="174"/>
  <c r="G42" i="174"/>
  <c r="E42" i="174"/>
  <c r="D42" i="174"/>
  <c r="H41" i="174"/>
  <c r="G41" i="174"/>
  <c r="E41" i="174"/>
  <c r="D41" i="174"/>
  <c r="H40" i="174"/>
  <c r="G40" i="174"/>
  <c r="E40" i="174"/>
  <c r="D40" i="174"/>
  <c r="H39" i="174"/>
  <c r="G39" i="174"/>
  <c r="E39" i="174"/>
  <c r="D39" i="174"/>
  <c r="H38" i="174"/>
  <c r="G38" i="174"/>
  <c r="E38" i="174"/>
  <c r="D38" i="174"/>
  <c r="H37" i="174"/>
  <c r="G37" i="174"/>
  <c r="E37" i="174"/>
  <c r="D37" i="174"/>
  <c r="H36" i="174"/>
  <c r="G36" i="174"/>
  <c r="E36" i="174"/>
  <c r="D36" i="174"/>
  <c r="H35" i="174"/>
  <c r="G35" i="174"/>
  <c r="E35" i="174"/>
  <c r="D35" i="174"/>
  <c r="H34" i="174"/>
  <c r="G34" i="174"/>
  <c r="E34" i="174"/>
  <c r="D34" i="174"/>
  <c r="H33" i="174"/>
  <c r="G33" i="174"/>
  <c r="E33" i="174"/>
  <c r="D33" i="174"/>
  <c r="H32" i="174"/>
  <c r="G32" i="174"/>
  <c r="E32" i="174"/>
  <c r="D32" i="174"/>
  <c r="H31" i="174"/>
  <c r="G31" i="174"/>
  <c r="E31" i="174"/>
  <c r="D31" i="174"/>
  <c r="H30" i="174"/>
  <c r="G30" i="174"/>
  <c r="E30" i="174"/>
  <c r="D30" i="174"/>
  <c r="H29" i="174"/>
  <c r="G29" i="174"/>
  <c r="E29" i="174"/>
  <c r="D29" i="174"/>
  <c r="H28" i="174"/>
  <c r="G28" i="174"/>
  <c r="E28" i="174"/>
  <c r="D28" i="174"/>
  <c r="H27" i="174"/>
  <c r="G27" i="174"/>
  <c r="E27" i="174"/>
  <c r="D27" i="174"/>
  <c r="H26" i="174"/>
  <c r="G26" i="174"/>
  <c r="E26" i="174"/>
  <c r="D26" i="174"/>
  <c r="H25" i="174"/>
  <c r="G25" i="174"/>
  <c r="E25" i="174"/>
  <c r="D25" i="174"/>
  <c r="H24" i="174"/>
  <c r="G24" i="174"/>
  <c r="E24" i="174"/>
  <c r="D24" i="174"/>
  <c r="H23" i="174"/>
  <c r="G23" i="174"/>
  <c r="E23" i="174"/>
  <c r="D23" i="174"/>
  <c r="H22" i="174"/>
  <c r="G22" i="174"/>
  <c r="E22" i="174"/>
  <c r="D22" i="174"/>
  <c r="H21" i="174"/>
  <c r="G21" i="174"/>
  <c r="E21" i="174"/>
  <c r="D21" i="174"/>
  <c r="H20" i="174"/>
  <c r="G20" i="174"/>
  <c r="E20" i="174"/>
  <c r="D20" i="174"/>
  <c r="H19" i="174"/>
  <c r="G19" i="174"/>
  <c r="E19" i="174"/>
  <c r="D19" i="174"/>
  <c r="H18" i="174"/>
  <c r="G18" i="174"/>
  <c r="E18" i="174"/>
  <c r="D18" i="174"/>
  <c r="H17" i="174"/>
  <c r="G17" i="174"/>
  <c r="E17" i="174"/>
  <c r="D17" i="174"/>
  <c r="H16" i="174"/>
  <c r="G16" i="174"/>
  <c r="E16" i="174"/>
  <c r="D16" i="174"/>
  <c r="H15" i="174"/>
  <c r="G15" i="174"/>
  <c r="E15" i="174"/>
  <c r="D15" i="174"/>
  <c r="H14" i="174"/>
  <c r="G14" i="174"/>
  <c r="E14" i="174"/>
  <c r="D14" i="174"/>
  <c r="H13" i="174"/>
  <c r="G13" i="174"/>
  <c r="E13" i="174"/>
  <c r="D13" i="174"/>
  <c r="H12" i="174"/>
  <c r="G12" i="174"/>
  <c r="E12" i="174"/>
  <c r="D12" i="174"/>
  <c r="H11" i="174"/>
  <c r="G11" i="174"/>
  <c r="E11" i="174"/>
  <c r="D11" i="174"/>
  <c r="E10" i="174"/>
  <c r="D10" i="174"/>
  <c r="H9" i="174"/>
  <c r="G9" i="174"/>
  <c r="E9" i="174"/>
  <c r="D9" i="174"/>
  <c r="H8" i="174"/>
  <c r="G8" i="174"/>
  <c r="E8" i="174"/>
  <c r="D8" i="174"/>
  <c r="H7" i="174"/>
  <c r="G7" i="174"/>
  <c r="E7" i="174"/>
  <c r="D7" i="174"/>
  <c r="H6" i="174"/>
  <c r="G6" i="174"/>
  <c r="E6" i="174"/>
  <c r="D6" i="174"/>
  <c r="H5" i="174"/>
  <c r="G5" i="174"/>
  <c r="E5" i="174"/>
  <c r="D5" i="174"/>
  <c r="H4" i="174"/>
  <c r="G4" i="174"/>
  <c r="E4" i="174"/>
  <c r="D4" i="174"/>
  <c r="H3" i="174"/>
  <c r="G3" i="174"/>
  <c r="E3" i="174"/>
  <c r="D3" i="174"/>
  <c r="E2" i="174"/>
  <c r="D2" i="174"/>
  <c r="D2" i="178"/>
  <c r="D5" i="178" s="1"/>
  <c r="C2" i="178"/>
  <c r="C5" i="178" s="1"/>
  <c r="B2" i="178"/>
  <c r="B5" i="178" s="1"/>
  <c r="H121" i="177"/>
  <c r="G121" i="177"/>
  <c r="E121" i="177"/>
  <c r="D121" i="177"/>
  <c r="H120" i="177"/>
  <c r="G120" i="177"/>
  <c r="E120" i="177"/>
  <c r="D120" i="177"/>
  <c r="H119" i="177"/>
  <c r="G119" i="177"/>
  <c r="E119" i="177"/>
  <c r="D119" i="177"/>
  <c r="H118" i="177"/>
  <c r="G118" i="177"/>
  <c r="E118" i="177"/>
  <c r="D118" i="177"/>
  <c r="H117" i="177"/>
  <c r="G117" i="177"/>
  <c r="E117" i="177"/>
  <c r="D117" i="177"/>
  <c r="H116" i="177"/>
  <c r="G116" i="177"/>
  <c r="E116" i="177"/>
  <c r="D116" i="177"/>
  <c r="H115" i="177"/>
  <c r="G115" i="177"/>
  <c r="E115" i="177"/>
  <c r="D115" i="177"/>
  <c r="H114" i="177"/>
  <c r="G114" i="177"/>
  <c r="E114" i="177"/>
  <c r="D114" i="177"/>
  <c r="H113" i="177"/>
  <c r="G113" i="177"/>
  <c r="E113" i="177"/>
  <c r="D113" i="177"/>
  <c r="H112" i="177"/>
  <c r="G112" i="177"/>
  <c r="E112" i="177"/>
  <c r="D112" i="177"/>
  <c r="H111" i="177"/>
  <c r="G111" i="177"/>
  <c r="E111" i="177"/>
  <c r="D111" i="177"/>
  <c r="H110" i="177"/>
  <c r="G110" i="177"/>
  <c r="E110" i="177"/>
  <c r="D110" i="177"/>
  <c r="H109" i="177"/>
  <c r="G109" i="177"/>
  <c r="E109" i="177"/>
  <c r="D109" i="177"/>
  <c r="H108" i="177"/>
  <c r="G108" i="177"/>
  <c r="E108" i="177"/>
  <c r="D108" i="177"/>
  <c r="H107" i="177"/>
  <c r="G107" i="177"/>
  <c r="E107" i="177"/>
  <c r="D107" i="177"/>
  <c r="H106" i="177"/>
  <c r="G106" i="177"/>
  <c r="E106" i="177"/>
  <c r="D106" i="177"/>
  <c r="H105" i="177"/>
  <c r="G105" i="177"/>
  <c r="E105" i="177"/>
  <c r="D105" i="177"/>
  <c r="H104" i="177"/>
  <c r="G104" i="177"/>
  <c r="E104" i="177"/>
  <c r="D104" i="177"/>
  <c r="H103" i="177"/>
  <c r="G103" i="177"/>
  <c r="E103" i="177"/>
  <c r="D103" i="177"/>
  <c r="H102" i="177"/>
  <c r="G102" i="177"/>
  <c r="E102" i="177"/>
  <c r="D102" i="177"/>
  <c r="H101" i="177"/>
  <c r="G101" i="177"/>
  <c r="E101" i="177"/>
  <c r="D101" i="177"/>
  <c r="H100" i="177"/>
  <c r="G100" i="177"/>
  <c r="E100" i="177"/>
  <c r="D100" i="177"/>
  <c r="H99" i="177"/>
  <c r="G99" i="177"/>
  <c r="E99" i="177"/>
  <c r="D99" i="177"/>
  <c r="H98" i="177"/>
  <c r="G98" i="177"/>
  <c r="E98" i="177"/>
  <c r="D98" i="177"/>
  <c r="H97" i="177"/>
  <c r="G97" i="177"/>
  <c r="E97" i="177"/>
  <c r="D97" i="177"/>
  <c r="H96" i="177"/>
  <c r="G96" i="177"/>
  <c r="E96" i="177"/>
  <c r="D96" i="177"/>
  <c r="H95" i="177"/>
  <c r="G95" i="177"/>
  <c r="E95" i="177"/>
  <c r="D95" i="177"/>
  <c r="H94" i="177"/>
  <c r="G94" i="177"/>
  <c r="E94" i="177"/>
  <c r="D94" i="177"/>
  <c r="H93" i="177"/>
  <c r="G93" i="177"/>
  <c r="E93" i="177"/>
  <c r="D93" i="177"/>
  <c r="H92" i="177"/>
  <c r="G92" i="177"/>
  <c r="E92" i="177"/>
  <c r="D92" i="177"/>
  <c r="H91" i="177"/>
  <c r="G91" i="177"/>
  <c r="E91" i="177"/>
  <c r="D91" i="177"/>
  <c r="H90" i="177"/>
  <c r="G90" i="177"/>
  <c r="E90" i="177"/>
  <c r="D90" i="177"/>
  <c r="H89" i="177"/>
  <c r="G89" i="177"/>
  <c r="E89" i="177"/>
  <c r="D89" i="177"/>
  <c r="H88" i="177"/>
  <c r="G88" i="177"/>
  <c r="E88" i="177"/>
  <c r="D88" i="177"/>
  <c r="H87" i="177"/>
  <c r="G87" i="177"/>
  <c r="E87" i="177"/>
  <c r="D87" i="177"/>
  <c r="H86" i="177"/>
  <c r="G86" i="177"/>
  <c r="E86" i="177"/>
  <c r="D86" i="177"/>
  <c r="H85" i="177"/>
  <c r="G85" i="177"/>
  <c r="E85" i="177"/>
  <c r="D85" i="177"/>
  <c r="H84" i="177"/>
  <c r="G84" i="177"/>
  <c r="E84" i="177"/>
  <c r="D84" i="177"/>
  <c r="H83" i="177"/>
  <c r="G83" i="177"/>
  <c r="E83" i="177"/>
  <c r="D83" i="177"/>
  <c r="H82" i="177"/>
  <c r="G82" i="177"/>
  <c r="E82" i="177"/>
  <c r="D82" i="177"/>
  <c r="H81" i="177"/>
  <c r="G81" i="177"/>
  <c r="E81" i="177"/>
  <c r="D81" i="177"/>
  <c r="H80" i="177"/>
  <c r="G80" i="177"/>
  <c r="E80" i="177"/>
  <c r="D80" i="177"/>
  <c r="H79" i="177"/>
  <c r="G79" i="177"/>
  <c r="E79" i="177"/>
  <c r="D79" i="177"/>
  <c r="H78" i="177"/>
  <c r="G78" i="177"/>
  <c r="E78" i="177"/>
  <c r="D78" i="177"/>
  <c r="H77" i="177"/>
  <c r="G77" i="177"/>
  <c r="E77" i="177"/>
  <c r="D77" i="177"/>
  <c r="H76" i="177"/>
  <c r="G76" i="177"/>
  <c r="E76" i="177"/>
  <c r="D76" i="177"/>
  <c r="H75" i="177"/>
  <c r="G75" i="177"/>
  <c r="E75" i="177"/>
  <c r="D75" i="177"/>
  <c r="H74" i="177"/>
  <c r="G74" i="177"/>
  <c r="E74" i="177"/>
  <c r="D74" i="177"/>
  <c r="H73" i="177"/>
  <c r="G73" i="177"/>
  <c r="E73" i="177"/>
  <c r="D73" i="177"/>
  <c r="H72" i="177"/>
  <c r="G72" i="177"/>
  <c r="E72" i="177"/>
  <c r="D72" i="177"/>
  <c r="H71" i="177"/>
  <c r="G71" i="177"/>
  <c r="E71" i="177"/>
  <c r="D71" i="177"/>
  <c r="H70" i="177"/>
  <c r="G70" i="177"/>
  <c r="E70" i="177"/>
  <c r="D70" i="177"/>
  <c r="H69" i="177"/>
  <c r="G69" i="177"/>
  <c r="E69" i="177"/>
  <c r="D69" i="177"/>
  <c r="H68" i="177"/>
  <c r="G68" i="177"/>
  <c r="E68" i="177"/>
  <c r="D68" i="177"/>
  <c r="H67" i="177"/>
  <c r="G67" i="177"/>
  <c r="E67" i="177"/>
  <c r="D67" i="177"/>
  <c r="H66" i="177"/>
  <c r="G66" i="177"/>
  <c r="E66" i="177"/>
  <c r="D66" i="177"/>
  <c r="H65" i="177"/>
  <c r="G65" i="177"/>
  <c r="E65" i="177"/>
  <c r="D65" i="177"/>
  <c r="H64" i="177"/>
  <c r="G64" i="177"/>
  <c r="E64" i="177"/>
  <c r="D64" i="177"/>
  <c r="H63" i="177"/>
  <c r="G63" i="177"/>
  <c r="E63" i="177"/>
  <c r="D63" i="177"/>
  <c r="H62" i="177"/>
  <c r="G62" i="177"/>
  <c r="E62" i="177"/>
  <c r="D62" i="177"/>
  <c r="H61" i="177"/>
  <c r="G61" i="177"/>
  <c r="E61" i="177"/>
  <c r="D61" i="177"/>
  <c r="H60" i="177"/>
  <c r="G60" i="177"/>
  <c r="E60" i="177"/>
  <c r="D60" i="177"/>
  <c r="H59" i="177"/>
  <c r="G59" i="177"/>
  <c r="E59" i="177"/>
  <c r="D59" i="177"/>
  <c r="H58" i="177"/>
  <c r="G58" i="177"/>
  <c r="E58" i="177"/>
  <c r="D58" i="177"/>
  <c r="H57" i="177"/>
  <c r="G57" i="177"/>
  <c r="E57" i="177"/>
  <c r="D57" i="177"/>
  <c r="H56" i="177"/>
  <c r="G56" i="177"/>
  <c r="E56" i="177"/>
  <c r="D56" i="177"/>
  <c r="H55" i="177"/>
  <c r="G55" i="177"/>
  <c r="E55" i="177"/>
  <c r="D55" i="177"/>
  <c r="H54" i="177"/>
  <c r="G54" i="177"/>
  <c r="E54" i="177"/>
  <c r="D54" i="177"/>
  <c r="H53" i="177"/>
  <c r="G53" i="177"/>
  <c r="E53" i="177"/>
  <c r="D53" i="177"/>
  <c r="H52" i="177"/>
  <c r="G52" i="177"/>
  <c r="E52" i="177"/>
  <c r="D52" i="177"/>
  <c r="H51" i="177"/>
  <c r="G51" i="177"/>
  <c r="E51" i="177"/>
  <c r="D51" i="177"/>
  <c r="H50" i="177"/>
  <c r="G50" i="177"/>
  <c r="E50" i="177"/>
  <c r="D50" i="177"/>
  <c r="H49" i="177"/>
  <c r="G49" i="177"/>
  <c r="E49" i="177"/>
  <c r="D49" i="177"/>
  <c r="H48" i="177"/>
  <c r="G48" i="177"/>
  <c r="E48" i="177"/>
  <c r="D48" i="177"/>
  <c r="H47" i="177"/>
  <c r="G47" i="177"/>
  <c r="E47" i="177"/>
  <c r="D47" i="177"/>
  <c r="H46" i="177"/>
  <c r="G46" i="177"/>
  <c r="E46" i="177"/>
  <c r="D46" i="177"/>
  <c r="H45" i="177"/>
  <c r="G45" i="177"/>
  <c r="E45" i="177"/>
  <c r="D45" i="177"/>
  <c r="H44" i="177"/>
  <c r="G44" i="177"/>
  <c r="E44" i="177"/>
  <c r="D44" i="177"/>
  <c r="H43" i="177"/>
  <c r="G43" i="177"/>
  <c r="E43" i="177"/>
  <c r="D43" i="177"/>
  <c r="H42" i="177"/>
  <c r="G42" i="177"/>
  <c r="E42" i="177"/>
  <c r="D42" i="177"/>
  <c r="H41" i="177"/>
  <c r="G41" i="177"/>
  <c r="E41" i="177"/>
  <c r="D41" i="177"/>
  <c r="H40" i="177"/>
  <c r="G40" i="177"/>
  <c r="E40" i="177"/>
  <c r="D40" i="177"/>
  <c r="H39" i="177"/>
  <c r="G39" i="177"/>
  <c r="E39" i="177"/>
  <c r="D39" i="177"/>
  <c r="H38" i="177"/>
  <c r="G38" i="177"/>
  <c r="E38" i="177"/>
  <c r="D38" i="177"/>
  <c r="H37" i="177"/>
  <c r="G37" i="177"/>
  <c r="E37" i="177"/>
  <c r="D37" i="177"/>
  <c r="H36" i="177"/>
  <c r="G36" i="177"/>
  <c r="E36" i="177"/>
  <c r="D36" i="177"/>
  <c r="H35" i="177"/>
  <c r="G35" i="177"/>
  <c r="E35" i="177"/>
  <c r="D35" i="177"/>
  <c r="H34" i="177"/>
  <c r="G34" i="177"/>
  <c r="E34" i="177"/>
  <c r="D34" i="177"/>
  <c r="H33" i="177"/>
  <c r="G33" i="177"/>
  <c r="E33" i="177"/>
  <c r="D33" i="177"/>
  <c r="H32" i="177"/>
  <c r="G32" i="177"/>
  <c r="E32" i="177"/>
  <c r="D32" i="177"/>
  <c r="H31" i="177"/>
  <c r="G31" i="177"/>
  <c r="E31" i="177"/>
  <c r="D31" i="177"/>
  <c r="H30" i="177"/>
  <c r="G30" i="177"/>
  <c r="E30" i="177"/>
  <c r="D30" i="177"/>
  <c r="H29" i="177"/>
  <c r="G29" i="177"/>
  <c r="E29" i="177"/>
  <c r="D29" i="177"/>
  <c r="H28" i="177"/>
  <c r="G28" i="177"/>
  <c r="E28" i="177"/>
  <c r="D28" i="177"/>
  <c r="H27" i="177"/>
  <c r="G27" i="177"/>
  <c r="E27" i="177"/>
  <c r="D27" i="177"/>
  <c r="H26" i="177"/>
  <c r="G26" i="177"/>
  <c r="E26" i="177"/>
  <c r="D26" i="177"/>
  <c r="H25" i="177"/>
  <c r="G25" i="177"/>
  <c r="E25" i="177"/>
  <c r="D25" i="177"/>
  <c r="H24" i="177"/>
  <c r="G24" i="177"/>
  <c r="E24" i="177"/>
  <c r="D24" i="177"/>
  <c r="H23" i="177"/>
  <c r="G23" i="177"/>
  <c r="E23" i="177"/>
  <c r="D23" i="177"/>
  <c r="H22" i="177"/>
  <c r="G22" i="177"/>
  <c r="E22" i="177"/>
  <c r="D22" i="177"/>
  <c r="H21" i="177"/>
  <c r="G21" i="177"/>
  <c r="E21" i="177"/>
  <c r="D21" i="177"/>
  <c r="H20" i="177"/>
  <c r="G20" i="177"/>
  <c r="E20" i="177"/>
  <c r="D20" i="177"/>
  <c r="H19" i="177"/>
  <c r="G19" i="177"/>
  <c r="E19" i="177"/>
  <c r="D19" i="177"/>
  <c r="H18" i="177"/>
  <c r="G18" i="177"/>
  <c r="E18" i="177"/>
  <c r="D18" i="177"/>
  <c r="H17" i="177"/>
  <c r="G17" i="177"/>
  <c r="E17" i="177"/>
  <c r="D17" i="177"/>
  <c r="H16" i="177"/>
  <c r="G16" i="177"/>
  <c r="E16" i="177"/>
  <c r="D16" i="177"/>
  <c r="H15" i="177"/>
  <c r="G15" i="177"/>
  <c r="E15" i="177"/>
  <c r="D15" i="177"/>
  <c r="H14" i="177"/>
  <c r="G14" i="177"/>
  <c r="E14" i="177"/>
  <c r="D14" i="177"/>
  <c r="H13" i="177"/>
  <c r="G13" i="177"/>
  <c r="E13" i="177"/>
  <c r="D13" i="177"/>
  <c r="H12" i="177"/>
  <c r="G12" i="177"/>
  <c r="E12" i="177"/>
  <c r="D12" i="177"/>
  <c r="H11" i="177"/>
  <c r="G11" i="177"/>
  <c r="E11" i="177"/>
  <c r="D11" i="177"/>
  <c r="E10" i="177"/>
  <c r="D10" i="177"/>
  <c r="H9" i="177"/>
  <c r="G9" i="177"/>
  <c r="E9" i="177"/>
  <c r="D9" i="177"/>
  <c r="H8" i="177"/>
  <c r="G8" i="177"/>
  <c r="E8" i="177"/>
  <c r="D8" i="177"/>
  <c r="H7" i="177"/>
  <c r="G7" i="177"/>
  <c r="E7" i="177"/>
  <c r="D7" i="177"/>
  <c r="H6" i="177"/>
  <c r="G6" i="177"/>
  <c r="E6" i="177"/>
  <c r="D6" i="177"/>
  <c r="H5" i="177"/>
  <c r="G5" i="177"/>
  <c r="E5" i="177"/>
  <c r="D5" i="177"/>
  <c r="H4" i="177"/>
  <c r="G4" i="177"/>
  <c r="E4" i="177"/>
  <c r="D4" i="177"/>
  <c r="H3" i="177"/>
  <c r="G3" i="177"/>
  <c r="E3" i="177"/>
  <c r="D3" i="177"/>
  <c r="E2" i="177"/>
  <c r="D2" i="177"/>
  <c r="D2" i="181"/>
  <c r="D5" i="181" s="1"/>
  <c r="C2" i="181"/>
  <c r="C5" i="181" s="1"/>
  <c r="B2" i="181"/>
  <c r="B5" i="181" s="1"/>
  <c r="H121" i="180"/>
  <c r="G121" i="180"/>
  <c r="E121" i="180"/>
  <c r="D121" i="180"/>
  <c r="H120" i="180"/>
  <c r="G120" i="180"/>
  <c r="E120" i="180"/>
  <c r="D120" i="180"/>
  <c r="H119" i="180"/>
  <c r="G119" i="180"/>
  <c r="E119" i="180"/>
  <c r="D119" i="180"/>
  <c r="H118" i="180"/>
  <c r="G118" i="180"/>
  <c r="E118" i="180"/>
  <c r="D118" i="180"/>
  <c r="H117" i="180"/>
  <c r="G117" i="180"/>
  <c r="E117" i="180"/>
  <c r="D117" i="180"/>
  <c r="H116" i="180"/>
  <c r="G116" i="180"/>
  <c r="E116" i="180"/>
  <c r="D116" i="180"/>
  <c r="H115" i="180"/>
  <c r="G115" i="180"/>
  <c r="E115" i="180"/>
  <c r="D115" i="180"/>
  <c r="H114" i="180"/>
  <c r="G114" i="180"/>
  <c r="E114" i="180"/>
  <c r="D114" i="180"/>
  <c r="H113" i="180"/>
  <c r="G113" i="180"/>
  <c r="E113" i="180"/>
  <c r="D113" i="180"/>
  <c r="H112" i="180"/>
  <c r="G112" i="180"/>
  <c r="E112" i="180"/>
  <c r="D112" i="180"/>
  <c r="H111" i="180"/>
  <c r="G111" i="180"/>
  <c r="E111" i="180"/>
  <c r="D111" i="180"/>
  <c r="H110" i="180"/>
  <c r="G110" i="180"/>
  <c r="E110" i="180"/>
  <c r="D110" i="180"/>
  <c r="H109" i="180"/>
  <c r="G109" i="180"/>
  <c r="E109" i="180"/>
  <c r="D109" i="180"/>
  <c r="H108" i="180"/>
  <c r="G108" i="180"/>
  <c r="E108" i="180"/>
  <c r="D108" i="180"/>
  <c r="H107" i="180"/>
  <c r="G107" i="180"/>
  <c r="E107" i="180"/>
  <c r="D107" i="180"/>
  <c r="H106" i="180"/>
  <c r="G106" i="180"/>
  <c r="E106" i="180"/>
  <c r="D106" i="180"/>
  <c r="H105" i="180"/>
  <c r="G105" i="180"/>
  <c r="E105" i="180"/>
  <c r="D105" i="180"/>
  <c r="H104" i="180"/>
  <c r="G104" i="180"/>
  <c r="E104" i="180"/>
  <c r="D104" i="180"/>
  <c r="H103" i="180"/>
  <c r="G103" i="180"/>
  <c r="E103" i="180"/>
  <c r="D103" i="180"/>
  <c r="H102" i="180"/>
  <c r="G102" i="180"/>
  <c r="E102" i="180"/>
  <c r="D102" i="180"/>
  <c r="H101" i="180"/>
  <c r="G101" i="180"/>
  <c r="E101" i="180"/>
  <c r="D101" i="180"/>
  <c r="H100" i="180"/>
  <c r="G100" i="180"/>
  <c r="E100" i="180"/>
  <c r="D100" i="180"/>
  <c r="H99" i="180"/>
  <c r="G99" i="180"/>
  <c r="E99" i="180"/>
  <c r="D99" i="180"/>
  <c r="H98" i="180"/>
  <c r="G98" i="180"/>
  <c r="E98" i="180"/>
  <c r="D98" i="180"/>
  <c r="H97" i="180"/>
  <c r="G97" i="180"/>
  <c r="E97" i="180"/>
  <c r="D97" i="180"/>
  <c r="H96" i="180"/>
  <c r="G96" i="180"/>
  <c r="E96" i="180"/>
  <c r="D96" i="180"/>
  <c r="H95" i="180"/>
  <c r="G95" i="180"/>
  <c r="E95" i="180"/>
  <c r="D95" i="180"/>
  <c r="H94" i="180"/>
  <c r="G94" i="180"/>
  <c r="E94" i="180"/>
  <c r="D94" i="180"/>
  <c r="H93" i="180"/>
  <c r="G93" i="180"/>
  <c r="E93" i="180"/>
  <c r="D93" i="180"/>
  <c r="H92" i="180"/>
  <c r="G92" i="180"/>
  <c r="E92" i="180"/>
  <c r="D92" i="180"/>
  <c r="H91" i="180"/>
  <c r="G91" i="180"/>
  <c r="E91" i="180"/>
  <c r="D91" i="180"/>
  <c r="H90" i="180"/>
  <c r="G90" i="180"/>
  <c r="E90" i="180"/>
  <c r="D90" i="180"/>
  <c r="H89" i="180"/>
  <c r="G89" i="180"/>
  <c r="E89" i="180"/>
  <c r="D89" i="180"/>
  <c r="H88" i="180"/>
  <c r="G88" i="180"/>
  <c r="E88" i="180"/>
  <c r="D88" i="180"/>
  <c r="H87" i="180"/>
  <c r="G87" i="180"/>
  <c r="E87" i="180"/>
  <c r="D87" i="180"/>
  <c r="H86" i="180"/>
  <c r="G86" i="180"/>
  <c r="E86" i="180"/>
  <c r="D86" i="180"/>
  <c r="H85" i="180"/>
  <c r="G85" i="180"/>
  <c r="E85" i="180"/>
  <c r="D85" i="180"/>
  <c r="H84" i="180"/>
  <c r="G84" i="180"/>
  <c r="E84" i="180"/>
  <c r="D84" i="180"/>
  <c r="H83" i="180"/>
  <c r="G83" i="180"/>
  <c r="E83" i="180"/>
  <c r="D83" i="180"/>
  <c r="H82" i="180"/>
  <c r="G82" i="180"/>
  <c r="E82" i="180"/>
  <c r="D82" i="180"/>
  <c r="H81" i="180"/>
  <c r="G81" i="180"/>
  <c r="E81" i="180"/>
  <c r="D81" i="180"/>
  <c r="H80" i="180"/>
  <c r="G80" i="180"/>
  <c r="E80" i="180"/>
  <c r="D80" i="180"/>
  <c r="H79" i="180"/>
  <c r="G79" i="180"/>
  <c r="E79" i="180"/>
  <c r="D79" i="180"/>
  <c r="H78" i="180"/>
  <c r="G78" i="180"/>
  <c r="E78" i="180"/>
  <c r="D78" i="180"/>
  <c r="H77" i="180"/>
  <c r="G77" i="180"/>
  <c r="E77" i="180"/>
  <c r="D77" i="180"/>
  <c r="H76" i="180"/>
  <c r="G76" i="180"/>
  <c r="E76" i="180"/>
  <c r="D76" i="180"/>
  <c r="H75" i="180"/>
  <c r="G75" i="180"/>
  <c r="E75" i="180"/>
  <c r="D75" i="180"/>
  <c r="H74" i="180"/>
  <c r="G74" i="180"/>
  <c r="E74" i="180"/>
  <c r="D74" i="180"/>
  <c r="H73" i="180"/>
  <c r="G73" i="180"/>
  <c r="E73" i="180"/>
  <c r="D73" i="180"/>
  <c r="H72" i="180"/>
  <c r="G72" i="180"/>
  <c r="E72" i="180"/>
  <c r="D72" i="180"/>
  <c r="H71" i="180"/>
  <c r="G71" i="180"/>
  <c r="E71" i="180"/>
  <c r="D71" i="180"/>
  <c r="H70" i="180"/>
  <c r="G70" i="180"/>
  <c r="E70" i="180"/>
  <c r="D70" i="180"/>
  <c r="H69" i="180"/>
  <c r="G69" i="180"/>
  <c r="E69" i="180"/>
  <c r="D69" i="180"/>
  <c r="H68" i="180"/>
  <c r="G68" i="180"/>
  <c r="E68" i="180"/>
  <c r="D68" i="180"/>
  <c r="H67" i="180"/>
  <c r="G67" i="180"/>
  <c r="E67" i="180"/>
  <c r="D67" i="180"/>
  <c r="H66" i="180"/>
  <c r="G66" i="180"/>
  <c r="E66" i="180"/>
  <c r="D66" i="180"/>
  <c r="H65" i="180"/>
  <c r="G65" i="180"/>
  <c r="E65" i="180"/>
  <c r="D65" i="180"/>
  <c r="H64" i="180"/>
  <c r="G64" i="180"/>
  <c r="E64" i="180"/>
  <c r="D64" i="180"/>
  <c r="H63" i="180"/>
  <c r="G63" i="180"/>
  <c r="E63" i="180"/>
  <c r="D63" i="180"/>
  <c r="H62" i="180"/>
  <c r="G62" i="180"/>
  <c r="E62" i="180"/>
  <c r="D62" i="180"/>
  <c r="H61" i="180"/>
  <c r="G61" i="180"/>
  <c r="E61" i="180"/>
  <c r="D61" i="180"/>
  <c r="H60" i="180"/>
  <c r="G60" i="180"/>
  <c r="E60" i="180"/>
  <c r="D60" i="180"/>
  <c r="H59" i="180"/>
  <c r="G59" i="180"/>
  <c r="E59" i="180"/>
  <c r="D59" i="180"/>
  <c r="H58" i="180"/>
  <c r="G58" i="180"/>
  <c r="E58" i="180"/>
  <c r="D58" i="180"/>
  <c r="H57" i="180"/>
  <c r="G57" i="180"/>
  <c r="E57" i="180"/>
  <c r="D57" i="180"/>
  <c r="H56" i="180"/>
  <c r="G56" i="180"/>
  <c r="E56" i="180"/>
  <c r="D56" i="180"/>
  <c r="H55" i="180"/>
  <c r="G55" i="180"/>
  <c r="E55" i="180"/>
  <c r="D55" i="180"/>
  <c r="H54" i="180"/>
  <c r="G54" i="180"/>
  <c r="E54" i="180"/>
  <c r="D54" i="180"/>
  <c r="H53" i="180"/>
  <c r="G53" i="180"/>
  <c r="E53" i="180"/>
  <c r="D53" i="180"/>
  <c r="H52" i="180"/>
  <c r="G52" i="180"/>
  <c r="E52" i="180"/>
  <c r="D52" i="180"/>
  <c r="H51" i="180"/>
  <c r="G51" i="180"/>
  <c r="E51" i="180"/>
  <c r="D51" i="180"/>
  <c r="H50" i="180"/>
  <c r="G50" i="180"/>
  <c r="E50" i="180"/>
  <c r="D50" i="180"/>
  <c r="H49" i="180"/>
  <c r="G49" i="180"/>
  <c r="E49" i="180"/>
  <c r="D49" i="180"/>
  <c r="H48" i="180"/>
  <c r="G48" i="180"/>
  <c r="E48" i="180"/>
  <c r="D48" i="180"/>
  <c r="H47" i="180"/>
  <c r="G47" i="180"/>
  <c r="E47" i="180"/>
  <c r="D47" i="180"/>
  <c r="H46" i="180"/>
  <c r="G46" i="180"/>
  <c r="E46" i="180"/>
  <c r="D46" i="180"/>
  <c r="H45" i="180"/>
  <c r="G45" i="180"/>
  <c r="E45" i="180"/>
  <c r="D45" i="180"/>
  <c r="H44" i="180"/>
  <c r="G44" i="180"/>
  <c r="E44" i="180"/>
  <c r="D44" i="180"/>
  <c r="H43" i="180"/>
  <c r="G43" i="180"/>
  <c r="E43" i="180"/>
  <c r="D43" i="180"/>
  <c r="H42" i="180"/>
  <c r="G42" i="180"/>
  <c r="E42" i="180"/>
  <c r="D42" i="180"/>
  <c r="H41" i="180"/>
  <c r="G41" i="180"/>
  <c r="E41" i="180"/>
  <c r="D41" i="180"/>
  <c r="H40" i="180"/>
  <c r="G40" i="180"/>
  <c r="E40" i="180"/>
  <c r="D40" i="180"/>
  <c r="H39" i="180"/>
  <c r="G39" i="180"/>
  <c r="E39" i="180"/>
  <c r="D39" i="180"/>
  <c r="H38" i="180"/>
  <c r="G38" i="180"/>
  <c r="E38" i="180"/>
  <c r="D38" i="180"/>
  <c r="H37" i="180"/>
  <c r="G37" i="180"/>
  <c r="E37" i="180"/>
  <c r="D37" i="180"/>
  <c r="H36" i="180"/>
  <c r="G36" i="180"/>
  <c r="E36" i="180"/>
  <c r="D36" i="180"/>
  <c r="H35" i="180"/>
  <c r="G35" i="180"/>
  <c r="E35" i="180"/>
  <c r="D35" i="180"/>
  <c r="H34" i="180"/>
  <c r="G34" i="180"/>
  <c r="E34" i="180"/>
  <c r="D34" i="180"/>
  <c r="H33" i="180"/>
  <c r="G33" i="180"/>
  <c r="E33" i="180"/>
  <c r="D33" i="180"/>
  <c r="H32" i="180"/>
  <c r="G32" i="180"/>
  <c r="E32" i="180"/>
  <c r="D32" i="180"/>
  <c r="H31" i="180"/>
  <c r="G31" i="180"/>
  <c r="E31" i="180"/>
  <c r="D31" i="180"/>
  <c r="H30" i="180"/>
  <c r="G30" i="180"/>
  <c r="E30" i="180"/>
  <c r="D30" i="180"/>
  <c r="H29" i="180"/>
  <c r="G29" i="180"/>
  <c r="E29" i="180"/>
  <c r="D29" i="180"/>
  <c r="H28" i="180"/>
  <c r="G28" i="180"/>
  <c r="E28" i="180"/>
  <c r="D28" i="180"/>
  <c r="H27" i="180"/>
  <c r="G27" i="180"/>
  <c r="E27" i="180"/>
  <c r="D27" i="180"/>
  <c r="H26" i="180"/>
  <c r="G26" i="180"/>
  <c r="E26" i="180"/>
  <c r="D26" i="180"/>
  <c r="H25" i="180"/>
  <c r="G25" i="180"/>
  <c r="E25" i="180"/>
  <c r="D25" i="180"/>
  <c r="H24" i="180"/>
  <c r="G24" i="180"/>
  <c r="E24" i="180"/>
  <c r="D24" i="180"/>
  <c r="H23" i="180"/>
  <c r="G23" i="180"/>
  <c r="E23" i="180"/>
  <c r="D23" i="180"/>
  <c r="H22" i="180"/>
  <c r="G22" i="180"/>
  <c r="E22" i="180"/>
  <c r="D22" i="180"/>
  <c r="H21" i="180"/>
  <c r="G21" i="180"/>
  <c r="E21" i="180"/>
  <c r="D21" i="180"/>
  <c r="H20" i="180"/>
  <c r="G20" i="180"/>
  <c r="E20" i="180"/>
  <c r="D20" i="180"/>
  <c r="H19" i="180"/>
  <c r="G19" i="180"/>
  <c r="E19" i="180"/>
  <c r="D19" i="180"/>
  <c r="H18" i="180"/>
  <c r="G18" i="180"/>
  <c r="E18" i="180"/>
  <c r="D18" i="180"/>
  <c r="H17" i="180"/>
  <c r="G17" i="180"/>
  <c r="E17" i="180"/>
  <c r="D17" i="180"/>
  <c r="H16" i="180"/>
  <c r="G16" i="180"/>
  <c r="E16" i="180"/>
  <c r="D16" i="180"/>
  <c r="H15" i="180"/>
  <c r="G15" i="180"/>
  <c r="E15" i="180"/>
  <c r="D15" i="180"/>
  <c r="H14" i="180"/>
  <c r="G14" i="180"/>
  <c r="E14" i="180"/>
  <c r="D14" i="180"/>
  <c r="H13" i="180"/>
  <c r="G13" i="180"/>
  <c r="E13" i="180"/>
  <c r="D13" i="180"/>
  <c r="H12" i="180"/>
  <c r="G12" i="180"/>
  <c r="E12" i="180"/>
  <c r="D12" i="180"/>
  <c r="H11" i="180"/>
  <c r="G11" i="180"/>
  <c r="E11" i="180"/>
  <c r="D11" i="180"/>
  <c r="E10" i="180"/>
  <c r="D10" i="180"/>
  <c r="H9" i="180"/>
  <c r="G9" i="180"/>
  <c r="E9" i="180"/>
  <c r="D9" i="180"/>
  <c r="H8" i="180"/>
  <c r="G8" i="180"/>
  <c r="E8" i="180"/>
  <c r="D8" i="180"/>
  <c r="H7" i="180"/>
  <c r="G7" i="180"/>
  <c r="E7" i="180"/>
  <c r="D7" i="180"/>
  <c r="H6" i="180"/>
  <c r="G6" i="180"/>
  <c r="E6" i="180"/>
  <c r="D6" i="180"/>
  <c r="H5" i="180"/>
  <c r="G5" i="180"/>
  <c r="E5" i="180"/>
  <c r="D5" i="180"/>
  <c r="H4" i="180"/>
  <c r="G4" i="180"/>
  <c r="E4" i="180"/>
  <c r="D4" i="180"/>
  <c r="H3" i="180"/>
  <c r="G3" i="180"/>
  <c r="E3" i="180"/>
  <c r="D3" i="180"/>
  <c r="E2" i="180"/>
  <c r="D2" i="180"/>
  <c r="D2" i="184"/>
  <c r="D5" i="184" s="1"/>
  <c r="C2" i="184"/>
  <c r="C5" i="184" s="1"/>
  <c r="B2" i="184"/>
  <c r="B5" i="184" s="1"/>
  <c r="H121" i="183"/>
  <c r="G121" i="183"/>
  <c r="E121" i="183"/>
  <c r="D121" i="183"/>
  <c r="H120" i="183"/>
  <c r="G120" i="183"/>
  <c r="E120" i="183"/>
  <c r="D120" i="183"/>
  <c r="H119" i="183"/>
  <c r="G119" i="183"/>
  <c r="E119" i="183"/>
  <c r="D119" i="183"/>
  <c r="H118" i="183"/>
  <c r="G118" i="183"/>
  <c r="E118" i="183"/>
  <c r="D118" i="183"/>
  <c r="H117" i="183"/>
  <c r="G117" i="183"/>
  <c r="E117" i="183"/>
  <c r="D117" i="183"/>
  <c r="H116" i="183"/>
  <c r="G116" i="183"/>
  <c r="E116" i="183"/>
  <c r="D116" i="183"/>
  <c r="H115" i="183"/>
  <c r="G115" i="183"/>
  <c r="E115" i="183"/>
  <c r="D115" i="183"/>
  <c r="H114" i="183"/>
  <c r="G114" i="183"/>
  <c r="E114" i="183"/>
  <c r="D114" i="183"/>
  <c r="H113" i="183"/>
  <c r="G113" i="183"/>
  <c r="E113" i="183"/>
  <c r="D113" i="183"/>
  <c r="H112" i="183"/>
  <c r="G112" i="183"/>
  <c r="E112" i="183"/>
  <c r="D112" i="183"/>
  <c r="H111" i="183"/>
  <c r="G111" i="183"/>
  <c r="E111" i="183"/>
  <c r="D111" i="183"/>
  <c r="H110" i="183"/>
  <c r="G110" i="183"/>
  <c r="E110" i="183"/>
  <c r="D110" i="183"/>
  <c r="H109" i="183"/>
  <c r="G109" i="183"/>
  <c r="E109" i="183"/>
  <c r="D109" i="183"/>
  <c r="H108" i="183"/>
  <c r="G108" i="183"/>
  <c r="E108" i="183"/>
  <c r="D108" i="183"/>
  <c r="H107" i="183"/>
  <c r="G107" i="183"/>
  <c r="E107" i="183"/>
  <c r="D107" i="183"/>
  <c r="H106" i="183"/>
  <c r="G106" i="183"/>
  <c r="E106" i="183"/>
  <c r="D106" i="183"/>
  <c r="H105" i="183"/>
  <c r="G105" i="183"/>
  <c r="E105" i="183"/>
  <c r="D105" i="183"/>
  <c r="H104" i="183"/>
  <c r="G104" i="183"/>
  <c r="E104" i="183"/>
  <c r="D104" i="183"/>
  <c r="H103" i="183"/>
  <c r="G103" i="183"/>
  <c r="E103" i="183"/>
  <c r="D103" i="183"/>
  <c r="H102" i="183"/>
  <c r="G102" i="183"/>
  <c r="E102" i="183"/>
  <c r="D102" i="183"/>
  <c r="H101" i="183"/>
  <c r="G101" i="183"/>
  <c r="E101" i="183"/>
  <c r="D101" i="183"/>
  <c r="H100" i="183"/>
  <c r="G100" i="183"/>
  <c r="E100" i="183"/>
  <c r="D100" i="183"/>
  <c r="H99" i="183"/>
  <c r="G99" i="183"/>
  <c r="E99" i="183"/>
  <c r="D99" i="183"/>
  <c r="H98" i="183"/>
  <c r="G98" i="183"/>
  <c r="E98" i="183"/>
  <c r="D98" i="183"/>
  <c r="H97" i="183"/>
  <c r="G97" i="183"/>
  <c r="E97" i="183"/>
  <c r="D97" i="183"/>
  <c r="H96" i="183"/>
  <c r="G96" i="183"/>
  <c r="E96" i="183"/>
  <c r="D96" i="183"/>
  <c r="H95" i="183"/>
  <c r="G95" i="183"/>
  <c r="E95" i="183"/>
  <c r="D95" i="183"/>
  <c r="H94" i="183"/>
  <c r="G94" i="183"/>
  <c r="E94" i="183"/>
  <c r="D94" i="183"/>
  <c r="H93" i="183"/>
  <c r="G93" i="183"/>
  <c r="E93" i="183"/>
  <c r="D93" i="183"/>
  <c r="H92" i="183"/>
  <c r="G92" i="183"/>
  <c r="E92" i="183"/>
  <c r="D92" i="183"/>
  <c r="H91" i="183"/>
  <c r="G91" i="183"/>
  <c r="E91" i="183"/>
  <c r="D91" i="183"/>
  <c r="H90" i="183"/>
  <c r="G90" i="183"/>
  <c r="E90" i="183"/>
  <c r="D90" i="183"/>
  <c r="H89" i="183"/>
  <c r="G89" i="183"/>
  <c r="E89" i="183"/>
  <c r="D89" i="183"/>
  <c r="H88" i="183"/>
  <c r="G88" i="183"/>
  <c r="E88" i="183"/>
  <c r="D88" i="183"/>
  <c r="H87" i="183"/>
  <c r="G87" i="183"/>
  <c r="E87" i="183"/>
  <c r="D87" i="183"/>
  <c r="H86" i="183"/>
  <c r="G86" i="183"/>
  <c r="E86" i="183"/>
  <c r="D86" i="183"/>
  <c r="H85" i="183"/>
  <c r="G85" i="183"/>
  <c r="E85" i="183"/>
  <c r="D85" i="183"/>
  <c r="H84" i="183"/>
  <c r="G84" i="183"/>
  <c r="E84" i="183"/>
  <c r="D84" i="183"/>
  <c r="H83" i="183"/>
  <c r="G83" i="183"/>
  <c r="E83" i="183"/>
  <c r="D83" i="183"/>
  <c r="H82" i="183"/>
  <c r="G82" i="183"/>
  <c r="E82" i="183"/>
  <c r="D82" i="183"/>
  <c r="H81" i="183"/>
  <c r="G81" i="183"/>
  <c r="E81" i="183"/>
  <c r="D81" i="183"/>
  <c r="H80" i="183"/>
  <c r="G80" i="183"/>
  <c r="E80" i="183"/>
  <c r="D80" i="183"/>
  <c r="H79" i="183"/>
  <c r="G79" i="183"/>
  <c r="E79" i="183"/>
  <c r="D79" i="183"/>
  <c r="H78" i="183"/>
  <c r="G78" i="183"/>
  <c r="E78" i="183"/>
  <c r="D78" i="183"/>
  <c r="H77" i="183"/>
  <c r="G77" i="183"/>
  <c r="E77" i="183"/>
  <c r="D77" i="183"/>
  <c r="H76" i="183"/>
  <c r="G76" i="183"/>
  <c r="E76" i="183"/>
  <c r="D76" i="183"/>
  <c r="H75" i="183"/>
  <c r="G75" i="183"/>
  <c r="E75" i="183"/>
  <c r="D75" i="183"/>
  <c r="H74" i="183"/>
  <c r="G74" i="183"/>
  <c r="E74" i="183"/>
  <c r="D74" i="183"/>
  <c r="H73" i="183"/>
  <c r="G73" i="183"/>
  <c r="E73" i="183"/>
  <c r="D73" i="183"/>
  <c r="H72" i="183"/>
  <c r="G72" i="183"/>
  <c r="E72" i="183"/>
  <c r="D72" i="183"/>
  <c r="H71" i="183"/>
  <c r="G71" i="183"/>
  <c r="E71" i="183"/>
  <c r="D71" i="183"/>
  <c r="H70" i="183"/>
  <c r="G70" i="183"/>
  <c r="E70" i="183"/>
  <c r="D70" i="183"/>
  <c r="H69" i="183"/>
  <c r="G69" i="183"/>
  <c r="E69" i="183"/>
  <c r="D69" i="183"/>
  <c r="H68" i="183"/>
  <c r="G68" i="183"/>
  <c r="E68" i="183"/>
  <c r="D68" i="183"/>
  <c r="H67" i="183"/>
  <c r="G67" i="183"/>
  <c r="E67" i="183"/>
  <c r="D67" i="183"/>
  <c r="H66" i="183"/>
  <c r="G66" i="183"/>
  <c r="E66" i="183"/>
  <c r="D66" i="183"/>
  <c r="H65" i="183"/>
  <c r="G65" i="183"/>
  <c r="E65" i="183"/>
  <c r="D65" i="183"/>
  <c r="H64" i="183"/>
  <c r="G64" i="183"/>
  <c r="E64" i="183"/>
  <c r="D64" i="183"/>
  <c r="H63" i="183"/>
  <c r="G63" i="183"/>
  <c r="E63" i="183"/>
  <c r="D63" i="183"/>
  <c r="H62" i="183"/>
  <c r="G62" i="183"/>
  <c r="E62" i="183"/>
  <c r="D62" i="183"/>
  <c r="H61" i="183"/>
  <c r="G61" i="183"/>
  <c r="E61" i="183"/>
  <c r="D61" i="183"/>
  <c r="H60" i="183"/>
  <c r="G60" i="183"/>
  <c r="E60" i="183"/>
  <c r="D60" i="183"/>
  <c r="H59" i="183"/>
  <c r="G59" i="183"/>
  <c r="E59" i="183"/>
  <c r="D59" i="183"/>
  <c r="H58" i="183"/>
  <c r="G58" i="183"/>
  <c r="E58" i="183"/>
  <c r="D58" i="183"/>
  <c r="H57" i="183"/>
  <c r="G57" i="183"/>
  <c r="E57" i="183"/>
  <c r="D57" i="183"/>
  <c r="H56" i="183"/>
  <c r="G56" i="183"/>
  <c r="E56" i="183"/>
  <c r="D56" i="183"/>
  <c r="H55" i="183"/>
  <c r="G55" i="183"/>
  <c r="E55" i="183"/>
  <c r="D55" i="183"/>
  <c r="H54" i="183"/>
  <c r="G54" i="183"/>
  <c r="E54" i="183"/>
  <c r="D54" i="183"/>
  <c r="H53" i="183"/>
  <c r="G53" i="183"/>
  <c r="E53" i="183"/>
  <c r="D53" i="183"/>
  <c r="H52" i="183"/>
  <c r="G52" i="183"/>
  <c r="E52" i="183"/>
  <c r="D52" i="183"/>
  <c r="H51" i="183"/>
  <c r="G51" i="183"/>
  <c r="E51" i="183"/>
  <c r="D51" i="183"/>
  <c r="H50" i="183"/>
  <c r="G50" i="183"/>
  <c r="E50" i="183"/>
  <c r="D50" i="183"/>
  <c r="H49" i="183"/>
  <c r="G49" i="183"/>
  <c r="E49" i="183"/>
  <c r="D49" i="183"/>
  <c r="H48" i="183"/>
  <c r="G48" i="183"/>
  <c r="E48" i="183"/>
  <c r="D48" i="183"/>
  <c r="H47" i="183"/>
  <c r="G47" i="183"/>
  <c r="E47" i="183"/>
  <c r="D47" i="183"/>
  <c r="H46" i="183"/>
  <c r="G46" i="183"/>
  <c r="E46" i="183"/>
  <c r="D46" i="183"/>
  <c r="H45" i="183"/>
  <c r="G45" i="183"/>
  <c r="E45" i="183"/>
  <c r="D45" i="183"/>
  <c r="H44" i="183"/>
  <c r="G44" i="183"/>
  <c r="E44" i="183"/>
  <c r="D44" i="183"/>
  <c r="H43" i="183"/>
  <c r="G43" i="183"/>
  <c r="E43" i="183"/>
  <c r="D43" i="183"/>
  <c r="H42" i="183"/>
  <c r="G42" i="183"/>
  <c r="E42" i="183"/>
  <c r="D42" i="183"/>
  <c r="H41" i="183"/>
  <c r="G41" i="183"/>
  <c r="E41" i="183"/>
  <c r="D41" i="183"/>
  <c r="H40" i="183"/>
  <c r="G40" i="183"/>
  <c r="E40" i="183"/>
  <c r="D40" i="183"/>
  <c r="H39" i="183"/>
  <c r="G39" i="183"/>
  <c r="E39" i="183"/>
  <c r="D39" i="183"/>
  <c r="H38" i="183"/>
  <c r="G38" i="183"/>
  <c r="E38" i="183"/>
  <c r="D38" i="183"/>
  <c r="H37" i="183"/>
  <c r="G37" i="183"/>
  <c r="E37" i="183"/>
  <c r="D37" i="183"/>
  <c r="H36" i="183"/>
  <c r="G36" i="183"/>
  <c r="E36" i="183"/>
  <c r="D36" i="183"/>
  <c r="H35" i="183"/>
  <c r="G35" i="183"/>
  <c r="E35" i="183"/>
  <c r="D35" i="183"/>
  <c r="H34" i="183"/>
  <c r="G34" i="183"/>
  <c r="E34" i="183"/>
  <c r="D34" i="183"/>
  <c r="H33" i="183"/>
  <c r="G33" i="183"/>
  <c r="E33" i="183"/>
  <c r="D33" i="183"/>
  <c r="H32" i="183"/>
  <c r="G32" i="183"/>
  <c r="E32" i="183"/>
  <c r="D32" i="183"/>
  <c r="H31" i="183"/>
  <c r="G31" i="183"/>
  <c r="E31" i="183"/>
  <c r="D31" i="183"/>
  <c r="H30" i="183"/>
  <c r="G30" i="183"/>
  <c r="E30" i="183"/>
  <c r="D30" i="183"/>
  <c r="H29" i="183"/>
  <c r="G29" i="183"/>
  <c r="E29" i="183"/>
  <c r="D29" i="183"/>
  <c r="H28" i="183"/>
  <c r="G28" i="183"/>
  <c r="E28" i="183"/>
  <c r="D28" i="183"/>
  <c r="H27" i="183"/>
  <c r="G27" i="183"/>
  <c r="E27" i="183"/>
  <c r="D27" i="183"/>
  <c r="H26" i="183"/>
  <c r="G26" i="183"/>
  <c r="E26" i="183"/>
  <c r="D26" i="183"/>
  <c r="H25" i="183"/>
  <c r="G25" i="183"/>
  <c r="E25" i="183"/>
  <c r="D25" i="183"/>
  <c r="H24" i="183"/>
  <c r="G24" i="183"/>
  <c r="E24" i="183"/>
  <c r="D24" i="183"/>
  <c r="H23" i="183"/>
  <c r="G23" i="183"/>
  <c r="E23" i="183"/>
  <c r="D23" i="183"/>
  <c r="H22" i="183"/>
  <c r="G22" i="183"/>
  <c r="E22" i="183"/>
  <c r="D22" i="183"/>
  <c r="H21" i="183"/>
  <c r="G21" i="183"/>
  <c r="E21" i="183"/>
  <c r="D21" i="183"/>
  <c r="H20" i="183"/>
  <c r="G20" i="183"/>
  <c r="E20" i="183"/>
  <c r="D20" i="183"/>
  <c r="H19" i="183"/>
  <c r="G19" i="183"/>
  <c r="E19" i="183"/>
  <c r="D19" i="183"/>
  <c r="H18" i="183"/>
  <c r="G18" i="183"/>
  <c r="E18" i="183"/>
  <c r="D18" i="183"/>
  <c r="H17" i="183"/>
  <c r="G17" i="183"/>
  <c r="E17" i="183"/>
  <c r="D17" i="183"/>
  <c r="H16" i="183"/>
  <c r="G16" i="183"/>
  <c r="E16" i="183"/>
  <c r="D16" i="183"/>
  <c r="H15" i="183"/>
  <c r="G15" i="183"/>
  <c r="E15" i="183"/>
  <c r="D15" i="183"/>
  <c r="H14" i="183"/>
  <c r="G14" i="183"/>
  <c r="E14" i="183"/>
  <c r="D14" i="183"/>
  <c r="H13" i="183"/>
  <c r="G13" i="183"/>
  <c r="E13" i="183"/>
  <c r="D13" i="183"/>
  <c r="H12" i="183"/>
  <c r="G12" i="183"/>
  <c r="E12" i="183"/>
  <c r="D12" i="183"/>
  <c r="H11" i="183"/>
  <c r="G11" i="183"/>
  <c r="E11" i="183"/>
  <c r="D11" i="183"/>
  <c r="E10" i="183"/>
  <c r="D10" i="183"/>
  <c r="H9" i="183"/>
  <c r="G9" i="183"/>
  <c r="E9" i="183"/>
  <c r="D9" i="183"/>
  <c r="H8" i="183"/>
  <c r="G8" i="183"/>
  <c r="E8" i="183"/>
  <c r="D8" i="183"/>
  <c r="H7" i="183"/>
  <c r="G7" i="183"/>
  <c r="E7" i="183"/>
  <c r="D7" i="183"/>
  <c r="H6" i="183"/>
  <c r="G6" i="183"/>
  <c r="E6" i="183"/>
  <c r="D6" i="183"/>
  <c r="H5" i="183"/>
  <c r="G5" i="183"/>
  <c r="E5" i="183"/>
  <c r="D5" i="183"/>
  <c r="H4" i="183"/>
  <c r="G4" i="183"/>
  <c r="E4" i="183"/>
  <c r="D4" i="183"/>
  <c r="H3" i="183"/>
  <c r="G3" i="183"/>
  <c r="E3" i="183"/>
  <c r="D3" i="183"/>
  <c r="E2" i="183"/>
  <c r="D2" i="183"/>
  <c r="D2" i="187"/>
  <c r="D5" i="187" s="1"/>
  <c r="C2" i="187"/>
  <c r="C5" i="187" s="1"/>
  <c r="B2" i="187"/>
  <c r="B5" i="187" s="1"/>
  <c r="H121" i="186"/>
  <c r="G121" i="186"/>
  <c r="E121" i="186"/>
  <c r="D121" i="186"/>
  <c r="H120" i="186"/>
  <c r="G120" i="186"/>
  <c r="E120" i="186"/>
  <c r="D120" i="186"/>
  <c r="H119" i="186"/>
  <c r="G119" i="186"/>
  <c r="E119" i="186"/>
  <c r="D119" i="186"/>
  <c r="H118" i="186"/>
  <c r="G118" i="186"/>
  <c r="E118" i="186"/>
  <c r="D118" i="186"/>
  <c r="H117" i="186"/>
  <c r="G117" i="186"/>
  <c r="E117" i="186"/>
  <c r="D117" i="186"/>
  <c r="H116" i="186"/>
  <c r="G116" i="186"/>
  <c r="E116" i="186"/>
  <c r="D116" i="186"/>
  <c r="H115" i="186"/>
  <c r="G115" i="186"/>
  <c r="E115" i="186"/>
  <c r="D115" i="186"/>
  <c r="H114" i="186"/>
  <c r="G114" i="186"/>
  <c r="E114" i="186"/>
  <c r="D114" i="186"/>
  <c r="H113" i="186"/>
  <c r="G113" i="186"/>
  <c r="E113" i="186"/>
  <c r="D113" i="186"/>
  <c r="H112" i="186"/>
  <c r="G112" i="186"/>
  <c r="E112" i="186"/>
  <c r="D112" i="186"/>
  <c r="H111" i="186"/>
  <c r="G111" i="186"/>
  <c r="E111" i="186"/>
  <c r="D111" i="186"/>
  <c r="H110" i="186"/>
  <c r="G110" i="186"/>
  <c r="E110" i="186"/>
  <c r="D110" i="186"/>
  <c r="H109" i="186"/>
  <c r="G109" i="186"/>
  <c r="E109" i="186"/>
  <c r="D109" i="186"/>
  <c r="H108" i="186"/>
  <c r="G108" i="186"/>
  <c r="E108" i="186"/>
  <c r="D108" i="186"/>
  <c r="H107" i="186"/>
  <c r="G107" i="186"/>
  <c r="E107" i="186"/>
  <c r="D107" i="186"/>
  <c r="H106" i="186"/>
  <c r="G106" i="186"/>
  <c r="E106" i="186"/>
  <c r="D106" i="186"/>
  <c r="H105" i="186"/>
  <c r="G105" i="186"/>
  <c r="E105" i="186"/>
  <c r="D105" i="186"/>
  <c r="H104" i="186"/>
  <c r="G104" i="186"/>
  <c r="E104" i="186"/>
  <c r="D104" i="186"/>
  <c r="H103" i="186"/>
  <c r="G103" i="186"/>
  <c r="E103" i="186"/>
  <c r="D103" i="186"/>
  <c r="H102" i="186"/>
  <c r="G102" i="186"/>
  <c r="E102" i="186"/>
  <c r="D102" i="186"/>
  <c r="H101" i="186"/>
  <c r="G101" i="186"/>
  <c r="E101" i="186"/>
  <c r="D101" i="186"/>
  <c r="H100" i="186"/>
  <c r="G100" i="186"/>
  <c r="E100" i="186"/>
  <c r="D100" i="186"/>
  <c r="H99" i="186"/>
  <c r="G99" i="186"/>
  <c r="E99" i="186"/>
  <c r="D99" i="186"/>
  <c r="H98" i="186"/>
  <c r="G98" i="186"/>
  <c r="E98" i="186"/>
  <c r="D98" i="186"/>
  <c r="H97" i="186"/>
  <c r="G97" i="186"/>
  <c r="E97" i="186"/>
  <c r="D97" i="186"/>
  <c r="H96" i="186"/>
  <c r="G96" i="186"/>
  <c r="E96" i="186"/>
  <c r="D96" i="186"/>
  <c r="H95" i="186"/>
  <c r="G95" i="186"/>
  <c r="E95" i="186"/>
  <c r="D95" i="186"/>
  <c r="H94" i="186"/>
  <c r="G94" i="186"/>
  <c r="E94" i="186"/>
  <c r="D94" i="186"/>
  <c r="H93" i="186"/>
  <c r="G93" i="186"/>
  <c r="E93" i="186"/>
  <c r="D93" i="186"/>
  <c r="H92" i="186"/>
  <c r="G92" i="186"/>
  <c r="E92" i="186"/>
  <c r="D92" i="186"/>
  <c r="H91" i="186"/>
  <c r="G91" i="186"/>
  <c r="E91" i="186"/>
  <c r="D91" i="186"/>
  <c r="H90" i="186"/>
  <c r="G90" i="186"/>
  <c r="E90" i="186"/>
  <c r="D90" i="186"/>
  <c r="H89" i="186"/>
  <c r="G89" i="186"/>
  <c r="E89" i="186"/>
  <c r="D89" i="186"/>
  <c r="H88" i="186"/>
  <c r="G88" i="186"/>
  <c r="E88" i="186"/>
  <c r="D88" i="186"/>
  <c r="H87" i="186"/>
  <c r="G87" i="186"/>
  <c r="E87" i="186"/>
  <c r="D87" i="186"/>
  <c r="H86" i="186"/>
  <c r="G86" i="186"/>
  <c r="E86" i="186"/>
  <c r="D86" i="186"/>
  <c r="H85" i="186"/>
  <c r="G85" i="186"/>
  <c r="E85" i="186"/>
  <c r="D85" i="186"/>
  <c r="H84" i="186"/>
  <c r="G84" i="186"/>
  <c r="E84" i="186"/>
  <c r="D84" i="186"/>
  <c r="H83" i="186"/>
  <c r="G83" i="186"/>
  <c r="E83" i="186"/>
  <c r="D83" i="186"/>
  <c r="H82" i="186"/>
  <c r="G82" i="186"/>
  <c r="E82" i="186"/>
  <c r="D82" i="186"/>
  <c r="H81" i="186"/>
  <c r="G81" i="186"/>
  <c r="E81" i="186"/>
  <c r="D81" i="186"/>
  <c r="H80" i="186"/>
  <c r="G80" i="186"/>
  <c r="E80" i="186"/>
  <c r="D80" i="186"/>
  <c r="H79" i="186"/>
  <c r="G79" i="186"/>
  <c r="E79" i="186"/>
  <c r="D79" i="186"/>
  <c r="H78" i="186"/>
  <c r="G78" i="186"/>
  <c r="E78" i="186"/>
  <c r="D78" i="186"/>
  <c r="H77" i="186"/>
  <c r="G77" i="186"/>
  <c r="E77" i="186"/>
  <c r="D77" i="186"/>
  <c r="H76" i="186"/>
  <c r="G76" i="186"/>
  <c r="E76" i="186"/>
  <c r="D76" i="186"/>
  <c r="H75" i="186"/>
  <c r="G75" i="186"/>
  <c r="E75" i="186"/>
  <c r="D75" i="186"/>
  <c r="H74" i="186"/>
  <c r="G74" i="186"/>
  <c r="E74" i="186"/>
  <c r="D74" i="186"/>
  <c r="H73" i="186"/>
  <c r="G73" i="186"/>
  <c r="E73" i="186"/>
  <c r="D73" i="186"/>
  <c r="H72" i="186"/>
  <c r="G72" i="186"/>
  <c r="E72" i="186"/>
  <c r="D72" i="186"/>
  <c r="H71" i="186"/>
  <c r="G71" i="186"/>
  <c r="E71" i="186"/>
  <c r="D71" i="186"/>
  <c r="H70" i="186"/>
  <c r="G70" i="186"/>
  <c r="E70" i="186"/>
  <c r="D70" i="186"/>
  <c r="H69" i="186"/>
  <c r="G69" i="186"/>
  <c r="E69" i="186"/>
  <c r="D69" i="186"/>
  <c r="H68" i="186"/>
  <c r="G68" i="186"/>
  <c r="E68" i="186"/>
  <c r="D68" i="186"/>
  <c r="H67" i="186"/>
  <c r="G67" i="186"/>
  <c r="E67" i="186"/>
  <c r="D67" i="186"/>
  <c r="H66" i="186"/>
  <c r="G66" i="186"/>
  <c r="E66" i="186"/>
  <c r="D66" i="186"/>
  <c r="H65" i="186"/>
  <c r="G65" i="186"/>
  <c r="E65" i="186"/>
  <c r="D65" i="186"/>
  <c r="H64" i="186"/>
  <c r="G64" i="186"/>
  <c r="E64" i="186"/>
  <c r="D64" i="186"/>
  <c r="H63" i="186"/>
  <c r="G63" i="186"/>
  <c r="E63" i="186"/>
  <c r="D63" i="186"/>
  <c r="H62" i="186"/>
  <c r="G62" i="186"/>
  <c r="E62" i="186"/>
  <c r="D62" i="186"/>
  <c r="H61" i="186"/>
  <c r="G61" i="186"/>
  <c r="E61" i="186"/>
  <c r="D61" i="186"/>
  <c r="H60" i="186"/>
  <c r="G60" i="186"/>
  <c r="E60" i="186"/>
  <c r="D60" i="186"/>
  <c r="H59" i="186"/>
  <c r="G59" i="186"/>
  <c r="E59" i="186"/>
  <c r="D59" i="186"/>
  <c r="H58" i="186"/>
  <c r="G58" i="186"/>
  <c r="E58" i="186"/>
  <c r="D58" i="186"/>
  <c r="H57" i="186"/>
  <c r="G57" i="186"/>
  <c r="E57" i="186"/>
  <c r="D57" i="186"/>
  <c r="H56" i="186"/>
  <c r="G56" i="186"/>
  <c r="E56" i="186"/>
  <c r="D56" i="186"/>
  <c r="H55" i="186"/>
  <c r="G55" i="186"/>
  <c r="E55" i="186"/>
  <c r="D55" i="186"/>
  <c r="H54" i="186"/>
  <c r="G54" i="186"/>
  <c r="E54" i="186"/>
  <c r="D54" i="186"/>
  <c r="H53" i="186"/>
  <c r="G53" i="186"/>
  <c r="E53" i="186"/>
  <c r="D53" i="186"/>
  <c r="H52" i="186"/>
  <c r="G52" i="186"/>
  <c r="E52" i="186"/>
  <c r="D52" i="186"/>
  <c r="H51" i="186"/>
  <c r="G51" i="186"/>
  <c r="E51" i="186"/>
  <c r="D51" i="186"/>
  <c r="H50" i="186"/>
  <c r="G50" i="186"/>
  <c r="E50" i="186"/>
  <c r="D50" i="186"/>
  <c r="H49" i="186"/>
  <c r="G49" i="186"/>
  <c r="E49" i="186"/>
  <c r="D49" i="186"/>
  <c r="H48" i="186"/>
  <c r="G48" i="186"/>
  <c r="E48" i="186"/>
  <c r="D48" i="186"/>
  <c r="H47" i="186"/>
  <c r="G47" i="186"/>
  <c r="E47" i="186"/>
  <c r="D47" i="186"/>
  <c r="H46" i="186"/>
  <c r="G46" i="186"/>
  <c r="E46" i="186"/>
  <c r="D46" i="186"/>
  <c r="H45" i="186"/>
  <c r="G45" i="186"/>
  <c r="E45" i="186"/>
  <c r="D45" i="186"/>
  <c r="H44" i="186"/>
  <c r="G44" i="186"/>
  <c r="E44" i="186"/>
  <c r="D44" i="186"/>
  <c r="H43" i="186"/>
  <c r="G43" i="186"/>
  <c r="E43" i="186"/>
  <c r="D43" i="186"/>
  <c r="H42" i="186"/>
  <c r="G42" i="186"/>
  <c r="E42" i="186"/>
  <c r="D42" i="186"/>
  <c r="H41" i="186"/>
  <c r="G41" i="186"/>
  <c r="E41" i="186"/>
  <c r="D41" i="186"/>
  <c r="H40" i="186"/>
  <c r="G40" i="186"/>
  <c r="E40" i="186"/>
  <c r="D40" i="186"/>
  <c r="H39" i="186"/>
  <c r="G39" i="186"/>
  <c r="E39" i="186"/>
  <c r="D39" i="186"/>
  <c r="H38" i="186"/>
  <c r="G38" i="186"/>
  <c r="E38" i="186"/>
  <c r="D38" i="186"/>
  <c r="H37" i="186"/>
  <c r="G37" i="186"/>
  <c r="E37" i="186"/>
  <c r="D37" i="186"/>
  <c r="H36" i="186"/>
  <c r="G36" i="186"/>
  <c r="E36" i="186"/>
  <c r="D36" i="186"/>
  <c r="H35" i="186"/>
  <c r="G35" i="186"/>
  <c r="E35" i="186"/>
  <c r="D35" i="186"/>
  <c r="H34" i="186"/>
  <c r="G34" i="186"/>
  <c r="E34" i="186"/>
  <c r="D34" i="186"/>
  <c r="H33" i="186"/>
  <c r="G33" i="186"/>
  <c r="E33" i="186"/>
  <c r="D33" i="186"/>
  <c r="H32" i="186"/>
  <c r="G32" i="186"/>
  <c r="E32" i="186"/>
  <c r="D32" i="186"/>
  <c r="H31" i="186"/>
  <c r="G31" i="186"/>
  <c r="E31" i="186"/>
  <c r="D31" i="186"/>
  <c r="H30" i="186"/>
  <c r="G30" i="186"/>
  <c r="E30" i="186"/>
  <c r="D30" i="186"/>
  <c r="H29" i="186"/>
  <c r="G29" i="186"/>
  <c r="E29" i="186"/>
  <c r="D29" i="186"/>
  <c r="H28" i="186"/>
  <c r="G28" i="186"/>
  <c r="E28" i="186"/>
  <c r="D28" i="186"/>
  <c r="H27" i="186"/>
  <c r="G27" i="186"/>
  <c r="E27" i="186"/>
  <c r="D27" i="186"/>
  <c r="H26" i="186"/>
  <c r="G26" i="186"/>
  <c r="E26" i="186"/>
  <c r="D26" i="186"/>
  <c r="H25" i="186"/>
  <c r="G25" i="186"/>
  <c r="E25" i="186"/>
  <c r="D25" i="186"/>
  <c r="H24" i="186"/>
  <c r="G24" i="186"/>
  <c r="E24" i="186"/>
  <c r="D24" i="186"/>
  <c r="H23" i="186"/>
  <c r="G23" i="186"/>
  <c r="E23" i="186"/>
  <c r="D23" i="186"/>
  <c r="H22" i="186"/>
  <c r="G22" i="186"/>
  <c r="E22" i="186"/>
  <c r="D22" i="186"/>
  <c r="H21" i="186"/>
  <c r="G21" i="186"/>
  <c r="E21" i="186"/>
  <c r="D21" i="186"/>
  <c r="H20" i="186"/>
  <c r="G20" i="186"/>
  <c r="E20" i="186"/>
  <c r="D20" i="186"/>
  <c r="H19" i="186"/>
  <c r="G19" i="186"/>
  <c r="E19" i="186"/>
  <c r="D19" i="186"/>
  <c r="H18" i="186"/>
  <c r="G18" i="186"/>
  <c r="E18" i="186"/>
  <c r="D18" i="186"/>
  <c r="H17" i="186"/>
  <c r="G17" i="186"/>
  <c r="E17" i="186"/>
  <c r="D17" i="186"/>
  <c r="H16" i="186"/>
  <c r="G16" i="186"/>
  <c r="E16" i="186"/>
  <c r="D16" i="186"/>
  <c r="H15" i="186"/>
  <c r="G15" i="186"/>
  <c r="E15" i="186"/>
  <c r="D15" i="186"/>
  <c r="H14" i="186"/>
  <c r="G14" i="186"/>
  <c r="E14" i="186"/>
  <c r="D14" i="186"/>
  <c r="H13" i="186"/>
  <c r="G13" i="186"/>
  <c r="E13" i="186"/>
  <c r="D13" i="186"/>
  <c r="H12" i="186"/>
  <c r="G12" i="186"/>
  <c r="E12" i="186"/>
  <c r="D12" i="186"/>
  <c r="H11" i="186"/>
  <c r="G11" i="186"/>
  <c r="E11" i="186"/>
  <c r="D11" i="186"/>
  <c r="E10" i="186"/>
  <c r="D10" i="186"/>
  <c r="H9" i="186"/>
  <c r="G9" i="186"/>
  <c r="E9" i="186"/>
  <c r="D9" i="186"/>
  <c r="H8" i="186"/>
  <c r="G8" i="186"/>
  <c r="E8" i="186"/>
  <c r="D8" i="186"/>
  <c r="H7" i="186"/>
  <c r="G7" i="186"/>
  <c r="E7" i="186"/>
  <c r="D7" i="186"/>
  <c r="H6" i="186"/>
  <c r="G6" i="186"/>
  <c r="E6" i="186"/>
  <c r="D6" i="186"/>
  <c r="H5" i="186"/>
  <c r="G5" i="186"/>
  <c r="E5" i="186"/>
  <c r="D5" i="186"/>
  <c r="H4" i="186"/>
  <c r="G4" i="186"/>
  <c r="E4" i="186"/>
  <c r="D4" i="186"/>
  <c r="H3" i="186"/>
  <c r="G3" i="186"/>
  <c r="E3" i="186"/>
  <c r="D3" i="186"/>
  <c r="E2" i="186"/>
  <c r="D2" i="186"/>
  <c r="D2" i="193"/>
  <c r="D5" i="193" s="1"/>
  <c r="C2" i="193"/>
  <c r="C5" i="193" s="1"/>
  <c r="B2" i="193"/>
  <c r="B5" i="193" s="1"/>
  <c r="H121" i="192"/>
  <c r="G121" i="192"/>
  <c r="E121" i="192"/>
  <c r="D121" i="192"/>
  <c r="H120" i="192"/>
  <c r="G120" i="192"/>
  <c r="E120" i="192"/>
  <c r="D120" i="192"/>
  <c r="H119" i="192"/>
  <c r="G119" i="192"/>
  <c r="E119" i="192"/>
  <c r="D119" i="192"/>
  <c r="H118" i="192"/>
  <c r="G118" i="192"/>
  <c r="E118" i="192"/>
  <c r="D118" i="192"/>
  <c r="H117" i="192"/>
  <c r="G117" i="192"/>
  <c r="E117" i="192"/>
  <c r="D117" i="192"/>
  <c r="H116" i="192"/>
  <c r="G116" i="192"/>
  <c r="E116" i="192"/>
  <c r="D116" i="192"/>
  <c r="H115" i="192"/>
  <c r="G115" i="192"/>
  <c r="E115" i="192"/>
  <c r="D115" i="192"/>
  <c r="H114" i="192"/>
  <c r="G114" i="192"/>
  <c r="E114" i="192"/>
  <c r="D114" i="192"/>
  <c r="H113" i="192"/>
  <c r="G113" i="192"/>
  <c r="E113" i="192"/>
  <c r="D113" i="192"/>
  <c r="H112" i="192"/>
  <c r="G112" i="192"/>
  <c r="E112" i="192"/>
  <c r="D112" i="192"/>
  <c r="H111" i="192"/>
  <c r="G111" i="192"/>
  <c r="E111" i="192"/>
  <c r="D111" i="192"/>
  <c r="H110" i="192"/>
  <c r="G110" i="192"/>
  <c r="E110" i="192"/>
  <c r="D110" i="192"/>
  <c r="H109" i="192"/>
  <c r="G109" i="192"/>
  <c r="E109" i="192"/>
  <c r="D109" i="192"/>
  <c r="H108" i="192"/>
  <c r="G108" i="192"/>
  <c r="E108" i="192"/>
  <c r="D108" i="192"/>
  <c r="H107" i="192"/>
  <c r="G107" i="192"/>
  <c r="E107" i="192"/>
  <c r="D107" i="192"/>
  <c r="H106" i="192"/>
  <c r="G106" i="192"/>
  <c r="E106" i="192"/>
  <c r="D106" i="192"/>
  <c r="H105" i="192"/>
  <c r="G105" i="192"/>
  <c r="E105" i="192"/>
  <c r="D105" i="192"/>
  <c r="H104" i="192"/>
  <c r="G104" i="192"/>
  <c r="E104" i="192"/>
  <c r="D104" i="192"/>
  <c r="H103" i="192"/>
  <c r="G103" i="192"/>
  <c r="E103" i="192"/>
  <c r="D103" i="192"/>
  <c r="H102" i="192"/>
  <c r="G102" i="192"/>
  <c r="E102" i="192"/>
  <c r="D102" i="192"/>
  <c r="H101" i="192"/>
  <c r="G101" i="192"/>
  <c r="E101" i="192"/>
  <c r="D101" i="192"/>
  <c r="H100" i="192"/>
  <c r="G100" i="192"/>
  <c r="E100" i="192"/>
  <c r="D100" i="192"/>
  <c r="H99" i="192"/>
  <c r="G99" i="192"/>
  <c r="E99" i="192"/>
  <c r="D99" i="192"/>
  <c r="H98" i="192"/>
  <c r="G98" i="192"/>
  <c r="E98" i="192"/>
  <c r="D98" i="192"/>
  <c r="H97" i="192"/>
  <c r="G97" i="192"/>
  <c r="E97" i="192"/>
  <c r="D97" i="192"/>
  <c r="H96" i="192"/>
  <c r="G96" i="192"/>
  <c r="E96" i="192"/>
  <c r="D96" i="192"/>
  <c r="H95" i="192"/>
  <c r="G95" i="192"/>
  <c r="E95" i="192"/>
  <c r="D95" i="192"/>
  <c r="H94" i="192"/>
  <c r="G94" i="192"/>
  <c r="E94" i="192"/>
  <c r="D94" i="192"/>
  <c r="H93" i="192"/>
  <c r="G93" i="192"/>
  <c r="E93" i="192"/>
  <c r="D93" i="192"/>
  <c r="H92" i="192"/>
  <c r="G92" i="192"/>
  <c r="E92" i="192"/>
  <c r="D92" i="192"/>
  <c r="H91" i="192"/>
  <c r="G91" i="192"/>
  <c r="E91" i="192"/>
  <c r="D91" i="192"/>
  <c r="H90" i="192"/>
  <c r="G90" i="192"/>
  <c r="E90" i="192"/>
  <c r="D90" i="192"/>
  <c r="H89" i="192"/>
  <c r="G89" i="192"/>
  <c r="E89" i="192"/>
  <c r="D89" i="192"/>
  <c r="H88" i="192"/>
  <c r="G88" i="192"/>
  <c r="E88" i="192"/>
  <c r="D88" i="192"/>
  <c r="H87" i="192"/>
  <c r="G87" i="192"/>
  <c r="E87" i="192"/>
  <c r="D87" i="192"/>
  <c r="H86" i="192"/>
  <c r="G86" i="192"/>
  <c r="E86" i="192"/>
  <c r="D86" i="192"/>
  <c r="H85" i="192"/>
  <c r="G85" i="192"/>
  <c r="E85" i="192"/>
  <c r="D85" i="192"/>
  <c r="H84" i="192"/>
  <c r="G84" i="192"/>
  <c r="E84" i="192"/>
  <c r="D84" i="192"/>
  <c r="H83" i="192"/>
  <c r="G83" i="192"/>
  <c r="E83" i="192"/>
  <c r="D83" i="192"/>
  <c r="H82" i="192"/>
  <c r="G82" i="192"/>
  <c r="E82" i="192"/>
  <c r="D82" i="192"/>
  <c r="H81" i="192"/>
  <c r="G81" i="192"/>
  <c r="E81" i="192"/>
  <c r="D81" i="192"/>
  <c r="H80" i="192"/>
  <c r="G80" i="192"/>
  <c r="E80" i="192"/>
  <c r="D80" i="192"/>
  <c r="H79" i="192"/>
  <c r="G79" i="192"/>
  <c r="E79" i="192"/>
  <c r="D79" i="192"/>
  <c r="H78" i="192"/>
  <c r="G78" i="192"/>
  <c r="E78" i="192"/>
  <c r="D78" i="192"/>
  <c r="H77" i="192"/>
  <c r="G77" i="192"/>
  <c r="E77" i="192"/>
  <c r="D77" i="192"/>
  <c r="H76" i="192"/>
  <c r="G76" i="192"/>
  <c r="E76" i="192"/>
  <c r="D76" i="192"/>
  <c r="H75" i="192"/>
  <c r="G75" i="192"/>
  <c r="E75" i="192"/>
  <c r="D75" i="192"/>
  <c r="H74" i="192"/>
  <c r="G74" i="192"/>
  <c r="E74" i="192"/>
  <c r="D74" i="192"/>
  <c r="H73" i="192"/>
  <c r="G73" i="192"/>
  <c r="E73" i="192"/>
  <c r="D73" i="192"/>
  <c r="H72" i="192"/>
  <c r="G72" i="192"/>
  <c r="E72" i="192"/>
  <c r="D72" i="192"/>
  <c r="H71" i="192"/>
  <c r="G71" i="192"/>
  <c r="E71" i="192"/>
  <c r="D71" i="192"/>
  <c r="H70" i="192"/>
  <c r="G70" i="192"/>
  <c r="E70" i="192"/>
  <c r="D70" i="192"/>
  <c r="H69" i="192"/>
  <c r="G69" i="192"/>
  <c r="E69" i="192"/>
  <c r="D69" i="192"/>
  <c r="H68" i="192"/>
  <c r="G68" i="192"/>
  <c r="E68" i="192"/>
  <c r="D68" i="192"/>
  <c r="H67" i="192"/>
  <c r="G67" i="192"/>
  <c r="E67" i="192"/>
  <c r="D67" i="192"/>
  <c r="H66" i="192"/>
  <c r="G66" i="192"/>
  <c r="E66" i="192"/>
  <c r="D66" i="192"/>
  <c r="H65" i="192"/>
  <c r="G65" i="192"/>
  <c r="E65" i="192"/>
  <c r="D65" i="192"/>
  <c r="H64" i="192"/>
  <c r="G64" i="192"/>
  <c r="E64" i="192"/>
  <c r="D64" i="192"/>
  <c r="H63" i="192"/>
  <c r="G63" i="192"/>
  <c r="E63" i="192"/>
  <c r="D63" i="192"/>
  <c r="H62" i="192"/>
  <c r="G62" i="192"/>
  <c r="E62" i="192"/>
  <c r="D62" i="192"/>
  <c r="H61" i="192"/>
  <c r="G61" i="192"/>
  <c r="E61" i="192"/>
  <c r="D61" i="192"/>
  <c r="H60" i="192"/>
  <c r="G60" i="192"/>
  <c r="E60" i="192"/>
  <c r="D60" i="192"/>
  <c r="H59" i="192"/>
  <c r="G59" i="192"/>
  <c r="E59" i="192"/>
  <c r="D59" i="192"/>
  <c r="H58" i="192"/>
  <c r="G58" i="192"/>
  <c r="E58" i="192"/>
  <c r="D58" i="192"/>
  <c r="H57" i="192"/>
  <c r="G57" i="192"/>
  <c r="E57" i="192"/>
  <c r="D57" i="192"/>
  <c r="H56" i="192"/>
  <c r="G56" i="192"/>
  <c r="E56" i="192"/>
  <c r="D56" i="192"/>
  <c r="H55" i="192"/>
  <c r="G55" i="192"/>
  <c r="E55" i="192"/>
  <c r="D55" i="192"/>
  <c r="H54" i="192"/>
  <c r="G54" i="192"/>
  <c r="E54" i="192"/>
  <c r="D54" i="192"/>
  <c r="H53" i="192"/>
  <c r="G53" i="192"/>
  <c r="E53" i="192"/>
  <c r="D53" i="192"/>
  <c r="H52" i="192"/>
  <c r="G52" i="192"/>
  <c r="E52" i="192"/>
  <c r="D52" i="192"/>
  <c r="H51" i="192"/>
  <c r="G51" i="192"/>
  <c r="E51" i="192"/>
  <c r="D51" i="192"/>
  <c r="H50" i="192"/>
  <c r="G50" i="192"/>
  <c r="E50" i="192"/>
  <c r="D50" i="192"/>
  <c r="H49" i="192"/>
  <c r="G49" i="192"/>
  <c r="E49" i="192"/>
  <c r="D49" i="192"/>
  <c r="H48" i="192"/>
  <c r="G48" i="192"/>
  <c r="E48" i="192"/>
  <c r="D48" i="192"/>
  <c r="H47" i="192"/>
  <c r="G47" i="192"/>
  <c r="E47" i="192"/>
  <c r="D47" i="192"/>
  <c r="H46" i="192"/>
  <c r="G46" i="192"/>
  <c r="E46" i="192"/>
  <c r="D46" i="192"/>
  <c r="H45" i="192"/>
  <c r="G45" i="192"/>
  <c r="E45" i="192"/>
  <c r="D45" i="192"/>
  <c r="H44" i="192"/>
  <c r="G44" i="192"/>
  <c r="E44" i="192"/>
  <c r="D44" i="192"/>
  <c r="H43" i="192"/>
  <c r="G43" i="192"/>
  <c r="E43" i="192"/>
  <c r="D43" i="192"/>
  <c r="H42" i="192"/>
  <c r="G42" i="192"/>
  <c r="E42" i="192"/>
  <c r="D42" i="192"/>
  <c r="H41" i="192"/>
  <c r="G41" i="192"/>
  <c r="E41" i="192"/>
  <c r="D41" i="192"/>
  <c r="H40" i="192"/>
  <c r="G40" i="192"/>
  <c r="E40" i="192"/>
  <c r="D40" i="192"/>
  <c r="H39" i="192"/>
  <c r="G39" i="192"/>
  <c r="E39" i="192"/>
  <c r="D39" i="192"/>
  <c r="H38" i="192"/>
  <c r="G38" i="192"/>
  <c r="E38" i="192"/>
  <c r="D38" i="192"/>
  <c r="H37" i="192"/>
  <c r="G37" i="192"/>
  <c r="E37" i="192"/>
  <c r="D37" i="192"/>
  <c r="H36" i="192"/>
  <c r="G36" i="192"/>
  <c r="E36" i="192"/>
  <c r="D36" i="192"/>
  <c r="H35" i="192"/>
  <c r="G35" i="192"/>
  <c r="E35" i="192"/>
  <c r="D35" i="192"/>
  <c r="H34" i="192"/>
  <c r="G34" i="192"/>
  <c r="E34" i="192"/>
  <c r="D34" i="192"/>
  <c r="H33" i="192"/>
  <c r="G33" i="192"/>
  <c r="E33" i="192"/>
  <c r="D33" i="192"/>
  <c r="H32" i="192"/>
  <c r="G32" i="192"/>
  <c r="E32" i="192"/>
  <c r="D32" i="192"/>
  <c r="H31" i="192"/>
  <c r="G31" i="192"/>
  <c r="E31" i="192"/>
  <c r="D31" i="192"/>
  <c r="H30" i="192"/>
  <c r="G30" i="192"/>
  <c r="E30" i="192"/>
  <c r="D30" i="192"/>
  <c r="H29" i="192"/>
  <c r="G29" i="192"/>
  <c r="E29" i="192"/>
  <c r="D29" i="192"/>
  <c r="H28" i="192"/>
  <c r="G28" i="192"/>
  <c r="E28" i="192"/>
  <c r="D28" i="192"/>
  <c r="H27" i="192"/>
  <c r="G27" i="192"/>
  <c r="E27" i="192"/>
  <c r="D27" i="192"/>
  <c r="H26" i="192"/>
  <c r="G26" i="192"/>
  <c r="E26" i="192"/>
  <c r="D26" i="192"/>
  <c r="H25" i="192"/>
  <c r="G25" i="192"/>
  <c r="E25" i="192"/>
  <c r="D25" i="192"/>
  <c r="H24" i="192"/>
  <c r="G24" i="192"/>
  <c r="E24" i="192"/>
  <c r="D24" i="192"/>
  <c r="H23" i="192"/>
  <c r="G23" i="192"/>
  <c r="E23" i="192"/>
  <c r="D23" i="192"/>
  <c r="H22" i="192"/>
  <c r="G22" i="192"/>
  <c r="E22" i="192"/>
  <c r="D22" i="192"/>
  <c r="H21" i="192"/>
  <c r="G21" i="192"/>
  <c r="E21" i="192"/>
  <c r="D21" i="192"/>
  <c r="H20" i="192"/>
  <c r="G20" i="192"/>
  <c r="E20" i="192"/>
  <c r="D20" i="192"/>
  <c r="H19" i="192"/>
  <c r="G19" i="192"/>
  <c r="E19" i="192"/>
  <c r="D19" i="192"/>
  <c r="H18" i="192"/>
  <c r="G18" i="192"/>
  <c r="E18" i="192"/>
  <c r="D18" i="192"/>
  <c r="H17" i="192"/>
  <c r="G17" i="192"/>
  <c r="E17" i="192"/>
  <c r="D17" i="192"/>
  <c r="H16" i="192"/>
  <c r="G16" i="192"/>
  <c r="E16" i="192"/>
  <c r="D16" i="192"/>
  <c r="H15" i="192"/>
  <c r="G15" i="192"/>
  <c r="E15" i="192"/>
  <c r="D15" i="192"/>
  <c r="H14" i="192"/>
  <c r="G14" i="192"/>
  <c r="E14" i="192"/>
  <c r="D14" i="192"/>
  <c r="H13" i="192"/>
  <c r="G13" i="192"/>
  <c r="E13" i="192"/>
  <c r="D13" i="192"/>
  <c r="H12" i="192"/>
  <c r="G12" i="192"/>
  <c r="E12" i="192"/>
  <c r="D12" i="192"/>
  <c r="H11" i="192"/>
  <c r="G11" i="192"/>
  <c r="E11" i="192"/>
  <c r="D11" i="192"/>
  <c r="E10" i="192"/>
  <c r="D10" i="192"/>
  <c r="H9" i="192"/>
  <c r="G9" i="192"/>
  <c r="E9" i="192"/>
  <c r="D9" i="192"/>
  <c r="H8" i="192"/>
  <c r="G8" i="192"/>
  <c r="E8" i="192"/>
  <c r="D8" i="192"/>
  <c r="H7" i="192"/>
  <c r="G7" i="192"/>
  <c r="E7" i="192"/>
  <c r="D7" i="192"/>
  <c r="H6" i="192"/>
  <c r="G6" i="192"/>
  <c r="E6" i="192"/>
  <c r="D6" i="192"/>
  <c r="H5" i="192"/>
  <c r="G5" i="192"/>
  <c r="E5" i="192"/>
  <c r="D5" i="192"/>
  <c r="H4" i="192"/>
  <c r="G4" i="192"/>
  <c r="E4" i="192"/>
  <c r="D4" i="192"/>
  <c r="H3" i="192"/>
  <c r="G3" i="192"/>
  <c r="E3" i="192"/>
  <c r="D3" i="192"/>
  <c r="E2" i="192"/>
  <c r="D2" i="192"/>
  <c r="D2" i="196"/>
  <c r="D5" i="196" s="1"/>
  <c r="C2" i="196"/>
  <c r="C5" i="196" s="1"/>
  <c r="B2" i="196"/>
  <c r="B5" i="196" s="1"/>
  <c r="H121" i="195"/>
  <c r="G121" i="195"/>
  <c r="E121" i="195"/>
  <c r="D121" i="195"/>
  <c r="H120" i="195"/>
  <c r="G120" i="195"/>
  <c r="E120" i="195"/>
  <c r="D120" i="195"/>
  <c r="H119" i="195"/>
  <c r="G119" i="195"/>
  <c r="E119" i="195"/>
  <c r="D119" i="195"/>
  <c r="H118" i="195"/>
  <c r="G118" i="195"/>
  <c r="E118" i="195"/>
  <c r="D118" i="195"/>
  <c r="H117" i="195"/>
  <c r="G117" i="195"/>
  <c r="E117" i="195"/>
  <c r="D117" i="195"/>
  <c r="H116" i="195"/>
  <c r="G116" i="195"/>
  <c r="E116" i="195"/>
  <c r="D116" i="195"/>
  <c r="H115" i="195"/>
  <c r="G115" i="195"/>
  <c r="E115" i="195"/>
  <c r="D115" i="195"/>
  <c r="H114" i="195"/>
  <c r="G114" i="195"/>
  <c r="E114" i="195"/>
  <c r="D114" i="195"/>
  <c r="H113" i="195"/>
  <c r="G113" i="195"/>
  <c r="E113" i="195"/>
  <c r="D113" i="195"/>
  <c r="H112" i="195"/>
  <c r="G112" i="195"/>
  <c r="E112" i="195"/>
  <c r="D112" i="195"/>
  <c r="H111" i="195"/>
  <c r="G111" i="195"/>
  <c r="E111" i="195"/>
  <c r="D111" i="195"/>
  <c r="H110" i="195"/>
  <c r="G110" i="195"/>
  <c r="E110" i="195"/>
  <c r="D110" i="195"/>
  <c r="H109" i="195"/>
  <c r="G109" i="195"/>
  <c r="E109" i="195"/>
  <c r="D109" i="195"/>
  <c r="H108" i="195"/>
  <c r="G108" i="195"/>
  <c r="E108" i="195"/>
  <c r="D108" i="195"/>
  <c r="H107" i="195"/>
  <c r="G107" i="195"/>
  <c r="E107" i="195"/>
  <c r="D107" i="195"/>
  <c r="H106" i="195"/>
  <c r="G106" i="195"/>
  <c r="E106" i="195"/>
  <c r="D106" i="195"/>
  <c r="H105" i="195"/>
  <c r="G105" i="195"/>
  <c r="E105" i="195"/>
  <c r="D105" i="195"/>
  <c r="H104" i="195"/>
  <c r="G104" i="195"/>
  <c r="E104" i="195"/>
  <c r="D104" i="195"/>
  <c r="H103" i="195"/>
  <c r="G103" i="195"/>
  <c r="E103" i="195"/>
  <c r="D103" i="195"/>
  <c r="H102" i="195"/>
  <c r="G102" i="195"/>
  <c r="E102" i="195"/>
  <c r="D102" i="195"/>
  <c r="H101" i="195"/>
  <c r="G101" i="195"/>
  <c r="E101" i="195"/>
  <c r="D101" i="195"/>
  <c r="H100" i="195"/>
  <c r="G100" i="195"/>
  <c r="E100" i="195"/>
  <c r="D100" i="195"/>
  <c r="H99" i="195"/>
  <c r="G99" i="195"/>
  <c r="E99" i="195"/>
  <c r="D99" i="195"/>
  <c r="H98" i="195"/>
  <c r="G98" i="195"/>
  <c r="E98" i="195"/>
  <c r="D98" i="195"/>
  <c r="H97" i="195"/>
  <c r="G97" i="195"/>
  <c r="E97" i="195"/>
  <c r="D97" i="195"/>
  <c r="H96" i="195"/>
  <c r="G96" i="195"/>
  <c r="E96" i="195"/>
  <c r="D96" i="195"/>
  <c r="H95" i="195"/>
  <c r="G95" i="195"/>
  <c r="E95" i="195"/>
  <c r="D95" i="195"/>
  <c r="H94" i="195"/>
  <c r="G94" i="195"/>
  <c r="E94" i="195"/>
  <c r="D94" i="195"/>
  <c r="H93" i="195"/>
  <c r="G93" i="195"/>
  <c r="E93" i="195"/>
  <c r="D93" i="195"/>
  <c r="H92" i="195"/>
  <c r="G92" i="195"/>
  <c r="E92" i="195"/>
  <c r="D92" i="195"/>
  <c r="H91" i="195"/>
  <c r="G91" i="195"/>
  <c r="E91" i="195"/>
  <c r="D91" i="195"/>
  <c r="H90" i="195"/>
  <c r="G90" i="195"/>
  <c r="E90" i="195"/>
  <c r="D90" i="195"/>
  <c r="H89" i="195"/>
  <c r="G89" i="195"/>
  <c r="E89" i="195"/>
  <c r="D89" i="195"/>
  <c r="H88" i="195"/>
  <c r="G88" i="195"/>
  <c r="E88" i="195"/>
  <c r="D88" i="195"/>
  <c r="H87" i="195"/>
  <c r="G87" i="195"/>
  <c r="E87" i="195"/>
  <c r="D87" i="195"/>
  <c r="H86" i="195"/>
  <c r="G86" i="195"/>
  <c r="E86" i="195"/>
  <c r="D86" i="195"/>
  <c r="H85" i="195"/>
  <c r="G85" i="195"/>
  <c r="E85" i="195"/>
  <c r="D85" i="195"/>
  <c r="H84" i="195"/>
  <c r="G84" i="195"/>
  <c r="E84" i="195"/>
  <c r="D84" i="195"/>
  <c r="H83" i="195"/>
  <c r="G83" i="195"/>
  <c r="E83" i="195"/>
  <c r="D83" i="195"/>
  <c r="H82" i="195"/>
  <c r="G82" i="195"/>
  <c r="E82" i="195"/>
  <c r="D82" i="195"/>
  <c r="H81" i="195"/>
  <c r="G81" i="195"/>
  <c r="E81" i="195"/>
  <c r="D81" i="195"/>
  <c r="H80" i="195"/>
  <c r="G80" i="195"/>
  <c r="E80" i="195"/>
  <c r="D80" i="195"/>
  <c r="H79" i="195"/>
  <c r="G79" i="195"/>
  <c r="E79" i="195"/>
  <c r="D79" i="195"/>
  <c r="H78" i="195"/>
  <c r="G78" i="195"/>
  <c r="E78" i="195"/>
  <c r="D78" i="195"/>
  <c r="H77" i="195"/>
  <c r="G77" i="195"/>
  <c r="E77" i="195"/>
  <c r="D77" i="195"/>
  <c r="H76" i="195"/>
  <c r="G76" i="195"/>
  <c r="E76" i="195"/>
  <c r="D76" i="195"/>
  <c r="H75" i="195"/>
  <c r="G75" i="195"/>
  <c r="E75" i="195"/>
  <c r="D75" i="195"/>
  <c r="H74" i="195"/>
  <c r="G74" i="195"/>
  <c r="E74" i="195"/>
  <c r="D74" i="195"/>
  <c r="H73" i="195"/>
  <c r="G73" i="195"/>
  <c r="E73" i="195"/>
  <c r="D73" i="195"/>
  <c r="H72" i="195"/>
  <c r="G72" i="195"/>
  <c r="E72" i="195"/>
  <c r="D72" i="195"/>
  <c r="H71" i="195"/>
  <c r="G71" i="195"/>
  <c r="E71" i="195"/>
  <c r="D71" i="195"/>
  <c r="H70" i="195"/>
  <c r="G70" i="195"/>
  <c r="E70" i="195"/>
  <c r="D70" i="195"/>
  <c r="H69" i="195"/>
  <c r="G69" i="195"/>
  <c r="E69" i="195"/>
  <c r="D69" i="195"/>
  <c r="H68" i="195"/>
  <c r="G68" i="195"/>
  <c r="E68" i="195"/>
  <c r="D68" i="195"/>
  <c r="H67" i="195"/>
  <c r="G67" i="195"/>
  <c r="E67" i="195"/>
  <c r="D67" i="195"/>
  <c r="H66" i="195"/>
  <c r="G66" i="195"/>
  <c r="E66" i="195"/>
  <c r="D66" i="195"/>
  <c r="H65" i="195"/>
  <c r="G65" i="195"/>
  <c r="E65" i="195"/>
  <c r="D65" i="195"/>
  <c r="H64" i="195"/>
  <c r="G64" i="195"/>
  <c r="E64" i="195"/>
  <c r="D64" i="195"/>
  <c r="H63" i="195"/>
  <c r="G63" i="195"/>
  <c r="E63" i="195"/>
  <c r="D63" i="195"/>
  <c r="H62" i="195"/>
  <c r="G62" i="195"/>
  <c r="E62" i="195"/>
  <c r="D62" i="195"/>
  <c r="H61" i="195"/>
  <c r="G61" i="195"/>
  <c r="E61" i="195"/>
  <c r="D61" i="195"/>
  <c r="H60" i="195"/>
  <c r="G60" i="195"/>
  <c r="E60" i="195"/>
  <c r="D60" i="195"/>
  <c r="H59" i="195"/>
  <c r="G59" i="195"/>
  <c r="E59" i="195"/>
  <c r="D59" i="195"/>
  <c r="H58" i="195"/>
  <c r="G58" i="195"/>
  <c r="E58" i="195"/>
  <c r="D58" i="195"/>
  <c r="H57" i="195"/>
  <c r="G57" i="195"/>
  <c r="E57" i="195"/>
  <c r="D57" i="195"/>
  <c r="H56" i="195"/>
  <c r="G56" i="195"/>
  <c r="E56" i="195"/>
  <c r="D56" i="195"/>
  <c r="H55" i="195"/>
  <c r="G55" i="195"/>
  <c r="E55" i="195"/>
  <c r="D55" i="195"/>
  <c r="H54" i="195"/>
  <c r="G54" i="195"/>
  <c r="E54" i="195"/>
  <c r="D54" i="195"/>
  <c r="H53" i="195"/>
  <c r="G53" i="195"/>
  <c r="E53" i="195"/>
  <c r="D53" i="195"/>
  <c r="H52" i="195"/>
  <c r="G52" i="195"/>
  <c r="E52" i="195"/>
  <c r="D52" i="195"/>
  <c r="H51" i="195"/>
  <c r="G51" i="195"/>
  <c r="E51" i="195"/>
  <c r="D51" i="195"/>
  <c r="H50" i="195"/>
  <c r="G50" i="195"/>
  <c r="E50" i="195"/>
  <c r="D50" i="195"/>
  <c r="H49" i="195"/>
  <c r="G49" i="195"/>
  <c r="E49" i="195"/>
  <c r="D49" i="195"/>
  <c r="H48" i="195"/>
  <c r="G48" i="195"/>
  <c r="E48" i="195"/>
  <c r="D48" i="195"/>
  <c r="H47" i="195"/>
  <c r="G47" i="195"/>
  <c r="E47" i="195"/>
  <c r="D47" i="195"/>
  <c r="H46" i="195"/>
  <c r="G46" i="195"/>
  <c r="E46" i="195"/>
  <c r="D46" i="195"/>
  <c r="H45" i="195"/>
  <c r="G45" i="195"/>
  <c r="E45" i="195"/>
  <c r="D45" i="195"/>
  <c r="H44" i="195"/>
  <c r="G44" i="195"/>
  <c r="E44" i="195"/>
  <c r="D44" i="195"/>
  <c r="H43" i="195"/>
  <c r="G43" i="195"/>
  <c r="E43" i="195"/>
  <c r="D43" i="195"/>
  <c r="H42" i="195"/>
  <c r="G42" i="195"/>
  <c r="E42" i="195"/>
  <c r="D42" i="195"/>
  <c r="H41" i="195"/>
  <c r="G41" i="195"/>
  <c r="E41" i="195"/>
  <c r="D41" i="195"/>
  <c r="H40" i="195"/>
  <c r="G40" i="195"/>
  <c r="E40" i="195"/>
  <c r="D40" i="195"/>
  <c r="H39" i="195"/>
  <c r="G39" i="195"/>
  <c r="E39" i="195"/>
  <c r="D39" i="195"/>
  <c r="H38" i="195"/>
  <c r="G38" i="195"/>
  <c r="E38" i="195"/>
  <c r="D38" i="195"/>
  <c r="H37" i="195"/>
  <c r="G37" i="195"/>
  <c r="E37" i="195"/>
  <c r="D37" i="195"/>
  <c r="H36" i="195"/>
  <c r="G36" i="195"/>
  <c r="E36" i="195"/>
  <c r="D36" i="195"/>
  <c r="H35" i="195"/>
  <c r="G35" i="195"/>
  <c r="E35" i="195"/>
  <c r="D35" i="195"/>
  <c r="H34" i="195"/>
  <c r="G34" i="195"/>
  <c r="E34" i="195"/>
  <c r="D34" i="195"/>
  <c r="H33" i="195"/>
  <c r="G33" i="195"/>
  <c r="E33" i="195"/>
  <c r="D33" i="195"/>
  <c r="H32" i="195"/>
  <c r="G32" i="195"/>
  <c r="E32" i="195"/>
  <c r="D32" i="195"/>
  <c r="H31" i="195"/>
  <c r="G31" i="195"/>
  <c r="E31" i="195"/>
  <c r="D31" i="195"/>
  <c r="H30" i="195"/>
  <c r="G30" i="195"/>
  <c r="E30" i="195"/>
  <c r="D30" i="195"/>
  <c r="H29" i="195"/>
  <c r="G29" i="195"/>
  <c r="E29" i="195"/>
  <c r="D29" i="195"/>
  <c r="H28" i="195"/>
  <c r="G28" i="195"/>
  <c r="E28" i="195"/>
  <c r="D28" i="195"/>
  <c r="H27" i="195"/>
  <c r="G27" i="195"/>
  <c r="E27" i="195"/>
  <c r="D27" i="195"/>
  <c r="H26" i="195"/>
  <c r="G26" i="195"/>
  <c r="E26" i="195"/>
  <c r="D26" i="195"/>
  <c r="H25" i="195"/>
  <c r="G25" i="195"/>
  <c r="E25" i="195"/>
  <c r="D25" i="195"/>
  <c r="H24" i="195"/>
  <c r="G24" i="195"/>
  <c r="E24" i="195"/>
  <c r="D24" i="195"/>
  <c r="H23" i="195"/>
  <c r="G23" i="195"/>
  <c r="E23" i="195"/>
  <c r="D23" i="195"/>
  <c r="H22" i="195"/>
  <c r="G22" i="195"/>
  <c r="E22" i="195"/>
  <c r="D22" i="195"/>
  <c r="H21" i="195"/>
  <c r="G21" i="195"/>
  <c r="E21" i="195"/>
  <c r="D21" i="195"/>
  <c r="H20" i="195"/>
  <c r="G20" i="195"/>
  <c r="E20" i="195"/>
  <c r="D20" i="195"/>
  <c r="H19" i="195"/>
  <c r="G19" i="195"/>
  <c r="E19" i="195"/>
  <c r="D19" i="195"/>
  <c r="H18" i="195"/>
  <c r="G18" i="195"/>
  <c r="E18" i="195"/>
  <c r="D18" i="195"/>
  <c r="H17" i="195"/>
  <c r="G17" i="195"/>
  <c r="E17" i="195"/>
  <c r="D17" i="195"/>
  <c r="H16" i="195"/>
  <c r="G16" i="195"/>
  <c r="E16" i="195"/>
  <c r="D16" i="195"/>
  <c r="H15" i="195"/>
  <c r="G15" i="195"/>
  <c r="E15" i="195"/>
  <c r="D15" i="195"/>
  <c r="H14" i="195"/>
  <c r="G14" i="195"/>
  <c r="E14" i="195"/>
  <c r="D14" i="195"/>
  <c r="H13" i="195"/>
  <c r="G13" i="195"/>
  <c r="E13" i="195"/>
  <c r="D13" i="195"/>
  <c r="H12" i="195"/>
  <c r="G12" i="195"/>
  <c r="E12" i="195"/>
  <c r="D12" i="195"/>
  <c r="H11" i="195"/>
  <c r="G11" i="195"/>
  <c r="E11" i="195"/>
  <c r="D11" i="195"/>
  <c r="E10" i="195"/>
  <c r="D10" i="195"/>
  <c r="H9" i="195"/>
  <c r="G9" i="195"/>
  <c r="E9" i="195"/>
  <c r="D9" i="195"/>
  <c r="H8" i="195"/>
  <c r="G8" i="195"/>
  <c r="E8" i="195"/>
  <c r="D8" i="195"/>
  <c r="H7" i="195"/>
  <c r="G7" i="195"/>
  <c r="E7" i="195"/>
  <c r="D7" i="195"/>
  <c r="H6" i="195"/>
  <c r="G6" i="195"/>
  <c r="E6" i="195"/>
  <c r="D6" i="195"/>
  <c r="H5" i="195"/>
  <c r="G5" i="195"/>
  <c r="E5" i="195"/>
  <c r="D5" i="195"/>
  <c r="H4" i="195"/>
  <c r="G4" i="195"/>
  <c r="E4" i="195"/>
  <c r="D4" i="195"/>
  <c r="H3" i="195"/>
  <c r="G3" i="195"/>
  <c r="E3" i="195"/>
  <c r="D3" i="195"/>
  <c r="E2" i="195"/>
  <c r="D2" i="195"/>
  <c r="D2" i="190"/>
  <c r="D5" i="190" s="1"/>
  <c r="C2" i="190"/>
  <c r="C5" i="190" s="1"/>
  <c r="B2" i="190"/>
  <c r="B5" i="190" s="1"/>
  <c r="H121" i="189"/>
  <c r="G121" i="189"/>
  <c r="E121" i="189"/>
  <c r="D121" i="189"/>
  <c r="H120" i="189"/>
  <c r="G120" i="189"/>
  <c r="E120" i="189"/>
  <c r="D120" i="189"/>
  <c r="H119" i="189"/>
  <c r="G119" i="189"/>
  <c r="E119" i="189"/>
  <c r="D119" i="189"/>
  <c r="H118" i="189"/>
  <c r="G118" i="189"/>
  <c r="E118" i="189"/>
  <c r="D118" i="189"/>
  <c r="H117" i="189"/>
  <c r="G117" i="189"/>
  <c r="E117" i="189"/>
  <c r="D117" i="189"/>
  <c r="H116" i="189"/>
  <c r="G116" i="189"/>
  <c r="E116" i="189"/>
  <c r="D116" i="189"/>
  <c r="H115" i="189"/>
  <c r="G115" i="189"/>
  <c r="E115" i="189"/>
  <c r="D115" i="189"/>
  <c r="H114" i="189"/>
  <c r="G114" i="189"/>
  <c r="E114" i="189"/>
  <c r="D114" i="189"/>
  <c r="H113" i="189"/>
  <c r="G113" i="189"/>
  <c r="E113" i="189"/>
  <c r="D113" i="189"/>
  <c r="H112" i="189"/>
  <c r="G112" i="189"/>
  <c r="E112" i="189"/>
  <c r="D112" i="189"/>
  <c r="H111" i="189"/>
  <c r="G111" i="189"/>
  <c r="E111" i="189"/>
  <c r="D111" i="189"/>
  <c r="H110" i="189"/>
  <c r="G110" i="189"/>
  <c r="E110" i="189"/>
  <c r="D110" i="189"/>
  <c r="H109" i="189"/>
  <c r="G109" i="189"/>
  <c r="E109" i="189"/>
  <c r="D109" i="189"/>
  <c r="H108" i="189"/>
  <c r="G108" i="189"/>
  <c r="E108" i="189"/>
  <c r="D108" i="189"/>
  <c r="H107" i="189"/>
  <c r="G107" i="189"/>
  <c r="E107" i="189"/>
  <c r="D107" i="189"/>
  <c r="H106" i="189"/>
  <c r="G106" i="189"/>
  <c r="E106" i="189"/>
  <c r="D106" i="189"/>
  <c r="H105" i="189"/>
  <c r="G105" i="189"/>
  <c r="E105" i="189"/>
  <c r="D105" i="189"/>
  <c r="H104" i="189"/>
  <c r="G104" i="189"/>
  <c r="E104" i="189"/>
  <c r="D104" i="189"/>
  <c r="H103" i="189"/>
  <c r="G103" i="189"/>
  <c r="E103" i="189"/>
  <c r="D103" i="189"/>
  <c r="H102" i="189"/>
  <c r="G102" i="189"/>
  <c r="E102" i="189"/>
  <c r="D102" i="189"/>
  <c r="H101" i="189"/>
  <c r="G101" i="189"/>
  <c r="E101" i="189"/>
  <c r="D101" i="189"/>
  <c r="H100" i="189"/>
  <c r="G100" i="189"/>
  <c r="E100" i="189"/>
  <c r="D100" i="189"/>
  <c r="H99" i="189"/>
  <c r="G99" i="189"/>
  <c r="E99" i="189"/>
  <c r="D99" i="189"/>
  <c r="H98" i="189"/>
  <c r="G98" i="189"/>
  <c r="E98" i="189"/>
  <c r="D98" i="189"/>
  <c r="H97" i="189"/>
  <c r="G97" i="189"/>
  <c r="E97" i="189"/>
  <c r="D97" i="189"/>
  <c r="H96" i="189"/>
  <c r="G96" i="189"/>
  <c r="E96" i="189"/>
  <c r="D96" i="189"/>
  <c r="H95" i="189"/>
  <c r="G95" i="189"/>
  <c r="E95" i="189"/>
  <c r="D95" i="189"/>
  <c r="H94" i="189"/>
  <c r="G94" i="189"/>
  <c r="E94" i="189"/>
  <c r="D94" i="189"/>
  <c r="H93" i="189"/>
  <c r="G93" i="189"/>
  <c r="E93" i="189"/>
  <c r="D93" i="189"/>
  <c r="H92" i="189"/>
  <c r="G92" i="189"/>
  <c r="E92" i="189"/>
  <c r="D92" i="189"/>
  <c r="H91" i="189"/>
  <c r="G91" i="189"/>
  <c r="E91" i="189"/>
  <c r="D91" i="189"/>
  <c r="H90" i="189"/>
  <c r="G90" i="189"/>
  <c r="E90" i="189"/>
  <c r="D90" i="189"/>
  <c r="H89" i="189"/>
  <c r="G89" i="189"/>
  <c r="E89" i="189"/>
  <c r="D89" i="189"/>
  <c r="H88" i="189"/>
  <c r="G88" i="189"/>
  <c r="E88" i="189"/>
  <c r="D88" i="189"/>
  <c r="H87" i="189"/>
  <c r="G87" i="189"/>
  <c r="E87" i="189"/>
  <c r="D87" i="189"/>
  <c r="H86" i="189"/>
  <c r="G86" i="189"/>
  <c r="E86" i="189"/>
  <c r="D86" i="189"/>
  <c r="H85" i="189"/>
  <c r="G85" i="189"/>
  <c r="E85" i="189"/>
  <c r="D85" i="189"/>
  <c r="H84" i="189"/>
  <c r="G84" i="189"/>
  <c r="E84" i="189"/>
  <c r="D84" i="189"/>
  <c r="H83" i="189"/>
  <c r="G83" i="189"/>
  <c r="E83" i="189"/>
  <c r="D83" i="189"/>
  <c r="H82" i="189"/>
  <c r="G82" i="189"/>
  <c r="E82" i="189"/>
  <c r="D82" i="189"/>
  <c r="H81" i="189"/>
  <c r="G81" i="189"/>
  <c r="E81" i="189"/>
  <c r="D81" i="189"/>
  <c r="H80" i="189"/>
  <c r="G80" i="189"/>
  <c r="E80" i="189"/>
  <c r="D80" i="189"/>
  <c r="H79" i="189"/>
  <c r="G79" i="189"/>
  <c r="E79" i="189"/>
  <c r="D79" i="189"/>
  <c r="H78" i="189"/>
  <c r="G78" i="189"/>
  <c r="E78" i="189"/>
  <c r="D78" i="189"/>
  <c r="H77" i="189"/>
  <c r="G77" i="189"/>
  <c r="E77" i="189"/>
  <c r="D77" i="189"/>
  <c r="H76" i="189"/>
  <c r="G76" i="189"/>
  <c r="E76" i="189"/>
  <c r="D76" i="189"/>
  <c r="H75" i="189"/>
  <c r="G75" i="189"/>
  <c r="E75" i="189"/>
  <c r="D75" i="189"/>
  <c r="H74" i="189"/>
  <c r="G74" i="189"/>
  <c r="E74" i="189"/>
  <c r="D74" i="189"/>
  <c r="H73" i="189"/>
  <c r="G73" i="189"/>
  <c r="E73" i="189"/>
  <c r="D73" i="189"/>
  <c r="H72" i="189"/>
  <c r="G72" i="189"/>
  <c r="E72" i="189"/>
  <c r="D72" i="189"/>
  <c r="H71" i="189"/>
  <c r="G71" i="189"/>
  <c r="E71" i="189"/>
  <c r="D71" i="189"/>
  <c r="H70" i="189"/>
  <c r="G70" i="189"/>
  <c r="E70" i="189"/>
  <c r="D70" i="189"/>
  <c r="H69" i="189"/>
  <c r="G69" i="189"/>
  <c r="E69" i="189"/>
  <c r="D69" i="189"/>
  <c r="H68" i="189"/>
  <c r="G68" i="189"/>
  <c r="E68" i="189"/>
  <c r="D68" i="189"/>
  <c r="H67" i="189"/>
  <c r="G67" i="189"/>
  <c r="E67" i="189"/>
  <c r="D67" i="189"/>
  <c r="H66" i="189"/>
  <c r="G66" i="189"/>
  <c r="E66" i="189"/>
  <c r="D66" i="189"/>
  <c r="H65" i="189"/>
  <c r="G65" i="189"/>
  <c r="E65" i="189"/>
  <c r="D65" i="189"/>
  <c r="H64" i="189"/>
  <c r="G64" i="189"/>
  <c r="E64" i="189"/>
  <c r="D64" i="189"/>
  <c r="H63" i="189"/>
  <c r="G63" i="189"/>
  <c r="E63" i="189"/>
  <c r="D63" i="189"/>
  <c r="H62" i="189"/>
  <c r="G62" i="189"/>
  <c r="E62" i="189"/>
  <c r="D62" i="189"/>
  <c r="H61" i="189"/>
  <c r="G61" i="189"/>
  <c r="E61" i="189"/>
  <c r="D61" i="189"/>
  <c r="H60" i="189"/>
  <c r="G60" i="189"/>
  <c r="E60" i="189"/>
  <c r="D60" i="189"/>
  <c r="H59" i="189"/>
  <c r="G59" i="189"/>
  <c r="E59" i="189"/>
  <c r="D59" i="189"/>
  <c r="H58" i="189"/>
  <c r="G58" i="189"/>
  <c r="E58" i="189"/>
  <c r="D58" i="189"/>
  <c r="H57" i="189"/>
  <c r="G57" i="189"/>
  <c r="E57" i="189"/>
  <c r="D57" i="189"/>
  <c r="H56" i="189"/>
  <c r="G56" i="189"/>
  <c r="E56" i="189"/>
  <c r="D56" i="189"/>
  <c r="H55" i="189"/>
  <c r="G55" i="189"/>
  <c r="E55" i="189"/>
  <c r="D55" i="189"/>
  <c r="H54" i="189"/>
  <c r="G54" i="189"/>
  <c r="E54" i="189"/>
  <c r="D54" i="189"/>
  <c r="H53" i="189"/>
  <c r="G53" i="189"/>
  <c r="E53" i="189"/>
  <c r="D53" i="189"/>
  <c r="H52" i="189"/>
  <c r="G52" i="189"/>
  <c r="E52" i="189"/>
  <c r="D52" i="189"/>
  <c r="H51" i="189"/>
  <c r="G51" i="189"/>
  <c r="E51" i="189"/>
  <c r="D51" i="189"/>
  <c r="H50" i="189"/>
  <c r="G50" i="189"/>
  <c r="E50" i="189"/>
  <c r="D50" i="189"/>
  <c r="H49" i="189"/>
  <c r="G49" i="189"/>
  <c r="E49" i="189"/>
  <c r="D49" i="189"/>
  <c r="H48" i="189"/>
  <c r="G48" i="189"/>
  <c r="E48" i="189"/>
  <c r="D48" i="189"/>
  <c r="H47" i="189"/>
  <c r="G47" i="189"/>
  <c r="E47" i="189"/>
  <c r="D47" i="189"/>
  <c r="H46" i="189"/>
  <c r="G46" i="189"/>
  <c r="E46" i="189"/>
  <c r="D46" i="189"/>
  <c r="H45" i="189"/>
  <c r="G45" i="189"/>
  <c r="E45" i="189"/>
  <c r="D45" i="189"/>
  <c r="H44" i="189"/>
  <c r="G44" i="189"/>
  <c r="E44" i="189"/>
  <c r="D44" i="189"/>
  <c r="H43" i="189"/>
  <c r="G43" i="189"/>
  <c r="E43" i="189"/>
  <c r="D43" i="189"/>
  <c r="H42" i="189"/>
  <c r="G42" i="189"/>
  <c r="E42" i="189"/>
  <c r="D42" i="189"/>
  <c r="H41" i="189"/>
  <c r="G41" i="189"/>
  <c r="E41" i="189"/>
  <c r="D41" i="189"/>
  <c r="H40" i="189"/>
  <c r="G40" i="189"/>
  <c r="E40" i="189"/>
  <c r="D40" i="189"/>
  <c r="H39" i="189"/>
  <c r="G39" i="189"/>
  <c r="E39" i="189"/>
  <c r="D39" i="189"/>
  <c r="H38" i="189"/>
  <c r="G38" i="189"/>
  <c r="E38" i="189"/>
  <c r="D38" i="189"/>
  <c r="H37" i="189"/>
  <c r="G37" i="189"/>
  <c r="E37" i="189"/>
  <c r="D37" i="189"/>
  <c r="H36" i="189"/>
  <c r="G36" i="189"/>
  <c r="E36" i="189"/>
  <c r="D36" i="189"/>
  <c r="H35" i="189"/>
  <c r="G35" i="189"/>
  <c r="E35" i="189"/>
  <c r="D35" i="189"/>
  <c r="H34" i="189"/>
  <c r="G34" i="189"/>
  <c r="E34" i="189"/>
  <c r="D34" i="189"/>
  <c r="H33" i="189"/>
  <c r="G33" i="189"/>
  <c r="E33" i="189"/>
  <c r="D33" i="189"/>
  <c r="H32" i="189"/>
  <c r="G32" i="189"/>
  <c r="E32" i="189"/>
  <c r="D32" i="189"/>
  <c r="H31" i="189"/>
  <c r="G31" i="189"/>
  <c r="E31" i="189"/>
  <c r="D31" i="189"/>
  <c r="H30" i="189"/>
  <c r="G30" i="189"/>
  <c r="E30" i="189"/>
  <c r="D30" i="189"/>
  <c r="H29" i="189"/>
  <c r="G29" i="189"/>
  <c r="E29" i="189"/>
  <c r="D29" i="189"/>
  <c r="H28" i="189"/>
  <c r="G28" i="189"/>
  <c r="E28" i="189"/>
  <c r="D28" i="189"/>
  <c r="H27" i="189"/>
  <c r="G27" i="189"/>
  <c r="E27" i="189"/>
  <c r="D27" i="189"/>
  <c r="H26" i="189"/>
  <c r="G26" i="189"/>
  <c r="E26" i="189"/>
  <c r="D26" i="189"/>
  <c r="H25" i="189"/>
  <c r="G25" i="189"/>
  <c r="E25" i="189"/>
  <c r="D25" i="189"/>
  <c r="H24" i="189"/>
  <c r="G24" i="189"/>
  <c r="E24" i="189"/>
  <c r="D24" i="189"/>
  <c r="H23" i="189"/>
  <c r="G23" i="189"/>
  <c r="E23" i="189"/>
  <c r="D23" i="189"/>
  <c r="H22" i="189"/>
  <c r="G22" i="189"/>
  <c r="E22" i="189"/>
  <c r="D22" i="189"/>
  <c r="H21" i="189"/>
  <c r="G21" i="189"/>
  <c r="E21" i="189"/>
  <c r="D21" i="189"/>
  <c r="H20" i="189"/>
  <c r="G20" i="189"/>
  <c r="E20" i="189"/>
  <c r="D20" i="189"/>
  <c r="H19" i="189"/>
  <c r="G19" i="189"/>
  <c r="E19" i="189"/>
  <c r="D19" i="189"/>
  <c r="H18" i="189"/>
  <c r="G18" i="189"/>
  <c r="E18" i="189"/>
  <c r="D18" i="189"/>
  <c r="H17" i="189"/>
  <c r="G17" i="189"/>
  <c r="E17" i="189"/>
  <c r="D17" i="189"/>
  <c r="H16" i="189"/>
  <c r="G16" i="189"/>
  <c r="E16" i="189"/>
  <c r="D16" i="189"/>
  <c r="H15" i="189"/>
  <c r="G15" i="189"/>
  <c r="E15" i="189"/>
  <c r="D15" i="189"/>
  <c r="H14" i="189"/>
  <c r="G14" i="189"/>
  <c r="E14" i="189"/>
  <c r="D14" i="189"/>
  <c r="H13" i="189"/>
  <c r="G13" i="189"/>
  <c r="E13" i="189"/>
  <c r="D13" i="189"/>
  <c r="H12" i="189"/>
  <c r="G12" i="189"/>
  <c r="E12" i="189"/>
  <c r="D12" i="189"/>
  <c r="H11" i="189"/>
  <c r="G11" i="189"/>
  <c r="E11" i="189"/>
  <c r="D11" i="189"/>
  <c r="E10" i="189"/>
  <c r="D10" i="189"/>
  <c r="H9" i="189"/>
  <c r="G9" i="189"/>
  <c r="E9" i="189"/>
  <c r="D9" i="189"/>
  <c r="H8" i="189"/>
  <c r="G8" i="189"/>
  <c r="E8" i="189"/>
  <c r="D8" i="189"/>
  <c r="H7" i="189"/>
  <c r="G7" i="189"/>
  <c r="E7" i="189"/>
  <c r="D7" i="189"/>
  <c r="H6" i="189"/>
  <c r="G6" i="189"/>
  <c r="E6" i="189"/>
  <c r="D6" i="189"/>
  <c r="H5" i="189"/>
  <c r="G5" i="189"/>
  <c r="E5" i="189"/>
  <c r="D5" i="189"/>
  <c r="H4" i="189"/>
  <c r="G4" i="189"/>
  <c r="E4" i="189"/>
  <c r="D4" i="189"/>
  <c r="H3" i="189"/>
  <c r="G3" i="189"/>
  <c r="E3" i="189"/>
  <c r="D3" i="189"/>
  <c r="E2" i="189"/>
  <c r="D2" i="189"/>
  <c r="F5" i="196"/>
  <c r="E5" i="196"/>
  <c r="F5" i="194"/>
  <c r="E5" i="194"/>
  <c r="D5" i="194"/>
  <c r="F5" i="193"/>
  <c r="E5" i="193"/>
  <c r="F5" i="191"/>
  <c r="E5" i="191"/>
  <c r="D5" i="191"/>
  <c r="F5" i="190"/>
  <c r="E5" i="190"/>
  <c r="F5" i="188"/>
  <c r="E5" i="188"/>
  <c r="D5" i="188"/>
  <c r="F5" i="187"/>
  <c r="E5" i="187"/>
  <c r="F5" i="185"/>
  <c r="E5" i="185"/>
  <c r="D5" i="185"/>
  <c r="F5" i="184"/>
  <c r="E5" i="184"/>
  <c r="F5" i="182"/>
  <c r="E5" i="182"/>
  <c r="D5" i="182"/>
  <c r="F5" i="181"/>
  <c r="E5" i="181"/>
  <c r="F5" i="179"/>
  <c r="E5" i="179"/>
  <c r="D5" i="179"/>
  <c r="F5" i="178"/>
  <c r="E5" i="178"/>
  <c r="F5" i="176"/>
  <c r="E5" i="176"/>
  <c r="D5" i="176"/>
  <c r="F5" i="175"/>
  <c r="E5" i="175"/>
  <c r="F5" i="173"/>
  <c r="E5" i="173"/>
  <c r="D5" i="173"/>
  <c r="B2" i="172"/>
  <c r="B5" i="172" s="1"/>
  <c r="C2" i="172"/>
  <c r="C5" i="172" s="1"/>
  <c r="D2" i="172"/>
  <c r="H121" i="171"/>
  <c r="G121" i="171"/>
  <c r="E121" i="171"/>
  <c r="D121" i="171"/>
  <c r="H120" i="171"/>
  <c r="G120" i="171"/>
  <c r="E120" i="171"/>
  <c r="D120" i="171"/>
  <c r="H119" i="171"/>
  <c r="G119" i="171"/>
  <c r="E119" i="171"/>
  <c r="D119" i="171"/>
  <c r="H118" i="171"/>
  <c r="G118" i="171"/>
  <c r="E118" i="171"/>
  <c r="D118" i="171"/>
  <c r="H117" i="171"/>
  <c r="G117" i="171"/>
  <c r="E117" i="171"/>
  <c r="D117" i="171"/>
  <c r="H116" i="171"/>
  <c r="G116" i="171"/>
  <c r="E116" i="171"/>
  <c r="D116" i="171"/>
  <c r="H115" i="171"/>
  <c r="G115" i="171"/>
  <c r="E115" i="171"/>
  <c r="D115" i="171"/>
  <c r="H114" i="171"/>
  <c r="G114" i="171"/>
  <c r="E114" i="171"/>
  <c r="D114" i="171"/>
  <c r="H113" i="171"/>
  <c r="G113" i="171"/>
  <c r="E113" i="171"/>
  <c r="D113" i="171"/>
  <c r="H112" i="171"/>
  <c r="G112" i="171"/>
  <c r="E112" i="171"/>
  <c r="D112" i="171"/>
  <c r="H111" i="171"/>
  <c r="G111" i="171"/>
  <c r="E111" i="171"/>
  <c r="D111" i="171"/>
  <c r="H110" i="171"/>
  <c r="G110" i="171"/>
  <c r="E110" i="171"/>
  <c r="D110" i="171"/>
  <c r="H109" i="171"/>
  <c r="G109" i="171"/>
  <c r="E109" i="171"/>
  <c r="D109" i="171"/>
  <c r="H108" i="171"/>
  <c r="G108" i="171"/>
  <c r="E108" i="171"/>
  <c r="D108" i="171"/>
  <c r="H107" i="171"/>
  <c r="G107" i="171"/>
  <c r="E107" i="171"/>
  <c r="D107" i="171"/>
  <c r="H106" i="171"/>
  <c r="G106" i="171"/>
  <c r="E106" i="171"/>
  <c r="D106" i="171"/>
  <c r="H105" i="171"/>
  <c r="G105" i="171"/>
  <c r="E105" i="171"/>
  <c r="D105" i="171"/>
  <c r="H104" i="171"/>
  <c r="G104" i="171"/>
  <c r="E104" i="171"/>
  <c r="D104" i="171"/>
  <c r="H103" i="171"/>
  <c r="G103" i="171"/>
  <c r="E103" i="171"/>
  <c r="D103" i="171"/>
  <c r="H102" i="171"/>
  <c r="G102" i="171"/>
  <c r="E102" i="171"/>
  <c r="D102" i="171"/>
  <c r="H101" i="171"/>
  <c r="G101" i="171"/>
  <c r="E101" i="171"/>
  <c r="D101" i="171"/>
  <c r="H100" i="171"/>
  <c r="G100" i="171"/>
  <c r="E100" i="171"/>
  <c r="D100" i="171"/>
  <c r="H99" i="171"/>
  <c r="G99" i="171"/>
  <c r="E99" i="171"/>
  <c r="D99" i="171"/>
  <c r="H98" i="171"/>
  <c r="G98" i="171"/>
  <c r="E98" i="171"/>
  <c r="D98" i="171"/>
  <c r="H97" i="171"/>
  <c r="G97" i="171"/>
  <c r="E97" i="171"/>
  <c r="D97" i="171"/>
  <c r="H96" i="171"/>
  <c r="G96" i="171"/>
  <c r="E96" i="171"/>
  <c r="D96" i="171"/>
  <c r="H95" i="171"/>
  <c r="G95" i="171"/>
  <c r="E95" i="171"/>
  <c r="D95" i="171"/>
  <c r="H94" i="171"/>
  <c r="G94" i="171"/>
  <c r="E94" i="171"/>
  <c r="D94" i="171"/>
  <c r="H93" i="171"/>
  <c r="G93" i="171"/>
  <c r="E93" i="171"/>
  <c r="D93" i="171"/>
  <c r="H92" i="171"/>
  <c r="G92" i="171"/>
  <c r="E92" i="171"/>
  <c r="D92" i="171"/>
  <c r="H91" i="171"/>
  <c r="G91" i="171"/>
  <c r="E91" i="171"/>
  <c r="D91" i="171"/>
  <c r="H90" i="171"/>
  <c r="G90" i="171"/>
  <c r="E90" i="171"/>
  <c r="D90" i="171"/>
  <c r="H89" i="171"/>
  <c r="G89" i="171"/>
  <c r="E89" i="171"/>
  <c r="D89" i="171"/>
  <c r="H88" i="171"/>
  <c r="G88" i="171"/>
  <c r="E88" i="171"/>
  <c r="D88" i="171"/>
  <c r="H87" i="171"/>
  <c r="G87" i="171"/>
  <c r="E87" i="171"/>
  <c r="D87" i="171"/>
  <c r="H86" i="171"/>
  <c r="G86" i="171"/>
  <c r="E86" i="171"/>
  <c r="D86" i="171"/>
  <c r="H85" i="171"/>
  <c r="G85" i="171"/>
  <c r="E85" i="171"/>
  <c r="D85" i="171"/>
  <c r="H84" i="171"/>
  <c r="G84" i="171"/>
  <c r="E84" i="171"/>
  <c r="D84" i="171"/>
  <c r="H83" i="171"/>
  <c r="G83" i="171"/>
  <c r="E83" i="171"/>
  <c r="D83" i="171"/>
  <c r="H82" i="171"/>
  <c r="G82" i="171"/>
  <c r="E82" i="171"/>
  <c r="D82" i="171"/>
  <c r="H81" i="171"/>
  <c r="G81" i="171"/>
  <c r="E81" i="171"/>
  <c r="D81" i="171"/>
  <c r="H80" i="171"/>
  <c r="G80" i="171"/>
  <c r="E80" i="171"/>
  <c r="D80" i="171"/>
  <c r="H79" i="171"/>
  <c r="G79" i="171"/>
  <c r="E79" i="171"/>
  <c r="D79" i="171"/>
  <c r="H78" i="171"/>
  <c r="G78" i="171"/>
  <c r="E78" i="171"/>
  <c r="D78" i="171"/>
  <c r="H77" i="171"/>
  <c r="G77" i="171"/>
  <c r="E77" i="171"/>
  <c r="D77" i="171"/>
  <c r="H76" i="171"/>
  <c r="G76" i="171"/>
  <c r="E76" i="171"/>
  <c r="D76" i="171"/>
  <c r="H75" i="171"/>
  <c r="G75" i="171"/>
  <c r="E75" i="171"/>
  <c r="D75" i="171"/>
  <c r="H74" i="171"/>
  <c r="G74" i="171"/>
  <c r="E74" i="171"/>
  <c r="D74" i="171"/>
  <c r="H73" i="171"/>
  <c r="G73" i="171"/>
  <c r="E73" i="171"/>
  <c r="D73" i="171"/>
  <c r="H72" i="171"/>
  <c r="G72" i="171"/>
  <c r="E72" i="171"/>
  <c r="D72" i="171"/>
  <c r="H71" i="171"/>
  <c r="G71" i="171"/>
  <c r="E71" i="171"/>
  <c r="D71" i="171"/>
  <c r="H70" i="171"/>
  <c r="G70" i="171"/>
  <c r="E70" i="171"/>
  <c r="D70" i="171"/>
  <c r="H69" i="171"/>
  <c r="G69" i="171"/>
  <c r="E69" i="171"/>
  <c r="D69" i="171"/>
  <c r="H68" i="171"/>
  <c r="G68" i="171"/>
  <c r="E68" i="171"/>
  <c r="D68" i="171"/>
  <c r="H67" i="171"/>
  <c r="G67" i="171"/>
  <c r="E67" i="171"/>
  <c r="D67" i="171"/>
  <c r="H66" i="171"/>
  <c r="G66" i="171"/>
  <c r="E66" i="171"/>
  <c r="D66" i="171"/>
  <c r="H65" i="171"/>
  <c r="G65" i="171"/>
  <c r="E65" i="171"/>
  <c r="D65" i="171"/>
  <c r="H64" i="171"/>
  <c r="G64" i="171"/>
  <c r="E64" i="171"/>
  <c r="D64" i="171"/>
  <c r="H63" i="171"/>
  <c r="G63" i="171"/>
  <c r="E63" i="171"/>
  <c r="D63" i="171"/>
  <c r="H62" i="171"/>
  <c r="G62" i="171"/>
  <c r="E62" i="171"/>
  <c r="D62" i="171"/>
  <c r="H61" i="171"/>
  <c r="G61" i="171"/>
  <c r="E61" i="171"/>
  <c r="D61" i="171"/>
  <c r="H60" i="171"/>
  <c r="G60" i="171"/>
  <c r="E60" i="171"/>
  <c r="D60" i="171"/>
  <c r="H59" i="171"/>
  <c r="G59" i="171"/>
  <c r="E59" i="171"/>
  <c r="D59" i="171"/>
  <c r="H58" i="171"/>
  <c r="G58" i="171"/>
  <c r="E58" i="171"/>
  <c r="D58" i="171"/>
  <c r="H57" i="171"/>
  <c r="G57" i="171"/>
  <c r="E57" i="171"/>
  <c r="D57" i="171"/>
  <c r="H56" i="171"/>
  <c r="G56" i="171"/>
  <c r="E56" i="171"/>
  <c r="D56" i="171"/>
  <c r="H55" i="171"/>
  <c r="G55" i="171"/>
  <c r="E55" i="171"/>
  <c r="D55" i="171"/>
  <c r="H54" i="171"/>
  <c r="G54" i="171"/>
  <c r="E54" i="171"/>
  <c r="D54" i="171"/>
  <c r="H53" i="171"/>
  <c r="G53" i="171"/>
  <c r="E53" i="171"/>
  <c r="D53" i="171"/>
  <c r="H52" i="171"/>
  <c r="G52" i="171"/>
  <c r="E52" i="171"/>
  <c r="D52" i="171"/>
  <c r="H51" i="171"/>
  <c r="G51" i="171"/>
  <c r="E51" i="171"/>
  <c r="D51" i="171"/>
  <c r="H50" i="171"/>
  <c r="G50" i="171"/>
  <c r="E50" i="171"/>
  <c r="D50" i="171"/>
  <c r="H49" i="171"/>
  <c r="G49" i="171"/>
  <c r="E49" i="171"/>
  <c r="D49" i="171"/>
  <c r="H48" i="171"/>
  <c r="G48" i="171"/>
  <c r="E48" i="171"/>
  <c r="D48" i="171"/>
  <c r="H47" i="171"/>
  <c r="G47" i="171"/>
  <c r="E47" i="171"/>
  <c r="D47" i="171"/>
  <c r="H46" i="171"/>
  <c r="G46" i="171"/>
  <c r="E46" i="171"/>
  <c r="D46" i="171"/>
  <c r="H45" i="171"/>
  <c r="G45" i="171"/>
  <c r="E45" i="171"/>
  <c r="D45" i="171"/>
  <c r="H44" i="171"/>
  <c r="G44" i="171"/>
  <c r="E44" i="171"/>
  <c r="D44" i="171"/>
  <c r="H43" i="171"/>
  <c r="G43" i="171"/>
  <c r="E43" i="171"/>
  <c r="D43" i="171"/>
  <c r="H42" i="171"/>
  <c r="G42" i="171"/>
  <c r="E42" i="171"/>
  <c r="D42" i="171"/>
  <c r="H41" i="171"/>
  <c r="G41" i="171"/>
  <c r="E41" i="171"/>
  <c r="D41" i="171"/>
  <c r="H40" i="171"/>
  <c r="G40" i="171"/>
  <c r="E40" i="171"/>
  <c r="D40" i="171"/>
  <c r="H39" i="171"/>
  <c r="G39" i="171"/>
  <c r="E39" i="171"/>
  <c r="D39" i="171"/>
  <c r="H38" i="171"/>
  <c r="G38" i="171"/>
  <c r="E38" i="171"/>
  <c r="D38" i="171"/>
  <c r="H37" i="171"/>
  <c r="G37" i="171"/>
  <c r="E37" i="171"/>
  <c r="D37" i="171"/>
  <c r="H36" i="171"/>
  <c r="G36" i="171"/>
  <c r="E36" i="171"/>
  <c r="D36" i="171"/>
  <c r="H35" i="171"/>
  <c r="G35" i="171"/>
  <c r="E35" i="171"/>
  <c r="D35" i="171"/>
  <c r="H34" i="171"/>
  <c r="G34" i="171"/>
  <c r="E34" i="171"/>
  <c r="D34" i="171"/>
  <c r="H33" i="171"/>
  <c r="G33" i="171"/>
  <c r="E33" i="171"/>
  <c r="D33" i="171"/>
  <c r="H32" i="171"/>
  <c r="G32" i="171"/>
  <c r="E32" i="171"/>
  <c r="D32" i="171"/>
  <c r="H31" i="171"/>
  <c r="G31" i="171"/>
  <c r="E31" i="171"/>
  <c r="D31" i="171"/>
  <c r="H30" i="171"/>
  <c r="G30" i="171"/>
  <c r="E30" i="171"/>
  <c r="D30" i="171"/>
  <c r="H29" i="171"/>
  <c r="G29" i="171"/>
  <c r="E29" i="171"/>
  <c r="D29" i="171"/>
  <c r="H28" i="171"/>
  <c r="G28" i="171"/>
  <c r="E28" i="171"/>
  <c r="D28" i="171"/>
  <c r="H27" i="171"/>
  <c r="G27" i="171"/>
  <c r="E27" i="171"/>
  <c r="D27" i="171"/>
  <c r="H26" i="171"/>
  <c r="G26" i="171"/>
  <c r="E26" i="171"/>
  <c r="D26" i="171"/>
  <c r="H25" i="171"/>
  <c r="G25" i="171"/>
  <c r="E25" i="171"/>
  <c r="D25" i="171"/>
  <c r="H24" i="171"/>
  <c r="G24" i="171"/>
  <c r="E24" i="171"/>
  <c r="D24" i="171"/>
  <c r="H23" i="171"/>
  <c r="G23" i="171"/>
  <c r="E23" i="171"/>
  <c r="D23" i="171"/>
  <c r="H22" i="171"/>
  <c r="G22" i="171"/>
  <c r="E22" i="171"/>
  <c r="D22" i="171"/>
  <c r="H21" i="171"/>
  <c r="G21" i="171"/>
  <c r="E21" i="171"/>
  <c r="D21" i="171"/>
  <c r="H20" i="171"/>
  <c r="G20" i="171"/>
  <c r="E20" i="171"/>
  <c r="D20" i="171"/>
  <c r="H19" i="171"/>
  <c r="G19" i="171"/>
  <c r="E19" i="171"/>
  <c r="D19" i="171"/>
  <c r="H18" i="171"/>
  <c r="G18" i="171"/>
  <c r="E18" i="171"/>
  <c r="D18" i="171"/>
  <c r="H17" i="171"/>
  <c r="G17" i="171"/>
  <c r="E17" i="171"/>
  <c r="D17" i="171"/>
  <c r="H16" i="171"/>
  <c r="G16" i="171"/>
  <c r="E16" i="171"/>
  <c r="D16" i="171"/>
  <c r="H15" i="171"/>
  <c r="G15" i="171"/>
  <c r="E15" i="171"/>
  <c r="D15" i="171"/>
  <c r="H14" i="171"/>
  <c r="G14" i="171"/>
  <c r="E14" i="171"/>
  <c r="D14" i="171"/>
  <c r="H13" i="171"/>
  <c r="G13" i="171"/>
  <c r="E13" i="171"/>
  <c r="D13" i="171"/>
  <c r="H12" i="171"/>
  <c r="G12" i="171"/>
  <c r="E12" i="171"/>
  <c r="D12" i="171"/>
  <c r="H11" i="171"/>
  <c r="G11" i="171"/>
  <c r="E11" i="171"/>
  <c r="D11" i="171"/>
  <c r="E10" i="171"/>
  <c r="D10" i="171"/>
  <c r="H9" i="171"/>
  <c r="G9" i="171"/>
  <c r="E9" i="171"/>
  <c r="D9" i="171"/>
  <c r="H8" i="171"/>
  <c r="G8" i="171"/>
  <c r="E8" i="171"/>
  <c r="D8" i="171"/>
  <c r="H7" i="171"/>
  <c r="G7" i="171"/>
  <c r="E7" i="171"/>
  <c r="D7" i="171"/>
  <c r="H6" i="171"/>
  <c r="G6" i="171"/>
  <c r="E6" i="171"/>
  <c r="D6" i="171"/>
  <c r="H5" i="171"/>
  <c r="G5" i="171"/>
  <c r="E5" i="171"/>
  <c r="D5" i="171"/>
  <c r="H4" i="171"/>
  <c r="G4" i="171"/>
  <c r="E4" i="171"/>
  <c r="D4" i="171"/>
  <c r="H3" i="171"/>
  <c r="G3" i="171"/>
  <c r="E3" i="171"/>
  <c r="D3" i="171"/>
  <c r="E2" i="171"/>
  <c r="D2" i="171"/>
  <c r="H169" i="158"/>
  <c r="G169" i="158"/>
  <c r="E169" i="158"/>
  <c r="D169" i="158"/>
  <c r="H168" i="158"/>
  <c r="G168" i="158"/>
  <c r="E168" i="158"/>
  <c r="D168" i="158"/>
  <c r="H167" i="158"/>
  <c r="G167" i="158"/>
  <c r="E167" i="158"/>
  <c r="D167" i="158"/>
  <c r="H166" i="158"/>
  <c r="G166" i="158"/>
  <c r="E166" i="158"/>
  <c r="D166" i="158"/>
  <c r="H165" i="158"/>
  <c r="G165" i="158"/>
  <c r="E165" i="158"/>
  <c r="D165" i="158"/>
  <c r="H164" i="158"/>
  <c r="G164" i="158"/>
  <c r="E164" i="158"/>
  <c r="D164" i="158"/>
  <c r="H163" i="158"/>
  <c r="G163" i="158"/>
  <c r="E163" i="158"/>
  <c r="D163" i="158"/>
  <c r="H162" i="158"/>
  <c r="G162" i="158"/>
  <c r="F162" i="158"/>
  <c r="E162" i="158"/>
  <c r="D162" i="158"/>
  <c r="H161" i="158"/>
  <c r="G161" i="158"/>
  <c r="E161" i="158"/>
  <c r="D161" i="158"/>
  <c r="H160" i="158"/>
  <c r="G160" i="158"/>
  <c r="E160" i="158"/>
  <c r="D160" i="158"/>
  <c r="H159" i="158"/>
  <c r="G159" i="158"/>
  <c r="E159" i="158"/>
  <c r="D159" i="158"/>
  <c r="H158" i="158"/>
  <c r="G158" i="158"/>
  <c r="E158" i="158"/>
  <c r="D158" i="158"/>
  <c r="H157" i="158"/>
  <c r="G157" i="158"/>
  <c r="E157" i="158"/>
  <c r="D157" i="158"/>
  <c r="H156" i="158"/>
  <c r="G156" i="158"/>
  <c r="E156" i="158"/>
  <c r="D156" i="158"/>
  <c r="H155" i="158"/>
  <c r="G155" i="158"/>
  <c r="E155" i="158"/>
  <c r="D155" i="158"/>
  <c r="H154" i="158"/>
  <c r="G154" i="158"/>
  <c r="E154" i="158"/>
  <c r="D154" i="158"/>
  <c r="H153" i="158"/>
  <c r="G153" i="158"/>
  <c r="E153" i="158"/>
  <c r="D153" i="158"/>
  <c r="H152" i="158"/>
  <c r="G152" i="158"/>
  <c r="E152" i="158"/>
  <c r="D152" i="158"/>
  <c r="H151" i="158"/>
  <c r="G151" i="158"/>
  <c r="E151" i="158"/>
  <c r="D151" i="158"/>
  <c r="H150" i="158"/>
  <c r="G150" i="158"/>
  <c r="F150" i="158"/>
  <c r="E150" i="158"/>
  <c r="D150" i="158"/>
  <c r="H149" i="158"/>
  <c r="G149" i="158"/>
  <c r="E149" i="158"/>
  <c r="D149" i="158"/>
  <c r="H148" i="158"/>
  <c r="G148" i="158"/>
  <c r="E148" i="158"/>
  <c r="D148" i="158"/>
  <c r="H147" i="158"/>
  <c r="G147" i="158"/>
  <c r="E147" i="158"/>
  <c r="D147" i="158"/>
  <c r="H146" i="158"/>
  <c r="G146" i="158"/>
  <c r="E146" i="158"/>
  <c r="D146" i="158"/>
  <c r="H145" i="158"/>
  <c r="G145" i="158"/>
  <c r="E145" i="158"/>
  <c r="D145" i="158"/>
  <c r="H144" i="158"/>
  <c r="G144" i="158"/>
  <c r="E144" i="158"/>
  <c r="D144" i="158"/>
  <c r="H143" i="158"/>
  <c r="G143" i="158"/>
  <c r="E143" i="158"/>
  <c r="D143" i="158"/>
  <c r="H142" i="158"/>
  <c r="G142" i="158"/>
  <c r="E142" i="158"/>
  <c r="D142" i="158"/>
  <c r="H141" i="158"/>
  <c r="G141" i="158"/>
  <c r="E141" i="158"/>
  <c r="D141" i="158"/>
  <c r="H140" i="158"/>
  <c r="G140" i="158"/>
  <c r="E140" i="158"/>
  <c r="D140" i="158"/>
  <c r="H139" i="158"/>
  <c r="G139" i="158"/>
  <c r="E139" i="158"/>
  <c r="D139" i="158"/>
  <c r="H138" i="158"/>
  <c r="G138" i="158"/>
  <c r="F138" i="158"/>
  <c r="E138" i="158"/>
  <c r="D138" i="158"/>
  <c r="H137" i="158"/>
  <c r="G137" i="158"/>
  <c r="E137" i="158"/>
  <c r="D137" i="158"/>
  <c r="H136" i="158"/>
  <c r="G136" i="158"/>
  <c r="E136" i="158"/>
  <c r="D136" i="158"/>
  <c r="H135" i="158"/>
  <c r="G135" i="158"/>
  <c r="E135" i="158"/>
  <c r="D135" i="158"/>
  <c r="H134" i="158"/>
  <c r="G134" i="158"/>
  <c r="E134" i="158"/>
  <c r="D134" i="158"/>
  <c r="H133" i="158"/>
  <c r="G133" i="158"/>
  <c r="E133" i="158"/>
  <c r="D133" i="158"/>
  <c r="H132" i="158"/>
  <c r="G132" i="158"/>
  <c r="E132" i="158"/>
  <c r="D132" i="158"/>
  <c r="H131" i="158"/>
  <c r="G131" i="158"/>
  <c r="E131" i="158"/>
  <c r="D131" i="158"/>
  <c r="H130" i="158"/>
  <c r="G130" i="158"/>
  <c r="E130" i="158"/>
  <c r="D130" i="158"/>
  <c r="H129" i="158"/>
  <c r="G129" i="158"/>
  <c r="E129" i="158"/>
  <c r="D129" i="158"/>
  <c r="H128" i="158"/>
  <c r="G128" i="158"/>
  <c r="E128" i="158"/>
  <c r="D128" i="158"/>
  <c r="H127" i="158"/>
  <c r="G127" i="158"/>
  <c r="E127" i="158"/>
  <c r="D127" i="158"/>
  <c r="H126" i="158"/>
  <c r="G126" i="158"/>
  <c r="F126" i="158"/>
  <c r="E126" i="158"/>
  <c r="D126" i="158"/>
  <c r="H125" i="158"/>
  <c r="G125" i="158"/>
  <c r="E125" i="158"/>
  <c r="D125" i="158"/>
  <c r="H124" i="158"/>
  <c r="G124" i="158"/>
  <c r="E124" i="158"/>
  <c r="D124" i="158"/>
  <c r="H123" i="158"/>
  <c r="G123" i="158"/>
  <c r="E123" i="158"/>
  <c r="D123" i="158"/>
  <c r="H122" i="158"/>
  <c r="G122" i="158"/>
  <c r="E122" i="158"/>
  <c r="D122" i="158"/>
  <c r="H121" i="158"/>
  <c r="G121" i="158"/>
  <c r="E121" i="158"/>
  <c r="D121" i="158"/>
  <c r="H120" i="158"/>
  <c r="G120" i="158"/>
  <c r="E120" i="158"/>
  <c r="D120" i="158"/>
  <c r="H119" i="158"/>
  <c r="G119" i="158"/>
  <c r="E119" i="158"/>
  <c r="D119" i="158"/>
  <c r="H118" i="158"/>
  <c r="G118" i="158"/>
  <c r="E118" i="158"/>
  <c r="D118" i="158"/>
  <c r="H117" i="158"/>
  <c r="G117" i="158"/>
  <c r="E117" i="158"/>
  <c r="D117" i="158"/>
  <c r="H116" i="158"/>
  <c r="G116" i="158"/>
  <c r="E116" i="158"/>
  <c r="D116" i="158"/>
  <c r="H115" i="158"/>
  <c r="G115" i="158"/>
  <c r="E115" i="158"/>
  <c r="D115" i="158"/>
  <c r="H114" i="158"/>
  <c r="G114" i="158"/>
  <c r="F114" i="158"/>
  <c r="E114" i="158"/>
  <c r="D114" i="158"/>
  <c r="H113" i="158"/>
  <c r="G113" i="158"/>
  <c r="E113" i="158"/>
  <c r="D113" i="158"/>
  <c r="H112" i="158"/>
  <c r="G112" i="158"/>
  <c r="E112" i="158"/>
  <c r="D112" i="158"/>
  <c r="H111" i="158"/>
  <c r="G111" i="158"/>
  <c r="E111" i="158"/>
  <c r="D111" i="158"/>
  <c r="H110" i="158"/>
  <c r="G110" i="158"/>
  <c r="E110" i="158"/>
  <c r="D110" i="158"/>
  <c r="H109" i="158"/>
  <c r="G109" i="158"/>
  <c r="E109" i="158"/>
  <c r="D109" i="158"/>
  <c r="H108" i="158"/>
  <c r="G108" i="158"/>
  <c r="E108" i="158"/>
  <c r="D108" i="158"/>
  <c r="H107" i="158"/>
  <c r="G107" i="158"/>
  <c r="E107" i="158"/>
  <c r="D107" i="158"/>
  <c r="H106" i="158"/>
  <c r="G106" i="158"/>
  <c r="E106" i="158"/>
  <c r="D106" i="158"/>
  <c r="H105" i="158"/>
  <c r="G105" i="158"/>
  <c r="E105" i="158"/>
  <c r="D105" i="158"/>
  <c r="H104" i="158"/>
  <c r="G104" i="158"/>
  <c r="E104" i="158"/>
  <c r="D104" i="158"/>
  <c r="H103" i="158"/>
  <c r="G103" i="158"/>
  <c r="E103" i="158"/>
  <c r="D103" i="158"/>
  <c r="H102" i="158"/>
  <c r="G102" i="158"/>
  <c r="F102" i="158"/>
  <c r="E102" i="158"/>
  <c r="D102" i="158"/>
  <c r="H101" i="158"/>
  <c r="G101" i="158"/>
  <c r="E101" i="158"/>
  <c r="D101" i="158"/>
  <c r="H100" i="158"/>
  <c r="G100" i="158"/>
  <c r="E100" i="158"/>
  <c r="D100" i="158"/>
  <c r="H99" i="158"/>
  <c r="G99" i="158"/>
  <c r="E99" i="158"/>
  <c r="D99" i="158"/>
  <c r="H98" i="158"/>
  <c r="G98" i="158"/>
  <c r="E98" i="158"/>
  <c r="D98" i="158"/>
  <c r="H97" i="158"/>
  <c r="G97" i="158"/>
  <c r="E97" i="158"/>
  <c r="D97" i="158"/>
  <c r="H96" i="158"/>
  <c r="G96" i="158"/>
  <c r="E96" i="158"/>
  <c r="D96" i="158"/>
  <c r="H95" i="158"/>
  <c r="G95" i="158"/>
  <c r="E95" i="158"/>
  <c r="D95" i="158"/>
  <c r="H94" i="158"/>
  <c r="G94" i="158"/>
  <c r="E94" i="158"/>
  <c r="D94" i="158"/>
  <c r="H93" i="158"/>
  <c r="G93" i="158"/>
  <c r="E93" i="158"/>
  <c r="D93" i="158"/>
  <c r="H92" i="158"/>
  <c r="G92" i="158"/>
  <c r="E92" i="158"/>
  <c r="D92" i="158"/>
  <c r="H91" i="158"/>
  <c r="G91" i="158"/>
  <c r="E91" i="158"/>
  <c r="D91" i="158"/>
  <c r="H90" i="158"/>
  <c r="G90" i="158"/>
  <c r="F90" i="158"/>
  <c r="E90" i="158"/>
  <c r="D90" i="158"/>
  <c r="H89" i="158"/>
  <c r="G89" i="158"/>
  <c r="E89" i="158"/>
  <c r="D89" i="158"/>
  <c r="H88" i="158"/>
  <c r="G88" i="158"/>
  <c r="E88" i="158"/>
  <c r="D88" i="158"/>
  <c r="H87" i="158"/>
  <c r="G87" i="158"/>
  <c r="E87" i="158"/>
  <c r="D87" i="158"/>
  <c r="H86" i="158"/>
  <c r="G86" i="158"/>
  <c r="E86" i="158"/>
  <c r="D86" i="158"/>
  <c r="H85" i="158"/>
  <c r="G85" i="158"/>
  <c r="E85" i="158"/>
  <c r="D85" i="158"/>
  <c r="H84" i="158"/>
  <c r="G84" i="158"/>
  <c r="E84" i="158"/>
  <c r="D84" i="158"/>
  <c r="H83" i="158"/>
  <c r="G83" i="158"/>
  <c r="E83" i="158"/>
  <c r="D83" i="158"/>
  <c r="H82" i="158"/>
  <c r="G82" i="158"/>
  <c r="E82" i="158"/>
  <c r="D82" i="158"/>
  <c r="H81" i="158"/>
  <c r="G81" i="158"/>
  <c r="E81" i="158"/>
  <c r="D81" i="158"/>
  <c r="H80" i="158"/>
  <c r="G80" i="158"/>
  <c r="E80" i="158"/>
  <c r="D80" i="158"/>
  <c r="H79" i="158"/>
  <c r="G79" i="158"/>
  <c r="E79" i="158"/>
  <c r="D79" i="158"/>
  <c r="H78" i="158"/>
  <c r="G78" i="158"/>
  <c r="F78" i="158"/>
  <c r="E78" i="158"/>
  <c r="D78" i="158"/>
  <c r="H77" i="158"/>
  <c r="G77" i="158"/>
  <c r="E77" i="158"/>
  <c r="D77" i="158"/>
  <c r="H76" i="158"/>
  <c r="G76" i="158"/>
  <c r="E76" i="158"/>
  <c r="D76" i="158"/>
  <c r="H75" i="158"/>
  <c r="G75" i="158"/>
  <c r="E75" i="158"/>
  <c r="D75" i="158"/>
  <c r="H74" i="158"/>
  <c r="G74" i="158"/>
  <c r="E74" i="158"/>
  <c r="D74" i="158"/>
  <c r="H73" i="158"/>
  <c r="G73" i="158"/>
  <c r="E73" i="158"/>
  <c r="D73" i="158"/>
  <c r="H72" i="158"/>
  <c r="G72" i="158"/>
  <c r="E72" i="158"/>
  <c r="D72" i="158"/>
  <c r="H71" i="158"/>
  <c r="G71" i="158"/>
  <c r="E71" i="158"/>
  <c r="D71" i="158"/>
  <c r="H70" i="158"/>
  <c r="G70" i="158"/>
  <c r="E70" i="158"/>
  <c r="D70" i="158"/>
  <c r="H69" i="158"/>
  <c r="G69" i="158"/>
  <c r="E69" i="158"/>
  <c r="D69" i="158"/>
  <c r="H68" i="158"/>
  <c r="G68" i="158"/>
  <c r="E68" i="158"/>
  <c r="D68" i="158"/>
  <c r="H67" i="158"/>
  <c r="G67" i="158"/>
  <c r="E67" i="158"/>
  <c r="D67" i="158"/>
  <c r="H66" i="158"/>
  <c r="G66" i="158"/>
  <c r="F66" i="158"/>
  <c r="E66" i="158"/>
  <c r="D66" i="158"/>
  <c r="H65" i="158"/>
  <c r="G65" i="158"/>
  <c r="E65" i="158"/>
  <c r="D65" i="158"/>
  <c r="H64" i="158"/>
  <c r="G64" i="158"/>
  <c r="E64" i="158"/>
  <c r="D64" i="158"/>
  <c r="H63" i="158"/>
  <c r="G63" i="158"/>
  <c r="E63" i="158"/>
  <c r="D63" i="158"/>
  <c r="H62" i="158"/>
  <c r="G62" i="158"/>
  <c r="E62" i="158"/>
  <c r="D62" i="158"/>
  <c r="H61" i="158"/>
  <c r="G61" i="158"/>
  <c r="E61" i="158"/>
  <c r="D61" i="158"/>
  <c r="H60" i="158"/>
  <c r="G60" i="158"/>
  <c r="E60" i="158"/>
  <c r="D60" i="158"/>
  <c r="H59" i="158"/>
  <c r="G59" i="158"/>
  <c r="E59" i="158"/>
  <c r="D59" i="158"/>
  <c r="H58" i="158"/>
  <c r="G58" i="158"/>
  <c r="E58" i="158"/>
  <c r="D58" i="158"/>
  <c r="H57" i="158"/>
  <c r="G57" i="158"/>
  <c r="E57" i="158"/>
  <c r="D57" i="158"/>
  <c r="H56" i="158"/>
  <c r="G56" i="158"/>
  <c r="E56" i="158"/>
  <c r="D56" i="158"/>
  <c r="H55" i="158"/>
  <c r="G55" i="158"/>
  <c r="E55" i="158"/>
  <c r="D55" i="158"/>
  <c r="H54" i="158"/>
  <c r="G54" i="158"/>
  <c r="F54" i="158"/>
  <c r="E54" i="158"/>
  <c r="D54" i="158"/>
  <c r="H53" i="158"/>
  <c r="G53" i="158"/>
  <c r="E53" i="158"/>
  <c r="D53" i="158"/>
  <c r="H52" i="158"/>
  <c r="G52" i="158"/>
  <c r="E52" i="158"/>
  <c r="D52" i="158"/>
  <c r="H51" i="158"/>
  <c r="G51" i="158"/>
  <c r="E51" i="158"/>
  <c r="D51" i="158"/>
  <c r="H50" i="158"/>
  <c r="G50" i="158"/>
  <c r="E50" i="158"/>
  <c r="D50" i="158"/>
  <c r="H49" i="158"/>
  <c r="G49" i="158"/>
  <c r="E49" i="158"/>
  <c r="D49" i="158"/>
  <c r="H48" i="158"/>
  <c r="G48" i="158"/>
  <c r="E48" i="158"/>
  <c r="D48" i="158"/>
  <c r="H47" i="158"/>
  <c r="G47" i="158"/>
  <c r="E47" i="158"/>
  <c r="D47" i="158"/>
  <c r="H46" i="158"/>
  <c r="G46" i="158"/>
  <c r="E46" i="158"/>
  <c r="D46" i="158"/>
  <c r="H45" i="158"/>
  <c r="G45" i="158"/>
  <c r="E45" i="158"/>
  <c r="D45" i="158"/>
  <c r="H44" i="158"/>
  <c r="G44" i="158"/>
  <c r="E44" i="158"/>
  <c r="D44" i="158"/>
  <c r="H43" i="158"/>
  <c r="G43" i="158"/>
  <c r="E43" i="158"/>
  <c r="D43" i="158"/>
  <c r="H42" i="158"/>
  <c r="G42" i="158"/>
  <c r="F42" i="158"/>
  <c r="E42" i="158"/>
  <c r="D42" i="158"/>
  <c r="H41" i="158"/>
  <c r="G41" i="158"/>
  <c r="E41" i="158"/>
  <c r="D41" i="158"/>
  <c r="H40" i="158"/>
  <c r="G40" i="158"/>
  <c r="E40" i="158"/>
  <c r="D40" i="158"/>
  <c r="H39" i="158"/>
  <c r="G39" i="158"/>
  <c r="E39" i="158"/>
  <c r="D39" i="158"/>
  <c r="H38" i="158"/>
  <c r="G38" i="158"/>
  <c r="E38" i="158"/>
  <c r="D38" i="158"/>
  <c r="H37" i="158"/>
  <c r="G37" i="158"/>
  <c r="E37" i="158"/>
  <c r="D37" i="158"/>
  <c r="H36" i="158"/>
  <c r="G36" i="158"/>
  <c r="E36" i="158"/>
  <c r="D36" i="158"/>
  <c r="H35" i="158"/>
  <c r="G35" i="158"/>
  <c r="E35" i="158"/>
  <c r="D35" i="158"/>
  <c r="H34" i="158"/>
  <c r="G34" i="158"/>
  <c r="E34" i="158"/>
  <c r="D34" i="158"/>
  <c r="H33" i="158"/>
  <c r="G33" i="158"/>
  <c r="E33" i="158"/>
  <c r="D33" i="158"/>
  <c r="H32" i="158"/>
  <c r="G32" i="158"/>
  <c r="E32" i="158"/>
  <c r="D32" i="158"/>
  <c r="H31" i="158"/>
  <c r="G31" i="158"/>
  <c r="E31" i="158"/>
  <c r="D31" i="158"/>
  <c r="H30" i="158"/>
  <c r="G30" i="158"/>
  <c r="F30" i="158"/>
  <c r="E30" i="158"/>
  <c r="D30" i="158"/>
  <c r="H29" i="158"/>
  <c r="G29" i="158"/>
  <c r="E29" i="158"/>
  <c r="D29" i="158"/>
  <c r="H28" i="158"/>
  <c r="G28" i="158"/>
  <c r="E28" i="158"/>
  <c r="D28" i="158"/>
  <c r="H27" i="158"/>
  <c r="G27" i="158"/>
  <c r="E27" i="158"/>
  <c r="D27" i="158"/>
  <c r="H26" i="158"/>
  <c r="G26" i="158"/>
  <c r="E26" i="158"/>
  <c r="D26" i="158"/>
  <c r="H25" i="158"/>
  <c r="G25" i="158"/>
  <c r="E25" i="158"/>
  <c r="D25" i="158"/>
  <c r="H24" i="158"/>
  <c r="G24" i="158"/>
  <c r="E24" i="158"/>
  <c r="D24" i="158"/>
  <c r="H23" i="158"/>
  <c r="G23" i="158"/>
  <c r="E23" i="158"/>
  <c r="D23" i="158"/>
  <c r="H22" i="158"/>
  <c r="G22" i="158"/>
  <c r="E22" i="158"/>
  <c r="D22" i="158"/>
  <c r="H21" i="158"/>
  <c r="G21" i="158"/>
  <c r="E21" i="158"/>
  <c r="D21" i="158"/>
  <c r="H20" i="158"/>
  <c r="G20" i="158"/>
  <c r="E20" i="158"/>
  <c r="D20" i="158"/>
  <c r="H19" i="158"/>
  <c r="G19" i="158"/>
  <c r="E19" i="158"/>
  <c r="D19" i="158"/>
  <c r="H18" i="158"/>
  <c r="G18" i="158"/>
  <c r="F18" i="158"/>
  <c r="E18" i="158"/>
  <c r="D18" i="158"/>
  <c r="H17" i="158"/>
  <c r="G17" i="158"/>
  <c r="E17" i="158"/>
  <c r="D17" i="158"/>
  <c r="H16" i="158"/>
  <c r="G16" i="158"/>
  <c r="E16" i="158"/>
  <c r="D16" i="158"/>
  <c r="H15" i="158"/>
  <c r="G15" i="158"/>
  <c r="E15" i="158"/>
  <c r="D15" i="158"/>
  <c r="E14" i="158"/>
  <c r="D14" i="158"/>
  <c r="H13" i="158"/>
  <c r="G13" i="158"/>
  <c r="E13" i="158"/>
  <c r="D13" i="158"/>
  <c r="H12" i="158"/>
  <c r="G12" i="158"/>
  <c r="E12" i="158"/>
  <c r="D12" i="158"/>
  <c r="H11" i="158"/>
  <c r="G11" i="158"/>
  <c r="E11" i="158"/>
  <c r="D11" i="158"/>
  <c r="H10" i="158"/>
  <c r="G10" i="158"/>
  <c r="E10" i="158"/>
  <c r="D10" i="158"/>
  <c r="H9" i="158"/>
  <c r="G9" i="158"/>
  <c r="E9" i="158"/>
  <c r="D9" i="158"/>
  <c r="H8" i="158"/>
  <c r="G8" i="158"/>
  <c r="E8" i="158"/>
  <c r="D8" i="158"/>
  <c r="H7" i="158"/>
  <c r="G7" i="158"/>
  <c r="E7" i="158"/>
  <c r="D7" i="158"/>
  <c r="H6" i="158"/>
  <c r="G6" i="158"/>
  <c r="F6" i="158"/>
  <c r="E6" i="158"/>
  <c r="D6" i="158"/>
  <c r="H5" i="158"/>
  <c r="G5" i="158"/>
  <c r="E5" i="158"/>
  <c r="D5" i="158"/>
  <c r="H4" i="158"/>
  <c r="G4" i="158"/>
  <c r="E4" i="158"/>
  <c r="D4" i="158"/>
  <c r="H3" i="158"/>
  <c r="G3" i="158"/>
  <c r="E3" i="158"/>
  <c r="D3" i="158"/>
  <c r="E2" i="158"/>
  <c r="D2" i="158"/>
  <c r="H169" i="161"/>
  <c r="G169" i="161"/>
  <c r="E169" i="161"/>
  <c r="D169" i="161"/>
  <c r="H168" i="161"/>
  <c r="G168" i="161"/>
  <c r="E168" i="161"/>
  <c r="D168" i="161"/>
  <c r="H167" i="161"/>
  <c r="G167" i="161"/>
  <c r="E167" i="161"/>
  <c r="D167" i="161"/>
  <c r="H166" i="161"/>
  <c r="G166" i="161"/>
  <c r="E166" i="161"/>
  <c r="D166" i="161"/>
  <c r="H165" i="161"/>
  <c r="G165" i="161"/>
  <c r="E165" i="161"/>
  <c r="D165" i="161"/>
  <c r="H164" i="161"/>
  <c r="G164" i="161"/>
  <c r="E164" i="161"/>
  <c r="D164" i="161"/>
  <c r="H163" i="161"/>
  <c r="G163" i="161"/>
  <c r="E163" i="161"/>
  <c r="D163" i="161"/>
  <c r="H162" i="161"/>
  <c r="G162" i="161"/>
  <c r="E162" i="161"/>
  <c r="D162" i="161"/>
  <c r="H161" i="161"/>
  <c r="G161" i="161"/>
  <c r="E161" i="161"/>
  <c r="D161" i="161"/>
  <c r="H160" i="161"/>
  <c r="G160" i="161"/>
  <c r="E160" i="161"/>
  <c r="D160" i="161"/>
  <c r="H159" i="161"/>
  <c r="G159" i="161"/>
  <c r="E159" i="161"/>
  <c r="D159" i="161"/>
  <c r="H158" i="161"/>
  <c r="G158" i="161"/>
  <c r="E158" i="161"/>
  <c r="D158" i="161"/>
  <c r="H157" i="161"/>
  <c r="G157" i="161"/>
  <c r="E157" i="161"/>
  <c r="D157" i="161"/>
  <c r="H156" i="161"/>
  <c r="G156" i="161"/>
  <c r="E156" i="161"/>
  <c r="D156" i="161"/>
  <c r="H155" i="161"/>
  <c r="G155" i="161"/>
  <c r="E155" i="161"/>
  <c r="D155" i="161"/>
  <c r="H154" i="161"/>
  <c r="G154" i="161"/>
  <c r="E154" i="161"/>
  <c r="D154" i="161"/>
  <c r="H153" i="161"/>
  <c r="G153" i="161"/>
  <c r="E153" i="161"/>
  <c r="D153" i="161"/>
  <c r="H152" i="161"/>
  <c r="G152" i="161"/>
  <c r="E152" i="161"/>
  <c r="D152" i="161"/>
  <c r="H151" i="161"/>
  <c r="G151" i="161"/>
  <c r="E151" i="161"/>
  <c r="D151" i="161"/>
  <c r="H150" i="161"/>
  <c r="G150" i="161"/>
  <c r="E150" i="161"/>
  <c r="D150" i="161"/>
  <c r="H149" i="161"/>
  <c r="G149" i="161"/>
  <c r="E149" i="161"/>
  <c r="D149" i="161"/>
  <c r="H148" i="161"/>
  <c r="G148" i="161"/>
  <c r="E148" i="161"/>
  <c r="D148" i="161"/>
  <c r="H147" i="161"/>
  <c r="G147" i="161"/>
  <c r="E147" i="161"/>
  <c r="D147" i="161"/>
  <c r="H146" i="161"/>
  <c r="G146" i="161"/>
  <c r="E146" i="161"/>
  <c r="D146" i="161"/>
  <c r="H145" i="161"/>
  <c r="G145" i="161"/>
  <c r="E145" i="161"/>
  <c r="D145" i="161"/>
  <c r="H144" i="161"/>
  <c r="G144" i="161"/>
  <c r="E144" i="161"/>
  <c r="D144" i="161"/>
  <c r="H143" i="161"/>
  <c r="G143" i="161"/>
  <c r="E143" i="161"/>
  <c r="D143" i="161"/>
  <c r="H142" i="161"/>
  <c r="G142" i="161"/>
  <c r="E142" i="161"/>
  <c r="D142" i="161"/>
  <c r="H141" i="161"/>
  <c r="G141" i="161"/>
  <c r="E141" i="161"/>
  <c r="D141" i="161"/>
  <c r="H140" i="161"/>
  <c r="G140" i="161"/>
  <c r="E140" i="161"/>
  <c r="D140" i="161"/>
  <c r="H139" i="161"/>
  <c r="G139" i="161"/>
  <c r="E139" i="161"/>
  <c r="D139" i="161"/>
  <c r="H138" i="161"/>
  <c r="G138" i="161"/>
  <c r="E138" i="161"/>
  <c r="D138" i="161"/>
  <c r="H137" i="161"/>
  <c r="G137" i="161"/>
  <c r="E137" i="161"/>
  <c r="D137" i="161"/>
  <c r="H136" i="161"/>
  <c r="G136" i="161"/>
  <c r="E136" i="161"/>
  <c r="D136" i="161"/>
  <c r="H135" i="161"/>
  <c r="G135" i="161"/>
  <c r="E135" i="161"/>
  <c r="D135" i="161"/>
  <c r="H134" i="161"/>
  <c r="G134" i="161"/>
  <c r="E134" i="161"/>
  <c r="D134" i="161"/>
  <c r="H133" i="161"/>
  <c r="G133" i="161"/>
  <c r="E133" i="161"/>
  <c r="D133" i="161"/>
  <c r="H132" i="161"/>
  <c r="G132" i="161"/>
  <c r="E132" i="161"/>
  <c r="D132" i="161"/>
  <c r="H131" i="161"/>
  <c r="G131" i="161"/>
  <c r="E131" i="161"/>
  <c r="D131" i="161"/>
  <c r="H130" i="161"/>
  <c r="G130" i="161"/>
  <c r="E130" i="161"/>
  <c r="D130" i="161"/>
  <c r="H129" i="161"/>
  <c r="G129" i="161"/>
  <c r="E129" i="161"/>
  <c r="D129" i="161"/>
  <c r="H128" i="161"/>
  <c r="G128" i="161"/>
  <c r="E128" i="161"/>
  <c r="D128" i="161"/>
  <c r="H127" i="161"/>
  <c r="G127" i="161"/>
  <c r="E127" i="161"/>
  <c r="D127" i="161"/>
  <c r="H126" i="161"/>
  <c r="G126" i="161"/>
  <c r="E126" i="161"/>
  <c r="D126" i="161"/>
  <c r="H125" i="161"/>
  <c r="G125" i="161"/>
  <c r="E125" i="161"/>
  <c r="D125" i="161"/>
  <c r="H124" i="161"/>
  <c r="G124" i="161"/>
  <c r="E124" i="161"/>
  <c r="D124" i="161"/>
  <c r="H123" i="161"/>
  <c r="G123" i="161"/>
  <c r="E123" i="161"/>
  <c r="D123" i="161"/>
  <c r="H122" i="161"/>
  <c r="G122" i="161"/>
  <c r="E122" i="161"/>
  <c r="D122" i="161"/>
  <c r="H121" i="161"/>
  <c r="G121" i="161"/>
  <c r="E121" i="161"/>
  <c r="D121" i="161"/>
  <c r="H120" i="161"/>
  <c r="G120" i="161"/>
  <c r="E120" i="161"/>
  <c r="D120" i="161"/>
  <c r="H119" i="161"/>
  <c r="G119" i="161"/>
  <c r="E119" i="161"/>
  <c r="D119" i="161"/>
  <c r="H118" i="161"/>
  <c r="G118" i="161"/>
  <c r="E118" i="161"/>
  <c r="D118" i="161"/>
  <c r="H117" i="161"/>
  <c r="G117" i="161"/>
  <c r="E117" i="161"/>
  <c r="D117" i="161"/>
  <c r="H116" i="161"/>
  <c r="G116" i="161"/>
  <c r="E116" i="161"/>
  <c r="D116" i="161"/>
  <c r="H115" i="161"/>
  <c r="G115" i="161"/>
  <c r="E115" i="161"/>
  <c r="D115" i="161"/>
  <c r="H114" i="161"/>
  <c r="G114" i="161"/>
  <c r="E114" i="161"/>
  <c r="D114" i="161"/>
  <c r="H113" i="161"/>
  <c r="G113" i="161"/>
  <c r="E113" i="161"/>
  <c r="D113" i="161"/>
  <c r="H112" i="161"/>
  <c r="G112" i="161"/>
  <c r="E112" i="161"/>
  <c r="D112" i="161"/>
  <c r="H111" i="161"/>
  <c r="G111" i="161"/>
  <c r="E111" i="161"/>
  <c r="D111" i="161"/>
  <c r="H110" i="161"/>
  <c r="G110" i="161"/>
  <c r="E110" i="161"/>
  <c r="D110" i="161"/>
  <c r="H109" i="161"/>
  <c r="G109" i="161"/>
  <c r="E109" i="161"/>
  <c r="D109" i="161"/>
  <c r="H108" i="161"/>
  <c r="G108" i="161"/>
  <c r="E108" i="161"/>
  <c r="D108" i="161"/>
  <c r="H107" i="161"/>
  <c r="G107" i="161"/>
  <c r="E107" i="161"/>
  <c r="D107" i="161"/>
  <c r="H106" i="161"/>
  <c r="G106" i="161"/>
  <c r="E106" i="161"/>
  <c r="D106" i="161"/>
  <c r="H105" i="161"/>
  <c r="G105" i="161"/>
  <c r="E105" i="161"/>
  <c r="D105" i="161"/>
  <c r="H104" i="161"/>
  <c r="G104" i="161"/>
  <c r="E104" i="161"/>
  <c r="D104" i="161"/>
  <c r="H103" i="161"/>
  <c r="G103" i="161"/>
  <c r="E103" i="161"/>
  <c r="D103" i="161"/>
  <c r="H102" i="161"/>
  <c r="G102" i="161"/>
  <c r="E102" i="161"/>
  <c r="D102" i="161"/>
  <c r="H101" i="161"/>
  <c r="G101" i="161"/>
  <c r="E101" i="161"/>
  <c r="D101" i="161"/>
  <c r="H100" i="161"/>
  <c r="G100" i="161"/>
  <c r="E100" i="161"/>
  <c r="D100" i="161"/>
  <c r="H99" i="161"/>
  <c r="G99" i="161"/>
  <c r="E99" i="161"/>
  <c r="D99" i="161"/>
  <c r="H98" i="161"/>
  <c r="G98" i="161"/>
  <c r="E98" i="161"/>
  <c r="D98" i="161"/>
  <c r="H97" i="161"/>
  <c r="G97" i="161"/>
  <c r="E97" i="161"/>
  <c r="D97" i="161"/>
  <c r="H96" i="161"/>
  <c r="G96" i="161"/>
  <c r="E96" i="161"/>
  <c r="D96" i="161"/>
  <c r="H95" i="161"/>
  <c r="G95" i="161"/>
  <c r="E95" i="161"/>
  <c r="D95" i="161"/>
  <c r="H94" i="161"/>
  <c r="G94" i="161"/>
  <c r="E94" i="161"/>
  <c r="D94" i="161"/>
  <c r="H93" i="161"/>
  <c r="G93" i="161"/>
  <c r="E93" i="161"/>
  <c r="D93" i="161"/>
  <c r="H92" i="161"/>
  <c r="G92" i="161"/>
  <c r="E92" i="161"/>
  <c r="D92" i="161"/>
  <c r="H91" i="161"/>
  <c r="G91" i="161"/>
  <c r="E91" i="161"/>
  <c r="D91" i="161"/>
  <c r="H90" i="161"/>
  <c r="G90" i="161"/>
  <c r="E90" i="161"/>
  <c r="D90" i="161"/>
  <c r="H89" i="161"/>
  <c r="G89" i="161"/>
  <c r="E89" i="161"/>
  <c r="D89" i="161"/>
  <c r="H88" i="161"/>
  <c r="G88" i="161"/>
  <c r="E88" i="161"/>
  <c r="D88" i="161"/>
  <c r="H87" i="161"/>
  <c r="G87" i="161"/>
  <c r="E87" i="161"/>
  <c r="D87" i="161"/>
  <c r="H86" i="161"/>
  <c r="G86" i="161"/>
  <c r="E86" i="161"/>
  <c r="D86" i="161"/>
  <c r="H85" i="161"/>
  <c r="G85" i="161"/>
  <c r="E85" i="161"/>
  <c r="D85" i="161"/>
  <c r="H84" i="161"/>
  <c r="G84" i="161"/>
  <c r="E84" i="161"/>
  <c r="D84" i="161"/>
  <c r="H83" i="161"/>
  <c r="G83" i="161"/>
  <c r="E83" i="161"/>
  <c r="D83" i="161"/>
  <c r="H82" i="161"/>
  <c r="G82" i="161"/>
  <c r="E82" i="161"/>
  <c r="D82" i="161"/>
  <c r="H81" i="161"/>
  <c r="G81" i="161"/>
  <c r="E81" i="161"/>
  <c r="D81" i="161"/>
  <c r="H80" i="161"/>
  <c r="G80" i="161"/>
  <c r="E80" i="161"/>
  <c r="D80" i="161"/>
  <c r="H79" i="161"/>
  <c r="G79" i="161"/>
  <c r="E79" i="161"/>
  <c r="D79" i="161"/>
  <c r="H78" i="161"/>
  <c r="G78" i="161"/>
  <c r="E78" i="161"/>
  <c r="D78" i="161"/>
  <c r="H77" i="161"/>
  <c r="G77" i="161"/>
  <c r="E77" i="161"/>
  <c r="D77" i="161"/>
  <c r="H76" i="161"/>
  <c r="G76" i="161"/>
  <c r="E76" i="161"/>
  <c r="D76" i="161"/>
  <c r="H75" i="161"/>
  <c r="G75" i="161"/>
  <c r="E75" i="161"/>
  <c r="D75" i="161"/>
  <c r="H74" i="161"/>
  <c r="G74" i="161"/>
  <c r="E74" i="161"/>
  <c r="D74" i="161"/>
  <c r="H73" i="161"/>
  <c r="G73" i="161"/>
  <c r="E73" i="161"/>
  <c r="D73" i="161"/>
  <c r="H72" i="161"/>
  <c r="G72" i="161"/>
  <c r="E72" i="161"/>
  <c r="D72" i="161"/>
  <c r="H71" i="161"/>
  <c r="G71" i="161"/>
  <c r="E71" i="161"/>
  <c r="D71" i="161"/>
  <c r="H70" i="161"/>
  <c r="G70" i="161"/>
  <c r="E70" i="161"/>
  <c r="D70" i="161"/>
  <c r="H69" i="161"/>
  <c r="G69" i="161"/>
  <c r="E69" i="161"/>
  <c r="D69" i="161"/>
  <c r="H68" i="161"/>
  <c r="G68" i="161"/>
  <c r="E68" i="161"/>
  <c r="D68" i="161"/>
  <c r="H67" i="161"/>
  <c r="G67" i="161"/>
  <c r="E67" i="161"/>
  <c r="D67" i="161"/>
  <c r="H66" i="161"/>
  <c r="G66" i="161"/>
  <c r="E66" i="161"/>
  <c r="D66" i="161"/>
  <c r="H65" i="161"/>
  <c r="G65" i="161"/>
  <c r="E65" i="161"/>
  <c r="D65" i="161"/>
  <c r="H64" i="161"/>
  <c r="G64" i="161"/>
  <c r="E64" i="161"/>
  <c r="D64" i="161"/>
  <c r="H63" i="161"/>
  <c r="G63" i="161"/>
  <c r="E63" i="161"/>
  <c r="D63" i="161"/>
  <c r="H62" i="161"/>
  <c r="G62" i="161"/>
  <c r="E62" i="161"/>
  <c r="D62" i="161"/>
  <c r="H61" i="161"/>
  <c r="G61" i="161"/>
  <c r="E61" i="161"/>
  <c r="D61" i="161"/>
  <c r="H60" i="161"/>
  <c r="G60" i="161"/>
  <c r="E60" i="161"/>
  <c r="D60" i="161"/>
  <c r="H59" i="161"/>
  <c r="G59" i="161"/>
  <c r="E59" i="161"/>
  <c r="D59" i="161"/>
  <c r="H58" i="161"/>
  <c r="G58" i="161"/>
  <c r="E58" i="161"/>
  <c r="D58" i="161"/>
  <c r="H57" i="161"/>
  <c r="G57" i="161"/>
  <c r="E57" i="161"/>
  <c r="D57" i="161"/>
  <c r="H56" i="161"/>
  <c r="G56" i="161"/>
  <c r="E56" i="161"/>
  <c r="D56" i="161"/>
  <c r="H55" i="161"/>
  <c r="G55" i="161"/>
  <c r="E55" i="161"/>
  <c r="D55" i="161"/>
  <c r="H54" i="161"/>
  <c r="G54" i="161"/>
  <c r="E54" i="161"/>
  <c r="D54" i="161"/>
  <c r="H53" i="161"/>
  <c r="G53" i="161"/>
  <c r="E53" i="161"/>
  <c r="D53" i="161"/>
  <c r="H52" i="161"/>
  <c r="G52" i="161"/>
  <c r="E52" i="161"/>
  <c r="D52" i="161"/>
  <c r="H51" i="161"/>
  <c r="G51" i="161"/>
  <c r="E51" i="161"/>
  <c r="D51" i="161"/>
  <c r="H50" i="161"/>
  <c r="G50" i="161"/>
  <c r="E50" i="161"/>
  <c r="D50" i="161"/>
  <c r="H49" i="161"/>
  <c r="G49" i="161"/>
  <c r="E49" i="161"/>
  <c r="D49" i="161"/>
  <c r="H48" i="161"/>
  <c r="G48" i="161"/>
  <c r="E48" i="161"/>
  <c r="D48" i="161"/>
  <c r="H47" i="161"/>
  <c r="G47" i="161"/>
  <c r="E47" i="161"/>
  <c r="D47" i="161"/>
  <c r="H46" i="161"/>
  <c r="G46" i="161"/>
  <c r="E46" i="161"/>
  <c r="D46" i="161"/>
  <c r="H45" i="161"/>
  <c r="G45" i="161"/>
  <c r="E45" i="161"/>
  <c r="D45" i="161"/>
  <c r="H44" i="161"/>
  <c r="G44" i="161"/>
  <c r="E44" i="161"/>
  <c r="D44" i="161"/>
  <c r="H43" i="161"/>
  <c r="G43" i="161"/>
  <c r="E43" i="161"/>
  <c r="D43" i="161"/>
  <c r="H42" i="161"/>
  <c r="G42" i="161"/>
  <c r="E42" i="161"/>
  <c r="D42" i="161"/>
  <c r="H41" i="161"/>
  <c r="G41" i="161"/>
  <c r="E41" i="161"/>
  <c r="D41" i="161"/>
  <c r="H40" i="161"/>
  <c r="G40" i="161"/>
  <c r="E40" i="161"/>
  <c r="D40" i="161"/>
  <c r="H39" i="161"/>
  <c r="G39" i="161"/>
  <c r="E39" i="161"/>
  <c r="D39" i="161"/>
  <c r="H38" i="161"/>
  <c r="G38" i="161"/>
  <c r="E38" i="161"/>
  <c r="D38" i="161"/>
  <c r="H37" i="161"/>
  <c r="G37" i="161"/>
  <c r="E37" i="161"/>
  <c r="D37" i="161"/>
  <c r="H36" i="161"/>
  <c r="G36" i="161"/>
  <c r="E36" i="161"/>
  <c r="D36" i="161"/>
  <c r="H35" i="161"/>
  <c r="G35" i="161"/>
  <c r="E35" i="161"/>
  <c r="D35" i="161"/>
  <c r="H34" i="161"/>
  <c r="G34" i="161"/>
  <c r="E34" i="161"/>
  <c r="D34" i="161"/>
  <c r="H33" i="161"/>
  <c r="G33" i="161"/>
  <c r="E33" i="161"/>
  <c r="D33" i="161"/>
  <c r="H32" i="161"/>
  <c r="G32" i="161"/>
  <c r="E32" i="161"/>
  <c r="D32" i="161"/>
  <c r="H31" i="161"/>
  <c r="G31" i="161"/>
  <c r="E31" i="161"/>
  <c r="D31" i="161"/>
  <c r="H30" i="161"/>
  <c r="G30" i="161"/>
  <c r="E30" i="161"/>
  <c r="D30" i="161"/>
  <c r="H29" i="161"/>
  <c r="G29" i="161"/>
  <c r="E29" i="161"/>
  <c r="D29" i="161"/>
  <c r="H28" i="161"/>
  <c r="G28" i="161"/>
  <c r="E28" i="161"/>
  <c r="D28" i="161"/>
  <c r="H27" i="161"/>
  <c r="G27" i="161"/>
  <c r="E27" i="161"/>
  <c r="D27" i="161"/>
  <c r="H26" i="161"/>
  <c r="G26" i="161"/>
  <c r="E26" i="161"/>
  <c r="D26" i="161"/>
  <c r="H25" i="161"/>
  <c r="G25" i="161"/>
  <c r="E25" i="161"/>
  <c r="D25" i="161"/>
  <c r="H24" i="161"/>
  <c r="G24" i="161"/>
  <c r="E24" i="161"/>
  <c r="D24" i="161"/>
  <c r="H23" i="161"/>
  <c r="G23" i="161"/>
  <c r="E23" i="161"/>
  <c r="D23" i="161"/>
  <c r="H22" i="161"/>
  <c r="G22" i="161"/>
  <c r="E22" i="161"/>
  <c r="D22" i="161"/>
  <c r="H21" i="161"/>
  <c r="G21" i="161"/>
  <c r="E21" i="161"/>
  <c r="D21" i="161"/>
  <c r="H20" i="161"/>
  <c r="G20" i="161"/>
  <c r="E20" i="161"/>
  <c r="D20" i="161"/>
  <c r="H19" i="161"/>
  <c r="G19" i="161"/>
  <c r="E19" i="161"/>
  <c r="D19" i="161"/>
  <c r="H18" i="161"/>
  <c r="G18" i="161"/>
  <c r="E18" i="161"/>
  <c r="D18" i="161"/>
  <c r="H17" i="161"/>
  <c r="G17" i="161"/>
  <c r="E17" i="161"/>
  <c r="D17" i="161"/>
  <c r="H16" i="161"/>
  <c r="G16" i="161"/>
  <c r="E16" i="161"/>
  <c r="D16" i="161"/>
  <c r="H15" i="161"/>
  <c r="G15" i="161"/>
  <c r="E15" i="161"/>
  <c r="D15" i="161"/>
  <c r="E14" i="161"/>
  <c r="D14" i="161"/>
  <c r="F162" i="161"/>
  <c r="F150" i="161"/>
  <c r="F138" i="161"/>
  <c r="F126" i="161"/>
  <c r="F114" i="161"/>
  <c r="F102" i="161"/>
  <c r="F90" i="161"/>
  <c r="F78" i="161"/>
  <c r="F66" i="161"/>
  <c r="F54" i="161"/>
  <c r="F42" i="161"/>
  <c r="F30" i="161"/>
  <c r="F18" i="161"/>
  <c r="H13" i="161"/>
  <c r="G13" i="161"/>
  <c r="H12" i="161"/>
  <c r="G12" i="161"/>
  <c r="H11" i="161"/>
  <c r="G11" i="161"/>
  <c r="H10" i="161"/>
  <c r="G10" i="161"/>
  <c r="H9" i="161"/>
  <c r="G9" i="161"/>
  <c r="H8" i="161"/>
  <c r="G8" i="161"/>
  <c r="H7" i="161"/>
  <c r="G7" i="161"/>
  <c r="H6" i="161"/>
  <c r="G6" i="161"/>
  <c r="D5" i="161"/>
  <c r="E5" i="161"/>
  <c r="D5" i="172"/>
  <c r="F5" i="172"/>
  <c r="E5" i="172"/>
  <c r="F5" i="170"/>
  <c r="E5" i="170"/>
  <c r="D5" i="170"/>
  <c r="H4" i="161"/>
  <c r="G4" i="161"/>
  <c r="H3" i="161"/>
  <c r="E13" i="161"/>
  <c r="D13" i="161"/>
  <c r="E12" i="161"/>
  <c r="D12" i="161"/>
  <c r="E11" i="161"/>
  <c r="D11" i="161"/>
  <c r="E10" i="161"/>
  <c r="D10" i="161"/>
  <c r="E9" i="161"/>
  <c r="D9" i="161"/>
  <c r="E8" i="161"/>
  <c r="D8" i="161"/>
  <c r="E7" i="161"/>
  <c r="D7" i="161"/>
  <c r="E6" i="161"/>
  <c r="D6" i="161"/>
  <c r="E4" i="161"/>
  <c r="D4" i="161"/>
  <c r="E3" i="161"/>
  <c r="D3" i="161"/>
  <c r="E2" i="161"/>
  <c r="D2" i="161"/>
  <c r="F112" i="195"/>
  <c r="F111" i="195"/>
  <c r="F102" i="195"/>
  <c r="F116" i="195"/>
  <c r="F107" i="195"/>
  <c r="F106" i="195"/>
  <c r="C2" i="194"/>
  <c r="F9" i="192"/>
  <c r="F119" i="192"/>
  <c r="F86" i="192"/>
  <c r="F77" i="192"/>
  <c r="F3" i="192"/>
  <c r="F18" i="192"/>
  <c r="C2" i="191"/>
  <c r="F111" i="180"/>
  <c r="F54" i="180"/>
  <c r="C2" i="179"/>
  <c r="F89" i="186"/>
  <c r="F103" i="186"/>
  <c r="F86" i="186"/>
  <c r="F61" i="186"/>
  <c r="F99" i="186"/>
  <c r="C2" i="185"/>
  <c r="F97" i="183"/>
  <c r="F63" i="183"/>
  <c r="F86" i="183"/>
  <c r="F43" i="183"/>
  <c r="F42" i="183"/>
  <c r="C2" i="182"/>
  <c r="F97" i="177"/>
  <c r="F110" i="177"/>
  <c r="F5" i="177"/>
  <c r="C2" i="176"/>
  <c r="F24" i="189"/>
  <c r="F119" i="189"/>
  <c r="F110" i="189"/>
  <c r="F108" i="189"/>
  <c r="F75" i="189"/>
  <c r="F114" i="189"/>
  <c r="C2" i="188"/>
  <c r="D2" i="162"/>
  <c r="D5" i="162" s="1"/>
  <c r="C2" i="162"/>
  <c r="C5" i="162" s="1"/>
  <c r="B2" i="162"/>
  <c r="B5" i="162" s="1"/>
  <c r="F6" i="161"/>
  <c r="F5" i="162"/>
  <c r="E5" i="162"/>
  <c r="F5" i="160"/>
  <c r="E5" i="160"/>
  <c r="D5" i="160"/>
  <c r="C2" i="159"/>
  <c r="C5" i="159" s="1"/>
  <c r="F121" i="171"/>
  <c r="F8" i="171"/>
  <c r="F105" i="174"/>
  <c r="B2" i="159"/>
  <c r="B5" i="159" s="1"/>
  <c r="D2" i="159"/>
  <c r="D5" i="159" s="1"/>
  <c r="F74" i="174"/>
  <c r="F115" i="158"/>
  <c r="F143" i="158"/>
  <c r="F156" i="158"/>
  <c r="F39" i="161"/>
  <c r="F65" i="161"/>
  <c r="F31" i="161"/>
  <c r="F33" i="161"/>
  <c r="F166" i="161"/>
  <c r="F47" i="161"/>
  <c r="F49" i="161"/>
  <c r="F158" i="161"/>
  <c r="F135" i="158"/>
  <c r="B25" i="101"/>
  <c r="B24" i="101"/>
  <c r="B23" i="101"/>
  <c r="B22" i="101"/>
  <c r="F5" i="159"/>
  <c r="E5" i="159"/>
  <c r="F5" i="157"/>
  <c r="E5" i="157"/>
  <c r="D5" i="157"/>
  <c r="E10" i="83"/>
  <c r="F10" i="83"/>
  <c r="L7" i="140"/>
  <c r="L7" i="139"/>
  <c r="L7" i="138"/>
  <c r="L7" i="137"/>
  <c r="D2" i="156"/>
  <c r="D5" i="156" s="1"/>
  <c r="C2" i="156"/>
  <c r="C5" i="156" s="1"/>
  <c r="B2" i="156"/>
  <c r="B5" i="156" s="1"/>
  <c r="I13" i="155"/>
  <c r="H13" i="155"/>
  <c r="G13" i="155"/>
  <c r="F13" i="155"/>
  <c r="E13" i="155"/>
  <c r="D13" i="155"/>
  <c r="I12" i="155"/>
  <c r="H12" i="155"/>
  <c r="G12" i="155"/>
  <c r="F12" i="155"/>
  <c r="E12" i="155"/>
  <c r="D12" i="155"/>
  <c r="I11" i="155"/>
  <c r="H11" i="155"/>
  <c r="G11" i="155"/>
  <c r="F11" i="155"/>
  <c r="E11" i="155"/>
  <c r="D11" i="155"/>
  <c r="I10" i="155"/>
  <c r="H10" i="155"/>
  <c r="G10" i="155"/>
  <c r="F10" i="155"/>
  <c r="E10" i="155"/>
  <c r="D10" i="155"/>
  <c r="I9" i="155"/>
  <c r="H9" i="155"/>
  <c r="G9" i="155"/>
  <c r="F9" i="155"/>
  <c r="E9" i="155"/>
  <c r="D9" i="155"/>
  <c r="I8" i="155"/>
  <c r="H8" i="155"/>
  <c r="G8" i="155"/>
  <c r="F8" i="155"/>
  <c r="E8" i="155"/>
  <c r="D8" i="155"/>
  <c r="I7" i="155"/>
  <c r="H7" i="155"/>
  <c r="G7" i="155"/>
  <c r="F7" i="155"/>
  <c r="E7" i="155"/>
  <c r="D7" i="155"/>
  <c r="I6" i="155"/>
  <c r="H6" i="155"/>
  <c r="G6" i="155"/>
  <c r="F6" i="155"/>
  <c r="E6" i="155"/>
  <c r="D6" i="155"/>
  <c r="I5" i="155"/>
  <c r="H5" i="155"/>
  <c r="G5" i="155"/>
  <c r="F5" i="155"/>
  <c r="E5" i="155"/>
  <c r="D5" i="155"/>
  <c r="I4" i="155"/>
  <c r="H4" i="155"/>
  <c r="G4" i="155"/>
  <c r="F4" i="155"/>
  <c r="E4" i="155"/>
  <c r="D4" i="155"/>
  <c r="I3" i="155"/>
  <c r="H3" i="155"/>
  <c r="G3" i="155"/>
  <c r="F3" i="155"/>
  <c r="E3" i="155"/>
  <c r="D3" i="155"/>
  <c r="I2" i="155"/>
  <c r="H2" i="155"/>
  <c r="E2" i="155"/>
  <c r="E16" i="155" s="1"/>
  <c r="D2" i="155"/>
  <c r="D16" i="155" s="1"/>
  <c r="D2" i="153"/>
  <c r="D5" i="153" s="1"/>
  <c r="C2" i="153"/>
  <c r="C5" i="153" s="1"/>
  <c r="B2" i="153"/>
  <c r="B5" i="153" s="1"/>
  <c r="I13" i="152"/>
  <c r="H13" i="152"/>
  <c r="G13" i="152"/>
  <c r="F13" i="152"/>
  <c r="E13" i="152"/>
  <c r="D13" i="152"/>
  <c r="I12" i="152"/>
  <c r="H12" i="152"/>
  <c r="G12" i="152"/>
  <c r="F12" i="152"/>
  <c r="E12" i="152"/>
  <c r="D12" i="152"/>
  <c r="I11" i="152"/>
  <c r="H11" i="152"/>
  <c r="G11" i="152"/>
  <c r="F11" i="152"/>
  <c r="E11" i="152"/>
  <c r="D11" i="152"/>
  <c r="I10" i="152"/>
  <c r="H10" i="152"/>
  <c r="G10" i="152"/>
  <c r="F10" i="152"/>
  <c r="E10" i="152"/>
  <c r="D10" i="152"/>
  <c r="I9" i="152"/>
  <c r="H9" i="152"/>
  <c r="G9" i="152"/>
  <c r="F9" i="152"/>
  <c r="E9" i="152"/>
  <c r="D9" i="152"/>
  <c r="I8" i="152"/>
  <c r="H8" i="152"/>
  <c r="G8" i="152"/>
  <c r="F8" i="152"/>
  <c r="E8" i="152"/>
  <c r="D8" i="152"/>
  <c r="I7" i="152"/>
  <c r="H7" i="152"/>
  <c r="G7" i="152"/>
  <c r="F7" i="152"/>
  <c r="E7" i="152"/>
  <c r="D7" i="152"/>
  <c r="I6" i="152"/>
  <c r="H6" i="152"/>
  <c r="G6" i="152"/>
  <c r="F6" i="152"/>
  <c r="E6" i="152"/>
  <c r="D6" i="152"/>
  <c r="I5" i="152"/>
  <c r="H5" i="152"/>
  <c r="G5" i="152"/>
  <c r="F5" i="152"/>
  <c r="E5" i="152"/>
  <c r="D5" i="152"/>
  <c r="I4" i="152"/>
  <c r="H4" i="152"/>
  <c r="G4" i="152"/>
  <c r="F4" i="152"/>
  <c r="E4" i="152"/>
  <c r="D4" i="152"/>
  <c r="I3" i="152"/>
  <c r="H3" i="152"/>
  <c r="G3" i="152"/>
  <c r="F3" i="152"/>
  <c r="E3" i="152"/>
  <c r="D3" i="152"/>
  <c r="I2" i="152"/>
  <c r="H2" i="152"/>
  <c r="E2" i="152"/>
  <c r="E16" i="152" s="1"/>
  <c r="D2" i="152"/>
  <c r="D16" i="152" s="1"/>
  <c r="F5" i="156"/>
  <c r="E5" i="156"/>
  <c r="A16" i="155"/>
  <c r="F5" i="154"/>
  <c r="E5" i="154"/>
  <c r="D5" i="154"/>
  <c r="C5" i="154"/>
  <c r="F5" i="153"/>
  <c r="E5" i="153"/>
  <c r="A16" i="152"/>
  <c r="F5" i="151"/>
  <c r="E5" i="151"/>
  <c r="D5" i="151"/>
  <c r="C5" i="151"/>
  <c r="D2" i="150"/>
  <c r="D5" i="150" s="1"/>
  <c r="C2" i="150"/>
  <c r="C5" i="150" s="1"/>
  <c r="B2" i="150"/>
  <c r="B5" i="150" s="1"/>
  <c r="F5" i="150"/>
  <c r="E5" i="150"/>
  <c r="A16" i="149"/>
  <c r="I13" i="149"/>
  <c r="H13" i="149"/>
  <c r="G13" i="149"/>
  <c r="F13" i="149"/>
  <c r="E13" i="149"/>
  <c r="D13" i="149"/>
  <c r="I12" i="149"/>
  <c r="H12" i="149"/>
  <c r="G12" i="149"/>
  <c r="F12" i="149"/>
  <c r="E12" i="149"/>
  <c r="D12" i="149"/>
  <c r="I11" i="149"/>
  <c r="H11" i="149"/>
  <c r="G11" i="149"/>
  <c r="F11" i="149"/>
  <c r="E11" i="149"/>
  <c r="D11" i="149"/>
  <c r="I10" i="149"/>
  <c r="H10" i="149"/>
  <c r="G10" i="149"/>
  <c r="F10" i="149"/>
  <c r="E10" i="149"/>
  <c r="D10" i="149"/>
  <c r="I9" i="149"/>
  <c r="H9" i="149"/>
  <c r="G9" i="149"/>
  <c r="F9" i="149"/>
  <c r="E9" i="149"/>
  <c r="D9" i="149"/>
  <c r="I8" i="149"/>
  <c r="H8" i="149"/>
  <c r="G8" i="149"/>
  <c r="F8" i="149"/>
  <c r="E8" i="149"/>
  <c r="D8" i="149"/>
  <c r="I7" i="149"/>
  <c r="H7" i="149"/>
  <c r="G7" i="149"/>
  <c r="F7" i="149"/>
  <c r="E7" i="149"/>
  <c r="D7" i="149"/>
  <c r="I6" i="149"/>
  <c r="H6" i="149"/>
  <c r="G6" i="149"/>
  <c r="F6" i="149"/>
  <c r="E6" i="149"/>
  <c r="D6" i="149"/>
  <c r="I5" i="149"/>
  <c r="H5" i="149"/>
  <c r="G5" i="149"/>
  <c r="F5" i="149"/>
  <c r="E5" i="149"/>
  <c r="D5" i="149"/>
  <c r="I4" i="149"/>
  <c r="H4" i="149"/>
  <c r="G4" i="149"/>
  <c r="F4" i="149"/>
  <c r="E4" i="149"/>
  <c r="D4" i="149"/>
  <c r="I3" i="149"/>
  <c r="H3" i="149"/>
  <c r="G3" i="149"/>
  <c r="F3" i="149"/>
  <c r="E3" i="149"/>
  <c r="D3" i="149"/>
  <c r="I2" i="149"/>
  <c r="H2" i="149"/>
  <c r="E2" i="149"/>
  <c r="E16" i="149" s="1"/>
  <c r="D2" i="149"/>
  <c r="D16" i="149" s="1"/>
  <c r="F5" i="148"/>
  <c r="E5" i="148"/>
  <c r="D5" i="148"/>
  <c r="C5" i="148"/>
  <c r="D2" i="147"/>
  <c r="D5" i="147" s="1"/>
  <c r="C2" i="147"/>
  <c r="C5" i="147" s="1"/>
  <c r="B2" i="147"/>
  <c r="B5" i="147" s="1"/>
  <c r="I13" i="146"/>
  <c r="H13" i="146"/>
  <c r="G13" i="146"/>
  <c r="F13" i="146"/>
  <c r="E13" i="146"/>
  <c r="D13" i="146"/>
  <c r="I12" i="146"/>
  <c r="H12" i="146"/>
  <c r="G12" i="146"/>
  <c r="F12" i="146"/>
  <c r="E12" i="146"/>
  <c r="D12" i="146"/>
  <c r="I11" i="146"/>
  <c r="H11" i="146"/>
  <c r="G11" i="146"/>
  <c r="F11" i="146"/>
  <c r="E11" i="146"/>
  <c r="D11" i="146"/>
  <c r="I10" i="146"/>
  <c r="H10" i="146"/>
  <c r="G10" i="146"/>
  <c r="F10" i="146"/>
  <c r="E10" i="146"/>
  <c r="D10" i="146"/>
  <c r="I9" i="146"/>
  <c r="H9" i="146"/>
  <c r="G9" i="146"/>
  <c r="F9" i="146"/>
  <c r="E9" i="146"/>
  <c r="D9" i="146"/>
  <c r="I8" i="146"/>
  <c r="H8" i="146"/>
  <c r="G8" i="146"/>
  <c r="F8" i="146"/>
  <c r="E8" i="146"/>
  <c r="D8" i="146"/>
  <c r="I7" i="146"/>
  <c r="H7" i="146"/>
  <c r="G7" i="146"/>
  <c r="F7" i="146"/>
  <c r="E7" i="146"/>
  <c r="D7" i="146"/>
  <c r="I6" i="146"/>
  <c r="H6" i="146"/>
  <c r="G6" i="146"/>
  <c r="F6" i="146"/>
  <c r="E6" i="146"/>
  <c r="D6" i="146"/>
  <c r="I5" i="146"/>
  <c r="H5" i="146"/>
  <c r="G5" i="146"/>
  <c r="F5" i="146"/>
  <c r="E5" i="146"/>
  <c r="D5" i="146"/>
  <c r="I4" i="146"/>
  <c r="H4" i="146"/>
  <c r="G4" i="146"/>
  <c r="F4" i="146"/>
  <c r="E4" i="146"/>
  <c r="D4" i="146"/>
  <c r="I3" i="146"/>
  <c r="H3" i="146"/>
  <c r="G3" i="146"/>
  <c r="F3" i="146"/>
  <c r="E3" i="146"/>
  <c r="D3" i="146"/>
  <c r="I2" i="146"/>
  <c r="H2" i="146"/>
  <c r="E2" i="146"/>
  <c r="E16" i="146" s="1"/>
  <c r="D2" i="146"/>
  <c r="D16" i="146" s="1"/>
  <c r="F5" i="147"/>
  <c r="E5" i="147"/>
  <c r="A16" i="146"/>
  <c r="F5" i="145"/>
  <c r="E5" i="145"/>
  <c r="D5" i="145"/>
  <c r="C5" i="145"/>
  <c r="C2" i="120"/>
  <c r="C5" i="120" s="1"/>
  <c r="C2" i="123"/>
  <c r="C5" i="123" s="1"/>
  <c r="D2" i="144"/>
  <c r="D5" i="144" s="1"/>
  <c r="C2" i="144"/>
  <c r="C5" i="144" s="1"/>
  <c r="B2" i="144"/>
  <c r="B5" i="144" s="1"/>
  <c r="I13" i="143"/>
  <c r="H13" i="143"/>
  <c r="G13" i="143"/>
  <c r="F13" i="143"/>
  <c r="E13" i="143"/>
  <c r="D13" i="143"/>
  <c r="I12" i="143"/>
  <c r="H12" i="143"/>
  <c r="G12" i="143"/>
  <c r="F12" i="143"/>
  <c r="E12" i="143"/>
  <c r="D12" i="143"/>
  <c r="I11" i="143"/>
  <c r="H11" i="143"/>
  <c r="G11" i="143"/>
  <c r="F11" i="143"/>
  <c r="E11" i="143"/>
  <c r="D11" i="143"/>
  <c r="I10" i="143"/>
  <c r="H10" i="143"/>
  <c r="G10" i="143"/>
  <c r="F10" i="143"/>
  <c r="E10" i="143"/>
  <c r="D10" i="143"/>
  <c r="I9" i="143"/>
  <c r="H9" i="143"/>
  <c r="G9" i="143"/>
  <c r="F9" i="143"/>
  <c r="E9" i="143"/>
  <c r="D9" i="143"/>
  <c r="I8" i="143"/>
  <c r="H8" i="143"/>
  <c r="G8" i="143"/>
  <c r="F8" i="143"/>
  <c r="E8" i="143"/>
  <c r="D8" i="143"/>
  <c r="I7" i="143"/>
  <c r="H7" i="143"/>
  <c r="G7" i="143"/>
  <c r="F7" i="143"/>
  <c r="E7" i="143"/>
  <c r="D7" i="143"/>
  <c r="I6" i="143"/>
  <c r="H6" i="143"/>
  <c r="G6" i="143"/>
  <c r="F6" i="143"/>
  <c r="E6" i="143"/>
  <c r="D6" i="143"/>
  <c r="I5" i="143"/>
  <c r="H5" i="143"/>
  <c r="G5" i="143"/>
  <c r="F5" i="143"/>
  <c r="E5" i="143"/>
  <c r="D5" i="143"/>
  <c r="I4" i="143"/>
  <c r="H4" i="143"/>
  <c r="G4" i="143"/>
  <c r="F4" i="143"/>
  <c r="E4" i="143"/>
  <c r="D4" i="143"/>
  <c r="I3" i="143"/>
  <c r="H3" i="143"/>
  <c r="G3" i="143"/>
  <c r="F3" i="143"/>
  <c r="E3" i="143"/>
  <c r="D3" i="143"/>
  <c r="I2" i="143"/>
  <c r="H2" i="143"/>
  <c r="E2" i="143"/>
  <c r="E16" i="143" s="1"/>
  <c r="D2" i="143"/>
  <c r="D16" i="143" s="1"/>
  <c r="C2" i="135"/>
  <c r="C5" i="135" s="1"/>
  <c r="I13" i="134"/>
  <c r="H13" i="134"/>
  <c r="G13" i="134"/>
  <c r="F13" i="134"/>
  <c r="E13" i="134"/>
  <c r="D13" i="134"/>
  <c r="I12" i="134"/>
  <c r="H12" i="134"/>
  <c r="G12" i="134"/>
  <c r="F12" i="134"/>
  <c r="E12" i="134"/>
  <c r="D12" i="134"/>
  <c r="I11" i="134"/>
  <c r="H11" i="134"/>
  <c r="G11" i="134"/>
  <c r="F11" i="134"/>
  <c r="E11" i="134"/>
  <c r="D11" i="134"/>
  <c r="I10" i="134"/>
  <c r="H10" i="134"/>
  <c r="G10" i="134"/>
  <c r="F10" i="134"/>
  <c r="E10" i="134"/>
  <c r="D10" i="134"/>
  <c r="I9" i="134"/>
  <c r="H9" i="134"/>
  <c r="G9" i="134"/>
  <c r="F9" i="134"/>
  <c r="E9" i="134"/>
  <c r="D9" i="134"/>
  <c r="I8" i="134"/>
  <c r="H8" i="134"/>
  <c r="G8" i="134"/>
  <c r="F8" i="134"/>
  <c r="E8" i="134"/>
  <c r="D8" i="134"/>
  <c r="I7" i="134"/>
  <c r="H7" i="134"/>
  <c r="G7" i="134"/>
  <c r="F7" i="134"/>
  <c r="E7" i="134"/>
  <c r="D7" i="134"/>
  <c r="I6" i="134"/>
  <c r="H6" i="134"/>
  <c r="G6" i="134"/>
  <c r="F6" i="134"/>
  <c r="E6" i="134"/>
  <c r="D6" i="134"/>
  <c r="I5" i="134"/>
  <c r="H5" i="134"/>
  <c r="G5" i="134"/>
  <c r="F5" i="134"/>
  <c r="E5" i="134"/>
  <c r="D5" i="134"/>
  <c r="I4" i="134"/>
  <c r="H4" i="134"/>
  <c r="G4" i="134"/>
  <c r="F4" i="134"/>
  <c r="E4" i="134"/>
  <c r="D4" i="134"/>
  <c r="I3" i="134"/>
  <c r="H3" i="134"/>
  <c r="G3" i="134"/>
  <c r="F3" i="134"/>
  <c r="E3" i="134"/>
  <c r="D3" i="134"/>
  <c r="I2" i="134"/>
  <c r="H2" i="134"/>
  <c r="E2" i="134"/>
  <c r="E16" i="134" s="1"/>
  <c r="D2" i="134"/>
  <c r="D16" i="134" s="1"/>
  <c r="F5" i="144"/>
  <c r="E5" i="144"/>
  <c r="A16" i="143"/>
  <c r="F5" i="142"/>
  <c r="E5" i="142"/>
  <c r="D5" i="142"/>
  <c r="C5" i="142"/>
  <c r="J10" i="141"/>
  <c r="F10" i="141"/>
  <c r="J9" i="141"/>
  <c r="F9" i="141"/>
  <c r="J10" i="140"/>
  <c r="F10" i="140"/>
  <c r="J9" i="140"/>
  <c r="F9" i="140"/>
  <c r="J10" i="139"/>
  <c r="F10" i="139"/>
  <c r="J9" i="139"/>
  <c r="F9" i="139"/>
  <c r="J10" i="138"/>
  <c r="F10" i="138"/>
  <c r="J9" i="138"/>
  <c r="F9" i="138"/>
  <c r="J10" i="137"/>
  <c r="F10" i="137"/>
  <c r="J9" i="137"/>
  <c r="F9" i="137"/>
  <c r="F17" i="49"/>
  <c r="F19" i="49"/>
  <c r="F18" i="49"/>
  <c r="F21" i="49"/>
  <c r="F20" i="49"/>
  <c r="F22" i="49"/>
  <c r="F23" i="49"/>
  <c r="F24" i="49"/>
  <c r="F25" i="49"/>
  <c r="F26" i="49"/>
  <c r="F27" i="49"/>
  <c r="F28" i="49"/>
  <c r="E17" i="49"/>
  <c r="E19" i="49"/>
  <c r="E18" i="49"/>
  <c r="E21" i="49"/>
  <c r="E20" i="49"/>
  <c r="E22" i="49"/>
  <c r="E23" i="49"/>
  <c r="E24" i="49"/>
  <c r="E25" i="49"/>
  <c r="E26" i="49"/>
  <c r="E27" i="49"/>
  <c r="E28" i="49"/>
  <c r="D2" i="135"/>
  <c r="D5" i="135" s="1"/>
  <c r="B2" i="135"/>
  <c r="B5" i="135" s="1"/>
  <c r="F5" i="135"/>
  <c r="E5" i="135"/>
  <c r="A16" i="134"/>
  <c r="F5" i="133"/>
  <c r="E5" i="133"/>
  <c r="D5" i="133"/>
  <c r="C5" i="133"/>
  <c r="J10" i="132"/>
  <c r="F10" i="132"/>
  <c r="J9" i="132"/>
  <c r="F9" i="132"/>
  <c r="L7" i="132"/>
  <c r="D2" i="131"/>
  <c r="D5" i="131" s="1"/>
  <c r="C2" i="131"/>
  <c r="C5" i="131" s="1"/>
  <c r="B2" i="131"/>
  <c r="B5" i="131" s="1"/>
  <c r="I13" i="130"/>
  <c r="H13" i="130"/>
  <c r="G13" i="130"/>
  <c r="F13" i="130"/>
  <c r="E13" i="130"/>
  <c r="D13" i="130"/>
  <c r="I12" i="130"/>
  <c r="H12" i="130"/>
  <c r="G12" i="130"/>
  <c r="F12" i="130"/>
  <c r="E12" i="130"/>
  <c r="D12" i="130"/>
  <c r="I11" i="130"/>
  <c r="H11" i="130"/>
  <c r="G11" i="130"/>
  <c r="F11" i="130"/>
  <c r="E11" i="130"/>
  <c r="D11" i="130"/>
  <c r="I10" i="130"/>
  <c r="H10" i="130"/>
  <c r="G10" i="130"/>
  <c r="F10" i="130"/>
  <c r="E10" i="130"/>
  <c r="D10" i="130"/>
  <c r="I9" i="130"/>
  <c r="H9" i="130"/>
  <c r="G9" i="130"/>
  <c r="F9" i="130"/>
  <c r="E9" i="130"/>
  <c r="D9" i="130"/>
  <c r="I8" i="130"/>
  <c r="H8" i="130"/>
  <c r="G8" i="130"/>
  <c r="F8" i="130"/>
  <c r="E8" i="130"/>
  <c r="D8" i="130"/>
  <c r="I7" i="130"/>
  <c r="H7" i="130"/>
  <c r="G7" i="130"/>
  <c r="F7" i="130"/>
  <c r="E7" i="130"/>
  <c r="D7" i="130"/>
  <c r="I6" i="130"/>
  <c r="H6" i="130"/>
  <c r="G6" i="130"/>
  <c r="F6" i="130"/>
  <c r="E6" i="130"/>
  <c r="D6" i="130"/>
  <c r="I5" i="130"/>
  <c r="H5" i="130"/>
  <c r="G5" i="130"/>
  <c r="F5" i="130"/>
  <c r="E5" i="130"/>
  <c r="D5" i="130"/>
  <c r="I4" i="130"/>
  <c r="H4" i="130"/>
  <c r="G4" i="130"/>
  <c r="F4" i="130"/>
  <c r="E4" i="130"/>
  <c r="D4" i="130"/>
  <c r="I3" i="130"/>
  <c r="H3" i="130"/>
  <c r="G3" i="130"/>
  <c r="F3" i="130"/>
  <c r="E3" i="130"/>
  <c r="D3" i="130"/>
  <c r="I2" i="130"/>
  <c r="H2" i="130"/>
  <c r="E2" i="130"/>
  <c r="E16" i="130" s="1"/>
  <c r="D2" i="130"/>
  <c r="D16" i="130" s="1"/>
  <c r="F5" i="131"/>
  <c r="E5" i="131"/>
  <c r="A16" i="130"/>
  <c r="F5" i="129"/>
  <c r="E5" i="129"/>
  <c r="D5" i="129"/>
  <c r="C5" i="129"/>
  <c r="J10" i="128"/>
  <c r="F10" i="128"/>
  <c r="J9" i="128"/>
  <c r="F9" i="128"/>
  <c r="L7" i="128"/>
  <c r="C2" i="127"/>
  <c r="C5" i="127" s="1"/>
  <c r="D2" i="127"/>
  <c r="D5" i="127" s="1"/>
  <c r="B2" i="127"/>
  <c r="B5" i="127" s="1"/>
  <c r="I13" i="126"/>
  <c r="H13" i="126"/>
  <c r="G13" i="126"/>
  <c r="F13" i="126"/>
  <c r="E13" i="126"/>
  <c r="D13" i="126"/>
  <c r="I12" i="126"/>
  <c r="H12" i="126"/>
  <c r="G12" i="126"/>
  <c r="F12" i="126"/>
  <c r="E12" i="126"/>
  <c r="D12" i="126"/>
  <c r="I11" i="126"/>
  <c r="H11" i="126"/>
  <c r="G11" i="126"/>
  <c r="F11" i="126"/>
  <c r="E11" i="126"/>
  <c r="D11" i="126"/>
  <c r="I10" i="126"/>
  <c r="H10" i="126"/>
  <c r="G10" i="126"/>
  <c r="F10" i="126"/>
  <c r="E10" i="126"/>
  <c r="D10" i="126"/>
  <c r="I9" i="126"/>
  <c r="H9" i="126"/>
  <c r="G9" i="126"/>
  <c r="F9" i="126"/>
  <c r="E9" i="126"/>
  <c r="D9" i="126"/>
  <c r="I8" i="126"/>
  <c r="H8" i="126"/>
  <c r="G8" i="126"/>
  <c r="F8" i="126"/>
  <c r="E8" i="126"/>
  <c r="D8" i="126"/>
  <c r="I7" i="126"/>
  <c r="H7" i="126"/>
  <c r="G7" i="126"/>
  <c r="F7" i="126"/>
  <c r="E7" i="126"/>
  <c r="D7" i="126"/>
  <c r="I6" i="126"/>
  <c r="H6" i="126"/>
  <c r="G6" i="126"/>
  <c r="F6" i="126"/>
  <c r="E6" i="126"/>
  <c r="D6" i="126"/>
  <c r="I5" i="126"/>
  <c r="H5" i="126"/>
  <c r="G5" i="126"/>
  <c r="F5" i="126"/>
  <c r="E5" i="126"/>
  <c r="D5" i="126"/>
  <c r="I4" i="126"/>
  <c r="H4" i="126"/>
  <c r="G4" i="126"/>
  <c r="F4" i="126"/>
  <c r="E4" i="126"/>
  <c r="D4" i="126"/>
  <c r="I3" i="126"/>
  <c r="H3" i="126"/>
  <c r="G3" i="126"/>
  <c r="F3" i="126"/>
  <c r="E3" i="126"/>
  <c r="D3" i="126"/>
  <c r="I2" i="126"/>
  <c r="H2" i="126"/>
  <c r="E2" i="126"/>
  <c r="E16" i="126" s="1"/>
  <c r="D2" i="126"/>
  <c r="D16" i="126" s="1"/>
  <c r="F5" i="127"/>
  <c r="E5" i="127"/>
  <c r="A16" i="126"/>
  <c r="F5" i="125"/>
  <c r="E5" i="125"/>
  <c r="D5" i="125"/>
  <c r="C5" i="125"/>
  <c r="J10" i="124"/>
  <c r="F10" i="124"/>
  <c r="J9" i="124"/>
  <c r="F9" i="124"/>
  <c r="L7" i="124"/>
  <c r="I13" i="122"/>
  <c r="H13" i="122"/>
  <c r="G13" i="122"/>
  <c r="F13" i="122"/>
  <c r="E13" i="122"/>
  <c r="D13" i="122"/>
  <c r="I12" i="122"/>
  <c r="H12" i="122"/>
  <c r="G12" i="122"/>
  <c r="F12" i="122"/>
  <c r="E12" i="122"/>
  <c r="D12" i="122"/>
  <c r="I11" i="122"/>
  <c r="H11" i="122"/>
  <c r="G11" i="122"/>
  <c r="F11" i="122"/>
  <c r="E11" i="122"/>
  <c r="D11" i="122"/>
  <c r="I10" i="122"/>
  <c r="H10" i="122"/>
  <c r="G10" i="122"/>
  <c r="F10" i="122"/>
  <c r="E10" i="122"/>
  <c r="D10" i="122"/>
  <c r="I9" i="122"/>
  <c r="H9" i="122"/>
  <c r="G9" i="122"/>
  <c r="F9" i="122"/>
  <c r="E9" i="122"/>
  <c r="D9" i="122"/>
  <c r="I8" i="122"/>
  <c r="H8" i="122"/>
  <c r="G8" i="122"/>
  <c r="F8" i="122"/>
  <c r="E8" i="122"/>
  <c r="D8" i="122"/>
  <c r="I7" i="122"/>
  <c r="H7" i="122"/>
  <c r="G7" i="122"/>
  <c r="F7" i="122"/>
  <c r="E7" i="122"/>
  <c r="D7" i="122"/>
  <c r="I6" i="122"/>
  <c r="H6" i="122"/>
  <c r="G6" i="122"/>
  <c r="F6" i="122"/>
  <c r="E6" i="122"/>
  <c r="D6" i="122"/>
  <c r="I5" i="122"/>
  <c r="H5" i="122"/>
  <c r="G5" i="122"/>
  <c r="F5" i="122"/>
  <c r="E5" i="122"/>
  <c r="D5" i="122"/>
  <c r="I4" i="122"/>
  <c r="H4" i="122"/>
  <c r="G4" i="122"/>
  <c r="F4" i="122"/>
  <c r="E4" i="122"/>
  <c r="D4" i="122"/>
  <c r="I3" i="122"/>
  <c r="H3" i="122"/>
  <c r="G3" i="122"/>
  <c r="F3" i="122"/>
  <c r="E3" i="122"/>
  <c r="D3" i="122"/>
  <c r="I2" i="122"/>
  <c r="H2" i="122"/>
  <c r="E2" i="122"/>
  <c r="E16" i="122" s="1"/>
  <c r="D2" i="122"/>
  <c r="D16" i="122" s="1"/>
  <c r="A16" i="122"/>
  <c r="D16" i="118"/>
  <c r="D2" i="123"/>
  <c r="D5" i="123" s="1"/>
  <c r="B2" i="123"/>
  <c r="B5" i="123" s="1"/>
  <c r="F5" i="123"/>
  <c r="E5" i="123"/>
  <c r="F5" i="121"/>
  <c r="E5" i="121"/>
  <c r="D5" i="121"/>
  <c r="C5" i="121"/>
  <c r="B2" i="120"/>
  <c r="B5" i="120" s="1"/>
  <c r="D2" i="120"/>
  <c r="D5" i="120" s="1"/>
  <c r="F5" i="120"/>
  <c r="E5" i="120"/>
  <c r="A16" i="118"/>
  <c r="F5" i="117"/>
  <c r="E5" i="117"/>
  <c r="D5" i="117"/>
  <c r="C5" i="117"/>
  <c r="B3" i="116"/>
  <c r="C3" i="116"/>
  <c r="B4" i="116"/>
  <c r="C4" i="116"/>
  <c r="B5" i="116"/>
  <c r="C5" i="116"/>
  <c r="B6" i="116"/>
  <c r="C6" i="116"/>
  <c r="B7" i="116"/>
  <c r="C7" i="116"/>
  <c r="B8" i="116"/>
  <c r="C8" i="116"/>
  <c r="B9" i="116"/>
  <c r="C9" i="116"/>
  <c r="B10" i="116"/>
  <c r="C10" i="116"/>
  <c r="B11" i="116"/>
  <c r="C11" i="116"/>
  <c r="B12" i="116"/>
  <c r="C12" i="116"/>
  <c r="B13" i="116"/>
  <c r="C13" i="116"/>
  <c r="C2" i="116"/>
  <c r="B2" i="116"/>
  <c r="D3" i="114"/>
  <c r="F3" i="114"/>
  <c r="G3" i="114"/>
  <c r="H3" i="114"/>
  <c r="I3" i="114"/>
  <c r="D4" i="114"/>
  <c r="F4" i="114"/>
  <c r="G4" i="114"/>
  <c r="H4" i="114"/>
  <c r="I4" i="114"/>
  <c r="D5" i="114"/>
  <c r="F5" i="114"/>
  <c r="G5" i="114"/>
  <c r="H5" i="114"/>
  <c r="I5" i="114"/>
  <c r="D6" i="114"/>
  <c r="F6" i="114"/>
  <c r="G6" i="114"/>
  <c r="H6" i="114"/>
  <c r="I6" i="114"/>
  <c r="D7" i="114"/>
  <c r="F7" i="114"/>
  <c r="G7" i="114"/>
  <c r="H7" i="114"/>
  <c r="I7" i="114"/>
  <c r="D8" i="114"/>
  <c r="F8" i="114"/>
  <c r="G8" i="114"/>
  <c r="H8" i="114"/>
  <c r="I8" i="114"/>
  <c r="D9" i="114"/>
  <c r="F9" i="114"/>
  <c r="G9" i="114"/>
  <c r="H9" i="114"/>
  <c r="I9" i="114"/>
  <c r="D10" i="114"/>
  <c r="F10" i="114"/>
  <c r="G10" i="114"/>
  <c r="H10" i="114"/>
  <c r="I10" i="114"/>
  <c r="D11" i="114"/>
  <c r="F11" i="114"/>
  <c r="G11" i="114"/>
  <c r="H11" i="114"/>
  <c r="I11" i="114"/>
  <c r="D12" i="114"/>
  <c r="F12" i="114"/>
  <c r="G12" i="114"/>
  <c r="H12" i="114"/>
  <c r="I12" i="114"/>
  <c r="D13" i="114"/>
  <c r="F13" i="114"/>
  <c r="G13" i="114"/>
  <c r="H13" i="114"/>
  <c r="I13" i="114"/>
  <c r="I2" i="114"/>
  <c r="H2" i="114"/>
  <c r="G2" i="114"/>
  <c r="F2" i="114"/>
  <c r="F16" i="114" s="1"/>
  <c r="D2" i="114"/>
  <c r="B2" i="115"/>
  <c r="B5" i="115" s="1"/>
  <c r="D2" i="115"/>
  <c r="D5" i="115" s="1"/>
  <c r="C2" i="115"/>
  <c r="C5" i="115" s="1"/>
  <c r="F5" i="115"/>
  <c r="E5" i="115"/>
  <c r="A16" i="114"/>
  <c r="F5" i="113"/>
  <c r="E5" i="113"/>
  <c r="D5" i="113"/>
  <c r="C5" i="113"/>
  <c r="D30" i="101" l="1"/>
  <c r="D26" i="101"/>
  <c r="D29" i="101"/>
  <c r="E23" i="101"/>
  <c r="E25" i="101"/>
  <c r="D23" i="101"/>
  <c r="D25" i="101"/>
  <c r="E26" i="101"/>
  <c r="E29" i="101"/>
  <c r="E31" i="101"/>
  <c r="E30" i="101"/>
  <c r="D31" i="101"/>
  <c r="D36" i="101"/>
  <c r="E36" i="101"/>
  <c r="A15" i="92"/>
  <c r="A15" i="84"/>
  <c r="A14" i="75"/>
  <c r="F106" i="174"/>
  <c r="F82" i="192"/>
  <c r="F51" i="186"/>
  <c r="F80" i="189"/>
  <c r="F112" i="189"/>
  <c r="F118" i="195"/>
  <c r="F49" i="192"/>
  <c r="F48" i="189"/>
  <c r="F6" i="195"/>
  <c r="F66" i="195"/>
  <c r="F30" i="195"/>
  <c r="F119" i="186"/>
  <c r="F54" i="183"/>
  <c r="F56" i="189"/>
  <c r="F88" i="189"/>
  <c r="F120" i="189"/>
  <c r="F2" i="195"/>
  <c r="F34" i="195"/>
  <c r="F86" i="195"/>
  <c r="F13" i="192"/>
  <c r="F54" i="192"/>
  <c r="F97" i="192"/>
  <c r="F67" i="186"/>
  <c r="F106" i="183"/>
  <c r="F65" i="177"/>
  <c r="F26" i="174"/>
  <c r="F40" i="189"/>
  <c r="F72" i="189"/>
  <c r="F104" i="189"/>
  <c r="F22" i="195"/>
  <c r="F62" i="195"/>
  <c r="F98" i="195"/>
  <c r="F41" i="192"/>
  <c r="F81" i="192"/>
  <c r="F110" i="192"/>
  <c r="F43" i="186"/>
  <c r="F111" i="186"/>
  <c r="F90" i="174"/>
  <c r="F32" i="189"/>
  <c r="F64" i="189"/>
  <c r="F96" i="189"/>
  <c r="F54" i="195"/>
  <c r="F94" i="195"/>
  <c r="F5" i="192"/>
  <c r="F25" i="192"/>
  <c r="F70" i="192"/>
  <c r="F109" i="192"/>
  <c r="F71" i="186"/>
  <c r="F107" i="183"/>
  <c r="F42" i="174"/>
  <c r="F104" i="195"/>
  <c r="F36" i="189"/>
  <c r="F52" i="189"/>
  <c r="F68" i="189"/>
  <c r="F84" i="189"/>
  <c r="F100" i="189"/>
  <c r="F116" i="189"/>
  <c r="F7" i="195"/>
  <c r="F14" i="195"/>
  <c r="F23" i="195"/>
  <c r="F35" i="195"/>
  <c r="F46" i="195"/>
  <c r="F55" i="195"/>
  <c r="F67" i="195"/>
  <c r="F78" i="195"/>
  <c r="F87" i="195"/>
  <c r="F99" i="195"/>
  <c r="F110" i="195"/>
  <c r="F119" i="195"/>
  <c r="F10" i="192"/>
  <c r="F17" i="192"/>
  <c r="F27" i="192"/>
  <c r="F45" i="192"/>
  <c r="F55" i="192"/>
  <c r="F73" i="192"/>
  <c r="F83" i="192"/>
  <c r="F98" i="192"/>
  <c r="F113" i="192"/>
  <c r="F11" i="186"/>
  <c r="F35" i="186"/>
  <c r="F59" i="186"/>
  <c r="F75" i="186"/>
  <c r="F22" i="183"/>
  <c r="F118" i="183"/>
  <c r="F22" i="180"/>
  <c r="F14" i="177"/>
  <c r="F78" i="177"/>
  <c r="F58" i="174"/>
  <c r="F40" i="195"/>
  <c r="F72" i="195"/>
  <c r="F33" i="186"/>
  <c r="F97" i="186"/>
  <c r="F118" i="180"/>
  <c r="F3" i="195"/>
  <c r="F19" i="195"/>
  <c r="F39" i="195"/>
  <c r="F51" i="195"/>
  <c r="F71" i="195"/>
  <c r="F83" i="195"/>
  <c r="F103" i="195"/>
  <c r="F115" i="195"/>
  <c r="F19" i="192"/>
  <c r="F34" i="192"/>
  <c r="F62" i="192"/>
  <c r="F91" i="192"/>
  <c r="F25" i="186"/>
  <c r="F86" i="180"/>
  <c r="F46" i="177"/>
  <c r="F38" i="189"/>
  <c r="F54" i="189"/>
  <c r="F70" i="189"/>
  <c r="F86" i="189"/>
  <c r="F102" i="189"/>
  <c r="F118" i="189"/>
  <c r="F8" i="195"/>
  <c r="F18" i="195"/>
  <c r="F24" i="195"/>
  <c r="F38" i="195"/>
  <c r="F50" i="195"/>
  <c r="F56" i="195"/>
  <c r="F70" i="195"/>
  <c r="F82" i="195"/>
  <c r="F88" i="195"/>
  <c r="F114" i="195"/>
  <c r="F120" i="195"/>
  <c r="F33" i="192"/>
  <c r="F46" i="192"/>
  <c r="F61" i="192"/>
  <c r="F89" i="192"/>
  <c r="F105" i="192"/>
  <c r="F118" i="192"/>
  <c r="F7" i="186"/>
  <c r="F23" i="186"/>
  <c r="F39" i="186"/>
  <c r="F87" i="186"/>
  <c r="F33" i="177"/>
  <c r="F116" i="177"/>
  <c r="F108" i="177"/>
  <c r="F100" i="177"/>
  <c r="F92" i="177"/>
  <c r="F84" i="177"/>
  <c r="F76" i="177"/>
  <c r="F68" i="177"/>
  <c r="F60" i="177"/>
  <c r="F52" i="177"/>
  <c r="F44" i="177"/>
  <c r="F36" i="177"/>
  <c r="F28" i="177"/>
  <c r="F20" i="177"/>
  <c r="F12" i="177"/>
  <c r="F4" i="177"/>
  <c r="F109" i="183"/>
  <c r="F93" i="183"/>
  <c r="F77" i="183"/>
  <c r="F61" i="183"/>
  <c r="F45" i="183"/>
  <c r="F29" i="183"/>
  <c r="F13" i="183"/>
  <c r="F101" i="183"/>
  <c r="F69" i="183"/>
  <c r="F37" i="183"/>
  <c r="F90" i="186"/>
  <c r="F74" i="186"/>
  <c r="F58" i="186"/>
  <c r="F42" i="186"/>
  <c r="F26" i="186"/>
  <c r="F2" i="186"/>
  <c r="F115" i="180"/>
  <c r="F107" i="180"/>
  <c r="F99" i="180"/>
  <c r="F91" i="180"/>
  <c r="F83" i="180"/>
  <c r="F75" i="180"/>
  <c r="F67" i="180"/>
  <c r="F59" i="180"/>
  <c r="F51" i="180"/>
  <c r="F43" i="180"/>
  <c r="F35" i="180"/>
  <c r="F27" i="180"/>
  <c r="F19" i="180"/>
  <c r="F11" i="180"/>
  <c r="F3" i="180"/>
  <c r="F116" i="192"/>
  <c r="F108" i="192"/>
  <c r="F100" i="192"/>
  <c r="F92" i="192"/>
  <c r="F84" i="192"/>
  <c r="F76" i="192"/>
  <c r="F68" i="192"/>
  <c r="F60" i="192"/>
  <c r="F52" i="192"/>
  <c r="F44" i="192"/>
  <c r="F36" i="192"/>
  <c r="F28" i="192"/>
  <c r="F20" i="192"/>
  <c r="F12" i="192"/>
  <c r="F4" i="192"/>
  <c r="F117" i="195"/>
  <c r="F109" i="195"/>
  <c r="F101" i="195"/>
  <c r="F93" i="195"/>
  <c r="F85" i="195"/>
  <c r="F77" i="195"/>
  <c r="F69" i="195"/>
  <c r="F61" i="195"/>
  <c r="F53" i="195"/>
  <c r="F45" i="195"/>
  <c r="F37" i="195"/>
  <c r="F29" i="195"/>
  <c r="F21" i="195"/>
  <c r="F13" i="195"/>
  <c r="F5" i="195"/>
  <c r="F118" i="174"/>
  <c r="F110" i="174"/>
  <c r="F102" i="174"/>
  <c r="F94" i="174"/>
  <c r="F86" i="174"/>
  <c r="F78" i="174"/>
  <c r="F70" i="174"/>
  <c r="F62" i="174"/>
  <c r="F54" i="174"/>
  <c r="F46" i="174"/>
  <c r="F38" i="174"/>
  <c r="F30" i="174"/>
  <c r="F22" i="174"/>
  <c r="F14" i="174"/>
  <c r="F6" i="174"/>
  <c r="F115" i="177"/>
  <c r="F107" i="177"/>
  <c r="F99" i="177"/>
  <c r="F91" i="177"/>
  <c r="F83" i="177"/>
  <c r="F75" i="177"/>
  <c r="F67" i="177"/>
  <c r="F59" i="177"/>
  <c r="F51" i="177"/>
  <c r="F43" i="177"/>
  <c r="F35" i="177"/>
  <c r="F27" i="177"/>
  <c r="F19" i="177"/>
  <c r="F11" i="177"/>
  <c r="F3" i="177"/>
  <c r="F119" i="177"/>
  <c r="F111" i="177"/>
  <c r="F103" i="177"/>
  <c r="F95" i="177"/>
  <c r="F87" i="177"/>
  <c r="F79" i="177"/>
  <c r="F71" i="177"/>
  <c r="F63" i="177"/>
  <c r="F55" i="177"/>
  <c r="F47" i="177"/>
  <c r="F39" i="177"/>
  <c r="F31" i="177"/>
  <c r="F23" i="177"/>
  <c r="F15" i="177"/>
  <c r="F7" i="177"/>
  <c r="F116" i="183"/>
  <c r="F108" i="183"/>
  <c r="F100" i="183"/>
  <c r="F92" i="183"/>
  <c r="F84" i="183"/>
  <c r="F76" i="183"/>
  <c r="F68" i="183"/>
  <c r="F60" i="183"/>
  <c r="F52" i="183"/>
  <c r="F44" i="183"/>
  <c r="F36" i="183"/>
  <c r="F28" i="183"/>
  <c r="F20" i="183"/>
  <c r="F12" i="183"/>
  <c r="F4" i="183"/>
  <c r="F120" i="183"/>
  <c r="F112" i="183"/>
  <c r="F104" i="183"/>
  <c r="F96" i="183"/>
  <c r="F88" i="183"/>
  <c r="F80" i="183"/>
  <c r="F72" i="183"/>
  <c r="F64" i="183"/>
  <c r="F56" i="183"/>
  <c r="F48" i="183"/>
  <c r="F40" i="183"/>
  <c r="F32" i="183"/>
  <c r="F24" i="183"/>
  <c r="F16" i="183"/>
  <c r="F8" i="183"/>
  <c r="F117" i="186"/>
  <c r="F109" i="186"/>
  <c r="F101" i="186"/>
  <c r="F85" i="186"/>
  <c r="F69" i="186"/>
  <c r="F53" i="186"/>
  <c r="F37" i="186"/>
  <c r="F21" i="186"/>
  <c r="F121" i="186"/>
  <c r="F113" i="186"/>
  <c r="F105" i="186"/>
  <c r="F9" i="186"/>
  <c r="F114" i="180"/>
  <c r="F106" i="180"/>
  <c r="F98" i="180"/>
  <c r="F90" i="180"/>
  <c r="F82" i="180"/>
  <c r="F74" i="180"/>
  <c r="F66" i="180"/>
  <c r="F58" i="180"/>
  <c r="F50" i="180"/>
  <c r="F42" i="180"/>
  <c r="F34" i="180"/>
  <c r="F26" i="180"/>
  <c r="F18" i="180"/>
  <c r="F10" i="180"/>
  <c r="F2" i="180"/>
  <c r="F110" i="180"/>
  <c r="F94" i="180"/>
  <c r="F78" i="180"/>
  <c r="F62" i="180"/>
  <c r="F46" i="180"/>
  <c r="F30" i="180"/>
  <c r="F14" i="180"/>
  <c r="F6" i="180"/>
  <c r="F111" i="192"/>
  <c r="F95" i="192"/>
  <c r="F79" i="192"/>
  <c r="F63" i="192"/>
  <c r="F47" i="192"/>
  <c r="F31" i="192"/>
  <c r="F15" i="192"/>
  <c r="F119" i="174"/>
  <c r="F111" i="174"/>
  <c r="F103" i="174"/>
  <c r="F95" i="174"/>
  <c r="F87" i="174"/>
  <c r="F79" i="174"/>
  <c r="F71" i="174"/>
  <c r="F63" i="174"/>
  <c r="F55" i="174"/>
  <c r="F47" i="174"/>
  <c r="F39" i="174"/>
  <c r="F31" i="174"/>
  <c r="F23" i="174"/>
  <c r="F15" i="174"/>
  <c r="F7" i="174"/>
  <c r="F115" i="174"/>
  <c r="F107" i="174"/>
  <c r="F99" i="174"/>
  <c r="F91" i="174"/>
  <c r="F83" i="174"/>
  <c r="F75" i="174"/>
  <c r="F67" i="174"/>
  <c r="F59" i="174"/>
  <c r="F51" i="174"/>
  <c r="F43" i="174"/>
  <c r="F35" i="174"/>
  <c r="F27" i="174"/>
  <c r="F19" i="174"/>
  <c r="F11" i="174"/>
  <c r="F3" i="174"/>
  <c r="F117" i="189"/>
  <c r="F109" i="189"/>
  <c r="F101" i="189"/>
  <c r="F93" i="189"/>
  <c r="F85" i="189"/>
  <c r="F77" i="189"/>
  <c r="F69" i="189"/>
  <c r="F61" i="189"/>
  <c r="F53" i="189"/>
  <c r="F45" i="189"/>
  <c r="F37" i="189"/>
  <c r="F29" i="189"/>
  <c r="F121" i="189"/>
  <c r="F113" i="189"/>
  <c r="F105" i="189"/>
  <c r="F97" i="189"/>
  <c r="F89" i="189"/>
  <c r="F81" i="189"/>
  <c r="F73" i="189"/>
  <c r="F65" i="189"/>
  <c r="F57" i="189"/>
  <c r="F49" i="189"/>
  <c r="F41" i="189"/>
  <c r="F33" i="189"/>
  <c r="F114" i="177"/>
  <c r="F106" i="177"/>
  <c r="F98" i="177"/>
  <c r="F90" i="177"/>
  <c r="F82" i="177"/>
  <c r="F74" i="177"/>
  <c r="F66" i="177"/>
  <c r="F58" i="177"/>
  <c r="F50" i="177"/>
  <c r="F42" i="177"/>
  <c r="F34" i="177"/>
  <c r="F26" i="177"/>
  <c r="F18" i="177"/>
  <c r="F2" i="177"/>
  <c r="F6" i="177"/>
  <c r="F118" i="177"/>
  <c r="F102" i="177"/>
  <c r="F86" i="177"/>
  <c r="F70" i="177"/>
  <c r="F54" i="177"/>
  <c r="F38" i="177"/>
  <c r="F22" i="177"/>
  <c r="F115" i="183"/>
  <c r="F99" i="183"/>
  <c r="F83" i="183"/>
  <c r="F67" i="183"/>
  <c r="F51" i="183"/>
  <c r="F35" i="183"/>
  <c r="F19" i="183"/>
  <c r="F91" i="183"/>
  <c r="F59" i="183"/>
  <c r="F27" i="183"/>
  <c r="F3" i="183"/>
  <c r="F119" i="183"/>
  <c r="F103" i="183"/>
  <c r="F87" i="183"/>
  <c r="F71" i="183"/>
  <c r="F55" i="183"/>
  <c r="F39" i="183"/>
  <c r="F23" i="183"/>
  <c r="F7" i="183"/>
  <c r="F111" i="183"/>
  <c r="F79" i="183"/>
  <c r="F47" i="183"/>
  <c r="F15" i="183"/>
  <c r="F116" i="186"/>
  <c r="F108" i="186"/>
  <c r="F100" i="186"/>
  <c r="F92" i="186"/>
  <c r="F84" i="186"/>
  <c r="F76" i="186"/>
  <c r="F68" i="186"/>
  <c r="F60" i="186"/>
  <c r="F52" i="186"/>
  <c r="F44" i="186"/>
  <c r="F36" i="186"/>
  <c r="F28" i="186"/>
  <c r="F20" i="186"/>
  <c r="F12" i="186"/>
  <c r="F4" i="186"/>
  <c r="F120" i="186"/>
  <c r="F112" i="186"/>
  <c r="F104" i="186"/>
  <c r="F96" i="186"/>
  <c r="F88" i="186"/>
  <c r="F80" i="186"/>
  <c r="F72" i="186"/>
  <c r="F64" i="186"/>
  <c r="F56" i="186"/>
  <c r="F48" i="186"/>
  <c r="F40" i="186"/>
  <c r="F32" i="186"/>
  <c r="F24" i="186"/>
  <c r="F16" i="186"/>
  <c r="F8" i="186"/>
  <c r="F117" i="180"/>
  <c r="F109" i="180"/>
  <c r="F101" i="180"/>
  <c r="F93" i="180"/>
  <c r="F85" i="180"/>
  <c r="F77" i="180"/>
  <c r="F69" i="180"/>
  <c r="F61" i="180"/>
  <c r="F53" i="180"/>
  <c r="F45" i="180"/>
  <c r="F37" i="180"/>
  <c r="F29" i="180"/>
  <c r="F21" i="180"/>
  <c r="F13" i="180"/>
  <c r="F5" i="180"/>
  <c r="F121" i="180"/>
  <c r="F113" i="180"/>
  <c r="F105" i="180"/>
  <c r="F97" i="180"/>
  <c r="F89" i="180"/>
  <c r="F81" i="180"/>
  <c r="F73" i="180"/>
  <c r="F65" i="180"/>
  <c r="F57" i="180"/>
  <c r="F49" i="180"/>
  <c r="F41" i="180"/>
  <c r="F33" i="180"/>
  <c r="F25" i="180"/>
  <c r="F17" i="180"/>
  <c r="F9" i="180"/>
  <c r="F106" i="192"/>
  <c r="F90" i="192"/>
  <c r="F74" i="192"/>
  <c r="F58" i="192"/>
  <c r="F42" i="192"/>
  <c r="F26" i="192"/>
  <c r="F2" i="192"/>
  <c r="F3" i="189"/>
  <c r="F19" i="189"/>
  <c r="F59" i="189"/>
  <c r="F91" i="189"/>
  <c r="F107" i="189"/>
  <c r="F10" i="186"/>
  <c r="F18" i="186"/>
  <c r="F46" i="186"/>
  <c r="F54" i="186"/>
  <c r="F82" i="186"/>
  <c r="F106" i="186"/>
  <c r="F65" i="183"/>
  <c r="F2" i="189"/>
  <c r="F6" i="189"/>
  <c r="F10" i="189"/>
  <c r="F14" i="189"/>
  <c r="F18" i="189"/>
  <c r="F22" i="189"/>
  <c r="F26" i="189"/>
  <c r="F31" i="189"/>
  <c r="F42" i="189"/>
  <c r="F47" i="189"/>
  <c r="F58" i="189"/>
  <c r="F63" i="189"/>
  <c r="F74" i="189"/>
  <c r="F79" i="189"/>
  <c r="F90" i="189"/>
  <c r="F95" i="189"/>
  <c r="F106" i="189"/>
  <c r="F111" i="189"/>
  <c r="F12" i="195"/>
  <c r="F28" i="195"/>
  <c r="F44" i="195"/>
  <c r="F60" i="195"/>
  <c r="F76" i="195"/>
  <c r="F92" i="195"/>
  <c r="F108" i="195"/>
  <c r="F11" i="192"/>
  <c r="F39" i="192"/>
  <c r="F67" i="192"/>
  <c r="F75" i="192"/>
  <c r="F103" i="192"/>
  <c r="F17" i="186"/>
  <c r="F30" i="186"/>
  <c r="F38" i="186"/>
  <c r="F45" i="186"/>
  <c r="F66" i="186"/>
  <c r="F73" i="186"/>
  <c r="F81" i="186"/>
  <c r="F94" i="186"/>
  <c r="F114" i="186"/>
  <c r="F9" i="183"/>
  <c r="F21" i="183"/>
  <c r="F85" i="183"/>
  <c r="F15" i="180"/>
  <c r="F47" i="180"/>
  <c r="F79" i="180"/>
  <c r="F41" i="174"/>
  <c r="F73" i="174"/>
  <c r="F5" i="189"/>
  <c r="F9" i="189"/>
  <c r="F13" i="189"/>
  <c r="F17" i="189"/>
  <c r="F21" i="189"/>
  <c r="F25" i="189"/>
  <c r="F30" i="189"/>
  <c r="F35" i="189"/>
  <c r="F46" i="189"/>
  <c r="F51" i="189"/>
  <c r="F62" i="189"/>
  <c r="F67" i="189"/>
  <c r="F78" i="189"/>
  <c r="F83" i="189"/>
  <c r="F94" i="189"/>
  <c r="F99" i="189"/>
  <c r="F115" i="189"/>
  <c r="F11" i="195"/>
  <c r="F16" i="195"/>
  <c r="F27" i="195"/>
  <c r="F32" i="195"/>
  <c r="F43" i="195"/>
  <c r="F48" i="195"/>
  <c r="F59" i="195"/>
  <c r="F64" i="195"/>
  <c r="F75" i="195"/>
  <c r="F80" i="195"/>
  <c r="F91" i="195"/>
  <c r="F96" i="195"/>
  <c r="F7" i="192"/>
  <c r="F23" i="192"/>
  <c r="F30" i="192"/>
  <c r="F38" i="192"/>
  <c r="F51" i="192"/>
  <c r="F59" i="192"/>
  <c r="F66" i="192"/>
  <c r="F87" i="192"/>
  <c r="F94" i="192"/>
  <c r="F102" i="192"/>
  <c r="F115" i="192"/>
  <c r="F6" i="186"/>
  <c r="F14" i="186"/>
  <c r="F22" i="186"/>
  <c r="F29" i="186"/>
  <c r="F50" i="186"/>
  <c r="F57" i="186"/>
  <c r="F65" i="186"/>
  <c r="F78" i="186"/>
  <c r="F93" i="186"/>
  <c r="F5" i="183"/>
  <c r="F11" i="183"/>
  <c r="F33" i="183"/>
  <c r="F75" i="183"/>
  <c r="F38" i="180"/>
  <c r="F70" i="180"/>
  <c r="F102" i="180"/>
  <c r="F30" i="177"/>
  <c r="F62" i="177"/>
  <c r="F94" i="177"/>
  <c r="F9" i="174"/>
  <c r="F113" i="174"/>
  <c r="F97" i="174"/>
  <c r="F81" i="174"/>
  <c r="F65" i="174"/>
  <c r="F49" i="174"/>
  <c r="F33" i="174"/>
  <c r="F17" i="174"/>
  <c r="F117" i="174"/>
  <c r="F109" i="174"/>
  <c r="F101" i="174"/>
  <c r="F93" i="174"/>
  <c r="F85" i="174"/>
  <c r="F77" i="174"/>
  <c r="F69" i="174"/>
  <c r="F61" i="174"/>
  <c r="F53" i="174"/>
  <c r="F45" i="174"/>
  <c r="F37" i="174"/>
  <c r="F29" i="174"/>
  <c r="F21" i="174"/>
  <c r="F13" i="174"/>
  <c r="F5" i="174"/>
  <c r="F120" i="177"/>
  <c r="F112" i="177"/>
  <c r="F104" i="177"/>
  <c r="F96" i="177"/>
  <c r="F88" i="177"/>
  <c r="F80" i="177"/>
  <c r="F72" i="177"/>
  <c r="F64" i="177"/>
  <c r="F56" i="177"/>
  <c r="F48" i="177"/>
  <c r="F40" i="177"/>
  <c r="F32" i="177"/>
  <c r="F24" i="177"/>
  <c r="F16" i="177"/>
  <c r="F8" i="177"/>
  <c r="F121" i="183"/>
  <c r="F105" i="183"/>
  <c r="F89" i="183"/>
  <c r="F73" i="183"/>
  <c r="F57" i="183"/>
  <c r="F41" i="183"/>
  <c r="F25" i="183"/>
  <c r="F113" i="183"/>
  <c r="F81" i="183"/>
  <c r="F49" i="183"/>
  <c r="F17" i="183"/>
  <c r="F118" i="186"/>
  <c r="F110" i="186"/>
  <c r="F102" i="186"/>
  <c r="F7" i="180"/>
  <c r="F119" i="180"/>
  <c r="F103" i="180"/>
  <c r="F87" i="180"/>
  <c r="F71" i="180"/>
  <c r="F55" i="180"/>
  <c r="F39" i="180"/>
  <c r="F23" i="180"/>
  <c r="F120" i="192"/>
  <c r="F112" i="192"/>
  <c r="F104" i="192"/>
  <c r="F96" i="192"/>
  <c r="F88" i="192"/>
  <c r="F80" i="192"/>
  <c r="F72" i="192"/>
  <c r="F64" i="192"/>
  <c r="F56" i="192"/>
  <c r="F48" i="192"/>
  <c r="F40" i="192"/>
  <c r="F32" i="192"/>
  <c r="F24" i="192"/>
  <c r="F16" i="192"/>
  <c r="F8" i="192"/>
  <c r="F121" i="195"/>
  <c r="F113" i="195"/>
  <c r="F105" i="195"/>
  <c r="F97" i="195"/>
  <c r="F89" i="195"/>
  <c r="F81" i="195"/>
  <c r="F73" i="195"/>
  <c r="F65" i="195"/>
  <c r="F57" i="195"/>
  <c r="F49" i="195"/>
  <c r="F41" i="195"/>
  <c r="F33" i="195"/>
  <c r="F25" i="195"/>
  <c r="F17" i="195"/>
  <c r="F9" i="195"/>
  <c r="F10" i="174"/>
  <c r="F114" i="174"/>
  <c r="F98" i="174"/>
  <c r="F82" i="174"/>
  <c r="F66" i="174"/>
  <c r="F50" i="174"/>
  <c r="F34" i="174"/>
  <c r="F18" i="174"/>
  <c r="F2" i="174"/>
  <c r="F120" i="174"/>
  <c r="F112" i="174"/>
  <c r="F104" i="174"/>
  <c r="F96" i="174"/>
  <c r="F88" i="174"/>
  <c r="F80" i="174"/>
  <c r="F72" i="174"/>
  <c r="F64" i="174"/>
  <c r="F56" i="174"/>
  <c r="F48" i="174"/>
  <c r="F40" i="174"/>
  <c r="F32" i="174"/>
  <c r="F24" i="174"/>
  <c r="F16" i="174"/>
  <c r="F8" i="174"/>
  <c r="F116" i="174"/>
  <c r="F108" i="174"/>
  <c r="F100" i="174"/>
  <c r="F92" i="174"/>
  <c r="F84" i="174"/>
  <c r="F76" i="174"/>
  <c r="F68" i="174"/>
  <c r="F60" i="174"/>
  <c r="F52" i="174"/>
  <c r="F44" i="174"/>
  <c r="F36" i="174"/>
  <c r="F28" i="174"/>
  <c r="F20" i="174"/>
  <c r="F12" i="174"/>
  <c r="F4" i="174"/>
  <c r="F117" i="177"/>
  <c r="F109" i="177"/>
  <c r="F101" i="177"/>
  <c r="F93" i="177"/>
  <c r="F85" i="177"/>
  <c r="F77" i="177"/>
  <c r="F69" i="177"/>
  <c r="F61" i="177"/>
  <c r="F53" i="177"/>
  <c r="F45" i="177"/>
  <c r="F37" i="177"/>
  <c r="F29" i="177"/>
  <c r="F21" i="177"/>
  <c r="F13" i="177"/>
  <c r="F9" i="177"/>
  <c r="F121" i="177"/>
  <c r="F105" i="177"/>
  <c r="F89" i="177"/>
  <c r="F73" i="177"/>
  <c r="F57" i="177"/>
  <c r="F41" i="177"/>
  <c r="F25" i="177"/>
  <c r="F114" i="183"/>
  <c r="F98" i="183"/>
  <c r="F82" i="183"/>
  <c r="F66" i="183"/>
  <c r="F50" i="183"/>
  <c r="F34" i="183"/>
  <c r="F18" i="183"/>
  <c r="F90" i="183"/>
  <c r="F58" i="183"/>
  <c r="F26" i="183"/>
  <c r="F10" i="183"/>
  <c r="F2" i="183"/>
  <c r="F6" i="183"/>
  <c r="F110" i="183"/>
  <c r="F94" i="183"/>
  <c r="F78" i="183"/>
  <c r="F62" i="183"/>
  <c r="F46" i="183"/>
  <c r="F30" i="183"/>
  <c r="F14" i="183"/>
  <c r="F102" i="183"/>
  <c r="F70" i="183"/>
  <c r="F38" i="183"/>
  <c r="F115" i="186"/>
  <c r="F3" i="186"/>
  <c r="F95" i="186"/>
  <c r="F79" i="186"/>
  <c r="F63" i="186"/>
  <c r="F47" i="186"/>
  <c r="F31" i="186"/>
  <c r="F15" i="186"/>
  <c r="F116" i="180"/>
  <c r="F108" i="180"/>
  <c r="F100" i="180"/>
  <c r="F92" i="180"/>
  <c r="F84" i="180"/>
  <c r="F76" i="180"/>
  <c r="F68" i="180"/>
  <c r="F60" i="180"/>
  <c r="F52" i="180"/>
  <c r="F44" i="180"/>
  <c r="F36" i="180"/>
  <c r="F28" i="180"/>
  <c r="F20" i="180"/>
  <c r="F12" i="180"/>
  <c r="F4" i="180"/>
  <c r="F120" i="180"/>
  <c r="F112" i="180"/>
  <c r="F104" i="180"/>
  <c r="F96" i="180"/>
  <c r="F88" i="180"/>
  <c r="F80" i="180"/>
  <c r="F72" i="180"/>
  <c r="F64" i="180"/>
  <c r="F56" i="180"/>
  <c r="F48" i="180"/>
  <c r="F40" i="180"/>
  <c r="F32" i="180"/>
  <c r="F24" i="180"/>
  <c r="F16" i="180"/>
  <c r="F8" i="180"/>
  <c r="F117" i="192"/>
  <c r="F101" i="192"/>
  <c r="F85" i="192"/>
  <c r="F69" i="192"/>
  <c r="F53" i="192"/>
  <c r="F37" i="192"/>
  <c r="F21" i="192"/>
  <c r="F7" i="189"/>
  <c r="F11" i="189"/>
  <c r="F15" i="189"/>
  <c r="F23" i="189"/>
  <c r="F27" i="189"/>
  <c r="F43" i="189"/>
  <c r="F4" i="189"/>
  <c r="F8" i="189"/>
  <c r="F12" i="189"/>
  <c r="F16" i="189"/>
  <c r="F20" i="189"/>
  <c r="F28" i="189"/>
  <c r="F34" i="189"/>
  <c r="F39" i="189"/>
  <c r="F44" i="189"/>
  <c r="F50" i="189"/>
  <c r="F55" i="189"/>
  <c r="F60" i="189"/>
  <c r="F66" i="189"/>
  <c r="F71" i="189"/>
  <c r="F76" i="189"/>
  <c r="F82" i="189"/>
  <c r="F87" i="189"/>
  <c r="F92" i="189"/>
  <c r="F98" i="189"/>
  <c r="F103" i="189"/>
  <c r="F4" i="195"/>
  <c r="F10" i="195"/>
  <c r="F15" i="195"/>
  <c r="F20" i="195"/>
  <c r="F26" i="195"/>
  <c r="F31" i="195"/>
  <c r="F36" i="195"/>
  <c r="F42" i="195"/>
  <c r="F47" i="195"/>
  <c r="F52" i="195"/>
  <c r="F58" i="195"/>
  <c r="F63" i="195"/>
  <c r="F68" i="195"/>
  <c r="F74" i="195"/>
  <c r="F79" i="195"/>
  <c r="F84" i="195"/>
  <c r="F90" i="195"/>
  <c r="F95" i="195"/>
  <c r="F100" i="195"/>
  <c r="F6" i="192"/>
  <c r="F14" i="192"/>
  <c r="F22" i="192"/>
  <c r="F29" i="192"/>
  <c r="F35" i="192"/>
  <c r="F43" i="192"/>
  <c r="F50" i="192"/>
  <c r="F57" i="192"/>
  <c r="F65" i="192"/>
  <c r="F71" i="192"/>
  <c r="F78" i="192"/>
  <c r="F93" i="192"/>
  <c r="F99" i="192"/>
  <c r="F107" i="192"/>
  <c r="F114" i="192"/>
  <c r="F121" i="192"/>
  <c r="F5" i="186"/>
  <c r="F13" i="186"/>
  <c r="F19" i="186"/>
  <c r="F27" i="186"/>
  <c r="F34" i="186"/>
  <c r="F41" i="186"/>
  <c r="F49" i="186"/>
  <c r="F55" i="186"/>
  <c r="F62" i="186"/>
  <c r="F70" i="186"/>
  <c r="F77" i="186"/>
  <c r="F83" i="186"/>
  <c r="F91" i="186"/>
  <c r="F98" i="186"/>
  <c r="F107" i="186"/>
  <c r="F31" i="183"/>
  <c r="F53" i="183"/>
  <c r="F74" i="183"/>
  <c r="F95" i="183"/>
  <c r="F117" i="183"/>
  <c r="F31" i="180"/>
  <c r="F63" i="180"/>
  <c r="F95" i="180"/>
  <c r="F10" i="177"/>
  <c r="F17" i="177"/>
  <c r="F49" i="177"/>
  <c r="F81" i="177"/>
  <c r="F113" i="177"/>
  <c r="F25" i="174"/>
  <c r="F57" i="174"/>
  <c r="F89" i="174"/>
  <c r="F121" i="174"/>
  <c r="F149" i="161"/>
  <c r="F127" i="158"/>
  <c r="F163" i="158"/>
  <c r="F15" i="161"/>
  <c r="F31" i="158"/>
  <c r="F67" i="158"/>
  <c r="F29" i="161"/>
  <c r="F64" i="171"/>
  <c r="F43" i="161"/>
  <c r="F63" i="161"/>
  <c r="F125" i="161"/>
  <c r="F16" i="171"/>
  <c r="F80" i="171"/>
  <c r="F5" i="161"/>
  <c r="F27" i="161"/>
  <c r="F38" i="161"/>
  <c r="F77" i="161"/>
  <c r="F48" i="171"/>
  <c r="F112" i="171"/>
  <c r="F59" i="161"/>
  <c r="F22" i="161"/>
  <c r="F101" i="161"/>
  <c r="F11" i="158"/>
  <c r="F19" i="158"/>
  <c r="F79" i="158"/>
  <c r="F32" i="171"/>
  <c r="F96" i="171"/>
  <c r="F169" i="158"/>
  <c r="F157" i="158"/>
  <c r="F145" i="158"/>
  <c r="F133" i="158"/>
  <c r="F121" i="158"/>
  <c r="F109" i="158"/>
  <c r="F97" i="158"/>
  <c r="F85" i="158"/>
  <c r="F73" i="158"/>
  <c r="F61" i="158"/>
  <c r="F49" i="158"/>
  <c r="F37" i="158"/>
  <c r="F25" i="158"/>
  <c r="F13" i="158"/>
  <c r="F165" i="158"/>
  <c r="F153" i="158"/>
  <c r="F141" i="158"/>
  <c r="F129" i="158"/>
  <c r="F117" i="158"/>
  <c r="F105" i="158"/>
  <c r="F93" i="158"/>
  <c r="F81" i="158"/>
  <c r="F69" i="158"/>
  <c r="F57" i="158"/>
  <c r="F45" i="158"/>
  <c r="F33" i="158"/>
  <c r="F21" i="158"/>
  <c r="F9" i="158"/>
  <c r="F160" i="158"/>
  <c r="F112" i="158"/>
  <c r="F64" i="158"/>
  <c r="F16" i="158"/>
  <c r="F124" i="158"/>
  <c r="F76" i="158"/>
  <c r="F28" i="158"/>
  <c r="F114" i="171"/>
  <c r="F106" i="171"/>
  <c r="F98" i="171"/>
  <c r="F90" i="171"/>
  <c r="F82" i="171"/>
  <c r="F74" i="171"/>
  <c r="F66" i="171"/>
  <c r="F58" i="171"/>
  <c r="F50" i="171"/>
  <c r="F42" i="171"/>
  <c r="F34" i="171"/>
  <c r="F26" i="171"/>
  <c r="F18" i="171"/>
  <c r="F10" i="171"/>
  <c r="F2" i="171"/>
  <c r="F118" i="171"/>
  <c r="F110" i="171"/>
  <c r="F102" i="171"/>
  <c r="F94" i="171"/>
  <c r="F86" i="171"/>
  <c r="F78" i="171"/>
  <c r="F70" i="171"/>
  <c r="F62" i="171"/>
  <c r="F54" i="171"/>
  <c r="F46" i="171"/>
  <c r="F38" i="171"/>
  <c r="F30" i="171"/>
  <c r="F22" i="171"/>
  <c r="F14" i="171"/>
  <c r="F6" i="171"/>
  <c r="F25" i="161"/>
  <c r="F34" i="161"/>
  <c r="F41" i="161"/>
  <c r="F50" i="161"/>
  <c r="F57" i="161"/>
  <c r="F74" i="161"/>
  <c r="F82" i="161"/>
  <c r="F98" i="161"/>
  <c r="F106" i="161"/>
  <c r="F122" i="161"/>
  <c r="F130" i="161"/>
  <c r="F146" i="161"/>
  <c r="F154" i="161"/>
  <c r="F167" i="161"/>
  <c r="F155" i="161"/>
  <c r="F143" i="161"/>
  <c r="F131" i="161"/>
  <c r="F119" i="161"/>
  <c r="F107" i="161"/>
  <c r="F95" i="161"/>
  <c r="F83" i="161"/>
  <c r="F71" i="161"/>
  <c r="F163" i="161"/>
  <c r="F151" i="161"/>
  <c r="F139" i="161"/>
  <c r="F127" i="161"/>
  <c r="F115" i="161"/>
  <c r="F103" i="161"/>
  <c r="F91" i="161"/>
  <c r="F79" i="161"/>
  <c r="F67" i="161"/>
  <c r="F158" i="158"/>
  <c r="F146" i="158"/>
  <c r="F134" i="158"/>
  <c r="F122" i="158"/>
  <c r="F110" i="158"/>
  <c r="F98" i="158"/>
  <c r="F86" i="158"/>
  <c r="F74" i="158"/>
  <c r="F62" i="158"/>
  <c r="F50" i="158"/>
  <c r="F38" i="158"/>
  <c r="F26" i="158"/>
  <c r="F14" i="158"/>
  <c r="F2" i="158"/>
  <c r="F166" i="158"/>
  <c r="F154" i="158"/>
  <c r="F142" i="158"/>
  <c r="F130" i="158"/>
  <c r="F118" i="158"/>
  <c r="F106" i="158"/>
  <c r="F94" i="158"/>
  <c r="F82" i="158"/>
  <c r="F70" i="158"/>
  <c r="F58" i="158"/>
  <c r="F46" i="158"/>
  <c r="F34" i="158"/>
  <c r="F22" i="158"/>
  <c r="F10" i="158"/>
  <c r="F161" i="158"/>
  <c r="F149" i="158"/>
  <c r="F137" i="158"/>
  <c r="F125" i="158"/>
  <c r="F113" i="158"/>
  <c r="F101" i="158"/>
  <c r="F89" i="158"/>
  <c r="F77" i="158"/>
  <c r="F65" i="158"/>
  <c r="F53" i="158"/>
  <c r="F41" i="158"/>
  <c r="F29" i="158"/>
  <c r="F17" i="158"/>
  <c r="F5" i="158"/>
  <c r="F109" i="171"/>
  <c r="F101" i="171"/>
  <c r="F93" i="171"/>
  <c r="F85" i="171"/>
  <c r="F77" i="171"/>
  <c r="F69" i="171"/>
  <c r="F61" i="171"/>
  <c r="F53" i="171"/>
  <c r="F45" i="171"/>
  <c r="F37" i="171"/>
  <c r="F29" i="171"/>
  <c r="F21" i="171"/>
  <c r="F13" i="171"/>
  <c r="F5" i="171"/>
  <c r="F117" i="171"/>
  <c r="F113" i="171"/>
  <c r="F105" i="171"/>
  <c r="F97" i="171"/>
  <c r="F89" i="171"/>
  <c r="F81" i="171"/>
  <c r="F73" i="171"/>
  <c r="F65" i="171"/>
  <c r="F57" i="171"/>
  <c r="F49" i="171"/>
  <c r="F41" i="171"/>
  <c r="F33" i="171"/>
  <c r="F25" i="171"/>
  <c r="F17" i="171"/>
  <c r="F9" i="171"/>
  <c r="F40" i="158"/>
  <c r="F52" i="158"/>
  <c r="F88" i="158"/>
  <c r="F100" i="158"/>
  <c r="F136" i="158"/>
  <c r="F148" i="158"/>
  <c r="F14" i="161"/>
  <c r="F21" i="161"/>
  <c r="F23" i="161"/>
  <c r="F37" i="161"/>
  <c r="F46" i="161"/>
  <c r="F53" i="161"/>
  <c r="F55" i="161"/>
  <c r="F62" i="161"/>
  <c r="F73" i="161"/>
  <c r="F81" i="161"/>
  <c r="F89" i="161"/>
  <c r="F97" i="161"/>
  <c r="F105" i="161"/>
  <c r="F113" i="161"/>
  <c r="F121" i="161"/>
  <c r="F129" i="161"/>
  <c r="F137" i="161"/>
  <c r="F145" i="161"/>
  <c r="F153" i="161"/>
  <c r="F161" i="161"/>
  <c r="F169" i="161"/>
  <c r="F27" i="158"/>
  <c r="F39" i="158"/>
  <c r="F47" i="158"/>
  <c r="F60" i="158"/>
  <c r="F75" i="158"/>
  <c r="F87" i="158"/>
  <c r="F95" i="158"/>
  <c r="F108" i="158"/>
  <c r="F123" i="158"/>
  <c r="F11" i="171"/>
  <c r="F27" i="171"/>
  <c r="F43" i="171"/>
  <c r="F59" i="171"/>
  <c r="F75" i="171"/>
  <c r="F91" i="171"/>
  <c r="F107" i="171"/>
  <c r="F160" i="161"/>
  <c r="F148" i="161"/>
  <c r="F136" i="161"/>
  <c r="F124" i="161"/>
  <c r="F112" i="161"/>
  <c r="F100" i="161"/>
  <c r="F88" i="161"/>
  <c r="F76" i="161"/>
  <c r="F64" i="161"/>
  <c r="F52" i="161"/>
  <c r="F40" i="161"/>
  <c r="F28" i="161"/>
  <c r="F16" i="161"/>
  <c r="F132" i="158"/>
  <c r="F84" i="158"/>
  <c r="F36" i="158"/>
  <c r="F144" i="158"/>
  <c r="F96" i="158"/>
  <c r="F48" i="158"/>
  <c r="F152" i="158"/>
  <c r="F104" i="158"/>
  <c r="F56" i="158"/>
  <c r="F8" i="158"/>
  <c r="F164" i="158"/>
  <c r="F116" i="158"/>
  <c r="F68" i="158"/>
  <c r="F20" i="158"/>
  <c r="F147" i="158"/>
  <c r="F99" i="158"/>
  <c r="F51" i="158"/>
  <c r="F3" i="158"/>
  <c r="F159" i="158"/>
  <c r="F111" i="158"/>
  <c r="F63" i="158"/>
  <c r="F15" i="158"/>
  <c r="F115" i="171"/>
  <c r="F119" i="171"/>
  <c r="F111" i="171"/>
  <c r="F103" i="171"/>
  <c r="F95" i="171"/>
  <c r="F87" i="171"/>
  <c r="F79" i="171"/>
  <c r="F71" i="171"/>
  <c r="F63" i="171"/>
  <c r="F55" i="171"/>
  <c r="F47" i="171"/>
  <c r="F39" i="171"/>
  <c r="F31" i="171"/>
  <c r="F23" i="171"/>
  <c r="F15" i="171"/>
  <c r="F7" i="171"/>
  <c r="F168" i="161"/>
  <c r="F156" i="161"/>
  <c r="F144" i="161"/>
  <c r="F132" i="161"/>
  <c r="F120" i="161"/>
  <c r="F108" i="161"/>
  <c r="F96" i="161"/>
  <c r="F84" i="161"/>
  <c r="F72" i="161"/>
  <c r="F60" i="161"/>
  <c r="F48" i="161"/>
  <c r="F36" i="161"/>
  <c r="F24" i="161"/>
  <c r="F164" i="161"/>
  <c r="F152" i="161"/>
  <c r="F140" i="161"/>
  <c r="F128" i="161"/>
  <c r="F116" i="161"/>
  <c r="F104" i="161"/>
  <c r="F92" i="161"/>
  <c r="F80" i="161"/>
  <c r="F68" i="161"/>
  <c r="F56" i="161"/>
  <c r="F44" i="161"/>
  <c r="F32" i="161"/>
  <c r="F20" i="161"/>
  <c r="F159" i="161"/>
  <c r="F147" i="161"/>
  <c r="F135" i="161"/>
  <c r="F123" i="161"/>
  <c r="F111" i="161"/>
  <c r="F99" i="161"/>
  <c r="F87" i="161"/>
  <c r="F75" i="161"/>
  <c r="F167" i="158"/>
  <c r="F119" i="158"/>
  <c r="F71" i="158"/>
  <c r="F23" i="158"/>
  <c r="F131" i="158"/>
  <c r="F83" i="158"/>
  <c r="F35" i="158"/>
  <c r="F139" i="158"/>
  <c r="F91" i="158"/>
  <c r="F43" i="158"/>
  <c r="F151" i="158"/>
  <c r="F103" i="158"/>
  <c r="F55" i="158"/>
  <c r="F7" i="158"/>
  <c r="F108" i="171"/>
  <c r="F100" i="171"/>
  <c r="F92" i="171"/>
  <c r="F84" i="171"/>
  <c r="F76" i="171"/>
  <c r="F68" i="171"/>
  <c r="F60" i="171"/>
  <c r="F52" i="171"/>
  <c r="F44" i="171"/>
  <c r="F36" i="171"/>
  <c r="F28" i="171"/>
  <c r="F20" i="171"/>
  <c r="F12" i="171"/>
  <c r="F4" i="171"/>
  <c r="F120" i="171"/>
  <c r="F45" i="161"/>
  <c r="F61" i="161"/>
  <c r="F69" i="161"/>
  <c r="F85" i="161"/>
  <c r="F93" i="161"/>
  <c r="F109" i="161"/>
  <c r="F117" i="161"/>
  <c r="F133" i="161"/>
  <c r="F141" i="161"/>
  <c r="F157" i="161"/>
  <c r="F165" i="161"/>
  <c r="F12" i="158"/>
  <c r="F19" i="171"/>
  <c r="F35" i="171"/>
  <c r="F51" i="171"/>
  <c r="F67" i="171"/>
  <c r="F83" i="171"/>
  <c r="F99" i="171"/>
  <c r="F17" i="161"/>
  <c r="F19" i="161"/>
  <c r="F26" i="161"/>
  <c r="F35" i="161"/>
  <c r="F51" i="161"/>
  <c r="F58" i="161"/>
  <c r="F70" i="161"/>
  <c r="F86" i="161"/>
  <c r="F94" i="161"/>
  <c r="F110" i="161"/>
  <c r="F118" i="161"/>
  <c r="F134" i="161"/>
  <c r="F142" i="161"/>
  <c r="F4" i="158"/>
  <c r="F24" i="158"/>
  <c r="F32" i="158"/>
  <c r="F44" i="158"/>
  <c r="F59" i="158"/>
  <c r="F72" i="158"/>
  <c r="F80" i="158"/>
  <c r="F92" i="158"/>
  <c r="F107" i="158"/>
  <c r="F120" i="158"/>
  <c r="F128" i="158"/>
  <c r="F140" i="158"/>
  <c r="F155" i="158"/>
  <c r="F168" i="158"/>
  <c r="F3" i="171"/>
  <c r="F24" i="171"/>
  <c r="F40" i="171"/>
  <c r="F56" i="171"/>
  <c r="F72" i="171"/>
  <c r="F88" i="171"/>
  <c r="F104" i="171"/>
  <c r="F116" i="171"/>
  <c r="G3" i="161"/>
  <c r="H5" i="161"/>
  <c r="G5" i="161"/>
  <c r="F2" i="161"/>
  <c r="F10" i="161"/>
  <c r="F7" i="161"/>
  <c r="F11" i="161"/>
  <c r="F3" i="161"/>
  <c r="F8" i="161"/>
  <c r="F12" i="161"/>
  <c r="F4" i="161"/>
  <c r="F9" i="161"/>
  <c r="F13" i="161"/>
  <c r="F158" i="111"/>
  <c r="E158" i="111"/>
  <c r="F157" i="111"/>
  <c r="E157" i="111"/>
  <c r="F156" i="111"/>
  <c r="E156" i="111"/>
  <c r="F155" i="111"/>
  <c r="E155" i="111"/>
  <c r="F154" i="111"/>
  <c r="E154" i="111"/>
  <c r="F153" i="111"/>
  <c r="E153" i="111"/>
  <c r="F152" i="111"/>
  <c r="E152" i="111"/>
  <c r="F151" i="111"/>
  <c r="E151" i="111"/>
  <c r="F150" i="111"/>
  <c r="E150" i="111"/>
  <c r="F149" i="111"/>
  <c r="E149" i="111"/>
  <c r="F148" i="111"/>
  <c r="E148" i="111"/>
  <c r="F147" i="111"/>
  <c r="E147" i="111"/>
  <c r="F146" i="111"/>
  <c r="E146" i="111"/>
  <c r="F145" i="111"/>
  <c r="E145" i="111"/>
  <c r="F144" i="111"/>
  <c r="E144" i="111"/>
  <c r="F143" i="111"/>
  <c r="E143" i="111"/>
  <c r="F142" i="111"/>
  <c r="E142" i="111"/>
  <c r="F141" i="111"/>
  <c r="E141" i="111"/>
  <c r="F140" i="111"/>
  <c r="E140" i="111"/>
  <c r="F139" i="111"/>
  <c r="E139" i="111"/>
  <c r="F138" i="111"/>
  <c r="E138" i="111"/>
  <c r="F137" i="111"/>
  <c r="E137" i="111"/>
  <c r="F136" i="111"/>
  <c r="E136" i="111"/>
  <c r="F135" i="111"/>
  <c r="E135" i="111"/>
  <c r="F134" i="111"/>
  <c r="E134" i="111"/>
  <c r="F133" i="111"/>
  <c r="E133" i="111"/>
  <c r="F132" i="111"/>
  <c r="E132" i="111"/>
  <c r="F131" i="111"/>
  <c r="E131" i="111"/>
  <c r="F130" i="111"/>
  <c r="E130" i="111"/>
  <c r="F129" i="111"/>
  <c r="E129" i="111"/>
  <c r="F128" i="111"/>
  <c r="E128" i="111"/>
  <c r="F127" i="111"/>
  <c r="E127" i="111"/>
  <c r="F126" i="111"/>
  <c r="E126" i="111"/>
  <c r="F125" i="111"/>
  <c r="E125" i="111"/>
  <c r="F124" i="111"/>
  <c r="E124" i="111"/>
  <c r="F123" i="111"/>
  <c r="E123" i="111"/>
  <c r="F122" i="111"/>
  <c r="E122" i="111"/>
  <c r="F121" i="111"/>
  <c r="E121" i="111"/>
  <c r="F120" i="111"/>
  <c r="E120" i="111"/>
  <c r="F119" i="111"/>
  <c r="E119" i="111"/>
  <c r="F118" i="111"/>
  <c r="E118" i="111"/>
  <c r="F117" i="111"/>
  <c r="E117" i="111"/>
  <c r="F116" i="111"/>
  <c r="E116" i="111"/>
  <c r="F115" i="111"/>
  <c r="E115" i="111"/>
  <c r="F114" i="111"/>
  <c r="E114" i="111"/>
  <c r="F113" i="111"/>
  <c r="E113" i="111"/>
  <c r="F112" i="111"/>
  <c r="E112" i="111"/>
  <c r="F111" i="111"/>
  <c r="E111" i="111"/>
  <c r="F110" i="111"/>
  <c r="E110" i="111"/>
  <c r="F109" i="111"/>
  <c r="E109" i="111"/>
  <c r="F108" i="111"/>
  <c r="E108" i="111"/>
  <c r="F107" i="111"/>
  <c r="E107" i="111"/>
  <c r="F106" i="111"/>
  <c r="E106" i="111"/>
  <c r="F105" i="111"/>
  <c r="E105" i="111"/>
  <c r="F104" i="111"/>
  <c r="E104" i="111"/>
  <c r="F103" i="111"/>
  <c r="E103" i="111"/>
  <c r="F102" i="111"/>
  <c r="E102" i="111"/>
  <c r="F101" i="111"/>
  <c r="E101" i="111"/>
  <c r="F100" i="111"/>
  <c r="E100" i="111"/>
  <c r="F99" i="111"/>
  <c r="E99" i="111"/>
  <c r="F98" i="111"/>
  <c r="E98" i="111"/>
  <c r="F97" i="111"/>
  <c r="E97" i="111"/>
  <c r="F96" i="111"/>
  <c r="E96" i="111"/>
  <c r="F95" i="111"/>
  <c r="E95" i="111"/>
  <c r="F94" i="111"/>
  <c r="E94" i="111"/>
  <c r="F93" i="111"/>
  <c r="E93" i="111"/>
  <c r="F92" i="111"/>
  <c r="E92" i="111"/>
  <c r="F91" i="111"/>
  <c r="E91" i="111"/>
  <c r="F90" i="111"/>
  <c r="E90" i="111"/>
  <c r="F89" i="111"/>
  <c r="E89" i="111"/>
  <c r="F88" i="111"/>
  <c r="E88" i="111"/>
  <c r="F87" i="111"/>
  <c r="E87" i="111"/>
  <c r="F86" i="111"/>
  <c r="E86" i="111"/>
  <c r="F85" i="111"/>
  <c r="E85" i="111"/>
  <c r="F84" i="111"/>
  <c r="E84" i="111"/>
  <c r="F83" i="111"/>
  <c r="E83" i="111"/>
  <c r="F82" i="111"/>
  <c r="E82" i="111"/>
  <c r="F81" i="111"/>
  <c r="E81" i="111"/>
  <c r="F80" i="111"/>
  <c r="E80" i="111"/>
  <c r="F79" i="111"/>
  <c r="E79" i="111"/>
  <c r="F78" i="111"/>
  <c r="E78" i="111"/>
  <c r="F77" i="111"/>
  <c r="E77" i="111"/>
  <c r="F76" i="111"/>
  <c r="E76" i="111"/>
  <c r="F75" i="111"/>
  <c r="E75" i="111"/>
  <c r="F74" i="111"/>
  <c r="E74" i="111"/>
  <c r="F73" i="111"/>
  <c r="E73" i="111"/>
  <c r="F72" i="111"/>
  <c r="E72" i="111"/>
  <c r="F71" i="111"/>
  <c r="E71" i="111"/>
  <c r="F70" i="111"/>
  <c r="E70" i="111"/>
  <c r="F69" i="111"/>
  <c r="E69" i="111"/>
  <c r="F68" i="111"/>
  <c r="E68" i="111"/>
  <c r="F67" i="111"/>
  <c r="E67" i="111"/>
  <c r="F66" i="111"/>
  <c r="E66" i="111"/>
  <c r="F65" i="111"/>
  <c r="E65" i="111"/>
  <c r="F64" i="111"/>
  <c r="E64" i="111"/>
  <c r="F63" i="111"/>
  <c r="E63" i="111"/>
  <c r="F62" i="111"/>
  <c r="E62" i="111"/>
  <c r="F61" i="111"/>
  <c r="E61" i="111"/>
  <c r="F60" i="111"/>
  <c r="E60" i="111"/>
  <c r="F59" i="111"/>
  <c r="E59" i="111"/>
  <c r="F58" i="111"/>
  <c r="E58" i="111"/>
  <c r="F57" i="111"/>
  <c r="E57" i="111"/>
  <c r="F56" i="111"/>
  <c r="E56" i="111"/>
  <c r="F55" i="111"/>
  <c r="E55" i="111"/>
  <c r="F54" i="111"/>
  <c r="E54" i="111"/>
  <c r="F53" i="111"/>
  <c r="E53" i="111"/>
  <c r="F52" i="111"/>
  <c r="E52" i="111"/>
  <c r="F51" i="111"/>
  <c r="E51" i="111"/>
  <c r="F50" i="111"/>
  <c r="E50" i="111"/>
  <c r="F49" i="111"/>
  <c r="E49" i="111"/>
  <c r="F48" i="111"/>
  <c r="E48" i="111"/>
  <c r="F47" i="111"/>
  <c r="E47" i="111"/>
  <c r="F46" i="111"/>
  <c r="E46" i="111"/>
  <c r="F45" i="111"/>
  <c r="E45" i="111"/>
  <c r="F44" i="111"/>
  <c r="E44" i="111"/>
  <c r="F43" i="111"/>
  <c r="E43" i="111"/>
  <c r="F42" i="111"/>
  <c r="E42" i="111"/>
  <c r="F41" i="111"/>
  <c r="E41" i="111"/>
  <c r="F40" i="111"/>
  <c r="E40" i="111"/>
  <c r="F39" i="111"/>
  <c r="E39" i="111"/>
  <c r="F38" i="111"/>
  <c r="E38" i="111"/>
  <c r="F37" i="111"/>
  <c r="E37" i="111"/>
  <c r="F36" i="111"/>
  <c r="E36" i="111"/>
  <c r="F35" i="111"/>
  <c r="E35" i="111"/>
  <c r="F34" i="111"/>
  <c r="E34" i="111"/>
  <c r="F33" i="111"/>
  <c r="E33" i="111"/>
  <c r="F32" i="111"/>
  <c r="E32" i="111"/>
  <c r="F31" i="111"/>
  <c r="E31" i="111"/>
  <c r="F30" i="111"/>
  <c r="E30" i="111"/>
  <c r="F29" i="111"/>
  <c r="E29" i="111"/>
  <c r="F28" i="111"/>
  <c r="E28" i="111"/>
  <c r="F27" i="111"/>
  <c r="E27" i="111"/>
  <c r="F26" i="111"/>
  <c r="E26" i="111"/>
  <c r="F25" i="111"/>
  <c r="E25" i="111"/>
  <c r="F24" i="111"/>
  <c r="E24" i="111"/>
  <c r="F23" i="111"/>
  <c r="E23" i="111"/>
  <c r="F22" i="111"/>
  <c r="E22" i="111"/>
  <c r="F21" i="111"/>
  <c r="E21" i="111"/>
  <c r="F20" i="111"/>
  <c r="E20" i="111"/>
  <c r="F19" i="111"/>
  <c r="E19" i="111"/>
  <c r="F18" i="111"/>
  <c r="F17" i="111"/>
  <c r="F16" i="111"/>
  <c r="F15" i="111"/>
  <c r="F14" i="111"/>
  <c r="F13" i="111"/>
  <c r="F12" i="111"/>
  <c r="F11" i="111"/>
  <c r="F10" i="111"/>
  <c r="F9" i="111"/>
  <c r="F8" i="111"/>
  <c r="F7" i="111"/>
  <c r="F6" i="111"/>
  <c r="F5" i="111"/>
  <c r="E18" i="111"/>
  <c r="E17" i="111"/>
  <c r="E16" i="111"/>
  <c r="E15" i="111"/>
  <c r="E14" i="111"/>
  <c r="E13" i="111"/>
  <c r="E12" i="111"/>
  <c r="E11" i="111"/>
  <c r="E10" i="111"/>
  <c r="E9" i="111"/>
  <c r="E8" i="111"/>
  <c r="E7" i="111"/>
  <c r="E6" i="111"/>
  <c r="E5" i="111"/>
  <c r="A16" i="92" l="1"/>
  <c r="A16" i="84"/>
  <c r="A15" i="75"/>
  <c r="C2" i="112"/>
  <c r="D2" i="112"/>
  <c r="B2" i="112"/>
  <c r="A17" i="92" l="1"/>
  <c r="A17" i="84"/>
  <c r="A16" i="75"/>
  <c r="B26" i="101"/>
  <c r="B27" i="101"/>
  <c r="B28" i="101"/>
  <c r="B29" i="101"/>
  <c r="B30" i="101"/>
  <c r="B31" i="101"/>
  <c r="B32" i="101"/>
  <c r="B33" i="101"/>
  <c r="B34" i="101"/>
  <c r="B35" i="101"/>
  <c r="B36" i="101"/>
  <c r="B37" i="101"/>
  <c r="B38" i="101"/>
  <c r="B39" i="101"/>
  <c r="A18" i="92" l="1"/>
  <c r="A18" i="84"/>
  <c r="A17" i="75"/>
  <c r="C18" i="111"/>
  <c r="C14" i="111"/>
  <c r="C10" i="111"/>
  <c r="C6" i="111"/>
  <c r="C11" i="111"/>
  <c r="C7" i="111"/>
  <c r="C16" i="111"/>
  <c r="C8" i="111"/>
  <c r="C13" i="111"/>
  <c r="C5" i="111"/>
  <c r="C15" i="111"/>
  <c r="C12" i="111"/>
  <c r="C17" i="111"/>
  <c r="C9" i="111"/>
  <c r="C129" i="111"/>
  <c r="C125" i="111"/>
  <c r="C121" i="111"/>
  <c r="C127" i="111"/>
  <c r="C123" i="111"/>
  <c r="C128" i="111"/>
  <c r="C120" i="111"/>
  <c r="C117" i="111"/>
  <c r="C130" i="111"/>
  <c r="C126" i="111"/>
  <c r="C122" i="111"/>
  <c r="C118" i="111"/>
  <c r="C119" i="111"/>
  <c r="C124" i="111"/>
  <c r="C86" i="111"/>
  <c r="C82" i="111"/>
  <c r="C78" i="111"/>
  <c r="C75" i="111"/>
  <c r="C88" i="111"/>
  <c r="C80" i="111"/>
  <c r="C81" i="111"/>
  <c r="C87" i="111"/>
  <c r="C83" i="111"/>
  <c r="C79" i="111"/>
  <c r="C84" i="111"/>
  <c r="C76" i="111"/>
  <c r="C85" i="111"/>
  <c r="C77" i="111"/>
  <c r="C57" i="111"/>
  <c r="C53" i="111"/>
  <c r="C49" i="111"/>
  <c r="C58" i="111"/>
  <c r="C54" i="111"/>
  <c r="C50" i="111"/>
  <c r="C59" i="111"/>
  <c r="C55" i="111"/>
  <c r="C47" i="111"/>
  <c r="C56" i="111"/>
  <c r="C48" i="111"/>
  <c r="C51" i="111"/>
  <c r="C60" i="111"/>
  <c r="C52" i="111"/>
  <c r="C142" i="111"/>
  <c r="C138" i="111"/>
  <c r="C134" i="111"/>
  <c r="C131" i="111"/>
  <c r="C140" i="111"/>
  <c r="C136" i="111"/>
  <c r="C141" i="111"/>
  <c r="C137" i="111"/>
  <c r="C143" i="111"/>
  <c r="C139" i="111"/>
  <c r="C135" i="111"/>
  <c r="C144" i="111"/>
  <c r="C132" i="111"/>
  <c r="C133" i="111"/>
  <c r="C116" i="111"/>
  <c r="C112" i="111"/>
  <c r="C108" i="111"/>
  <c r="C104" i="111"/>
  <c r="C114" i="111"/>
  <c r="C106" i="111"/>
  <c r="C103" i="111"/>
  <c r="C111" i="111"/>
  <c r="C113" i="111"/>
  <c r="C109" i="111"/>
  <c r="C105" i="111"/>
  <c r="C110" i="111"/>
  <c r="C115" i="111"/>
  <c r="C107" i="111"/>
  <c r="C31" i="111"/>
  <c r="C27" i="111"/>
  <c r="C23" i="111"/>
  <c r="C19" i="111"/>
  <c r="C32" i="111"/>
  <c r="C24" i="111"/>
  <c r="C20" i="111"/>
  <c r="C25" i="111"/>
  <c r="C30" i="111"/>
  <c r="C22" i="111"/>
  <c r="C28" i="111"/>
  <c r="C29" i="111"/>
  <c r="C21" i="111"/>
  <c r="C26" i="111"/>
  <c r="C155" i="111"/>
  <c r="C151" i="111"/>
  <c r="C147" i="111"/>
  <c r="C145" i="111"/>
  <c r="C157" i="111"/>
  <c r="C149" i="111"/>
  <c r="C158" i="111"/>
  <c r="C150" i="111"/>
  <c r="C146" i="111"/>
  <c r="C156" i="111"/>
  <c r="C152" i="111"/>
  <c r="C148" i="111"/>
  <c r="C153" i="111"/>
  <c r="C154" i="111"/>
  <c r="C44" i="111"/>
  <c r="C40" i="111"/>
  <c r="C36" i="111"/>
  <c r="C41" i="111"/>
  <c r="C37" i="111"/>
  <c r="C33" i="111"/>
  <c r="C46" i="111"/>
  <c r="C42" i="111"/>
  <c r="C34" i="111"/>
  <c r="C39" i="111"/>
  <c r="C45" i="111"/>
  <c r="C38" i="111"/>
  <c r="C43" i="111"/>
  <c r="C35" i="111"/>
  <c r="C99" i="111"/>
  <c r="C95" i="111"/>
  <c r="C91" i="111"/>
  <c r="C97" i="111"/>
  <c r="C102" i="111"/>
  <c r="C98" i="111"/>
  <c r="C90" i="111"/>
  <c r="C100" i="111"/>
  <c r="C96" i="111"/>
  <c r="C92" i="111"/>
  <c r="C89" i="111"/>
  <c r="C101" i="111"/>
  <c r="C93" i="111"/>
  <c r="C94" i="111"/>
  <c r="C73" i="111"/>
  <c r="C69" i="111"/>
  <c r="C65" i="111"/>
  <c r="C66" i="111"/>
  <c r="C71" i="111"/>
  <c r="C63" i="111"/>
  <c r="C72" i="111"/>
  <c r="C64" i="111"/>
  <c r="C74" i="111"/>
  <c r="C70" i="111"/>
  <c r="C62" i="111"/>
  <c r="C67" i="111"/>
  <c r="C68" i="111"/>
  <c r="C61" i="111"/>
  <c r="F5" i="112"/>
  <c r="E5" i="112"/>
  <c r="D5" i="112"/>
  <c r="C5" i="112"/>
  <c r="B5" i="112"/>
  <c r="F5" i="110"/>
  <c r="E5" i="110"/>
  <c r="D5" i="110"/>
  <c r="C5" i="110"/>
  <c r="C22" i="106"/>
  <c r="A19" i="92" l="1"/>
  <c r="A19" i="84"/>
  <c r="A18" i="75"/>
  <c r="C2" i="173"/>
  <c r="J10" i="108"/>
  <c r="F10" i="108"/>
  <c r="J9" i="108"/>
  <c r="F9" i="108"/>
  <c r="L7" i="108"/>
  <c r="D16" i="106"/>
  <c r="D17" i="106"/>
  <c r="D2" i="35"/>
  <c r="E2" i="35"/>
  <c r="B2" i="35" s="1"/>
  <c r="D29" i="100"/>
  <c r="D28" i="100"/>
  <c r="I34" i="140" l="1"/>
  <c r="I33" i="140"/>
  <c r="J33" i="140"/>
  <c r="I32" i="140"/>
  <c r="J32" i="140"/>
  <c r="I31" i="140"/>
  <c r="I30" i="140"/>
  <c r="I29" i="140"/>
  <c r="J29" i="140"/>
  <c r="I28" i="140"/>
  <c r="I27" i="140"/>
  <c r="I26" i="140"/>
  <c r="I25" i="140"/>
  <c r="I24" i="140"/>
  <c r="I23" i="140"/>
  <c r="I22" i="140"/>
  <c r="J22" i="140"/>
  <c r="I21" i="140"/>
  <c r="J21" i="140"/>
  <c r="I20" i="140"/>
  <c r="J20" i="140"/>
  <c r="J18" i="140"/>
  <c r="I18" i="140"/>
  <c r="J34" i="139"/>
  <c r="J34" i="140" s="1"/>
  <c r="J31" i="139"/>
  <c r="J31" i="140" s="1"/>
  <c r="J30" i="139"/>
  <c r="J30" i="140" s="1"/>
  <c r="J28" i="139"/>
  <c r="J28" i="140" s="1"/>
  <c r="J27" i="139"/>
  <c r="J27" i="140" s="1"/>
  <c r="J26" i="139"/>
  <c r="J26" i="140" s="1"/>
  <c r="J25" i="139"/>
  <c r="J25" i="140" s="1"/>
  <c r="J24" i="139"/>
  <c r="J24" i="140" s="1"/>
  <c r="J23" i="139"/>
  <c r="J23" i="140" s="1"/>
  <c r="J20" i="138"/>
  <c r="I33" i="137"/>
  <c r="I33" i="138" s="1"/>
  <c r="J33" i="137"/>
  <c r="J33" i="138" s="1"/>
  <c r="I32" i="137"/>
  <c r="J32" i="137"/>
  <c r="I30" i="137"/>
  <c r="I30" i="138" s="1"/>
  <c r="J29" i="137"/>
  <c r="J29" i="138" s="1"/>
  <c r="I28" i="137"/>
  <c r="I22" i="137"/>
  <c r="J18" i="137"/>
  <c r="I34" i="103"/>
  <c r="I34" i="108" s="1"/>
  <c r="I34" i="124" s="1"/>
  <c r="I34" i="128" s="1"/>
  <c r="I34" i="132" s="1"/>
  <c r="I34" i="137" s="1"/>
  <c r="I34" i="138" s="1"/>
  <c r="J34" i="103"/>
  <c r="J34" i="108" s="1"/>
  <c r="J34" i="124" s="1"/>
  <c r="J34" i="128" s="1"/>
  <c r="J34" i="132" s="1"/>
  <c r="J34" i="137" s="1"/>
  <c r="J34" i="138" s="1"/>
  <c r="I33" i="103"/>
  <c r="I33" i="108" s="1"/>
  <c r="I33" i="124" s="1"/>
  <c r="I33" i="128" s="1"/>
  <c r="J33" i="103"/>
  <c r="J33" i="108" s="1"/>
  <c r="J33" i="124" s="1"/>
  <c r="J33" i="128" s="1"/>
  <c r="I32" i="103"/>
  <c r="I32" i="108" s="1"/>
  <c r="I32" i="124" s="1"/>
  <c r="I32" i="128" s="1"/>
  <c r="J32" i="103"/>
  <c r="J32" i="108" s="1"/>
  <c r="J32" i="124" s="1"/>
  <c r="J32" i="128" s="1"/>
  <c r="I31" i="103"/>
  <c r="I31" i="108" s="1"/>
  <c r="I31" i="124" s="1"/>
  <c r="I31" i="128" s="1"/>
  <c r="I31" i="132" s="1"/>
  <c r="I31" i="137" s="1"/>
  <c r="I31" i="138" s="1"/>
  <c r="J31" i="103"/>
  <c r="J31" i="108" s="1"/>
  <c r="J31" i="124" s="1"/>
  <c r="J31" i="128" s="1"/>
  <c r="J31" i="132" s="1"/>
  <c r="J31" i="137" s="1"/>
  <c r="J31" i="138" s="1"/>
  <c r="I30" i="103"/>
  <c r="I30" i="108" s="1"/>
  <c r="I30" i="124" s="1"/>
  <c r="I30" i="128" s="1"/>
  <c r="J30" i="103"/>
  <c r="J30" i="108" s="1"/>
  <c r="J30" i="124" s="1"/>
  <c r="J30" i="128" s="1"/>
  <c r="J30" i="132" s="1"/>
  <c r="J30" i="137" s="1"/>
  <c r="J30" i="138" s="1"/>
  <c r="I29" i="103"/>
  <c r="I29" i="108" s="1"/>
  <c r="I29" i="124" s="1"/>
  <c r="I29" i="128" s="1"/>
  <c r="I29" i="132" s="1"/>
  <c r="I29" i="137" s="1"/>
  <c r="J29" i="103"/>
  <c r="J29" i="108" s="1"/>
  <c r="J29" i="124" s="1"/>
  <c r="J29" i="128" s="1"/>
  <c r="I28" i="103"/>
  <c r="I28" i="108" s="1"/>
  <c r="I28" i="124" s="1"/>
  <c r="I28" i="128" s="1"/>
  <c r="J28" i="103"/>
  <c r="J28" i="108" s="1"/>
  <c r="J28" i="124" s="1"/>
  <c r="J28" i="128" s="1"/>
  <c r="J28" i="132" s="1"/>
  <c r="J28" i="137" s="1"/>
  <c r="J28" i="138" s="1"/>
  <c r="I27" i="103"/>
  <c r="I27" i="108" s="1"/>
  <c r="I27" i="124" s="1"/>
  <c r="I27" i="128" s="1"/>
  <c r="I27" i="132" s="1"/>
  <c r="I27" i="137" s="1"/>
  <c r="J27" i="103"/>
  <c r="J27" i="108" s="1"/>
  <c r="J27" i="124" s="1"/>
  <c r="J27" i="128" s="1"/>
  <c r="J27" i="132" s="1"/>
  <c r="J27" i="137" s="1"/>
  <c r="J27" i="138" s="1"/>
  <c r="I26" i="103"/>
  <c r="I26" i="108" s="1"/>
  <c r="I26" i="124" s="1"/>
  <c r="I26" i="128" s="1"/>
  <c r="I26" i="132" s="1"/>
  <c r="J26" i="103"/>
  <c r="J26" i="108" s="1"/>
  <c r="J26" i="124" s="1"/>
  <c r="J26" i="128" s="1"/>
  <c r="J26" i="132" s="1"/>
  <c r="J26" i="137" s="1"/>
  <c r="J26" i="138" s="1"/>
  <c r="I25" i="103"/>
  <c r="I25" i="108" s="1"/>
  <c r="I25" i="124" s="1"/>
  <c r="I25" i="128" s="1"/>
  <c r="J25" i="103"/>
  <c r="J25" i="108" s="1"/>
  <c r="J25" i="124" s="1"/>
  <c r="J25" i="128" s="1"/>
  <c r="J25" i="132" s="1"/>
  <c r="J25" i="137" s="1"/>
  <c r="J25" i="138" s="1"/>
  <c r="I24" i="103"/>
  <c r="I24" i="108" s="1"/>
  <c r="I24" i="124" s="1"/>
  <c r="I24" i="128" s="1"/>
  <c r="I24" i="132" s="1"/>
  <c r="J24" i="103"/>
  <c r="J24" i="108" s="1"/>
  <c r="J24" i="124" s="1"/>
  <c r="J24" i="128" s="1"/>
  <c r="J24" i="132" s="1"/>
  <c r="J24" i="137" s="1"/>
  <c r="J24" i="138" s="1"/>
  <c r="I23" i="103"/>
  <c r="I23" i="108" s="1"/>
  <c r="I23" i="124" s="1"/>
  <c r="I23" i="128" s="1"/>
  <c r="I23" i="132" s="1"/>
  <c r="J23" i="103"/>
  <c r="J23" i="108" s="1"/>
  <c r="J23" i="124" s="1"/>
  <c r="J23" i="128" s="1"/>
  <c r="J23" i="132" s="1"/>
  <c r="J23" i="137" s="1"/>
  <c r="J23" i="138" s="1"/>
  <c r="I22" i="103"/>
  <c r="I22" i="108" s="1"/>
  <c r="I22" i="124" s="1"/>
  <c r="I22" i="128" s="1"/>
  <c r="J22" i="103"/>
  <c r="J22" i="108" s="1"/>
  <c r="J22" i="124" s="1"/>
  <c r="J22" i="128" s="1"/>
  <c r="J22" i="132" s="1"/>
  <c r="J22" i="137" s="1"/>
  <c r="I21" i="103"/>
  <c r="I21" i="108" s="1"/>
  <c r="I21" i="124" s="1"/>
  <c r="I21" i="128" s="1"/>
  <c r="J21" i="103"/>
  <c r="J21" i="108" s="1"/>
  <c r="J21" i="124" s="1"/>
  <c r="J21" i="128" s="1"/>
  <c r="J21" i="132" s="1"/>
  <c r="J21" i="137" s="1"/>
  <c r="I20" i="103"/>
  <c r="I20" i="108" s="1"/>
  <c r="I20" i="124" s="1"/>
  <c r="I20" i="128" s="1"/>
  <c r="I20" i="132" s="1"/>
  <c r="I20" i="137" s="1"/>
  <c r="J20" i="103"/>
  <c r="J20" i="108" s="1"/>
  <c r="J20" i="124" s="1"/>
  <c r="J20" i="128" s="1"/>
  <c r="J20" i="132" s="1"/>
  <c r="J18" i="103"/>
  <c r="J18" i="108" s="1"/>
  <c r="J18" i="124" s="1"/>
  <c r="J18" i="128" s="1"/>
  <c r="I18" i="103"/>
  <c r="I18" i="108" s="1"/>
  <c r="I18" i="124" s="1"/>
  <c r="I18" i="128" s="1"/>
  <c r="I18" i="132" s="1"/>
  <c r="I18" i="137" s="1"/>
  <c r="K27" i="222"/>
  <c r="K27" i="221"/>
  <c r="K27" i="220"/>
  <c r="K27" i="219"/>
  <c r="K27" i="218"/>
  <c r="K27" i="216"/>
  <c r="L27" i="214"/>
  <c r="I27" i="222"/>
  <c r="I27" i="221"/>
  <c r="I27" i="220"/>
  <c r="I27" i="219"/>
  <c r="I27" i="218"/>
  <c r="I27" i="216"/>
  <c r="L27" i="222"/>
  <c r="L27" i="221"/>
  <c r="L27" i="220"/>
  <c r="L27" i="219"/>
  <c r="L27" i="218"/>
  <c r="J27" i="222"/>
  <c r="K27" i="214"/>
  <c r="L27" i="216"/>
  <c r="L27" i="217"/>
  <c r="K27" i="217"/>
  <c r="J27" i="221"/>
  <c r="J27" i="220"/>
  <c r="J27" i="219"/>
  <c r="J27" i="218"/>
  <c r="I27" i="217"/>
  <c r="J27" i="217"/>
  <c r="J27" i="216"/>
  <c r="I27" i="214"/>
  <c r="J27" i="214"/>
  <c r="J18" i="141"/>
  <c r="I18" i="141"/>
  <c r="O7" i="226"/>
  <c r="O7" i="210"/>
  <c r="O7" i="227"/>
  <c r="J19" i="139"/>
  <c r="J19" i="140" s="1"/>
  <c r="J19" i="141" s="1"/>
  <c r="I19" i="140"/>
  <c r="I19" i="141" s="1"/>
  <c r="I19" i="103"/>
  <c r="H7" i="63"/>
  <c r="A20" i="92"/>
  <c r="A20" i="84"/>
  <c r="A19" i="75"/>
  <c r="C5" i="194"/>
  <c r="C5" i="188"/>
  <c r="C5" i="182"/>
  <c r="C5" i="176"/>
  <c r="C2" i="170"/>
  <c r="C2" i="160"/>
  <c r="C2" i="157"/>
  <c r="C5" i="157" s="1"/>
  <c r="A2" i="35"/>
  <c r="I6" i="228" s="1"/>
  <c r="K22" i="222" l="1"/>
  <c r="K22" i="221"/>
  <c r="K22" i="220"/>
  <c r="K22" i="219"/>
  <c r="K22" i="218"/>
  <c r="K22" i="216"/>
  <c r="K22" i="214"/>
  <c r="I22" i="222"/>
  <c r="I22" i="221"/>
  <c r="I22" i="220"/>
  <c r="I22" i="219"/>
  <c r="I22" i="218"/>
  <c r="I22" i="216"/>
  <c r="I22" i="214"/>
  <c r="K22" i="217"/>
  <c r="I22" i="217"/>
  <c r="K21" i="222"/>
  <c r="K21" i="221"/>
  <c r="K21" i="220"/>
  <c r="K21" i="219"/>
  <c r="K21" i="218"/>
  <c r="K21" i="217"/>
  <c r="K21" i="216"/>
  <c r="K21" i="214"/>
  <c r="I21" i="214"/>
  <c r="I21" i="222"/>
  <c r="I21" i="221"/>
  <c r="I21" i="220"/>
  <c r="I21" i="219"/>
  <c r="I21" i="218"/>
  <c r="I21" i="217"/>
  <c r="I21" i="216"/>
  <c r="L21" i="214"/>
  <c r="J21" i="214"/>
  <c r="L21" i="222"/>
  <c r="L21" i="221"/>
  <c r="L21" i="220"/>
  <c r="L21" i="219"/>
  <c r="L21" i="218"/>
  <c r="J21" i="222"/>
  <c r="L21" i="216"/>
  <c r="L21" i="217"/>
  <c r="J21" i="221"/>
  <c r="J21" i="220"/>
  <c r="J21" i="219"/>
  <c r="J21" i="218"/>
  <c r="J21" i="217"/>
  <c r="J21" i="216"/>
  <c r="L23" i="222"/>
  <c r="L23" i="221"/>
  <c r="L23" i="220"/>
  <c r="L23" i="219"/>
  <c r="L23" i="218"/>
  <c r="L23" i="217"/>
  <c r="L23" i="216"/>
  <c r="L23" i="214"/>
  <c r="J23" i="222"/>
  <c r="J23" i="221"/>
  <c r="J23" i="220"/>
  <c r="J23" i="219"/>
  <c r="J23" i="218"/>
  <c r="J23" i="217"/>
  <c r="J23" i="216"/>
  <c r="J23" i="214"/>
  <c r="I23" i="217"/>
  <c r="K23" i="214"/>
  <c r="K23" i="217"/>
  <c r="I23" i="214"/>
  <c r="K23" i="222"/>
  <c r="K23" i="221"/>
  <c r="K23" i="220"/>
  <c r="K23" i="219"/>
  <c r="I23" i="222"/>
  <c r="I23" i="216"/>
  <c r="K23" i="218"/>
  <c r="I23" i="221"/>
  <c r="I23" i="220"/>
  <c r="I23" i="219"/>
  <c r="I23" i="218"/>
  <c r="K23" i="216"/>
  <c r="L24" i="217"/>
  <c r="J24" i="217"/>
  <c r="L24" i="222"/>
  <c r="L24" i="221"/>
  <c r="L24" i="220"/>
  <c r="L24" i="219"/>
  <c r="L24" i="218"/>
  <c r="J24" i="221"/>
  <c r="J24" i="222"/>
  <c r="L24" i="214"/>
  <c r="L24" i="216"/>
  <c r="J24" i="220"/>
  <c r="J24" i="219"/>
  <c r="J24" i="218"/>
  <c r="J24" i="216"/>
  <c r="J24" i="214"/>
  <c r="K24" i="214"/>
  <c r="K24" i="222"/>
  <c r="K24" i="221"/>
  <c r="K24" i="220"/>
  <c r="K24" i="219"/>
  <c r="K24" i="218"/>
  <c r="I24" i="222"/>
  <c r="K24" i="216"/>
  <c r="K24" i="217"/>
  <c r="I24" i="221"/>
  <c r="I24" i="220"/>
  <c r="I24" i="219"/>
  <c r="I24" i="218"/>
  <c r="I24" i="217"/>
  <c r="I24" i="216"/>
  <c r="I24" i="214"/>
  <c r="L25" i="221"/>
  <c r="L25" i="220"/>
  <c r="L25" i="219"/>
  <c r="L25" i="218"/>
  <c r="L25" i="214"/>
  <c r="J25" i="221"/>
  <c r="J25" i="220"/>
  <c r="J25" i="219"/>
  <c r="J25" i="218"/>
  <c r="J25" i="214"/>
  <c r="L25" i="222"/>
  <c r="J25" i="222"/>
  <c r="L25" i="216"/>
  <c r="L25" i="217"/>
  <c r="J25" i="217"/>
  <c r="J25" i="216"/>
  <c r="K25" i="222"/>
  <c r="K25" i="214"/>
  <c r="I25" i="222"/>
  <c r="I25" i="214"/>
  <c r="K25" i="221"/>
  <c r="K25" i="220"/>
  <c r="K25" i="219"/>
  <c r="K25" i="218"/>
  <c r="K25" i="216"/>
  <c r="K25" i="217"/>
  <c r="I25" i="221"/>
  <c r="I25" i="220"/>
  <c r="I25" i="219"/>
  <c r="I25" i="218"/>
  <c r="I25" i="217"/>
  <c r="I25" i="216"/>
  <c r="L26" i="222"/>
  <c r="L26" i="221"/>
  <c r="L26" i="220"/>
  <c r="L26" i="219"/>
  <c r="L26" i="218"/>
  <c r="L26" i="217"/>
  <c r="L26" i="216"/>
  <c r="L26" i="214"/>
  <c r="J26" i="222"/>
  <c r="J26" i="221"/>
  <c r="J26" i="220"/>
  <c r="J26" i="219"/>
  <c r="J26" i="218"/>
  <c r="J26" i="217"/>
  <c r="J26" i="216"/>
  <c r="J26" i="214"/>
  <c r="K26" i="222"/>
  <c r="K26" i="221"/>
  <c r="K26" i="220"/>
  <c r="K26" i="219"/>
  <c r="K26" i="218"/>
  <c r="K26" i="216"/>
  <c r="I26" i="222"/>
  <c r="I26" i="221"/>
  <c r="I26" i="220"/>
  <c r="I26" i="219"/>
  <c r="I26" i="218"/>
  <c r="I26" i="216"/>
  <c r="K26" i="214"/>
  <c r="I26" i="217"/>
  <c r="K26" i="217"/>
  <c r="I26" i="214"/>
  <c r="L18" i="220"/>
  <c r="L18" i="216"/>
  <c r="J18" i="220"/>
  <c r="J18" i="216"/>
  <c r="J18" i="214"/>
  <c r="J18" i="219"/>
  <c r="L18" i="214"/>
  <c r="L18" i="219"/>
  <c r="L18" i="217"/>
  <c r="J18" i="221"/>
  <c r="J18" i="222"/>
  <c r="L18" i="221"/>
  <c r="L18" i="222"/>
  <c r="J18" i="218"/>
  <c r="L18" i="218"/>
  <c r="J18" i="217"/>
  <c r="I18" i="220"/>
  <c r="K18" i="214"/>
  <c r="I18" i="214"/>
  <c r="K18" i="220"/>
  <c r="I18" i="222"/>
  <c r="I18" i="219"/>
  <c r="K18" i="219"/>
  <c r="K18" i="222"/>
  <c r="I18" i="216"/>
  <c r="I18" i="217"/>
  <c r="I18" i="221"/>
  <c r="K18" i="216"/>
  <c r="K18" i="217"/>
  <c r="K18" i="221"/>
  <c r="I18" i="218"/>
  <c r="K18" i="218"/>
  <c r="L20" i="222"/>
  <c r="L20" i="217"/>
  <c r="L20" i="216"/>
  <c r="J20" i="222"/>
  <c r="J20" i="217"/>
  <c r="J20" i="216"/>
  <c r="L20" i="221"/>
  <c r="L20" i="220"/>
  <c r="L20" i="219"/>
  <c r="L20" i="218"/>
  <c r="L20" i="214"/>
  <c r="J20" i="221"/>
  <c r="J20" i="220"/>
  <c r="J20" i="219"/>
  <c r="J20" i="218"/>
  <c r="J20" i="214"/>
  <c r="K20" i="222"/>
  <c r="K20" i="221"/>
  <c r="K20" i="220"/>
  <c r="K20" i="219"/>
  <c r="K20" i="218"/>
  <c r="I20" i="216"/>
  <c r="I20" i="222"/>
  <c r="I20" i="221"/>
  <c r="I20" i="220"/>
  <c r="I20" i="219"/>
  <c r="I20" i="218"/>
  <c r="K20" i="216"/>
  <c r="K20" i="214"/>
  <c r="I20" i="217"/>
  <c r="K20" i="217"/>
  <c r="I20" i="214"/>
  <c r="H7" i="227"/>
  <c r="H7" i="226"/>
  <c r="I6" i="222"/>
  <c r="I6" i="220"/>
  <c r="I6" i="221"/>
  <c r="I6" i="218"/>
  <c r="I6" i="219"/>
  <c r="I6" i="216"/>
  <c r="I6" i="217"/>
  <c r="O7" i="49"/>
  <c r="I6" i="214"/>
  <c r="F7" i="63"/>
  <c r="E7" i="211"/>
  <c r="H7" i="210"/>
  <c r="A21" i="92"/>
  <c r="A21" i="84"/>
  <c r="A20" i="75"/>
  <c r="C5" i="191"/>
  <c r="C5" i="185"/>
  <c r="C5" i="179"/>
  <c r="C5" i="173"/>
  <c r="C5" i="170"/>
  <c r="C5" i="160"/>
  <c r="H7" i="140"/>
  <c r="H7" i="141"/>
  <c r="H7" i="138"/>
  <c r="H7" i="139"/>
  <c r="H7" i="132"/>
  <c r="H7" i="137"/>
  <c r="H7" i="124"/>
  <c r="H7" i="128"/>
  <c r="H7" i="108"/>
  <c r="L7" i="103"/>
  <c r="J10" i="103"/>
  <c r="F10" i="103"/>
  <c r="J9" i="103"/>
  <c r="F9" i="103"/>
  <c r="H7" i="103"/>
  <c r="F37" i="101"/>
  <c r="G37" i="101"/>
  <c r="H37" i="101"/>
  <c r="I37" i="101"/>
  <c r="J37" i="101"/>
  <c r="K37" i="101"/>
  <c r="L37" i="101"/>
  <c r="M37" i="101"/>
  <c r="N37" i="101"/>
  <c r="O37" i="101"/>
  <c r="P37" i="101"/>
  <c r="Q37" i="101"/>
  <c r="R37" i="101"/>
  <c r="S37" i="101"/>
  <c r="T37" i="101"/>
  <c r="U37" i="101"/>
  <c r="V37" i="101"/>
  <c r="W37" i="101"/>
  <c r="X37" i="101"/>
  <c r="Y37" i="101"/>
  <c r="Z37" i="101"/>
  <c r="AA37" i="101"/>
  <c r="AB37" i="101"/>
  <c r="AC37" i="101"/>
  <c r="AD37" i="101"/>
  <c r="AE37" i="101"/>
  <c r="AF37" i="101"/>
  <c r="AG37" i="101"/>
  <c r="AG33" i="101"/>
  <c r="AF33" i="101"/>
  <c r="AE33" i="101"/>
  <c r="AD33" i="101"/>
  <c r="AC33" i="101"/>
  <c r="AB33" i="101"/>
  <c r="AA33" i="101"/>
  <c r="Z33" i="101"/>
  <c r="Y33" i="101"/>
  <c r="X33" i="101"/>
  <c r="W33" i="101"/>
  <c r="V33" i="101"/>
  <c r="U33" i="101"/>
  <c r="T33" i="101"/>
  <c r="S33" i="101"/>
  <c r="R33" i="101"/>
  <c r="Q33" i="101"/>
  <c r="P33" i="101"/>
  <c r="O33" i="101"/>
  <c r="N33" i="101"/>
  <c r="M33" i="101"/>
  <c r="L33" i="101"/>
  <c r="K33" i="101"/>
  <c r="J33" i="101"/>
  <c r="I33" i="101"/>
  <c r="H33" i="101"/>
  <c r="G33" i="101"/>
  <c r="F33" i="101"/>
  <c r="F27" i="101"/>
  <c r="G27" i="101"/>
  <c r="H27" i="101"/>
  <c r="I27" i="101"/>
  <c r="J27" i="101"/>
  <c r="K27" i="101"/>
  <c r="L27" i="101"/>
  <c r="M27" i="101"/>
  <c r="N27" i="101"/>
  <c r="O27" i="101"/>
  <c r="P27" i="101"/>
  <c r="Q27" i="101"/>
  <c r="R27" i="101"/>
  <c r="S27" i="101"/>
  <c r="T27" i="101"/>
  <c r="U27" i="101"/>
  <c r="V27" i="101"/>
  <c r="W27" i="101"/>
  <c r="X27" i="101"/>
  <c r="Y27" i="101"/>
  <c r="Z27" i="101"/>
  <c r="AA27" i="101"/>
  <c r="AB27" i="101"/>
  <c r="AC27" i="101"/>
  <c r="AD27" i="101"/>
  <c r="AE27" i="101"/>
  <c r="AF27" i="101"/>
  <c r="AG27" i="101"/>
  <c r="Q7" i="101"/>
  <c r="A22" i="92" l="1"/>
  <c r="A22" i="84"/>
  <c r="A21" i="75"/>
  <c r="M39" i="101"/>
  <c r="V39" i="101"/>
  <c r="N39" i="101"/>
  <c r="AD39" i="101"/>
  <c r="J39" i="101"/>
  <c r="Z39" i="101"/>
  <c r="R39" i="101"/>
  <c r="F39" i="101"/>
  <c r="I39" i="101"/>
  <c r="AG39" i="101"/>
  <c r="AC39" i="101"/>
  <c r="Y39" i="101"/>
  <c r="U39" i="101"/>
  <c r="Q39" i="101"/>
  <c r="AE39" i="101"/>
  <c r="AA39" i="101"/>
  <c r="W39" i="101"/>
  <c r="S39" i="101"/>
  <c r="O39" i="101"/>
  <c r="K39" i="101"/>
  <c r="G39" i="101"/>
  <c r="AF39" i="101"/>
  <c r="AB39" i="101"/>
  <c r="X39" i="101"/>
  <c r="T39" i="101"/>
  <c r="P39" i="101"/>
  <c r="L39" i="101"/>
  <c r="H39" i="101"/>
  <c r="A23" i="92" l="1"/>
  <c r="A23" i="84"/>
  <c r="A22" i="75"/>
  <c r="G16" i="100"/>
  <c r="E4" i="114" l="1"/>
  <c r="A24" i="92"/>
  <c r="A24" i="84"/>
  <c r="A23" i="75"/>
  <c r="E2" i="114"/>
  <c r="E16" i="114" s="1"/>
  <c r="E16" i="118"/>
  <c r="E5" i="114"/>
  <c r="E13" i="114"/>
  <c r="E3" i="114"/>
  <c r="E8" i="114"/>
  <c r="E12" i="114"/>
  <c r="E7" i="114"/>
  <c r="E11" i="114"/>
  <c r="E9" i="114"/>
  <c r="E6" i="114"/>
  <c r="E10" i="114"/>
  <c r="L10" i="100"/>
  <c r="F10" i="100"/>
  <c r="L9" i="100"/>
  <c r="F9" i="100"/>
  <c r="I7" i="100"/>
  <c r="J19" i="103" l="1"/>
  <c r="A25" i="92"/>
  <c r="A25" i="84"/>
  <c r="A24" i="75"/>
  <c r="B2" i="99"/>
  <c r="B5" i="99" s="1"/>
  <c r="C2" i="99"/>
  <c r="C5" i="99" s="1"/>
  <c r="D2" i="99"/>
  <c r="D5" i="99" s="1"/>
  <c r="G106" i="98"/>
  <c r="G105" i="98"/>
  <c r="G104" i="98"/>
  <c r="G103" i="98"/>
  <c r="G102" i="98"/>
  <c r="G101" i="98"/>
  <c r="G100" i="98"/>
  <c r="G99" i="98"/>
  <c r="G98" i="98"/>
  <c r="G97" i="98"/>
  <c r="G96" i="98"/>
  <c r="G95" i="98"/>
  <c r="G94" i="98"/>
  <c r="G93" i="98"/>
  <c r="G92" i="98"/>
  <c r="G91" i="98"/>
  <c r="G90" i="98"/>
  <c r="G89" i="98"/>
  <c r="G88" i="98"/>
  <c r="G87" i="98"/>
  <c r="G86" i="98"/>
  <c r="G85" i="98"/>
  <c r="G84" i="98"/>
  <c r="G83" i="98"/>
  <c r="G82" i="98"/>
  <c r="G81" i="98"/>
  <c r="G80" i="98"/>
  <c r="G79" i="98"/>
  <c r="G78" i="98"/>
  <c r="G77" i="98"/>
  <c r="G76" i="98"/>
  <c r="G75" i="98"/>
  <c r="G74" i="98"/>
  <c r="G73" i="98"/>
  <c r="G72" i="98"/>
  <c r="G71" i="98"/>
  <c r="G70" i="98"/>
  <c r="G69" i="98"/>
  <c r="G68" i="98"/>
  <c r="G67" i="98"/>
  <c r="G66" i="98"/>
  <c r="G65" i="98"/>
  <c r="G64" i="98"/>
  <c r="G63" i="98"/>
  <c r="G62" i="98"/>
  <c r="G61" i="98"/>
  <c r="G60" i="98"/>
  <c r="G59" i="98"/>
  <c r="G58" i="98"/>
  <c r="G57" i="98"/>
  <c r="G56" i="98"/>
  <c r="G55" i="98"/>
  <c r="G54" i="98"/>
  <c r="G53" i="98"/>
  <c r="G52" i="98"/>
  <c r="G51" i="98"/>
  <c r="G50" i="98"/>
  <c r="G49" i="98"/>
  <c r="G48" i="98"/>
  <c r="G47" i="98"/>
  <c r="G46" i="98"/>
  <c r="G45" i="98"/>
  <c r="G44" i="98"/>
  <c r="G43" i="98"/>
  <c r="G42" i="98"/>
  <c r="G41" i="98"/>
  <c r="G40" i="98"/>
  <c r="G39" i="98"/>
  <c r="G38" i="98"/>
  <c r="G37" i="98"/>
  <c r="G36" i="98"/>
  <c r="G35" i="98"/>
  <c r="G34" i="98"/>
  <c r="G33" i="98"/>
  <c r="G32" i="98"/>
  <c r="G31" i="98"/>
  <c r="G30" i="98"/>
  <c r="G29" i="98"/>
  <c r="G28" i="98"/>
  <c r="G27" i="98"/>
  <c r="G26" i="98"/>
  <c r="G25" i="98"/>
  <c r="G24" i="98"/>
  <c r="G23" i="98"/>
  <c r="G22" i="98"/>
  <c r="G21" i="98"/>
  <c r="G20" i="98"/>
  <c r="G19" i="98"/>
  <c r="G18" i="98"/>
  <c r="G17" i="98"/>
  <c r="G16" i="98"/>
  <c r="G15" i="98"/>
  <c r="G14" i="98"/>
  <c r="G13" i="98"/>
  <c r="G12" i="98"/>
  <c r="G11" i="98"/>
  <c r="G10" i="98"/>
  <c r="G9" i="98"/>
  <c r="G8" i="98"/>
  <c r="G7" i="98"/>
  <c r="G6" i="98"/>
  <c r="G5" i="98"/>
  <c r="G4" i="98"/>
  <c r="G3" i="98"/>
  <c r="G2" i="98"/>
  <c r="A43" i="98"/>
  <c r="A44" i="98" s="1"/>
  <c r="A45" i="98" s="1"/>
  <c r="A46" i="98" s="1"/>
  <c r="A47" i="98" s="1"/>
  <c r="A48" i="98" s="1"/>
  <c r="A49" i="98" s="1"/>
  <c r="A50" i="98" s="1"/>
  <c r="A52" i="98" s="1"/>
  <c r="A53" i="98" s="1"/>
  <c r="A54" i="98" s="1"/>
  <c r="A55" i="98" s="1"/>
  <c r="A56" i="98" s="1"/>
  <c r="A57" i="98" s="1"/>
  <c r="A58" i="98" s="1"/>
  <c r="A59" i="98" s="1"/>
  <c r="A60" i="98" s="1"/>
  <c r="A61" i="98" s="1"/>
  <c r="A63" i="98" s="1"/>
  <c r="A64" i="98" s="1"/>
  <c r="A65" i="98" s="1"/>
  <c r="A66" i="98" s="1"/>
  <c r="A67" i="98" s="1"/>
  <c r="A68" i="98" s="1"/>
  <c r="A69" i="98" s="1"/>
  <c r="A70" i="98" s="1"/>
  <c r="A71" i="98" s="1"/>
  <c r="A72" i="98" s="1"/>
  <c r="A74" i="98" s="1"/>
  <c r="A75" i="98" s="1"/>
  <c r="A76" i="98" s="1"/>
  <c r="A77" i="98" s="1"/>
  <c r="A78" i="98" s="1"/>
  <c r="A79" i="98" s="1"/>
  <c r="A80" i="98" s="1"/>
  <c r="A81" i="98" s="1"/>
  <c r="A82" i="98" s="1"/>
  <c r="A83" i="98" s="1"/>
  <c r="A84" i="98" s="1"/>
  <c r="A85" i="98" s="1"/>
  <c r="A86" i="98" s="1"/>
  <c r="A87" i="98" s="1"/>
  <c r="A88" i="98" s="1"/>
  <c r="A90" i="98" s="1"/>
  <c r="A91" i="98" s="1"/>
  <c r="A92" i="98" s="1"/>
  <c r="A93" i="98" s="1"/>
  <c r="A94" i="98" s="1"/>
  <c r="A95" i="98" s="1"/>
  <c r="A96" i="98" s="1"/>
  <c r="A97" i="98" s="1"/>
  <c r="A98" i="98" s="1"/>
  <c r="A99" i="98" s="1"/>
  <c r="A100" i="98" s="1"/>
  <c r="A101" i="98" s="1"/>
  <c r="A102" i="98" s="1"/>
  <c r="A103" i="98" s="1"/>
  <c r="A104" i="98" s="1"/>
  <c r="A105" i="98" s="1"/>
  <c r="A106" i="98" s="1"/>
  <c r="F5" i="99"/>
  <c r="E5" i="99"/>
  <c r="A116" i="98"/>
  <c r="A3" i="98"/>
  <c r="F5" i="97"/>
  <c r="E5" i="97"/>
  <c r="D5" i="97"/>
  <c r="C5" i="97"/>
  <c r="J19" i="108" l="1"/>
  <c r="J19" i="124" s="1"/>
  <c r="J19" i="128" s="1"/>
  <c r="J19" i="132" s="1"/>
  <c r="J19" i="137" s="1"/>
  <c r="J19" i="138" s="1"/>
  <c r="L22" i="217"/>
  <c r="L22" i="214"/>
  <c r="J22" i="217"/>
  <c r="J22" i="214"/>
  <c r="L22" i="222"/>
  <c r="L22" i="221"/>
  <c r="L22" i="220"/>
  <c r="L22" i="219"/>
  <c r="J22" i="222"/>
  <c r="L22" i="216"/>
  <c r="L22" i="218"/>
  <c r="J22" i="221"/>
  <c r="J22" i="220"/>
  <c r="J22" i="219"/>
  <c r="J22" i="218"/>
  <c r="J22" i="216"/>
  <c r="G2" i="118"/>
  <c r="A26" i="92"/>
  <c r="A26" i="84"/>
  <c r="A25" i="75"/>
  <c r="A4" i="98"/>
  <c r="A27" i="92" l="1"/>
  <c r="A27" i="84"/>
  <c r="A26" i="75"/>
  <c r="A5" i="98"/>
  <c r="A28" i="92" l="1"/>
  <c r="A28" i="84"/>
  <c r="A27" i="75"/>
  <c r="A6" i="98"/>
  <c r="A29" i="92" l="1"/>
  <c r="A29" i="84"/>
  <c r="A28" i="75"/>
  <c r="A8" i="98"/>
  <c r="A30" i="92" l="1"/>
  <c r="A30" i="84"/>
  <c r="A29" i="75"/>
  <c r="A9" i="98"/>
  <c r="A31" i="92" l="1"/>
  <c r="A31" i="84"/>
  <c r="A30" i="75"/>
  <c r="A10" i="98"/>
  <c r="A32" i="92" l="1"/>
  <c r="A32" i="84"/>
  <c r="A31" i="75"/>
  <c r="A11" i="98"/>
  <c r="A33" i="92" l="1"/>
  <c r="A33" i="84"/>
  <c r="A32" i="75"/>
  <c r="A13" i="98"/>
  <c r="A34" i="92" l="1"/>
  <c r="A34" i="84"/>
  <c r="A33" i="75"/>
  <c r="A14" i="98"/>
  <c r="A35" i="92" l="1"/>
  <c r="A35" i="84"/>
  <c r="A34" i="75"/>
  <c r="A15" i="98"/>
  <c r="A36" i="92" l="1"/>
  <c r="A36" i="84"/>
  <c r="A35" i="75"/>
  <c r="A16" i="98"/>
  <c r="A37" i="92" l="1"/>
  <c r="A37" i="84"/>
  <c r="A36" i="75"/>
  <c r="A18" i="98"/>
  <c r="A38" i="92" l="1"/>
  <c r="A38" i="84"/>
  <c r="A37" i="75"/>
  <c r="A19" i="98"/>
  <c r="A39" i="92" l="1"/>
  <c r="A39" i="84"/>
  <c r="A38" i="75"/>
  <c r="A20" i="98"/>
  <c r="A40" i="92" l="1"/>
  <c r="A40" i="84"/>
  <c r="A39" i="75"/>
  <c r="A21" i="98"/>
  <c r="A41" i="92" l="1"/>
  <c r="A41" i="84"/>
  <c r="A40" i="75"/>
  <c r="A41" i="75" s="1"/>
  <c r="A42" i="75" s="1"/>
  <c r="A43" i="75" s="1"/>
  <c r="A44" i="75" s="1"/>
  <c r="A45" i="75" s="1"/>
  <c r="A46" i="75" s="1"/>
  <c r="A47" i="75" s="1"/>
  <c r="A48" i="75" s="1"/>
  <c r="A49" i="75" s="1"/>
  <c r="A50" i="75" s="1"/>
  <c r="A51" i="75" s="1"/>
  <c r="A52" i="75" s="1"/>
  <c r="A53" i="75" s="1"/>
  <c r="A54" i="75" s="1"/>
  <c r="A55" i="75" s="1"/>
  <c r="A56" i="75" s="1"/>
  <c r="A57" i="75" s="1"/>
  <c r="A58" i="75" s="1"/>
  <c r="A22" i="98"/>
  <c r="A42" i="92" l="1"/>
  <c r="A42" i="84"/>
  <c r="A23" i="98"/>
  <c r="A43" i="92" l="1"/>
  <c r="A43" i="84"/>
  <c r="A24" i="98"/>
  <c r="A44" i="92" l="1"/>
  <c r="A44" i="84"/>
  <c r="A26" i="98"/>
  <c r="A45" i="92" l="1"/>
  <c r="A45" i="84"/>
  <c r="A27" i="98"/>
  <c r="A46" i="92" l="1"/>
  <c r="A46" i="84"/>
  <c r="A28" i="98"/>
  <c r="A47" i="92" l="1"/>
  <c r="A47" i="84"/>
  <c r="A29" i="98"/>
  <c r="A48" i="92" l="1"/>
  <c r="A48" i="84"/>
  <c r="A30" i="98"/>
  <c r="A49" i="92" l="1"/>
  <c r="A49" i="84"/>
  <c r="A31" i="98"/>
  <c r="A50" i="92" l="1"/>
  <c r="A50" i="84"/>
  <c r="A32" i="98"/>
  <c r="A51" i="92" l="1"/>
  <c r="A51" i="84"/>
  <c r="A34" i="98"/>
  <c r="A52" i="92" l="1"/>
  <c r="A52" i="84"/>
  <c r="A35" i="98"/>
  <c r="A53" i="92" l="1"/>
  <c r="A53" i="84"/>
  <c r="A36" i="98"/>
  <c r="A54" i="92" l="1"/>
  <c r="A54" i="84"/>
  <c r="A37" i="98"/>
  <c r="A55" i="92" l="1"/>
  <c r="A55" i="84"/>
  <c r="A38" i="98"/>
  <c r="A56" i="92" l="1"/>
  <c r="A56" i="84"/>
  <c r="A39" i="98"/>
  <c r="A40" i="98" s="1"/>
  <c r="A41" i="98" s="1"/>
  <c r="A57" i="92" l="1"/>
  <c r="A57" i="84"/>
  <c r="F2" i="42"/>
  <c r="F5" i="42" s="1"/>
  <c r="D2" i="93"/>
  <c r="D5" i="93" s="1"/>
  <c r="C2" i="93"/>
  <c r="C5" i="93" s="1"/>
  <c r="B2" i="93"/>
  <c r="B5" i="93" s="1"/>
  <c r="F13" i="91"/>
  <c r="E13" i="91"/>
  <c r="F12" i="91"/>
  <c r="E12" i="91"/>
  <c r="F11" i="91"/>
  <c r="E11" i="91"/>
  <c r="F10" i="91"/>
  <c r="E10" i="91"/>
  <c r="F9" i="91"/>
  <c r="E9" i="91"/>
  <c r="F8" i="91"/>
  <c r="E8" i="91"/>
  <c r="F7" i="91"/>
  <c r="E7" i="91"/>
  <c r="F5" i="91"/>
  <c r="E5" i="91"/>
  <c r="F4" i="91"/>
  <c r="E4" i="91"/>
  <c r="F3" i="91"/>
  <c r="E3" i="91"/>
  <c r="F2" i="91"/>
  <c r="F16" i="91" s="1"/>
  <c r="E2" i="91"/>
  <c r="E16" i="91" s="1"/>
  <c r="F5" i="93"/>
  <c r="E5" i="93"/>
  <c r="D16" i="91"/>
  <c r="A16" i="91"/>
  <c r="F5" i="90"/>
  <c r="E5" i="90"/>
  <c r="D5" i="90"/>
  <c r="C5" i="90"/>
  <c r="D2" i="85"/>
  <c r="D5" i="85" s="1"/>
  <c r="C2" i="85"/>
  <c r="C5" i="85" s="1"/>
  <c r="B2" i="85"/>
  <c r="B5" i="85" s="1"/>
  <c r="E13" i="83"/>
  <c r="E12" i="83"/>
  <c r="E11" i="83"/>
  <c r="E9" i="83"/>
  <c r="E8" i="83"/>
  <c r="E7" i="83"/>
  <c r="E5" i="83"/>
  <c r="E4" i="83"/>
  <c r="E3" i="83"/>
  <c r="E2" i="83"/>
  <c r="E16" i="83" s="1"/>
  <c r="F13" i="83"/>
  <c r="F12" i="83"/>
  <c r="F11" i="83"/>
  <c r="F9" i="83"/>
  <c r="F8" i="83"/>
  <c r="F7" i="83"/>
  <c r="F5" i="83"/>
  <c r="F4" i="83"/>
  <c r="F3" i="83"/>
  <c r="F2" i="83"/>
  <c r="F16" i="83" s="1"/>
  <c r="F5" i="85"/>
  <c r="E5" i="85"/>
  <c r="D16" i="83"/>
  <c r="A16" i="83"/>
  <c r="F5" i="82"/>
  <c r="E5" i="82"/>
  <c r="D5" i="82"/>
  <c r="C5" i="82"/>
  <c r="F5" i="65"/>
  <c r="E5" i="65"/>
  <c r="F5" i="66"/>
  <c r="E5" i="66"/>
  <c r="D5" i="66"/>
  <c r="C5" i="66"/>
  <c r="F5" i="54"/>
  <c r="E5" i="54"/>
  <c r="A16" i="53"/>
  <c r="F5" i="74"/>
  <c r="E5" i="74"/>
  <c r="D5" i="74"/>
  <c r="C5" i="74"/>
  <c r="F5" i="56"/>
  <c r="E5" i="56"/>
  <c r="F5" i="60"/>
  <c r="E5" i="60"/>
  <c r="D5" i="60"/>
  <c r="A11" i="57"/>
  <c r="F5" i="38"/>
  <c r="E5" i="38"/>
  <c r="F5" i="44"/>
  <c r="E5" i="44"/>
  <c r="C5" i="44"/>
  <c r="B5" i="44"/>
  <c r="F5" i="46"/>
  <c r="E5" i="46"/>
  <c r="C5" i="46"/>
  <c r="B5" i="46"/>
  <c r="F5" i="73"/>
  <c r="E5" i="73"/>
  <c r="D5" i="73"/>
  <c r="C5" i="73"/>
  <c r="F5" i="72"/>
  <c r="E5" i="72"/>
  <c r="D5" i="72"/>
  <c r="C5" i="72"/>
  <c r="E7" i="72"/>
  <c r="B5" i="38"/>
  <c r="D5" i="38"/>
  <c r="E2" i="43"/>
  <c r="E5" i="43" s="1"/>
  <c r="D2" i="43"/>
  <c r="D5" i="43" s="1"/>
  <c r="U27" i="35"/>
  <c r="P7" i="35"/>
  <c r="A58" i="92" l="1"/>
  <c r="A58" i="84"/>
  <c r="M76" i="55"/>
  <c r="A11" i="39"/>
  <c r="B101" i="28"/>
  <c r="A14" i="39" s="1"/>
  <c r="B43" i="28"/>
  <c r="A8" i="39" s="1"/>
  <c r="I43" i="28"/>
  <c r="B8" i="39" s="1"/>
  <c r="C22" i="28"/>
  <c r="A5" i="39" s="1"/>
  <c r="C81" i="55"/>
  <c r="I82" i="55"/>
  <c r="Q74" i="55"/>
  <c r="J61" i="55"/>
  <c r="C57" i="55"/>
  <c r="F6" i="91"/>
  <c r="E6" i="91"/>
  <c r="B2" i="65"/>
  <c r="B5" i="65" s="1"/>
  <c r="D2" i="65"/>
  <c r="D5" i="65" s="1"/>
  <c r="C2" i="65"/>
  <c r="C5" i="65" s="1"/>
  <c r="F6" i="83"/>
  <c r="E6" i="83"/>
  <c r="B2" i="60" l="1"/>
  <c r="B5" i="60" s="1"/>
  <c r="J2" i="61"/>
  <c r="I2" i="61"/>
  <c r="H2" i="61"/>
  <c r="G2" i="61"/>
  <c r="F2" i="61"/>
  <c r="F5" i="61" s="1"/>
  <c r="E2" i="61"/>
  <c r="E5" i="61" s="1"/>
  <c r="D2" i="61"/>
  <c r="D5" i="61" s="1"/>
  <c r="C2" i="61"/>
  <c r="C5" i="61" s="1"/>
  <c r="B2" i="61"/>
  <c r="B5" i="61" s="1"/>
  <c r="G2" i="59"/>
  <c r="D2" i="59"/>
  <c r="D5" i="59" s="1"/>
  <c r="F2" i="59"/>
  <c r="F5" i="59" s="1"/>
  <c r="E2" i="59"/>
  <c r="E5" i="59" s="1"/>
  <c r="C2" i="59"/>
  <c r="C5" i="59" s="1"/>
  <c r="B2" i="59"/>
  <c r="B5" i="59" s="1"/>
  <c r="F2" i="58"/>
  <c r="F5" i="58" s="1"/>
  <c r="O63" i="55"/>
  <c r="E2" i="58" s="1"/>
  <c r="E5" i="58" s="1"/>
  <c r="D2" i="58"/>
  <c r="D5" i="58" s="1"/>
  <c r="C2" i="58"/>
  <c r="C5" i="58" s="1"/>
  <c r="D3" i="57"/>
  <c r="E3" i="57"/>
  <c r="F3" i="57"/>
  <c r="G3" i="57"/>
  <c r="H3" i="57"/>
  <c r="I3" i="57"/>
  <c r="J3" i="57"/>
  <c r="K3" i="57"/>
  <c r="L3" i="57"/>
  <c r="M3" i="57"/>
  <c r="N3" i="57"/>
  <c r="O3" i="57"/>
  <c r="P3" i="57"/>
  <c r="Q3" i="57"/>
  <c r="R3" i="57"/>
  <c r="D4" i="57"/>
  <c r="E4" i="57"/>
  <c r="F4" i="57"/>
  <c r="G4" i="57"/>
  <c r="H4" i="57"/>
  <c r="I4" i="57"/>
  <c r="J4" i="57"/>
  <c r="K4" i="57"/>
  <c r="L4" i="57"/>
  <c r="M4" i="57"/>
  <c r="N4" i="57"/>
  <c r="O4" i="57"/>
  <c r="P4" i="57"/>
  <c r="Q4" i="57"/>
  <c r="R4" i="57"/>
  <c r="D5" i="57"/>
  <c r="E5" i="57"/>
  <c r="F5" i="57"/>
  <c r="G5" i="57"/>
  <c r="H5" i="57"/>
  <c r="I5" i="57"/>
  <c r="J5" i="57"/>
  <c r="K5" i="57"/>
  <c r="L5" i="57"/>
  <c r="M5" i="57"/>
  <c r="N5" i="57"/>
  <c r="O5" i="57"/>
  <c r="P5" i="57"/>
  <c r="Q5" i="57"/>
  <c r="R5" i="57"/>
  <c r="D6" i="57"/>
  <c r="E6" i="57"/>
  <c r="F6" i="57"/>
  <c r="G6" i="57"/>
  <c r="H6" i="57"/>
  <c r="I6" i="57"/>
  <c r="J6" i="57"/>
  <c r="K6" i="57"/>
  <c r="L6" i="57"/>
  <c r="M6" i="57"/>
  <c r="N6" i="57"/>
  <c r="O6" i="57"/>
  <c r="P6" i="57"/>
  <c r="Q6" i="57"/>
  <c r="R6" i="57"/>
  <c r="D7" i="57"/>
  <c r="E7" i="57"/>
  <c r="F7" i="57"/>
  <c r="G7" i="57"/>
  <c r="H7" i="57"/>
  <c r="I7" i="57"/>
  <c r="J7" i="57"/>
  <c r="K7" i="57"/>
  <c r="L7" i="57"/>
  <c r="M7" i="57"/>
  <c r="N7" i="57"/>
  <c r="O7" i="57"/>
  <c r="P7" i="57"/>
  <c r="Q7" i="57"/>
  <c r="R7" i="57"/>
  <c r="D8" i="57"/>
  <c r="E8" i="57"/>
  <c r="F8" i="57"/>
  <c r="G8" i="57"/>
  <c r="H8" i="57"/>
  <c r="I8" i="57"/>
  <c r="J8" i="57"/>
  <c r="K8" i="57"/>
  <c r="L8" i="57"/>
  <c r="M8" i="57"/>
  <c r="N8" i="57"/>
  <c r="O8" i="57"/>
  <c r="P8" i="57"/>
  <c r="Q8" i="57"/>
  <c r="R8" i="57"/>
  <c r="R2" i="57"/>
  <c r="Q2" i="57"/>
  <c r="P2" i="57"/>
  <c r="O2" i="57"/>
  <c r="N2" i="57"/>
  <c r="M2" i="57"/>
  <c r="L2" i="57"/>
  <c r="K2" i="57"/>
  <c r="J2" i="57"/>
  <c r="I2" i="57"/>
  <c r="H2" i="57"/>
  <c r="G2" i="57"/>
  <c r="F2" i="57"/>
  <c r="F11" i="57" s="1"/>
  <c r="E2" i="57"/>
  <c r="E11" i="57" s="1"/>
  <c r="D2" i="57"/>
  <c r="D11" i="57" s="1"/>
  <c r="B2" i="56"/>
  <c r="B5" i="56" s="1"/>
  <c r="D2" i="56"/>
  <c r="D5" i="56" s="1"/>
  <c r="C2" i="56"/>
  <c r="C5" i="56" s="1"/>
  <c r="N2" i="61"/>
  <c r="M2" i="61"/>
  <c r="L2" i="61"/>
  <c r="B2" i="58"/>
  <c r="B5" i="58" s="1"/>
  <c r="G2" i="58"/>
  <c r="D85" i="55"/>
  <c r="C2" i="60" s="1"/>
  <c r="C5" i="60" s="1"/>
  <c r="K2" i="61"/>
  <c r="M10" i="55" l="1"/>
  <c r="F10" i="55"/>
  <c r="M9" i="55"/>
  <c r="F9" i="55"/>
  <c r="H7" i="55"/>
  <c r="E13" i="53"/>
  <c r="F13" i="53"/>
  <c r="G13" i="53"/>
  <c r="H13" i="53"/>
  <c r="I13" i="53"/>
  <c r="J13" i="53"/>
  <c r="K13" i="53"/>
  <c r="L13" i="53"/>
  <c r="M13" i="53"/>
  <c r="N13" i="53"/>
  <c r="O13" i="53"/>
  <c r="P13" i="53"/>
  <c r="Q13" i="53"/>
  <c r="E3" i="53"/>
  <c r="F3" i="53"/>
  <c r="G3" i="53"/>
  <c r="H3" i="53"/>
  <c r="I3" i="53"/>
  <c r="J3" i="53"/>
  <c r="K3" i="53"/>
  <c r="L3" i="53"/>
  <c r="M3" i="53"/>
  <c r="N3" i="53"/>
  <c r="O3" i="53"/>
  <c r="P3" i="53"/>
  <c r="Q3" i="53"/>
  <c r="E4" i="53"/>
  <c r="F4" i="53"/>
  <c r="G4" i="53"/>
  <c r="H4" i="53"/>
  <c r="I4" i="53"/>
  <c r="J4" i="53"/>
  <c r="K4" i="53"/>
  <c r="L4" i="53"/>
  <c r="M4" i="53"/>
  <c r="N4" i="53"/>
  <c r="O4" i="53"/>
  <c r="P4" i="53"/>
  <c r="Q4" i="53"/>
  <c r="E5" i="53"/>
  <c r="F5" i="53"/>
  <c r="G5" i="53"/>
  <c r="H5" i="53"/>
  <c r="I5" i="53"/>
  <c r="J5" i="53"/>
  <c r="K5" i="53"/>
  <c r="L5" i="53"/>
  <c r="M5" i="53"/>
  <c r="N5" i="53"/>
  <c r="O5" i="53"/>
  <c r="P5" i="53"/>
  <c r="Q5" i="53"/>
  <c r="E6" i="53"/>
  <c r="F6" i="53"/>
  <c r="G6" i="53"/>
  <c r="H6" i="53"/>
  <c r="I6" i="53"/>
  <c r="J6" i="53"/>
  <c r="K6" i="53"/>
  <c r="L6" i="53"/>
  <c r="M6" i="53"/>
  <c r="N6" i="53"/>
  <c r="O6" i="53"/>
  <c r="P6" i="53"/>
  <c r="Q6" i="53"/>
  <c r="E7" i="53"/>
  <c r="F7" i="53"/>
  <c r="G7" i="53"/>
  <c r="H7" i="53"/>
  <c r="I7" i="53"/>
  <c r="J7" i="53"/>
  <c r="K7" i="53"/>
  <c r="L7" i="53"/>
  <c r="M7" i="53"/>
  <c r="N7" i="53"/>
  <c r="O7" i="53"/>
  <c r="P7" i="53"/>
  <c r="Q7" i="53"/>
  <c r="E8" i="53"/>
  <c r="F8" i="53"/>
  <c r="G8" i="53"/>
  <c r="H8" i="53"/>
  <c r="I8" i="53"/>
  <c r="J8" i="53"/>
  <c r="K8" i="53"/>
  <c r="L8" i="53"/>
  <c r="M8" i="53"/>
  <c r="N8" i="53"/>
  <c r="O8" i="53"/>
  <c r="P8" i="53"/>
  <c r="Q8" i="53"/>
  <c r="E9" i="53"/>
  <c r="F9" i="53"/>
  <c r="G9" i="53"/>
  <c r="H9" i="53"/>
  <c r="I9" i="53"/>
  <c r="J9" i="53"/>
  <c r="K9" i="53"/>
  <c r="L9" i="53"/>
  <c r="M9" i="53"/>
  <c r="N9" i="53"/>
  <c r="O9" i="53"/>
  <c r="P9" i="53"/>
  <c r="Q9" i="53"/>
  <c r="E10" i="53"/>
  <c r="F10" i="53"/>
  <c r="G10" i="53"/>
  <c r="H10" i="53"/>
  <c r="I10" i="53"/>
  <c r="J10" i="53"/>
  <c r="K10" i="53"/>
  <c r="L10" i="53"/>
  <c r="M10" i="53"/>
  <c r="N10" i="53"/>
  <c r="O10" i="53"/>
  <c r="P10" i="53"/>
  <c r="Q10" i="53"/>
  <c r="E11" i="53"/>
  <c r="F11" i="53"/>
  <c r="G11" i="53"/>
  <c r="H11" i="53"/>
  <c r="I11" i="53"/>
  <c r="J11" i="53"/>
  <c r="K11" i="53"/>
  <c r="L11" i="53"/>
  <c r="M11" i="53"/>
  <c r="N11" i="53"/>
  <c r="O11" i="53"/>
  <c r="P11" i="53"/>
  <c r="Q11" i="53"/>
  <c r="E12" i="53"/>
  <c r="F12" i="53"/>
  <c r="G12" i="53"/>
  <c r="H12" i="53"/>
  <c r="I12" i="53"/>
  <c r="J12" i="53"/>
  <c r="K12" i="53"/>
  <c r="L12" i="53"/>
  <c r="M12" i="53"/>
  <c r="N12" i="53"/>
  <c r="O12" i="53"/>
  <c r="P12" i="53"/>
  <c r="Q12" i="53"/>
  <c r="F2" i="53"/>
  <c r="F16" i="53" s="1"/>
  <c r="G2" i="53"/>
  <c r="H2" i="53"/>
  <c r="I2" i="53"/>
  <c r="J2" i="53"/>
  <c r="K2" i="53"/>
  <c r="L2" i="53"/>
  <c r="M2" i="53"/>
  <c r="N2" i="53"/>
  <c r="O2" i="53"/>
  <c r="P2" i="53"/>
  <c r="Q2" i="53"/>
  <c r="E2" i="53"/>
  <c r="E16" i="53" s="1"/>
  <c r="D2" i="54"/>
  <c r="D5" i="54" s="1"/>
  <c r="B2" i="54"/>
  <c r="B5" i="54" s="1"/>
  <c r="C2" i="54"/>
  <c r="C5" i="54" s="1"/>
  <c r="D16" i="114" l="1"/>
  <c r="D11" i="53" l="1"/>
  <c r="D3" i="53"/>
  <c r="D8" i="53"/>
  <c r="D9" i="53"/>
  <c r="D5" i="53"/>
  <c r="D7" i="53"/>
  <c r="D12" i="53"/>
  <c r="D4" i="53"/>
  <c r="D13" i="53"/>
  <c r="D2" i="53"/>
  <c r="D16" i="53" s="1"/>
  <c r="D10" i="53"/>
  <c r="D6" i="53"/>
  <c r="I10" i="49"/>
  <c r="E10" i="49"/>
  <c r="E9" i="49"/>
  <c r="G7" i="49"/>
  <c r="C5" i="38"/>
  <c r="D2" i="44"/>
  <c r="D5" i="44" s="1"/>
  <c r="D2" i="46"/>
  <c r="D5" i="46" s="1"/>
  <c r="E31" i="45" l="1"/>
  <c r="E30" i="45"/>
  <c r="E29" i="45"/>
  <c r="E28" i="45"/>
  <c r="E27" i="45"/>
  <c r="E26" i="45"/>
  <c r="E25" i="45"/>
  <c r="E24" i="45"/>
  <c r="E23" i="45"/>
  <c r="E22" i="45"/>
  <c r="E21" i="45"/>
  <c r="E20" i="45"/>
  <c r="E19" i="45"/>
  <c r="E18" i="45"/>
  <c r="E17" i="45"/>
  <c r="E16" i="45"/>
  <c r="E15" i="45"/>
  <c r="E14" i="45"/>
  <c r="E13" i="45"/>
  <c r="E12" i="45"/>
  <c r="E11" i="45"/>
  <c r="E10" i="45"/>
  <c r="E9" i="45"/>
  <c r="E8" i="45"/>
  <c r="E6" i="45"/>
  <c r="E5" i="45"/>
  <c r="E4" i="45"/>
  <c r="E3" i="45"/>
  <c r="E2" i="45"/>
  <c r="C2" i="43"/>
  <c r="C5" i="43" s="1"/>
  <c r="B2" i="43"/>
  <c r="B5" i="43" s="1"/>
  <c r="E2" i="42"/>
  <c r="E5" i="42" s="1"/>
  <c r="C2" i="42" l="1"/>
  <c r="C5" i="42" s="1"/>
  <c r="B2" i="42"/>
  <c r="B5" i="42" s="1"/>
  <c r="C2" i="47"/>
  <c r="C5" i="47" s="1"/>
  <c r="E2" i="41" l="1"/>
  <c r="E4" i="41" s="1"/>
  <c r="D4" i="41"/>
  <c r="C2" i="41"/>
  <c r="C4" i="41" s="1"/>
  <c r="B2" i="41"/>
  <c r="B4" i="41" s="1"/>
  <c r="F2" i="43"/>
  <c r="F5" i="43" s="1"/>
  <c r="I31" i="28"/>
  <c r="D31" i="28"/>
  <c r="K9" i="28"/>
  <c r="E9" i="28"/>
  <c r="K8" i="28"/>
  <c r="E8" i="28"/>
  <c r="G6" i="28"/>
  <c r="D1" i="40"/>
  <c r="D5" i="39" l="1"/>
  <c r="A2" i="207" s="1"/>
  <c r="A2" i="47"/>
  <c r="D2" i="42"/>
  <c r="D5" i="42" s="1"/>
  <c r="B5" i="47"/>
  <c r="A4" i="41"/>
  <c r="C8" i="40"/>
  <c r="C5" i="40"/>
  <c r="C2" i="40"/>
  <c r="C6" i="40"/>
  <c r="C7" i="40"/>
  <c r="C3" i="40"/>
  <c r="C4" i="40"/>
  <c r="C1" i="40"/>
  <c r="C73" i="208" l="1"/>
  <c r="B73" i="208" s="1"/>
  <c r="C71" i="208"/>
  <c r="B71" i="208" s="1"/>
  <c r="C69" i="208"/>
  <c r="B69" i="208" s="1"/>
  <c r="C67" i="208"/>
  <c r="B67" i="208" s="1"/>
  <c r="C65" i="208"/>
  <c r="B65" i="208" s="1"/>
  <c r="C63" i="208"/>
  <c r="B63" i="208" s="1"/>
  <c r="C61" i="208"/>
  <c r="B61" i="208" s="1"/>
  <c r="C59" i="208"/>
  <c r="B59" i="208" s="1"/>
  <c r="C57" i="208"/>
  <c r="B57" i="208" s="1"/>
  <c r="C55" i="208"/>
  <c r="B55" i="208" s="1"/>
  <c r="C53" i="208"/>
  <c r="B53" i="208" s="1"/>
  <c r="C51" i="208"/>
  <c r="B51" i="208" s="1"/>
  <c r="C49" i="208"/>
  <c r="B49" i="208" s="1"/>
  <c r="C47" i="208"/>
  <c r="B47" i="208" s="1"/>
  <c r="C45" i="208"/>
  <c r="B45" i="208" s="1"/>
  <c r="C43" i="208"/>
  <c r="B43" i="208" s="1"/>
  <c r="C41" i="208"/>
  <c r="B41" i="208" s="1"/>
  <c r="C39" i="208"/>
  <c r="B39" i="208" s="1"/>
  <c r="C37" i="208"/>
  <c r="B37" i="208" s="1"/>
  <c r="C35" i="208"/>
  <c r="B35" i="208" s="1"/>
  <c r="C33" i="208"/>
  <c r="B33" i="208" s="1"/>
  <c r="C31" i="208"/>
  <c r="B31" i="208" s="1"/>
  <c r="C29" i="208"/>
  <c r="B29" i="208" s="1"/>
  <c r="C27" i="208"/>
  <c r="B27" i="208" s="1"/>
  <c r="C25" i="208"/>
  <c r="B25" i="208" s="1"/>
  <c r="C23" i="208"/>
  <c r="B23" i="208" s="1"/>
  <c r="C21" i="208"/>
  <c r="B21" i="208" s="1"/>
  <c r="C19" i="208"/>
  <c r="B19" i="208" s="1"/>
  <c r="C17" i="208"/>
  <c r="B17" i="208" s="1"/>
  <c r="C15" i="208"/>
  <c r="B15" i="208" s="1"/>
  <c r="C13" i="208"/>
  <c r="B13" i="208" s="1"/>
  <c r="C11" i="208"/>
  <c r="B11" i="208" s="1"/>
  <c r="C9" i="208"/>
  <c r="B9" i="208" s="1"/>
  <c r="C7" i="208"/>
  <c r="B7" i="208" s="1"/>
  <c r="C5" i="208"/>
  <c r="B5" i="208" s="1"/>
  <c r="C3" i="208"/>
  <c r="B3" i="208" s="1"/>
  <c r="C72" i="208"/>
  <c r="B72" i="208" s="1"/>
  <c r="C68" i="208"/>
  <c r="B68" i="208" s="1"/>
  <c r="C64" i="208"/>
  <c r="B64" i="208" s="1"/>
  <c r="C60" i="208"/>
  <c r="B60" i="208" s="1"/>
  <c r="C56" i="208"/>
  <c r="B56" i="208" s="1"/>
  <c r="C52" i="208"/>
  <c r="B52" i="208" s="1"/>
  <c r="C48" i="208"/>
  <c r="B48" i="208" s="1"/>
  <c r="C44" i="208"/>
  <c r="B44" i="208" s="1"/>
  <c r="C40" i="208"/>
  <c r="B40" i="208" s="1"/>
  <c r="C36" i="208"/>
  <c r="B36" i="208" s="1"/>
  <c r="C32" i="208"/>
  <c r="B32" i="208" s="1"/>
  <c r="C28" i="208"/>
  <c r="B28" i="208" s="1"/>
  <c r="C24" i="208"/>
  <c r="B24" i="208" s="1"/>
  <c r="C20" i="208"/>
  <c r="B20" i="208" s="1"/>
  <c r="C16" i="208"/>
  <c r="B16" i="208" s="1"/>
  <c r="C12" i="208"/>
  <c r="B12" i="208" s="1"/>
  <c r="C8" i="208"/>
  <c r="B8" i="208" s="1"/>
  <c r="C4" i="208"/>
  <c r="B4" i="208" s="1"/>
  <c r="C70" i="208"/>
  <c r="B70" i="208" s="1"/>
  <c r="C66" i="208"/>
  <c r="B66" i="208" s="1"/>
  <c r="C62" i="208"/>
  <c r="B62" i="208" s="1"/>
  <c r="C58" i="208"/>
  <c r="B58" i="208" s="1"/>
  <c r="C54" i="208"/>
  <c r="B54" i="208" s="1"/>
  <c r="C50" i="208"/>
  <c r="B50" i="208" s="1"/>
  <c r="C46" i="208"/>
  <c r="B46" i="208" s="1"/>
  <c r="C42" i="208"/>
  <c r="B42" i="208" s="1"/>
  <c r="C38" i="208"/>
  <c r="B38" i="208" s="1"/>
  <c r="C34" i="208"/>
  <c r="B34" i="208" s="1"/>
  <c r="C30" i="208"/>
  <c r="B30" i="208" s="1"/>
  <c r="C26" i="208"/>
  <c r="B26" i="208" s="1"/>
  <c r="C22" i="208"/>
  <c r="B22" i="208" s="1"/>
  <c r="C18" i="208"/>
  <c r="B18" i="208" s="1"/>
  <c r="C14" i="208"/>
  <c r="B14" i="208" s="1"/>
  <c r="C10" i="208"/>
  <c r="B10" i="208" s="1"/>
  <c r="C6" i="208"/>
  <c r="B6" i="208" s="1"/>
  <c r="C2" i="208"/>
  <c r="B2" i="208" s="1"/>
  <c r="A5" i="207"/>
  <c r="A2" i="209"/>
  <c r="B2" i="204"/>
  <c r="B5" i="204" s="1"/>
  <c r="B2" i="207"/>
  <c r="B5" i="207" s="1"/>
  <c r="A2" i="199"/>
  <c r="A2" i="204"/>
  <c r="B2" i="194"/>
  <c r="B5" i="194" s="1"/>
  <c r="B2" i="199"/>
  <c r="B5" i="199" s="1"/>
  <c r="A2" i="191"/>
  <c r="A2" i="194"/>
  <c r="B2" i="188"/>
  <c r="B5" i="188" s="1"/>
  <c r="B2" i="191"/>
  <c r="B5" i="191" s="1"/>
  <c r="A2" i="185"/>
  <c r="A2" i="188"/>
  <c r="B2" i="182"/>
  <c r="B5" i="182" s="1"/>
  <c r="B2" i="185"/>
  <c r="B5" i="185" s="1"/>
  <c r="A2" i="179"/>
  <c r="A2" i="182"/>
  <c r="B2" i="176"/>
  <c r="B5" i="176" s="1"/>
  <c r="B2" i="179"/>
  <c r="B5" i="179" s="1"/>
  <c r="A2" i="173"/>
  <c r="A2" i="176"/>
  <c r="B2" i="170"/>
  <c r="B5" i="170" s="1"/>
  <c r="B2" i="173"/>
  <c r="B5" i="173" s="1"/>
  <c r="A2" i="160"/>
  <c r="A5" i="160" s="1"/>
  <c r="A2" i="170"/>
  <c r="B2" i="157"/>
  <c r="B5" i="157" s="1"/>
  <c r="B2" i="160"/>
  <c r="B5" i="160" s="1"/>
  <c r="A2" i="157"/>
  <c r="B2" i="151"/>
  <c r="B5" i="151" s="1"/>
  <c r="B2" i="154"/>
  <c r="B5" i="154" s="1"/>
  <c r="A2" i="151"/>
  <c r="A2" i="154"/>
  <c r="B2" i="145"/>
  <c r="B5" i="145" s="1"/>
  <c r="B2" i="148"/>
  <c r="B5" i="148" s="1"/>
  <c r="A2" i="145"/>
  <c r="A2" i="148"/>
  <c r="B2" i="133"/>
  <c r="B5" i="133" s="1"/>
  <c r="B2" i="142"/>
  <c r="B5" i="142" s="1"/>
  <c r="A2" i="133"/>
  <c r="C10" i="134" s="1"/>
  <c r="A2" i="142"/>
  <c r="B2" i="125"/>
  <c r="B5" i="125" s="1"/>
  <c r="B2" i="129"/>
  <c r="B5" i="129" s="1"/>
  <c r="A2" i="125"/>
  <c r="A5" i="125" s="1"/>
  <c r="A2" i="129"/>
  <c r="B2" i="117"/>
  <c r="B5" i="117" s="1"/>
  <c r="B2" i="121"/>
  <c r="B5" i="121" s="1"/>
  <c r="A2" i="121"/>
  <c r="A2" i="117"/>
  <c r="A2" i="113"/>
  <c r="B2" i="110"/>
  <c r="B5" i="110" s="1"/>
  <c r="B2" i="113"/>
  <c r="B5" i="113" s="1"/>
  <c r="A2" i="110"/>
  <c r="A2" i="66"/>
  <c r="A2" i="97"/>
  <c r="B2" i="90"/>
  <c r="B5" i="90" s="1"/>
  <c r="B2" i="97"/>
  <c r="B5" i="97" s="1"/>
  <c r="A2" i="90"/>
  <c r="B2" i="82"/>
  <c r="B5" i="82" s="1"/>
  <c r="A2" i="74"/>
  <c r="A2" i="73"/>
  <c r="A5" i="73" s="1"/>
  <c r="A2" i="82"/>
  <c r="A2" i="72"/>
  <c r="A5" i="47"/>
  <c r="B2" i="74"/>
  <c r="B5" i="74" s="1"/>
  <c r="B2" i="66"/>
  <c r="B5" i="66" s="1"/>
  <c r="B2" i="72"/>
  <c r="B5" i="72" s="1"/>
  <c r="B2" i="73"/>
  <c r="B5" i="73" s="1"/>
  <c r="E1" i="40"/>
  <c r="E2" i="40"/>
  <c r="C12" i="118" l="1"/>
  <c r="B12" i="118" s="1"/>
  <c r="C8" i="118"/>
  <c r="B8" i="118" s="1"/>
  <c r="C4" i="118"/>
  <c r="B4" i="118" s="1"/>
  <c r="C6" i="118"/>
  <c r="B6" i="118" s="1"/>
  <c r="C11" i="118"/>
  <c r="B11" i="118" s="1"/>
  <c r="C7" i="118"/>
  <c r="B7" i="118" s="1"/>
  <c r="C3" i="118"/>
  <c r="B3" i="118" s="1"/>
  <c r="C13" i="118"/>
  <c r="B13" i="118" s="1"/>
  <c r="C9" i="118"/>
  <c r="B9" i="118" s="1"/>
  <c r="C5" i="118"/>
  <c r="B5" i="118" s="1"/>
  <c r="C10" i="118"/>
  <c r="B10" i="118" s="1"/>
  <c r="C2" i="118"/>
  <c r="B2" i="118" s="1"/>
  <c r="C72" i="200"/>
  <c r="B72" i="200" s="1"/>
  <c r="C68" i="200"/>
  <c r="B68" i="200" s="1"/>
  <c r="C64" i="200"/>
  <c r="B64" i="200" s="1"/>
  <c r="C60" i="200"/>
  <c r="B60" i="200" s="1"/>
  <c r="C48" i="200"/>
  <c r="B48" i="200" s="1"/>
  <c r="C44" i="200"/>
  <c r="B44" i="200" s="1"/>
  <c r="C40" i="200"/>
  <c r="B40" i="200" s="1"/>
  <c r="C36" i="200"/>
  <c r="B36" i="200" s="1"/>
  <c r="C32" i="200"/>
  <c r="B32" i="200" s="1"/>
  <c r="C28" i="200"/>
  <c r="B28" i="200" s="1"/>
  <c r="C66" i="200"/>
  <c r="B66" i="200" s="1"/>
  <c r="C62" i="200"/>
  <c r="B62" i="200" s="1"/>
  <c r="C42" i="200"/>
  <c r="B42" i="200" s="1"/>
  <c r="C38" i="200"/>
  <c r="B38" i="200" s="1"/>
  <c r="C30" i="200"/>
  <c r="B30" i="200" s="1"/>
  <c r="C71" i="200"/>
  <c r="B71" i="200" s="1"/>
  <c r="C67" i="200"/>
  <c r="B67" i="200" s="1"/>
  <c r="C63" i="200"/>
  <c r="B63" i="200" s="1"/>
  <c r="C59" i="200"/>
  <c r="B59" i="200" s="1"/>
  <c r="C56" i="200"/>
  <c r="B56" i="200" s="1"/>
  <c r="C52" i="200"/>
  <c r="B52" i="200" s="1"/>
  <c r="C50" i="200"/>
  <c r="B50" i="200" s="1"/>
  <c r="C43" i="200"/>
  <c r="B43" i="200" s="1"/>
  <c r="C35" i="200"/>
  <c r="B35" i="200" s="1"/>
  <c r="C27" i="200"/>
  <c r="B27" i="200" s="1"/>
  <c r="C22" i="200"/>
  <c r="B22" i="200" s="1"/>
  <c r="C18" i="200"/>
  <c r="B18" i="200" s="1"/>
  <c r="C14" i="200"/>
  <c r="B14" i="200" s="1"/>
  <c r="C10" i="200"/>
  <c r="B10" i="200" s="1"/>
  <c r="C6" i="200"/>
  <c r="B6" i="200" s="1"/>
  <c r="C73" i="200"/>
  <c r="B73" i="200" s="1"/>
  <c r="C69" i="200"/>
  <c r="B69" i="200" s="1"/>
  <c r="C65" i="200"/>
  <c r="B65" i="200" s="1"/>
  <c r="C61" i="200"/>
  <c r="B61" i="200" s="1"/>
  <c r="C57" i="200"/>
  <c r="B57" i="200" s="1"/>
  <c r="C55" i="200"/>
  <c r="B55" i="200" s="1"/>
  <c r="C53" i="200"/>
  <c r="B53" i="200" s="1"/>
  <c r="C51" i="200"/>
  <c r="B51" i="200" s="1"/>
  <c r="C49" i="200"/>
  <c r="B49" i="200" s="1"/>
  <c r="C45" i="200"/>
  <c r="B45" i="200" s="1"/>
  <c r="C41" i="200"/>
  <c r="B41" i="200" s="1"/>
  <c r="C37" i="200"/>
  <c r="B37" i="200" s="1"/>
  <c r="C33" i="200"/>
  <c r="B33" i="200" s="1"/>
  <c r="C29" i="200"/>
  <c r="B29" i="200" s="1"/>
  <c r="C25" i="200"/>
  <c r="B25" i="200" s="1"/>
  <c r="C23" i="200"/>
  <c r="B23" i="200" s="1"/>
  <c r="C21" i="200"/>
  <c r="B21" i="200" s="1"/>
  <c r="C19" i="200"/>
  <c r="B19" i="200" s="1"/>
  <c r="C17" i="200"/>
  <c r="B17" i="200" s="1"/>
  <c r="C15" i="200"/>
  <c r="B15" i="200" s="1"/>
  <c r="C13" i="200"/>
  <c r="B13" i="200" s="1"/>
  <c r="C11" i="200"/>
  <c r="B11" i="200" s="1"/>
  <c r="C9" i="200"/>
  <c r="B9" i="200" s="1"/>
  <c r="C7" i="200"/>
  <c r="B7" i="200" s="1"/>
  <c r="C5" i="200"/>
  <c r="B5" i="200" s="1"/>
  <c r="C70" i="200"/>
  <c r="B70" i="200" s="1"/>
  <c r="C58" i="200"/>
  <c r="B58" i="200" s="1"/>
  <c r="C46" i="200"/>
  <c r="B46" i="200" s="1"/>
  <c r="C34" i="200"/>
  <c r="B34" i="200" s="1"/>
  <c r="C26" i="200"/>
  <c r="B26" i="200" s="1"/>
  <c r="C54" i="200"/>
  <c r="B54" i="200" s="1"/>
  <c r="C47" i="200"/>
  <c r="B47" i="200" s="1"/>
  <c r="C39" i="200"/>
  <c r="B39" i="200" s="1"/>
  <c r="C31" i="200"/>
  <c r="B31" i="200" s="1"/>
  <c r="C24" i="200"/>
  <c r="B24" i="200" s="1"/>
  <c r="C20" i="200"/>
  <c r="B20" i="200" s="1"/>
  <c r="C16" i="200"/>
  <c r="B16" i="200" s="1"/>
  <c r="C12" i="200"/>
  <c r="B12" i="200" s="1"/>
  <c r="C8" i="200"/>
  <c r="B8" i="200" s="1"/>
  <c r="C72" i="205"/>
  <c r="B72" i="205" s="1"/>
  <c r="C70" i="205"/>
  <c r="B70" i="205" s="1"/>
  <c r="C68" i="205"/>
  <c r="B68" i="205" s="1"/>
  <c r="C66" i="205"/>
  <c r="B66" i="205" s="1"/>
  <c r="C64" i="205"/>
  <c r="B64" i="205" s="1"/>
  <c r="C62" i="205"/>
  <c r="B62" i="205" s="1"/>
  <c r="C60" i="205"/>
  <c r="B60" i="205" s="1"/>
  <c r="C58" i="205"/>
  <c r="B58" i="205" s="1"/>
  <c r="C56" i="205"/>
  <c r="B56" i="205" s="1"/>
  <c r="C54" i="205"/>
  <c r="B54" i="205" s="1"/>
  <c r="C52" i="205"/>
  <c r="B52" i="205" s="1"/>
  <c r="C50" i="205"/>
  <c r="B50" i="205" s="1"/>
  <c r="C48" i="205"/>
  <c r="B48" i="205" s="1"/>
  <c r="C46" i="205"/>
  <c r="B46" i="205" s="1"/>
  <c r="C44" i="205"/>
  <c r="B44" i="205" s="1"/>
  <c r="C42" i="205"/>
  <c r="B42" i="205" s="1"/>
  <c r="C40" i="205"/>
  <c r="B40" i="205" s="1"/>
  <c r="C38" i="205"/>
  <c r="B38" i="205" s="1"/>
  <c r="C36" i="205"/>
  <c r="B36" i="205" s="1"/>
  <c r="C34" i="205"/>
  <c r="B34" i="205" s="1"/>
  <c r="C32" i="205"/>
  <c r="B32" i="205" s="1"/>
  <c r="C30" i="205"/>
  <c r="B30" i="205" s="1"/>
  <c r="C28" i="205"/>
  <c r="B28" i="205" s="1"/>
  <c r="C26" i="205"/>
  <c r="B26" i="205" s="1"/>
  <c r="C24" i="205"/>
  <c r="B24" i="205" s="1"/>
  <c r="C22" i="205"/>
  <c r="B22" i="205" s="1"/>
  <c r="C20" i="205"/>
  <c r="B20" i="205" s="1"/>
  <c r="C18" i="205"/>
  <c r="B18" i="205" s="1"/>
  <c r="C16" i="205"/>
  <c r="B16" i="205" s="1"/>
  <c r="C14" i="205"/>
  <c r="B14" i="205" s="1"/>
  <c r="C12" i="205"/>
  <c r="B12" i="205" s="1"/>
  <c r="C10" i="205"/>
  <c r="B10" i="205" s="1"/>
  <c r="C8" i="205"/>
  <c r="B8" i="205" s="1"/>
  <c r="C6" i="205"/>
  <c r="B6" i="205" s="1"/>
  <c r="C4" i="205"/>
  <c r="B4" i="205" s="1"/>
  <c r="C2" i="205"/>
  <c r="B2" i="205" s="1"/>
  <c r="C71" i="205"/>
  <c r="B71" i="205" s="1"/>
  <c r="C67" i="205"/>
  <c r="B67" i="205" s="1"/>
  <c r="C63" i="205"/>
  <c r="B63" i="205" s="1"/>
  <c r="C59" i="205"/>
  <c r="B59" i="205" s="1"/>
  <c r="C55" i="205"/>
  <c r="B55" i="205" s="1"/>
  <c r="C51" i="205"/>
  <c r="B51" i="205" s="1"/>
  <c r="C47" i="205"/>
  <c r="B47" i="205" s="1"/>
  <c r="C43" i="205"/>
  <c r="B43" i="205" s="1"/>
  <c r="C39" i="205"/>
  <c r="B39" i="205" s="1"/>
  <c r="C35" i="205"/>
  <c r="B35" i="205" s="1"/>
  <c r="C31" i="205"/>
  <c r="B31" i="205" s="1"/>
  <c r="C27" i="205"/>
  <c r="B27" i="205" s="1"/>
  <c r="C23" i="205"/>
  <c r="B23" i="205" s="1"/>
  <c r="C19" i="205"/>
  <c r="B19" i="205" s="1"/>
  <c r="C15" i="205"/>
  <c r="B15" i="205" s="1"/>
  <c r="C11" i="205"/>
  <c r="B11" i="205" s="1"/>
  <c r="C7" i="205"/>
  <c r="B7" i="205" s="1"/>
  <c r="C3" i="205"/>
  <c r="B3" i="205" s="1"/>
  <c r="C73" i="205"/>
  <c r="B73" i="205" s="1"/>
  <c r="C69" i="205"/>
  <c r="B69" i="205" s="1"/>
  <c r="C65" i="205"/>
  <c r="B65" i="205" s="1"/>
  <c r="C61" i="205"/>
  <c r="B61" i="205" s="1"/>
  <c r="C57" i="205"/>
  <c r="B57" i="205" s="1"/>
  <c r="C53" i="205"/>
  <c r="B53" i="205" s="1"/>
  <c r="C49" i="205"/>
  <c r="B49" i="205" s="1"/>
  <c r="C45" i="205"/>
  <c r="B45" i="205" s="1"/>
  <c r="C41" i="205"/>
  <c r="B41" i="205" s="1"/>
  <c r="C37" i="205"/>
  <c r="B37" i="205" s="1"/>
  <c r="C33" i="205"/>
  <c r="B33" i="205" s="1"/>
  <c r="C29" i="205"/>
  <c r="B29" i="205" s="1"/>
  <c r="C25" i="205"/>
  <c r="B25" i="205" s="1"/>
  <c r="C21" i="205"/>
  <c r="B21" i="205" s="1"/>
  <c r="C17" i="205"/>
  <c r="B17" i="205" s="1"/>
  <c r="C13" i="205"/>
  <c r="B13" i="205" s="1"/>
  <c r="C9" i="205"/>
  <c r="B9" i="205" s="1"/>
  <c r="C5" i="205"/>
  <c r="B5" i="205" s="1"/>
  <c r="A2" i="93"/>
  <c r="A5" i="93" s="1"/>
  <c r="C58" i="92"/>
  <c r="B55" i="92"/>
  <c r="C54" i="92"/>
  <c r="B51" i="92"/>
  <c r="C50" i="92"/>
  <c r="B47" i="92"/>
  <c r="C46" i="92"/>
  <c r="B43" i="92"/>
  <c r="C42" i="92"/>
  <c r="B41" i="92"/>
  <c r="C40" i="92"/>
  <c r="B39" i="92"/>
  <c r="C38" i="92"/>
  <c r="B35" i="92"/>
  <c r="C34" i="92"/>
  <c r="B31" i="92"/>
  <c r="B29" i="92"/>
  <c r="B25" i="92"/>
  <c r="C24" i="92"/>
  <c r="C22" i="92"/>
  <c r="B19" i="92"/>
  <c r="B15" i="92"/>
  <c r="B13" i="92"/>
  <c r="B10" i="92"/>
  <c r="B8" i="92"/>
  <c r="B5" i="92"/>
  <c r="B3" i="92"/>
  <c r="B53" i="92"/>
  <c r="C48" i="92"/>
  <c r="C44" i="92"/>
  <c r="C36" i="92"/>
  <c r="B33" i="92"/>
  <c r="C28" i="92"/>
  <c r="C26" i="92"/>
  <c r="B23" i="92"/>
  <c r="C20" i="92"/>
  <c r="B17" i="92"/>
  <c r="B14" i="92"/>
  <c r="B11" i="92"/>
  <c r="B7" i="92"/>
  <c r="B4" i="92"/>
  <c r="C45" i="92"/>
  <c r="B38" i="92"/>
  <c r="B34" i="92"/>
  <c r="B24" i="92"/>
  <c r="B22" i="92"/>
  <c r="C18" i="92"/>
  <c r="C16" i="92"/>
  <c r="C12" i="92"/>
  <c r="C9" i="92"/>
  <c r="C6" i="92"/>
  <c r="C2" i="92"/>
  <c r="C62" i="92" s="1"/>
  <c r="B56" i="92"/>
  <c r="C55" i="92"/>
  <c r="B52" i="92"/>
  <c r="C51" i="92"/>
  <c r="B48" i="92"/>
  <c r="C47" i="92"/>
  <c r="B44" i="92"/>
  <c r="C43" i="92"/>
  <c r="C41" i="92"/>
  <c r="C39" i="92"/>
  <c r="B36" i="92"/>
  <c r="C35" i="92"/>
  <c r="B32" i="92"/>
  <c r="C31" i="92"/>
  <c r="B30" i="92"/>
  <c r="C29" i="92"/>
  <c r="B28" i="92"/>
  <c r="B26" i="92"/>
  <c r="C25" i="92"/>
  <c r="B20" i="92"/>
  <c r="C19" i="92"/>
  <c r="C15" i="92"/>
  <c r="C13" i="92"/>
  <c r="C10" i="92"/>
  <c r="C8" i="92"/>
  <c r="C5" i="92"/>
  <c r="C3" i="92"/>
  <c r="B57" i="92"/>
  <c r="C56" i="92"/>
  <c r="C52" i="92"/>
  <c r="B49" i="92"/>
  <c r="B45" i="92"/>
  <c r="B37" i="92"/>
  <c r="C32" i="92"/>
  <c r="C30" i="92"/>
  <c r="B27" i="92"/>
  <c r="B21" i="92"/>
  <c r="B18" i="92"/>
  <c r="B16" i="92"/>
  <c r="B12" i="92"/>
  <c r="B9" i="92"/>
  <c r="B6" i="92"/>
  <c r="B2" i="92"/>
  <c r="B62" i="92" s="1"/>
  <c r="B58" i="92"/>
  <c r="C57" i="92"/>
  <c r="B54" i="92"/>
  <c r="C53" i="92"/>
  <c r="B50" i="92"/>
  <c r="C49" i="92"/>
  <c r="B46" i="92"/>
  <c r="B42" i="92"/>
  <c r="B40" i="92"/>
  <c r="C37" i="92"/>
  <c r="C33" i="92"/>
  <c r="C27" i="92"/>
  <c r="C23" i="92"/>
  <c r="C21" i="92"/>
  <c r="C17" i="92"/>
  <c r="C14" i="92"/>
  <c r="C11" i="92"/>
  <c r="C7" i="92"/>
  <c r="C4" i="92"/>
  <c r="B56" i="84"/>
  <c r="C55" i="84"/>
  <c r="B52" i="84"/>
  <c r="C51" i="84"/>
  <c r="B48" i="84"/>
  <c r="C47" i="84"/>
  <c r="B44" i="84"/>
  <c r="C43" i="84"/>
  <c r="B40" i="84"/>
  <c r="B38" i="84"/>
  <c r="B35" i="84"/>
  <c r="C34" i="84"/>
  <c r="B30" i="84"/>
  <c r="C29" i="84"/>
  <c r="B26" i="84"/>
  <c r="C25" i="84"/>
  <c r="B22" i="84"/>
  <c r="C21" i="84"/>
  <c r="C18" i="84"/>
  <c r="C17" i="84"/>
  <c r="C15" i="84"/>
  <c r="C13" i="84"/>
  <c r="C11" i="84"/>
  <c r="C9" i="84"/>
  <c r="C7" i="84"/>
  <c r="C5" i="84"/>
  <c r="C3" i="84"/>
  <c r="B58" i="84"/>
  <c r="B54" i="84"/>
  <c r="B50" i="84"/>
  <c r="B46" i="84"/>
  <c r="B42" i="84"/>
  <c r="C39" i="84"/>
  <c r="C36" i="84"/>
  <c r="C32" i="84"/>
  <c r="B28" i="84"/>
  <c r="B24" i="84"/>
  <c r="C19" i="84"/>
  <c r="C16" i="84"/>
  <c r="C12" i="84"/>
  <c r="C6" i="84"/>
  <c r="C4" i="84"/>
  <c r="B55" i="84"/>
  <c r="B51" i="84"/>
  <c r="C46" i="84"/>
  <c r="C42" i="84"/>
  <c r="B34" i="84"/>
  <c r="C28" i="84"/>
  <c r="B25" i="84"/>
  <c r="B21" i="84"/>
  <c r="B17" i="84"/>
  <c r="B15" i="84"/>
  <c r="B11" i="84"/>
  <c r="B5" i="84"/>
  <c r="B57" i="84"/>
  <c r="C56" i="84"/>
  <c r="B53" i="84"/>
  <c r="C52" i="84"/>
  <c r="B49" i="84"/>
  <c r="C48" i="84"/>
  <c r="B45" i="84"/>
  <c r="C44" i="84"/>
  <c r="B41" i="84"/>
  <c r="C40" i="84"/>
  <c r="B39" i="84"/>
  <c r="C38" i="84"/>
  <c r="B37" i="84"/>
  <c r="B36" i="84"/>
  <c r="C35" i="84"/>
  <c r="B32" i="84"/>
  <c r="B31" i="84"/>
  <c r="C30" i="84"/>
  <c r="B27" i="84"/>
  <c r="C26" i="84"/>
  <c r="B23" i="84"/>
  <c r="C22" i="84"/>
  <c r="B19" i="84"/>
  <c r="B16" i="84"/>
  <c r="B14" i="84"/>
  <c r="B12" i="84"/>
  <c r="B10" i="84"/>
  <c r="B8" i="84"/>
  <c r="B6" i="84"/>
  <c r="B4" i="84"/>
  <c r="B2" i="84"/>
  <c r="B62" i="84" s="1"/>
  <c r="C57" i="84"/>
  <c r="C53" i="84"/>
  <c r="C49" i="84"/>
  <c r="C45" i="84"/>
  <c r="C41" i="84"/>
  <c r="C37" i="84"/>
  <c r="B33" i="84"/>
  <c r="C31" i="84"/>
  <c r="C27" i="84"/>
  <c r="C23" i="84"/>
  <c r="B20" i="84"/>
  <c r="C14" i="84"/>
  <c r="C10" i="84"/>
  <c r="C8" i="84"/>
  <c r="C2" i="84"/>
  <c r="C62" i="84" s="1"/>
  <c r="C58" i="84"/>
  <c r="C54" i="84"/>
  <c r="C50" i="84"/>
  <c r="B47" i="84"/>
  <c r="B43" i="84"/>
  <c r="C33" i="84"/>
  <c r="B29" i="84"/>
  <c r="C24" i="84"/>
  <c r="C20" i="84"/>
  <c r="B18" i="84"/>
  <c r="B13" i="84"/>
  <c r="B9" i="84"/>
  <c r="B7" i="84"/>
  <c r="B3" i="84"/>
  <c r="C27" i="75"/>
  <c r="C26" i="75"/>
  <c r="C25" i="75"/>
  <c r="C24" i="75"/>
  <c r="C23" i="75"/>
  <c r="C22" i="75"/>
  <c r="C21" i="75"/>
  <c r="C20" i="75"/>
  <c r="C19" i="75"/>
  <c r="C17" i="75"/>
  <c r="C13" i="75"/>
  <c r="C9" i="75"/>
  <c r="C5" i="75"/>
  <c r="C2" i="75"/>
  <c r="C62" i="75" s="1"/>
  <c r="B13" i="64"/>
  <c r="B12" i="64"/>
  <c r="B11" i="64"/>
  <c r="B10" i="64"/>
  <c r="B9" i="64"/>
  <c r="B8" i="64"/>
  <c r="B7" i="64"/>
  <c r="B6" i="64"/>
  <c r="B5" i="64"/>
  <c r="B4" i="64"/>
  <c r="B3" i="64"/>
  <c r="B2" i="64"/>
  <c r="B16" i="64" s="1"/>
  <c r="C11" i="75"/>
  <c r="C42" i="75"/>
  <c r="C49" i="75"/>
  <c r="C53" i="75"/>
  <c r="C55" i="75"/>
  <c r="C57" i="75"/>
  <c r="C28" i="75"/>
  <c r="C30" i="75"/>
  <c r="C32" i="75"/>
  <c r="C39" i="75"/>
  <c r="C18" i="75"/>
  <c r="C12" i="75"/>
  <c r="B2" i="75"/>
  <c r="B62" i="75" s="1"/>
  <c r="C44" i="75"/>
  <c r="C45" i="75"/>
  <c r="C46" i="75"/>
  <c r="C47" i="75"/>
  <c r="C48" i="75"/>
  <c r="C50" i="75"/>
  <c r="C51" i="75"/>
  <c r="C34" i="75"/>
  <c r="C35" i="75"/>
  <c r="C36" i="75"/>
  <c r="C37" i="75"/>
  <c r="C38" i="75"/>
  <c r="C14" i="75"/>
  <c r="C10" i="75"/>
  <c r="C6" i="75"/>
  <c r="B3" i="75"/>
  <c r="C13" i="64"/>
  <c r="C12" i="64"/>
  <c r="C11" i="64"/>
  <c r="C10" i="64"/>
  <c r="C9" i="64"/>
  <c r="C8" i="64"/>
  <c r="C7" i="64"/>
  <c r="C6" i="64"/>
  <c r="C5" i="64"/>
  <c r="C4" i="64"/>
  <c r="C3" i="64"/>
  <c r="C2" i="64"/>
  <c r="C16" i="64" s="1"/>
  <c r="C15" i="75"/>
  <c r="C7" i="75"/>
  <c r="C3" i="75"/>
  <c r="C41" i="75"/>
  <c r="C43" i="75"/>
  <c r="C52" i="75"/>
  <c r="C54" i="75"/>
  <c r="C56" i="75"/>
  <c r="C58" i="75"/>
  <c r="C29" i="75"/>
  <c r="C31" i="75"/>
  <c r="C33" i="75"/>
  <c r="C40" i="75"/>
  <c r="C16" i="75"/>
  <c r="C8" i="75"/>
  <c r="C4" i="75"/>
  <c r="B41" i="75"/>
  <c r="B42" i="75"/>
  <c r="B43" i="75"/>
  <c r="B4" i="75"/>
  <c r="B5" i="75"/>
  <c r="B44" i="75"/>
  <c r="B6" i="75"/>
  <c r="B45" i="75"/>
  <c r="B46" i="75"/>
  <c r="B7" i="75"/>
  <c r="B47" i="75"/>
  <c r="B8" i="75"/>
  <c r="B9" i="75"/>
  <c r="B48" i="75"/>
  <c r="B10" i="75"/>
  <c r="B49" i="75"/>
  <c r="B50" i="75"/>
  <c r="B11" i="75"/>
  <c r="B51" i="75"/>
  <c r="B12" i="75"/>
  <c r="B52" i="75"/>
  <c r="B13" i="75"/>
  <c r="B14" i="75"/>
  <c r="B53" i="75"/>
  <c r="B54" i="75"/>
  <c r="B15" i="75"/>
  <c r="B55" i="75"/>
  <c r="B16" i="75"/>
  <c r="B17" i="75"/>
  <c r="B56" i="75"/>
  <c r="B18" i="75"/>
  <c r="B57" i="75"/>
  <c r="B19" i="75"/>
  <c r="B58" i="75"/>
  <c r="B20" i="75"/>
  <c r="B21" i="75"/>
  <c r="B22" i="75"/>
  <c r="B23" i="75"/>
  <c r="B24" i="75"/>
  <c r="B25" i="75"/>
  <c r="B26" i="75"/>
  <c r="B27" i="75"/>
  <c r="B28" i="75"/>
  <c r="B29" i="75"/>
  <c r="B30" i="75"/>
  <c r="B31" i="75"/>
  <c r="B32" i="75"/>
  <c r="B33" i="75"/>
  <c r="B34" i="75"/>
  <c r="B35" i="75"/>
  <c r="B36" i="75"/>
  <c r="B37" i="75"/>
  <c r="B38" i="75"/>
  <c r="B39" i="75"/>
  <c r="B40" i="75"/>
  <c r="A2" i="201"/>
  <c r="A5" i="201" s="1"/>
  <c r="A5" i="204"/>
  <c r="A2" i="206"/>
  <c r="A5" i="206" s="1"/>
  <c r="A5" i="209"/>
  <c r="C2" i="200"/>
  <c r="B2" i="200" s="1"/>
  <c r="C4" i="200"/>
  <c r="B4" i="200" s="1"/>
  <c r="A5" i="199"/>
  <c r="C3" i="200"/>
  <c r="B3" i="200" s="1"/>
  <c r="A5" i="72"/>
  <c r="B3" i="45"/>
  <c r="A3" i="45" s="1"/>
  <c r="B7" i="45"/>
  <c r="A7" i="45" s="1"/>
  <c r="B11" i="45"/>
  <c r="A11" i="45" s="1"/>
  <c r="B15" i="45"/>
  <c r="A15" i="45" s="1"/>
  <c r="B19" i="45"/>
  <c r="A19" i="45" s="1"/>
  <c r="B23" i="45"/>
  <c r="A23" i="45" s="1"/>
  <c r="B27" i="45"/>
  <c r="A27" i="45" s="1"/>
  <c r="B31" i="45"/>
  <c r="A31" i="45" s="1"/>
  <c r="A33" i="45" s="1"/>
  <c r="B6" i="45"/>
  <c r="A6" i="45" s="1"/>
  <c r="B10" i="45"/>
  <c r="A10" i="45" s="1"/>
  <c r="B14" i="45"/>
  <c r="A14" i="45" s="1"/>
  <c r="B18" i="45"/>
  <c r="A18" i="45" s="1"/>
  <c r="B22" i="45"/>
  <c r="A22" i="45" s="1"/>
  <c r="B26" i="45"/>
  <c r="A26" i="45" s="1"/>
  <c r="B30" i="45"/>
  <c r="A30" i="45" s="1"/>
  <c r="B5" i="45"/>
  <c r="A5" i="45" s="1"/>
  <c r="B9" i="45"/>
  <c r="A9" i="45" s="1"/>
  <c r="B13" i="45"/>
  <c r="A13" i="45" s="1"/>
  <c r="B17" i="45"/>
  <c r="A17" i="45" s="1"/>
  <c r="B21" i="45"/>
  <c r="A21" i="45" s="1"/>
  <c r="B25" i="45"/>
  <c r="A25" i="45" s="1"/>
  <c r="B29" i="45"/>
  <c r="A29" i="45" s="1"/>
  <c r="B4" i="45"/>
  <c r="A4" i="45" s="1"/>
  <c r="B8" i="45"/>
  <c r="A8" i="45" s="1"/>
  <c r="B12" i="45"/>
  <c r="A12" i="45" s="1"/>
  <c r="B16" i="45"/>
  <c r="A16" i="45" s="1"/>
  <c r="B20" i="45"/>
  <c r="A20" i="45" s="1"/>
  <c r="B24" i="45"/>
  <c r="A24" i="45" s="1"/>
  <c r="B28" i="45"/>
  <c r="A28" i="45" s="1"/>
  <c r="B3" i="111"/>
  <c r="B2" i="111"/>
  <c r="B4" i="111"/>
  <c r="A3" i="111"/>
  <c r="A4" i="111"/>
  <c r="A2" i="111"/>
  <c r="C9" i="197"/>
  <c r="B9" i="197" s="1"/>
  <c r="B12" i="197" s="1"/>
  <c r="C8" i="197"/>
  <c r="B8" i="197" s="1"/>
  <c r="C7" i="197"/>
  <c r="B7" i="197" s="1"/>
  <c r="C6" i="197"/>
  <c r="B6" i="197" s="1"/>
  <c r="C5" i="197"/>
  <c r="B5" i="197" s="1"/>
  <c r="C4" i="197"/>
  <c r="B4" i="197" s="1"/>
  <c r="C3" i="197"/>
  <c r="B3" i="197" s="1"/>
  <c r="C2" i="197"/>
  <c r="A5" i="194"/>
  <c r="B121" i="195"/>
  <c r="B119" i="195"/>
  <c r="B117" i="195"/>
  <c r="B115" i="195"/>
  <c r="B113" i="195"/>
  <c r="B111" i="195"/>
  <c r="A2" i="196"/>
  <c r="A5" i="196" s="1"/>
  <c r="C119" i="195"/>
  <c r="C116" i="195"/>
  <c r="B114" i="195"/>
  <c r="C111" i="195"/>
  <c r="B109" i="195"/>
  <c r="B107" i="195"/>
  <c r="B105" i="195"/>
  <c r="B103" i="195"/>
  <c r="B101" i="195"/>
  <c r="B99" i="195"/>
  <c r="B97" i="195"/>
  <c r="B95" i="195"/>
  <c r="B93" i="195"/>
  <c r="B91" i="195"/>
  <c r="B89" i="195"/>
  <c r="B87" i="195"/>
  <c r="B85" i="195"/>
  <c r="B83" i="195"/>
  <c r="B81" i="195"/>
  <c r="B79" i="195"/>
  <c r="B77" i="195"/>
  <c r="B75" i="195"/>
  <c r="B73" i="195"/>
  <c r="B71" i="195"/>
  <c r="B69" i="195"/>
  <c r="B67" i="195"/>
  <c r="B65" i="195"/>
  <c r="B63" i="195"/>
  <c r="B61" i="195"/>
  <c r="B59" i="195"/>
  <c r="B57" i="195"/>
  <c r="B55" i="195"/>
  <c r="B53" i="195"/>
  <c r="B51" i="195"/>
  <c r="B49" i="195"/>
  <c r="B47" i="195"/>
  <c r="B45" i="195"/>
  <c r="B43" i="195"/>
  <c r="B41" i="195"/>
  <c r="B39" i="195"/>
  <c r="B37" i="195"/>
  <c r="B35" i="195"/>
  <c r="B33" i="195"/>
  <c r="B31" i="195"/>
  <c r="B29" i="195"/>
  <c r="B27" i="195"/>
  <c r="B25" i="195"/>
  <c r="B23" i="195"/>
  <c r="B21" i="195"/>
  <c r="B19" i="195"/>
  <c r="B17" i="195"/>
  <c r="B15" i="195"/>
  <c r="B13" i="195"/>
  <c r="B11" i="195"/>
  <c r="B9" i="195"/>
  <c r="B7" i="195"/>
  <c r="B5" i="195"/>
  <c r="B3" i="195"/>
  <c r="C121" i="195"/>
  <c r="B118" i="195"/>
  <c r="C114" i="195"/>
  <c r="C110" i="195"/>
  <c r="B108" i="195"/>
  <c r="C105" i="195"/>
  <c r="C102" i="195"/>
  <c r="B100" i="195"/>
  <c r="C97" i="195"/>
  <c r="C94" i="195"/>
  <c r="B92" i="195"/>
  <c r="C89" i="195"/>
  <c r="C86" i="195"/>
  <c r="B84" i="195"/>
  <c r="C81" i="195"/>
  <c r="C78" i="195"/>
  <c r="B76" i="195"/>
  <c r="C73" i="195"/>
  <c r="C70" i="195"/>
  <c r="B68" i="195"/>
  <c r="C65" i="195"/>
  <c r="C62" i="195"/>
  <c r="B60" i="195"/>
  <c r="C57" i="195"/>
  <c r="C54" i="195"/>
  <c r="B52" i="195"/>
  <c r="C49" i="195"/>
  <c r="C46" i="195"/>
  <c r="B44" i="195"/>
  <c r="C41" i="195"/>
  <c r="C38" i="195"/>
  <c r="B36" i="195"/>
  <c r="C33" i="195"/>
  <c r="C30" i="195"/>
  <c r="B28" i="195"/>
  <c r="C25" i="195"/>
  <c r="C22" i="195"/>
  <c r="B20" i="195"/>
  <c r="C17" i="195"/>
  <c r="C14" i="195"/>
  <c r="B12" i="195"/>
  <c r="C9" i="195"/>
  <c r="C6" i="195"/>
  <c r="B4" i="195"/>
  <c r="C51" i="195"/>
  <c r="C118" i="195"/>
  <c r="C115" i="195"/>
  <c r="B112" i="195"/>
  <c r="C108" i="195"/>
  <c r="B106" i="195"/>
  <c r="C103" i="195"/>
  <c r="C100" i="195"/>
  <c r="B98" i="195"/>
  <c r="C95" i="195"/>
  <c r="C92" i="195"/>
  <c r="B90" i="195"/>
  <c r="C87" i="195"/>
  <c r="C84" i="195"/>
  <c r="B82" i="195"/>
  <c r="C79" i="195"/>
  <c r="C76" i="195"/>
  <c r="B74" i="195"/>
  <c r="C71" i="195"/>
  <c r="C68" i="195"/>
  <c r="B66" i="195"/>
  <c r="C63" i="195"/>
  <c r="C60" i="195"/>
  <c r="B58" i="195"/>
  <c r="C55" i="195"/>
  <c r="C52" i="195"/>
  <c r="B50" i="195"/>
  <c r="C47" i="195"/>
  <c r="C44" i="195"/>
  <c r="B42" i="195"/>
  <c r="C39" i="195"/>
  <c r="C36" i="195"/>
  <c r="B34" i="195"/>
  <c r="C31" i="195"/>
  <c r="C28" i="195"/>
  <c r="B26" i="195"/>
  <c r="C23" i="195"/>
  <c r="C20" i="195"/>
  <c r="B18" i="195"/>
  <c r="C15" i="195"/>
  <c r="C12" i="195"/>
  <c r="B10" i="195"/>
  <c r="C7" i="195"/>
  <c r="C4" i="195"/>
  <c r="B2" i="195"/>
  <c r="B120" i="195"/>
  <c r="B116" i="195"/>
  <c r="C112" i="195"/>
  <c r="C109" i="195"/>
  <c r="C106" i="195"/>
  <c r="B104" i="195"/>
  <c r="C101" i="195"/>
  <c r="C98" i="195"/>
  <c r="B96" i="195"/>
  <c r="C93" i="195"/>
  <c r="C90" i="195"/>
  <c r="B88" i="195"/>
  <c r="C85" i="195"/>
  <c r="C82" i="195"/>
  <c r="B80" i="195"/>
  <c r="C77" i="195"/>
  <c r="C74" i="195"/>
  <c r="B72" i="195"/>
  <c r="C69" i="195"/>
  <c r="C66" i="195"/>
  <c r="B64" i="195"/>
  <c r="C61" i="195"/>
  <c r="C58" i="195"/>
  <c r="B56" i="195"/>
  <c r="C53" i="195"/>
  <c r="C50" i="195"/>
  <c r="B48" i="195"/>
  <c r="C45" i="195"/>
  <c r="C42" i="195"/>
  <c r="B40" i="195"/>
  <c r="C37" i="195"/>
  <c r="C34" i="195"/>
  <c r="B32" i="195"/>
  <c r="C29" i="195"/>
  <c r="C26" i="195"/>
  <c r="B24" i="195"/>
  <c r="C21" i="195"/>
  <c r="C18" i="195"/>
  <c r="B16" i="195"/>
  <c r="C13" i="195"/>
  <c r="C10" i="195"/>
  <c r="B8" i="195"/>
  <c r="C5" i="195"/>
  <c r="C2" i="195"/>
  <c r="C120" i="195"/>
  <c r="C117" i="195"/>
  <c r="C113" i="195"/>
  <c r="B110" i="195"/>
  <c r="C107" i="195"/>
  <c r="C104" i="195"/>
  <c r="B102" i="195"/>
  <c r="C99" i="195"/>
  <c r="C96" i="195"/>
  <c r="B94" i="195"/>
  <c r="C91" i="195"/>
  <c r="C88" i="195"/>
  <c r="B86" i="195"/>
  <c r="C83" i="195"/>
  <c r="C80" i="195"/>
  <c r="B78" i="195"/>
  <c r="C75" i="195"/>
  <c r="C72" i="195"/>
  <c r="B70" i="195"/>
  <c r="C67" i="195"/>
  <c r="C64" i="195"/>
  <c r="B62" i="195"/>
  <c r="C59" i="195"/>
  <c r="C56" i="195"/>
  <c r="B54" i="195"/>
  <c r="C48" i="195"/>
  <c r="B46" i="195"/>
  <c r="C43" i="195"/>
  <c r="C40" i="195"/>
  <c r="B38" i="195"/>
  <c r="C35" i="195"/>
  <c r="C32" i="195"/>
  <c r="B30" i="195"/>
  <c r="C27" i="195"/>
  <c r="C24" i="195"/>
  <c r="B22" i="195"/>
  <c r="C19" i="195"/>
  <c r="C16" i="195"/>
  <c r="B14" i="195"/>
  <c r="C11" i="195"/>
  <c r="C8" i="195"/>
  <c r="B6" i="195"/>
  <c r="C3" i="195"/>
  <c r="A5" i="173"/>
  <c r="C120" i="174"/>
  <c r="C118" i="174"/>
  <c r="C116" i="174"/>
  <c r="C114" i="174"/>
  <c r="C112" i="174"/>
  <c r="C110" i="174"/>
  <c r="C108" i="174"/>
  <c r="C106" i="174"/>
  <c r="C104" i="174"/>
  <c r="C102" i="174"/>
  <c r="C100" i="174"/>
  <c r="C98" i="174"/>
  <c r="C96" i="174"/>
  <c r="C94" i="174"/>
  <c r="C92" i="174"/>
  <c r="C90" i="174"/>
  <c r="C88" i="174"/>
  <c r="C86" i="174"/>
  <c r="C84" i="174"/>
  <c r="C82" i="174"/>
  <c r="C80" i="174"/>
  <c r="C78" i="174"/>
  <c r="C76" i="174"/>
  <c r="C74" i="174"/>
  <c r="C72" i="174"/>
  <c r="C70" i="174"/>
  <c r="C68" i="174"/>
  <c r="C66" i="174"/>
  <c r="C64" i="174"/>
  <c r="C62" i="174"/>
  <c r="C60" i="174"/>
  <c r="C58" i="174"/>
  <c r="C56" i="174"/>
  <c r="C54" i="174"/>
  <c r="C52" i="174"/>
  <c r="C50" i="174"/>
  <c r="C48" i="174"/>
  <c r="C46" i="174"/>
  <c r="C44" i="174"/>
  <c r="C42" i="174"/>
  <c r="C40" i="174"/>
  <c r="C38" i="174"/>
  <c r="C36" i="174"/>
  <c r="C34" i="174"/>
  <c r="C32" i="174"/>
  <c r="C30" i="174"/>
  <c r="C28" i="174"/>
  <c r="C26" i="174"/>
  <c r="C24" i="174"/>
  <c r="C22" i="174"/>
  <c r="C20" i="174"/>
  <c r="C18" i="174"/>
  <c r="C16" i="174"/>
  <c r="C14" i="174"/>
  <c r="C12" i="174"/>
  <c r="C10" i="174"/>
  <c r="C8" i="174"/>
  <c r="C6" i="174"/>
  <c r="C4" i="174"/>
  <c r="C2" i="174"/>
  <c r="A2" i="175"/>
  <c r="A5" i="175" s="1"/>
  <c r="B120" i="174"/>
  <c r="B118" i="174"/>
  <c r="B116" i="174"/>
  <c r="B114" i="174"/>
  <c r="B112" i="174"/>
  <c r="B110" i="174"/>
  <c r="B108" i="174"/>
  <c r="B106" i="174"/>
  <c r="B104" i="174"/>
  <c r="B102" i="174"/>
  <c r="B100" i="174"/>
  <c r="B98" i="174"/>
  <c r="B96" i="174"/>
  <c r="B94" i="174"/>
  <c r="B92" i="174"/>
  <c r="B90" i="174"/>
  <c r="B88" i="174"/>
  <c r="B86" i="174"/>
  <c r="B84" i="174"/>
  <c r="B82" i="174"/>
  <c r="B80" i="174"/>
  <c r="B78" i="174"/>
  <c r="B76" i="174"/>
  <c r="B74" i="174"/>
  <c r="B72" i="174"/>
  <c r="B70" i="174"/>
  <c r="B68" i="174"/>
  <c r="B66" i="174"/>
  <c r="B64" i="174"/>
  <c r="B62" i="174"/>
  <c r="B60" i="174"/>
  <c r="B58" i="174"/>
  <c r="B56" i="174"/>
  <c r="B54" i="174"/>
  <c r="B52" i="174"/>
  <c r="B50" i="174"/>
  <c r="B48" i="174"/>
  <c r="B46" i="174"/>
  <c r="B44" i="174"/>
  <c r="B42" i="174"/>
  <c r="B40" i="174"/>
  <c r="B38" i="174"/>
  <c r="B36" i="174"/>
  <c r="B34" i="174"/>
  <c r="B32" i="174"/>
  <c r="B30" i="174"/>
  <c r="B28" i="174"/>
  <c r="B26" i="174"/>
  <c r="B24" i="174"/>
  <c r="B22" i="174"/>
  <c r="B20" i="174"/>
  <c r="B18" i="174"/>
  <c r="B16" i="174"/>
  <c r="B14" i="174"/>
  <c r="B12" i="174"/>
  <c r="B10" i="174"/>
  <c r="B8" i="174"/>
  <c r="B6" i="174"/>
  <c r="B4" i="174"/>
  <c r="B2" i="174"/>
  <c r="B119" i="174"/>
  <c r="B115" i="174"/>
  <c r="B111" i="174"/>
  <c r="B107" i="174"/>
  <c r="B103" i="174"/>
  <c r="B99" i="174"/>
  <c r="B95" i="174"/>
  <c r="B91" i="174"/>
  <c r="B87" i="174"/>
  <c r="B83" i="174"/>
  <c r="B79" i="174"/>
  <c r="B75" i="174"/>
  <c r="B71" i="174"/>
  <c r="B67" i="174"/>
  <c r="B63" i="174"/>
  <c r="B59" i="174"/>
  <c r="B55" i="174"/>
  <c r="B51" i="174"/>
  <c r="B47" i="174"/>
  <c r="B43" i="174"/>
  <c r="B39" i="174"/>
  <c r="B35" i="174"/>
  <c r="B31" i="174"/>
  <c r="B27" i="174"/>
  <c r="B23" i="174"/>
  <c r="B19" i="174"/>
  <c r="B15" i="174"/>
  <c r="B11" i="174"/>
  <c r="B7" i="174"/>
  <c r="B3" i="174"/>
  <c r="C119" i="174"/>
  <c r="C115" i="174"/>
  <c r="C111" i="174"/>
  <c r="C107" i="174"/>
  <c r="C103" i="174"/>
  <c r="C99" i="174"/>
  <c r="C95" i="174"/>
  <c r="C91" i="174"/>
  <c r="C87" i="174"/>
  <c r="C83" i="174"/>
  <c r="C79" i="174"/>
  <c r="C75" i="174"/>
  <c r="C71" i="174"/>
  <c r="C67" i="174"/>
  <c r="C63" i="174"/>
  <c r="C59" i="174"/>
  <c r="C55" i="174"/>
  <c r="C51" i="174"/>
  <c r="C47" i="174"/>
  <c r="C43" i="174"/>
  <c r="C39" i="174"/>
  <c r="C35" i="174"/>
  <c r="C31" i="174"/>
  <c r="C27" i="174"/>
  <c r="C23" i="174"/>
  <c r="C19" i="174"/>
  <c r="C15" i="174"/>
  <c r="C11" i="174"/>
  <c r="C7" i="174"/>
  <c r="C3" i="174"/>
  <c r="B117" i="174"/>
  <c r="B109" i="174"/>
  <c r="B101" i="174"/>
  <c r="B93" i="174"/>
  <c r="B85" i="174"/>
  <c r="B77" i="174"/>
  <c r="B69" i="174"/>
  <c r="B61" i="174"/>
  <c r="B53" i="174"/>
  <c r="B45" i="174"/>
  <c r="B37" i="174"/>
  <c r="B29" i="174"/>
  <c r="B21" i="174"/>
  <c r="B13" i="174"/>
  <c r="B5" i="174"/>
  <c r="C117" i="174"/>
  <c r="C109" i="174"/>
  <c r="C101" i="174"/>
  <c r="C93" i="174"/>
  <c r="C85" i="174"/>
  <c r="C77" i="174"/>
  <c r="C69" i="174"/>
  <c r="C61" i="174"/>
  <c r="C53" i="174"/>
  <c r="C45" i="174"/>
  <c r="C37" i="174"/>
  <c r="C29" i="174"/>
  <c r="C21" i="174"/>
  <c r="C13" i="174"/>
  <c r="C5" i="174"/>
  <c r="B113" i="174"/>
  <c r="B97" i="174"/>
  <c r="B81" i="174"/>
  <c r="B65" i="174"/>
  <c r="B49" i="174"/>
  <c r="B33" i="174"/>
  <c r="B17" i="174"/>
  <c r="C113" i="174"/>
  <c r="C97" i="174"/>
  <c r="C81" i="174"/>
  <c r="C65" i="174"/>
  <c r="C49" i="174"/>
  <c r="C33" i="174"/>
  <c r="C17" i="174"/>
  <c r="B121" i="174"/>
  <c r="B105" i="174"/>
  <c r="B89" i="174"/>
  <c r="B73" i="174"/>
  <c r="B57" i="174"/>
  <c r="B41" i="174"/>
  <c r="B25" i="174"/>
  <c r="B9" i="174"/>
  <c r="C121" i="174"/>
  <c r="C105" i="174"/>
  <c r="C89" i="174"/>
  <c r="C73" i="174"/>
  <c r="C57" i="174"/>
  <c r="C41" i="174"/>
  <c r="C25" i="174"/>
  <c r="C9" i="174"/>
  <c r="A5" i="179"/>
  <c r="B121" i="180"/>
  <c r="B119" i="180"/>
  <c r="B117" i="180"/>
  <c r="B115" i="180"/>
  <c r="B113" i="180"/>
  <c r="B111" i="180"/>
  <c r="B109" i="180"/>
  <c r="B107" i="180"/>
  <c r="B105" i="180"/>
  <c r="B103" i="180"/>
  <c r="B101" i="180"/>
  <c r="B99" i="180"/>
  <c r="B97" i="180"/>
  <c r="B95" i="180"/>
  <c r="B93" i="180"/>
  <c r="B91" i="180"/>
  <c r="B89" i="180"/>
  <c r="B87" i="180"/>
  <c r="B85" i="180"/>
  <c r="B83" i="180"/>
  <c r="B81" i="180"/>
  <c r="B79" i="180"/>
  <c r="B77" i="180"/>
  <c r="B75" i="180"/>
  <c r="B73" i="180"/>
  <c r="B71" i="180"/>
  <c r="B69" i="180"/>
  <c r="B67" i="180"/>
  <c r="B65" i="180"/>
  <c r="B63" i="180"/>
  <c r="B61" i="180"/>
  <c r="B59" i="180"/>
  <c r="B57" i="180"/>
  <c r="B55" i="180"/>
  <c r="B53" i="180"/>
  <c r="B51" i="180"/>
  <c r="B49" i="180"/>
  <c r="B47" i="180"/>
  <c r="B45" i="180"/>
  <c r="B43" i="180"/>
  <c r="B41" i="180"/>
  <c r="B39" i="180"/>
  <c r="B37" i="180"/>
  <c r="B35" i="180"/>
  <c r="B33" i="180"/>
  <c r="B31" i="180"/>
  <c r="B29" i="180"/>
  <c r="B27" i="180"/>
  <c r="B25" i="180"/>
  <c r="B23" i="180"/>
  <c r="B21" i="180"/>
  <c r="B19" i="180"/>
  <c r="B17" i="180"/>
  <c r="B15" i="180"/>
  <c r="B13" i="180"/>
  <c r="B11" i="180"/>
  <c r="B9" i="180"/>
  <c r="B7" i="180"/>
  <c r="B5" i="180"/>
  <c r="B3" i="180"/>
  <c r="C120" i="180"/>
  <c r="C118" i="180"/>
  <c r="C116" i="180"/>
  <c r="C114" i="180"/>
  <c r="C112" i="180"/>
  <c r="C110" i="180"/>
  <c r="C108" i="180"/>
  <c r="C106" i="180"/>
  <c r="C104" i="180"/>
  <c r="C102" i="180"/>
  <c r="C100" i="180"/>
  <c r="C98" i="180"/>
  <c r="C96" i="180"/>
  <c r="C94" i="180"/>
  <c r="C92" i="180"/>
  <c r="C90" i="180"/>
  <c r="C88" i="180"/>
  <c r="C86" i="180"/>
  <c r="C84" i="180"/>
  <c r="C82" i="180"/>
  <c r="C80" i="180"/>
  <c r="C78" i="180"/>
  <c r="C76" i="180"/>
  <c r="C74" i="180"/>
  <c r="C72" i="180"/>
  <c r="C70" i="180"/>
  <c r="C68" i="180"/>
  <c r="C66" i="180"/>
  <c r="C64" i="180"/>
  <c r="C62" i="180"/>
  <c r="C60" i="180"/>
  <c r="C58" i="180"/>
  <c r="C56" i="180"/>
  <c r="C54" i="180"/>
  <c r="C52" i="180"/>
  <c r="C50" i="180"/>
  <c r="C48" i="180"/>
  <c r="C46" i="180"/>
  <c r="C44" i="180"/>
  <c r="C42" i="180"/>
  <c r="C40" i="180"/>
  <c r="C38" i="180"/>
  <c r="C36" i="180"/>
  <c r="C34" i="180"/>
  <c r="C32" i="180"/>
  <c r="C30" i="180"/>
  <c r="C28" i="180"/>
  <c r="C26" i="180"/>
  <c r="C24" i="180"/>
  <c r="C22" i="180"/>
  <c r="C20" i="180"/>
  <c r="C18" i="180"/>
  <c r="C16" i="180"/>
  <c r="C14" i="180"/>
  <c r="C12" i="180"/>
  <c r="C10" i="180"/>
  <c r="C8" i="180"/>
  <c r="C6" i="180"/>
  <c r="C4" i="180"/>
  <c r="C2" i="180"/>
  <c r="C121" i="180"/>
  <c r="C117" i="180"/>
  <c r="C113" i="180"/>
  <c r="C109" i="180"/>
  <c r="C105" i="180"/>
  <c r="C101" i="180"/>
  <c r="C97" i="180"/>
  <c r="C93" i="180"/>
  <c r="C89" i="180"/>
  <c r="C85" i="180"/>
  <c r="C81" i="180"/>
  <c r="C77" i="180"/>
  <c r="C73" i="180"/>
  <c r="C69" i="180"/>
  <c r="C65" i="180"/>
  <c r="C61" i="180"/>
  <c r="C57" i="180"/>
  <c r="C53" i="180"/>
  <c r="C49" i="180"/>
  <c r="C45" i="180"/>
  <c r="C41" i="180"/>
  <c r="C37" i="180"/>
  <c r="C33" i="180"/>
  <c r="C29" i="180"/>
  <c r="C25" i="180"/>
  <c r="C21" i="180"/>
  <c r="C17" i="180"/>
  <c r="C13" i="180"/>
  <c r="C9" i="180"/>
  <c r="C5" i="180"/>
  <c r="A2" i="181"/>
  <c r="A5" i="181" s="1"/>
  <c r="B118" i="180"/>
  <c r="B114" i="180"/>
  <c r="B110" i="180"/>
  <c r="B106" i="180"/>
  <c r="B102" i="180"/>
  <c r="B98" i="180"/>
  <c r="B94" i="180"/>
  <c r="B90" i="180"/>
  <c r="B86" i="180"/>
  <c r="B82" i="180"/>
  <c r="B78" i="180"/>
  <c r="B74" i="180"/>
  <c r="B70" i="180"/>
  <c r="B66" i="180"/>
  <c r="B62" i="180"/>
  <c r="B58" i="180"/>
  <c r="B54" i="180"/>
  <c r="B50" i="180"/>
  <c r="B46" i="180"/>
  <c r="B42" i="180"/>
  <c r="B38" i="180"/>
  <c r="B34" i="180"/>
  <c r="B30" i="180"/>
  <c r="B26" i="180"/>
  <c r="B22" i="180"/>
  <c r="B18" i="180"/>
  <c r="B14" i="180"/>
  <c r="B10" i="180"/>
  <c r="B6" i="180"/>
  <c r="B2" i="180"/>
  <c r="C119" i="180"/>
  <c r="C111" i="180"/>
  <c r="C103" i="180"/>
  <c r="C95" i="180"/>
  <c r="C87" i="180"/>
  <c r="C79" i="180"/>
  <c r="C71" i="180"/>
  <c r="C63" i="180"/>
  <c r="C55" i="180"/>
  <c r="C47" i="180"/>
  <c r="C39" i="180"/>
  <c r="C31" i="180"/>
  <c r="C23" i="180"/>
  <c r="C15" i="180"/>
  <c r="C7" i="180"/>
  <c r="B120" i="180"/>
  <c r="B112" i="180"/>
  <c r="B104" i="180"/>
  <c r="B96" i="180"/>
  <c r="B88" i="180"/>
  <c r="B80" i="180"/>
  <c r="B72" i="180"/>
  <c r="B64" i="180"/>
  <c r="B56" i="180"/>
  <c r="B48" i="180"/>
  <c r="B40" i="180"/>
  <c r="B32" i="180"/>
  <c r="B24" i="180"/>
  <c r="B16" i="180"/>
  <c r="B8" i="180"/>
  <c r="B108" i="180"/>
  <c r="B92" i="180"/>
  <c r="B76" i="180"/>
  <c r="B60" i="180"/>
  <c r="B44" i="180"/>
  <c r="B28" i="180"/>
  <c r="B12" i="180"/>
  <c r="C115" i="180"/>
  <c r="C99" i="180"/>
  <c r="C83" i="180"/>
  <c r="C67" i="180"/>
  <c r="C51" i="180"/>
  <c r="C35" i="180"/>
  <c r="C19" i="180"/>
  <c r="C3" i="180"/>
  <c r="B116" i="180"/>
  <c r="B100" i="180"/>
  <c r="B84" i="180"/>
  <c r="B68" i="180"/>
  <c r="B52" i="180"/>
  <c r="B36" i="180"/>
  <c r="B20" i="180"/>
  <c r="B4" i="180"/>
  <c r="C107" i="180"/>
  <c r="C91" i="180"/>
  <c r="C75" i="180"/>
  <c r="C59" i="180"/>
  <c r="C43" i="180"/>
  <c r="C27" i="180"/>
  <c r="C11" i="180"/>
  <c r="A5" i="185"/>
  <c r="C120" i="186"/>
  <c r="C118" i="186"/>
  <c r="C116" i="186"/>
  <c r="C114" i="186"/>
  <c r="C112" i="186"/>
  <c r="B120" i="186"/>
  <c r="C117" i="186"/>
  <c r="B115" i="186"/>
  <c r="B112" i="186"/>
  <c r="B110" i="186"/>
  <c r="B108" i="186"/>
  <c r="B106" i="186"/>
  <c r="B104" i="186"/>
  <c r="B102" i="186"/>
  <c r="B100" i="186"/>
  <c r="B98" i="186"/>
  <c r="B96" i="186"/>
  <c r="B94" i="186"/>
  <c r="B92" i="186"/>
  <c r="B90" i="186"/>
  <c r="B88" i="186"/>
  <c r="B86" i="186"/>
  <c r="B84" i="186"/>
  <c r="B82" i="186"/>
  <c r="B80" i="186"/>
  <c r="B78" i="186"/>
  <c r="B76" i="186"/>
  <c r="B74" i="186"/>
  <c r="B72" i="186"/>
  <c r="B70" i="186"/>
  <c r="B68" i="186"/>
  <c r="B66" i="186"/>
  <c r="B64" i="186"/>
  <c r="B62" i="186"/>
  <c r="B60" i="186"/>
  <c r="B58" i="186"/>
  <c r="B56" i="186"/>
  <c r="B54" i="186"/>
  <c r="B52" i="186"/>
  <c r="B50" i="186"/>
  <c r="B48" i="186"/>
  <c r="B46" i="186"/>
  <c r="B44" i="186"/>
  <c r="B42" i="186"/>
  <c r="B40" i="186"/>
  <c r="B38" i="186"/>
  <c r="B36" i="186"/>
  <c r="B34" i="186"/>
  <c r="B32" i="186"/>
  <c r="B30" i="186"/>
  <c r="B28" i="186"/>
  <c r="B26" i="186"/>
  <c r="B24" i="186"/>
  <c r="B22" i="186"/>
  <c r="B20" i="186"/>
  <c r="B18" i="186"/>
  <c r="B16" i="186"/>
  <c r="B14" i="186"/>
  <c r="B12" i="186"/>
  <c r="B10" i="186"/>
  <c r="B8" i="186"/>
  <c r="B6" i="186"/>
  <c r="B4" i="186"/>
  <c r="B2" i="186"/>
  <c r="B121" i="186"/>
  <c r="B118" i="186"/>
  <c r="C115" i="186"/>
  <c r="B113" i="186"/>
  <c r="C110" i="186"/>
  <c r="C108" i="186"/>
  <c r="C106" i="186"/>
  <c r="C104" i="186"/>
  <c r="C102" i="186"/>
  <c r="C100" i="186"/>
  <c r="C98" i="186"/>
  <c r="C96" i="186"/>
  <c r="C94" i="186"/>
  <c r="C92" i="186"/>
  <c r="C90" i="186"/>
  <c r="C88" i="186"/>
  <c r="C86" i="186"/>
  <c r="C84" i="186"/>
  <c r="C82" i="186"/>
  <c r="C80" i="186"/>
  <c r="C78" i="186"/>
  <c r="C76" i="186"/>
  <c r="C74" i="186"/>
  <c r="C72" i="186"/>
  <c r="C70" i="186"/>
  <c r="C68" i="186"/>
  <c r="C66" i="186"/>
  <c r="C64" i="186"/>
  <c r="C62" i="186"/>
  <c r="C60" i="186"/>
  <c r="C58" i="186"/>
  <c r="C56" i="186"/>
  <c r="C54" i="186"/>
  <c r="C52" i="186"/>
  <c r="C50" i="186"/>
  <c r="C48" i="186"/>
  <c r="C46" i="186"/>
  <c r="C44" i="186"/>
  <c r="C42" i="186"/>
  <c r="C40" i="186"/>
  <c r="C38" i="186"/>
  <c r="C36" i="186"/>
  <c r="C34" i="186"/>
  <c r="C32" i="186"/>
  <c r="C30" i="186"/>
  <c r="C28" i="186"/>
  <c r="C26" i="186"/>
  <c r="C24" i="186"/>
  <c r="C22" i="186"/>
  <c r="C20" i="186"/>
  <c r="C18" i="186"/>
  <c r="C16" i="186"/>
  <c r="C14" i="186"/>
  <c r="C12" i="186"/>
  <c r="C10" i="186"/>
  <c r="C8" i="186"/>
  <c r="C6" i="186"/>
  <c r="C4" i="186"/>
  <c r="C2" i="186"/>
  <c r="C119" i="186"/>
  <c r="B114" i="186"/>
  <c r="C109" i="186"/>
  <c r="C105" i="186"/>
  <c r="C101" i="186"/>
  <c r="C97" i="186"/>
  <c r="C93" i="186"/>
  <c r="C89" i="186"/>
  <c r="C85" i="186"/>
  <c r="C81" i="186"/>
  <c r="C77" i="186"/>
  <c r="C73" i="186"/>
  <c r="C69" i="186"/>
  <c r="C65" i="186"/>
  <c r="C61" i="186"/>
  <c r="C57" i="186"/>
  <c r="C53" i="186"/>
  <c r="C49" i="186"/>
  <c r="C45" i="186"/>
  <c r="C41" i="186"/>
  <c r="C37" i="186"/>
  <c r="C33" i="186"/>
  <c r="C29" i="186"/>
  <c r="C25" i="186"/>
  <c r="C21" i="186"/>
  <c r="C17" i="186"/>
  <c r="C13" i="186"/>
  <c r="C9" i="186"/>
  <c r="C5" i="186"/>
  <c r="A2" i="187"/>
  <c r="A5" i="187" s="1"/>
  <c r="C121" i="186"/>
  <c r="B116" i="186"/>
  <c r="B111" i="186"/>
  <c r="B107" i="186"/>
  <c r="B103" i="186"/>
  <c r="B99" i="186"/>
  <c r="B95" i="186"/>
  <c r="B91" i="186"/>
  <c r="B87" i="186"/>
  <c r="B83" i="186"/>
  <c r="B79" i="186"/>
  <c r="B75" i="186"/>
  <c r="B71" i="186"/>
  <c r="B67" i="186"/>
  <c r="B63" i="186"/>
  <c r="B59" i="186"/>
  <c r="B55" i="186"/>
  <c r="B51" i="186"/>
  <c r="B47" i="186"/>
  <c r="B43" i="186"/>
  <c r="B39" i="186"/>
  <c r="B35" i="186"/>
  <c r="B31" i="186"/>
  <c r="B27" i="186"/>
  <c r="B23" i="186"/>
  <c r="B19" i="186"/>
  <c r="B15" i="186"/>
  <c r="B11" i="186"/>
  <c r="B7" i="186"/>
  <c r="B3" i="186"/>
  <c r="C113" i="186"/>
  <c r="B105" i="186"/>
  <c r="B97" i="186"/>
  <c r="B89" i="186"/>
  <c r="B81" i="186"/>
  <c r="B73" i="186"/>
  <c r="B65" i="186"/>
  <c r="B57" i="186"/>
  <c r="B49" i="186"/>
  <c r="B41" i="186"/>
  <c r="B33" i="186"/>
  <c r="B25" i="186"/>
  <c r="B17" i="186"/>
  <c r="B9" i="186"/>
  <c r="B117" i="186"/>
  <c r="C107" i="186"/>
  <c r="C99" i="186"/>
  <c r="C91" i="186"/>
  <c r="C83" i="186"/>
  <c r="C75" i="186"/>
  <c r="C67" i="186"/>
  <c r="C59" i="186"/>
  <c r="C51" i="186"/>
  <c r="C43" i="186"/>
  <c r="C35" i="186"/>
  <c r="C27" i="186"/>
  <c r="C19" i="186"/>
  <c r="C11" i="186"/>
  <c r="C3" i="186"/>
  <c r="B119" i="186"/>
  <c r="B109" i="186"/>
  <c r="B101" i="186"/>
  <c r="B93" i="186"/>
  <c r="B85" i="186"/>
  <c r="B77" i="186"/>
  <c r="B69" i="186"/>
  <c r="B61" i="186"/>
  <c r="B53" i="186"/>
  <c r="B45" i="186"/>
  <c r="B37" i="186"/>
  <c r="B29" i="186"/>
  <c r="B21" i="186"/>
  <c r="B13" i="186"/>
  <c r="B5" i="186"/>
  <c r="C111" i="186"/>
  <c r="C103" i="186"/>
  <c r="C95" i="186"/>
  <c r="C87" i="186"/>
  <c r="C79" i="186"/>
  <c r="C71" i="186"/>
  <c r="C63" i="186"/>
  <c r="C55" i="186"/>
  <c r="C47" i="186"/>
  <c r="C39" i="186"/>
  <c r="C31" i="186"/>
  <c r="C23" i="186"/>
  <c r="C15" i="186"/>
  <c r="C7" i="186"/>
  <c r="A5" i="176"/>
  <c r="B121" i="177"/>
  <c r="B119" i="177"/>
  <c r="B117" i="177"/>
  <c r="B115" i="177"/>
  <c r="B113" i="177"/>
  <c r="B111" i="177"/>
  <c r="B109" i="177"/>
  <c r="B107" i="177"/>
  <c r="B105" i="177"/>
  <c r="B103" i="177"/>
  <c r="B101" i="177"/>
  <c r="B99" i="177"/>
  <c r="B97" i="177"/>
  <c r="B95" i="177"/>
  <c r="B93" i="177"/>
  <c r="B91" i="177"/>
  <c r="B89" i="177"/>
  <c r="B87" i="177"/>
  <c r="B85" i="177"/>
  <c r="B83" i="177"/>
  <c r="B81" i="177"/>
  <c r="B79" i="177"/>
  <c r="B77" i="177"/>
  <c r="B75" i="177"/>
  <c r="B73" i="177"/>
  <c r="B71" i="177"/>
  <c r="B69" i="177"/>
  <c r="B67" i="177"/>
  <c r="B65" i="177"/>
  <c r="B63" i="177"/>
  <c r="B61" i="177"/>
  <c r="B59" i="177"/>
  <c r="B57" i="177"/>
  <c r="B55" i="177"/>
  <c r="B53" i="177"/>
  <c r="B51" i="177"/>
  <c r="B49" i="177"/>
  <c r="B47" i="177"/>
  <c r="B45" i="177"/>
  <c r="B43" i="177"/>
  <c r="B41" i="177"/>
  <c r="B39" i="177"/>
  <c r="B37" i="177"/>
  <c r="B35" i="177"/>
  <c r="B33" i="177"/>
  <c r="B31" i="177"/>
  <c r="B29" i="177"/>
  <c r="B27" i="177"/>
  <c r="B25" i="177"/>
  <c r="B23" i="177"/>
  <c r="B21" i="177"/>
  <c r="B19" i="177"/>
  <c r="B17" i="177"/>
  <c r="B15" i="177"/>
  <c r="B13" i="177"/>
  <c r="B11" i="177"/>
  <c r="B9" i="177"/>
  <c r="B7" i="177"/>
  <c r="B5" i="177"/>
  <c r="B3" i="177"/>
  <c r="C121" i="177"/>
  <c r="C119" i="177"/>
  <c r="C117" i="177"/>
  <c r="C115" i="177"/>
  <c r="C113" i="177"/>
  <c r="C111" i="177"/>
  <c r="C109" i="177"/>
  <c r="C107" i="177"/>
  <c r="C105" i="177"/>
  <c r="C103" i="177"/>
  <c r="C101" i="177"/>
  <c r="C99" i="177"/>
  <c r="C97" i="177"/>
  <c r="C95" i="177"/>
  <c r="C93" i="177"/>
  <c r="C91" i="177"/>
  <c r="C89" i="177"/>
  <c r="C87" i="177"/>
  <c r="C85" i="177"/>
  <c r="C83" i="177"/>
  <c r="C81" i="177"/>
  <c r="C79" i="177"/>
  <c r="C77" i="177"/>
  <c r="C75" i="177"/>
  <c r="C73" i="177"/>
  <c r="C71" i="177"/>
  <c r="C69" i="177"/>
  <c r="C67" i="177"/>
  <c r="C65" i="177"/>
  <c r="C63" i="177"/>
  <c r="C61" i="177"/>
  <c r="C59" i="177"/>
  <c r="C57" i="177"/>
  <c r="C55" i="177"/>
  <c r="C53" i="177"/>
  <c r="C51" i="177"/>
  <c r="C49" i="177"/>
  <c r="C47" i="177"/>
  <c r="C45" i="177"/>
  <c r="C43" i="177"/>
  <c r="C41" i="177"/>
  <c r="C39" i="177"/>
  <c r="C37" i="177"/>
  <c r="C35" i="177"/>
  <c r="C33" i="177"/>
  <c r="C31" i="177"/>
  <c r="C29" i="177"/>
  <c r="C27" i="177"/>
  <c r="C25" i="177"/>
  <c r="C23" i="177"/>
  <c r="C21" i="177"/>
  <c r="C19" i="177"/>
  <c r="C17" i="177"/>
  <c r="C15" i="177"/>
  <c r="C13" i="177"/>
  <c r="C11" i="177"/>
  <c r="C9" i="177"/>
  <c r="C7" i="177"/>
  <c r="C5" i="177"/>
  <c r="C3" i="177"/>
  <c r="C120" i="177"/>
  <c r="C118" i="177"/>
  <c r="C116" i="177"/>
  <c r="C114" i="177"/>
  <c r="C112" i="177"/>
  <c r="C110" i="177"/>
  <c r="C108" i="177"/>
  <c r="C106" i="177"/>
  <c r="C104" i="177"/>
  <c r="C102" i="177"/>
  <c r="C100" i="177"/>
  <c r="C98" i="177"/>
  <c r="C96" i="177"/>
  <c r="C94" i="177"/>
  <c r="C92" i="177"/>
  <c r="C90" i="177"/>
  <c r="C88" i="177"/>
  <c r="C86" i="177"/>
  <c r="C84" i="177"/>
  <c r="C82" i="177"/>
  <c r="C80" i="177"/>
  <c r="C78" i="177"/>
  <c r="C76" i="177"/>
  <c r="C74" i="177"/>
  <c r="C72" i="177"/>
  <c r="C70" i="177"/>
  <c r="C68" i="177"/>
  <c r="C66" i="177"/>
  <c r="C64" i="177"/>
  <c r="C62" i="177"/>
  <c r="C60" i="177"/>
  <c r="C58" i="177"/>
  <c r="C56" i="177"/>
  <c r="C54" i="177"/>
  <c r="C52" i="177"/>
  <c r="C50" i="177"/>
  <c r="C48" i="177"/>
  <c r="C46" i="177"/>
  <c r="C44" i="177"/>
  <c r="C42" i="177"/>
  <c r="C40" i="177"/>
  <c r="C38" i="177"/>
  <c r="C36" i="177"/>
  <c r="C34" i="177"/>
  <c r="C32" i="177"/>
  <c r="C30" i="177"/>
  <c r="C28" i="177"/>
  <c r="C26" i="177"/>
  <c r="C24" i="177"/>
  <c r="C22" i="177"/>
  <c r="C20" i="177"/>
  <c r="C18" i="177"/>
  <c r="C16" i="177"/>
  <c r="C14" i="177"/>
  <c r="C12" i="177"/>
  <c r="C10" i="177"/>
  <c r="C8" i="177"/>
  <c r="C6" i="177"/>
  <c r="C4" i="177"/>
  <c r="C2" i="177"/>
  <c r="A2" i="178"/>
  <c r="A5" i="178" s="1"/>
  <c r="B120" i="177"/>
  <c r="B118" i="177"/>
  <c r="B116" i="177"/>
  <c r="B114" i="177"/>
  <c r="B112" i="177"/>
  <c r="B110" i="177"/>
  <c r="B108" i="177"/>
  <c r="B106" i="177"/>
  <c r="B104" i="177"/>
  <c r="B102" i="177"/>
  <c r="B100" i="177"/>
  <c r="B98" i="177"/>
  <c r="B96" i="177"/>
  <c r="B94" i="177"/>
  <c r="B92" i="177"/>
  <c r="B90" i="177"/>
  <c r="B88" i="177"/>
  <c r="B86" i="177"/>
  <c r="B84" i="177"/>
  <c r="B82" i="177"/>
  <c r="B80" i="177"/>
  <c r="B78" i="177"/>
  <c r="B76" i="177"/>
  <c r="B74" i="177"/>
  <c r="B72" i="177"/>
  <c r="B70" i="177"/>
  <c r="B68" i="177"/>
  <c r="B66" i="177"/>
  <c r="B64" i="177"/>
  <c r="B62" i="177"/>
  <c r="B60" i="177"/>
  <c r="B58" i="177"/>
  <c r="B56" i="177"/>
  <c r="B54" i="177"/>
  <c r="B52" i="177"/>
  <c r="B50" i="177"/>
  <c r="B48" i="177"/>
  <c r="B46" i="177"/>
  <c r="B44" i="177"/>
  <c r="B42" i="177"/>
  <c r="B40" i="177"/>
  <c r="B38" i="177"/>
  <c r="B36" i="177"/>
  <c r="B34" i="177"/>
  <c r="B32" i="177"/>
  <c r="B30" i="177"/>
  <c r="B28" i="177"/>
  <c r="B26" i="177"/>
  <c r="B24" i="177"/>
  <c r="B22" i="177"/>
  <c r="B20" i="177"/>
  <c r="B18" i="177"/>
  <c r="B16" i="177"/>
  <c r="B14" i="177"/>
  <c r="B12" i="177"/>
  <c r="B10" i="177"/>
  <c r="B8" i="177"/>
  <c r="B6" i="177"/>
  <c r="B4" i="177"/>
  <c r="B2" i="177"/>
  <c r="A5" i="182"/>
  <c r="B121" i="183"/>
  <c r="B119" i="183"/>
  <c r="B117" i="183"/>
  <c r="B115" i="183"/>
  <c r="B113" i="183"/>
  <c r="B111" i="183"/>
  <c r="B109" i="183"/>
  <c r="B107" i="183"/>
  <c r="B105" i="183"/>
  <c r="B103" i="183"/>
  <c r="B101" i="183"/>
  <c r="B99" i="183"/>
  <c r="B97" i="183"/>
  <c r="B95" i="183"/>
  <c r="B93" i="183"/>
  <c r="B91" i="183"/>
  <c r="B89" i="183"/>
  <c r="B87" i="183"/>
  <c r="B85" i="183"/>
  <c r="B83" i="183"/>
  <c r="B81" i="183"/>
  <c r="B79" i="183"/>
  <c r="B77" i="183"/>
  <c r="B75" i="183"/>
  <c r="B73" i="183"/>
  <c r="B71" i="183"/>
  <c r="B69" i="183"/>
  <c r="B67" i="183"/>
  <c r="B65" i="183"/>
  <c r="B63" i="183"/>
  <c r="B61" i="183"/>
  <c r="B59" i="183"/>
  <c r="B57" i="183"/>
  <c r="B55" i="183"/>
  <c r="B53" i="183"/>
  <c r="B51" i="183"/>
  <c r="B49" i="183"/>
  <c r="B47" i="183"/>
  <c r="B45" i="183"/>
  <c r="B43" i="183"/>
  <c r="B41" i="183"/>
  <c r="B39" i="183"/>
  <c r="B37" i="183"/>
  <c r="B35" i="183"/>
  <c r="B33" i="183"/>
  <c r="B31" i="183"/>
  <c r="B29" i="183"/>
  <c r="B27" i="183"/>
  <c r="B25" i="183"/>
  <c r="B23" i="183"/>
  <c r="B21" i="183"/>
  <c r="B19" i="183"/>
  <c r="B17" i="183"/>
  <c r="B15" i="183"/>
  <c r="B13" i="183"/>
  <c r="B11" i="183"/>
  <c r="B9" i="183"/>
  <c r="B7" i="183"/>
  <c r="B5" i="183"/>
  <c r="B3" i="183"/>
  <c r="C121" i="183"/>
  <c r="C117" i="183"/>
  <c r="C115" i="183"/>
  <c r="C113" i="183"/>
  <c r="C111" i="183"/>
  <c r="C109" i="183"/>
  <c r="C107" i="183"/>
  <c r="C105" i="183"/>
  <c r="C103" i="183"/>
  <c r="C101" i="183"/>
  <c r="C99" i="183"/>
  <c r="C97" i="183"/>
  <c r="C95" i="183"/>
  <c r="C93" i="183"/>
  <c r="C91" i="183"/>
  <c r="C89" i="183"/>
  <c r="C87" i="183"/>
  <c r="C85" i="183"/>
  <c r="C83" i="183"/>
  <c r="C81" i="183"/>
  <c r="C79" i="183"/>
  <c r="C77" i="183"/>
  <c r="C75" i="183"/>
  <c r="C73" i="183"/>
  <c r="C71" i="183"/>
  <c r="C69" i="183"/>
  <c r="C67" i="183"/>
  <c r="C65" i="183"/>
  <c r="C63" i="183"/>
  <c r="C61" i="183"/>
  <c r="C59" i="183"/>
  <c r="C57" i="183"/>
  <c r="C55" i="183"/>
  <c r="C53" i="183"/>
  <c r="C51" i="183"/>
  <c r="C49" i="183"/>
  <c r="C47" i="183"/>
  <c r="C45" i="183"/>
  <c r="C43" i="183"/>
  <c r="C41" i="183"/>
  <c r="C39" i="183"/>
  <c r="C37" i="183"/>
  <c r="C35" i="183"/>
  <c r="C33" i="183"/>
  <c r="C31" i="183"/>
  <c r="C29" i="183"/>
  <c r="C27" i="183"/>
  <c r="C25" i="183"/>
  <c r="C23" i="183"/>
  <c r="C21" i="183"/>
  <c r="C19" i="183"/>
  <c r="C17" i="183"/>
  <c r="C15" i="183"/>
  <c r="C13" i="183"/>
  <c r="C11" i="183"/>
  <c r="C9" i="183"/>
  <c r="C7" i="183"/>
  <c r="C5" i="183"/>
  <c r="C3" i="183"/>
  <c r="B120" i="183"/>
  <c r="B114" i="183"/>
  <c r="B110" i="183"/>
  <c r="B106" i="183"/>
  <c r="B102" i="183"/>
  <c r="B98" i="183"/>
  <c r="B94" i="183"/>
  <c r="B90" i="183"/>
  <c r="B86" i="183"/>
  <c r="B82" i="183"/>
  <c r="B78" i="183"/>
  <c r="B74" i="183"/>
  <c r="B70" i="183"/>
  <c r="B66" i="183"/>
  <c r="B62" i="183"/>
  <c r="B58" i="183"/>
  <c r="B54" i="183"/>
  <c r="B50" i="183"/>
  <c r="B46" i="183"/>
  <c r="B42" i="183"/>
  <c r="B38" i="183"/>
  <c r="B34" i="183"/>
  <c r="B30" i="183"/>
  <c r="B26" i="183"/>
  <c r="B22" i="183"/>
  <c r="B18" i="183"/>
  <c r="B14" i="183"/>
  <c r="B10" i="183"/>
  <c r="B6" i="183"/>
  <c r="B2" i="183"/>
  <c r="C120" i="183"/>
  <c r="C118" i="183"/>
  <c r="C116" i="183"/>
  <c r="C114" i="183"/>
  <c r="C112" i="183"/>
  <c r="C110" i="183"/>
  <c r="C108" i="183"/>
  <c r="C106" i="183"/>
  <c r="C104" i="183"/>
  <c r="C102" i="183"/>
  <c r="C100" i="183"/>
  <c r="C98" i="183"/>
  <c r="C96" i="183"/>
  <c r="C94" i="183"/>
  <c r="C92" i="183"/>
  <c r="C90" i="183"/>
  <c r="C88" i="183"/>
  <c r="C86" i="183"/>
  <c r="C84" i="183"/>
  <c r="C82" i="183"/>
  <c r="C80" i="183"/>
  <c r="C78" i="183"/>
  <c r="C76" i="183"/>
  <c r="C74" i="183"/>
  <c r="C72" i="183"/>
  <c r="C70" i="183"/>
  <c r="C68" i="183"/>
  <c r="C66" i="183"/>
  <c r="C64" i="183"/>
  <c r="C62" i="183"/>
  <c r="C60" i="183"/>
  <c r="C58" i="183"/>
  <c r="C56" i="183"/>
  <c r="C54" i="183"/>
  <c r="C52" i="183"/>
  <c r="C50" i="183"/>
  <c r="C48" i="183"/>
  <c r="C46" i="183"/>
  <c r="C44" i="183"/>
  <c r="C42" i="183"/>
  <c r="C40" i="183"/>
  <c r="C38" i="183"/>
  <c r="C36" i="183"/>
  <c r="C34" i="183"/>
  <c r="C32" i="183"/>
  <c r="C30" i="183"/>
  <c r="C28" i="183"/>
  <c r="C26" i="183"/>
  <c r="C24" i="183"/>
  <c r="C22" i="183"/>
  <c r="C20" i="183"/>
  <c r="C18" i="183"/>
  <c r="C16" i="183"/>
  <c r="C14" i="183"/>
  <c r="C12" i="183"/>
  <c r="C10" i="183"/>
  <c r="C8" i="183"/>
  <c r="C6" i="183"/>
  <c r="C4" i="183"/>
  <c r="C2" i="183"/>
  <c r="C119" i="183"/>
  <c r="A2" i="184"/>
  <c r="A5" i="184" s="1"/>
  <c r="B118" i="183"/>
  <c r="B116" i="183"/>
  <c r="B112" i="183"/>
  <c r="B108" i="183"/>
  <c r="B104" i="183"/>
  <c r="B100" i="183"/>
  <c r="B96" i="183"/>
  <c r="B92" i="183"/>
  <c r="B88" i="183"/>
  <c r="B84" i="183"/>
  <c r="B80" i="183"/>
  <c r="B76" i="183"/>
  <c r="B72" i="183"/>
  <c r="B68" i="183"/>
  <c r="B64" i="183"/>
  <c r="B60" i="183"/>
  <c r="B56" i="183"/>
  <c r="B52" i="183"/>
  <c r="B48" i="183"/>
  <c r="B44" i="183"/>
  <c r="B40" i="183"/>
  <c r="B36" i="183"/>
  <c r="B32" i="183"/>
  <c r="B28" i="183"/>
  <c r="B24" i="183"/>
  <c r="B20" i="183"/>
  <c r="B16" i="183"/>
  <c r="B12" i="183"/>
  <c r="B8" i="183"/>
  <c r="B4" i="183"/>
  <c r="A5" i="191"/>
  <c r="B121" i="192"/>
  <c r="B119" i="192"/>
  <c r="B117" i="192"/>
  <c r="B115" i="192"/>
  <c r="B113" i="192"/>
  <c r="B111" i="192"/>
  <c r="B109" i="192"/>
  <c r="B107" i="192"/>
  <c r="B105" i="192"/>
  <c r="B103" i="192"/>
  <c r="B101" i="192"/>
  <c r="B99" i="192"/>
  <c r="B97" i="192"/>
  <c r="B95" i="192"/>
  <c r="B93" i="192"/>
  <c r="B91" i="192"/>
  <c r="B89" i="192"/>
  <c r="B87" i="192"/>
  <c r="B85" i="192"/>
  <c r="B83" i="192"/>
  <c r="B81" i="192"/>
  <c r="B79" i="192"/>
  <c r="B77" i="192"/>
  <c r="B75" i="192"/>
  <c r="B73" i="192"/>
  <c r="B71" i="192"/>
  <c r="B69" i="192"/>
  <c r="B67" i="192"/>
  <c r="B65" i="192"/>
  <c r="B63" i="192"/>
  <c r="B61" i="192"/>
  <c r="B59" i="192"/>
  <c r="B57" i="192"/>
  <c r="B55" i="192"/>
  <c r="B53" i="192"/>
  <c r="B51" i="192"/>
  <c r="B49" i="192"/>
  <c r="B47" i="192"/>
  <c r="B45" i="192"/>
  <c r="B43" i="192"/>
  <c r="B41" i="192"/>
  <c r="B39" i="192"/>
  <c r="B37" i="192"/>
  <c r="B35" i="192"/>
  <c r="B33" i="192"/>
  <c r="B31" i="192"/>
  <c r="B29" i="192"/>
  <c r="B27" i="192"/>
  <c r="B25" i="192"/>
  <c r="B23" i="192"/>
  <c r="B21" i="192"/>
  <c r="B19" i="192"/>
  <c r="B17" i="192"/>
  <c r="B15" i="192"/>
  <c r="B13" i="192"/>
  <c r="B11" i="192"/>
  <c r="B9" i="192"/>
  <c r="B7" i="192"/>
  <c r="B5" i="192"/>
  <c r="B3" i="192"/>
  <c r="A2" i="193"/>
  <c r="A5" i="193" s="1"/>
  <c r="B118" i="192"/>
  <c r="B116" i="192"/>
  <c r="B114" i="192"/>
  <c r="B112" i="192"/>
  <c r="B110" i="192"/>
  <c r="B108" i="192"/>
  <c r="B106" i="192"/>
  <c r="B104" i="192"/>
  <c r="B102" i="192"/>
  <c r="B100" i="192"/>
  <c r="B98" i="192"/>
  <c r="B96" i="192"/>
  <c r="B94" i="192"/>
  <c r="B92" i="192"/>
  <c r="B90" i="192"/>
  <c r="B88" i="192"/>
  <c r="B86" i="192"/>
  <c r="B84" i="192"/>
  <c r="B82" i="192"/>
  <c r="B80" i="192"/>
  <c r="B78" i="192"/>
  <c r="B76" i="192"/>
  <c r="B74" i="192"/>
  <c r="B72" i="192"/>
  <c r="B70" i="192"/>
  <c r="B68" i="192"/>
  <c r="B66" i="192"/>
  <c r="B64" i="192"/>
  <c r="B62" i="192"/>
  <c r="B60" i="192"/>
  <c r="B58" i="192"/>
  <c r="B56" i="192"/>
  <c r="B54" i="192"/>
  <c r="B52" i="192"/>
  <c r="B50" i="192"/>
  <c r="B48" i="192"/>
  <c r="B46" i="192"/>
  <c r="B44" i="192"/>
  <c r="B42" i="192"/>
  <c r="B40" i="192"/>
  <c r="B38" i="192"/>
  <c r="B36" i="192"/>
  <c r="B34" i="192"/>
  <c r="B32" i="192"/>
  <c r="B30" i="192"/>
  <c r="B28" i="192"/>
  <c r="B26" i="192"/>
  <c r="B24" i="192"/>
  <c r="B22" i="192"/>
  <c r="B20" i="192"/>
  <c r="B18" i="192"/>
  <c r="B16" i="192"/>
  <c r="B14" i="192"/>
  <c r="B12" i="192"/>
  <c r="B10" i="192"/>
  <c r="B8" i="192"/>
  <c r="B6" i="192"/>
  <c r="B4" i="192"/>
  <c r="B2" i="192"/>
  <c r="C120" i="192"/>
  <c r="C104" i="192"/>
  <c r="C100" i="192"/>
  <c r="C96" i="192"/>
  <c r="C90" i="192"/>
  <c r="C86" i="192"/>
  <c r="C82" i="192"/>
  <c r="C78" i="192"/>
  <c r="C74" i="192"/>
  <c r="C70" i="192"/>
  <c r="C66" i="192"/>
  <c r="C62" i="192"/>
  <c r="C58" i="192"/>
  <c r="C54" i="192"/>
  <c r="C50" i="192"/>
  <c r="C46" i="192"/>
  <c r="C42" i="192"/>
  <c r="C38" i="192"/>
  <c r="C34" i="192"/>
  <c r="C30" i="192"/>
  <c r="C28" i="192"/>
  <c r="C24" i="192"/>
  <c r="C14" i="192"/>
  <c r="C12" i="192"/>
  <c r="C8" i="192"/>
  <c r="C4" i="192"/>
  <c r="C121" i="192"/>
  <c r="C119" i="192"/>
  <c r="C117" i="192"/>
  <c r="C115" i="192"/>
  <c r="C113" i="192"/>
  <c r="C111" i="192"/>
  <c r="C109" i="192"/>
  <c r="C107" i="192"/>
  <c r="C105" i="192"/>
  <c r="C103" i="192"/>
  <c r="C101" i="192"/>
  <c r="C99" i="192"/>
  <c r="C97" i="192"/>
  <c r="C95" i="192"/>
  <c r="C93" i="192"/>
  <c r="C91" i="192"/>
  <c r="C89" i="192"/>
  <c r="C87" i="192"/>
  <c r="C85" i="192"/>
  <c r="C83" i="192"/>
  <c r="C81" i="192"/>
  <c r="C79" i="192"/>
  <c r="C77" i="192"/>
  <c r="C75" i="192"/>
  <c r="C73" i="192"/>
  <c r="C71" i="192"/>
  <c r="C69" i="192"/>
  <c r="C67" i="192"/>
  <c r="C65" i="192"/>
  <c r="C63" i="192"/>
  <c r="C61" i="192"/>
  <c r="C59" i="192"/>
  <c r="C57" i="192"/>
  <c r="C55" i="192"/>
  <c r="C53" i="192"/>
  <c r="C51" i="192"/>
  <c r="C49" i="192"/>
  <c r="C47" i="192"/>
  <c r="C45" i="192"/>
  <c r="C43" i="192"/>
  <c r="C41" i="192"/>
  <c r="C39" i="192"/>
  <c r="C37" i="192"/>
  <c r="C35" i="192"/>
  <c r="C33" i="192"/>
  <c r="C31" i="192"/>
  <c r="C29" i="192"/>
  <c r="C27" i="192"/>
  <c r="C25" i="192"/>
  <c r="C23" i="192"/>
  <c r="C21" i="192"/>
  <c r="C19" i="192"/>
  <c r="C17" i="192"/>
  <c r="C15" i="192"/>
  <c r="C13" i="192"/>
  <c r="C11" i="192"/>
  <c r="C9" i="192"/>
  <c r="C7" i="192"/>
  <c r="C5" i="192"/>
  <c r="C3" i="192"/>
  <c r="B120" i="192"/>
  <c r="C118" i="192"/>
  <c r="C116" i="192"/>
  <c r="C114" i="192"/>
  <c r="C112" i="192"/>
  <c r="C110" i="192"/>
  <c r="C108" i="192"/>
  <c r="C106" i="192"/>
  <c r="C102" i="192"/>
  <c r="C98" i="192"/>
  <c r="C94" i="192"/>
  <c r="C92" i="192"/>
  <c r="C88" i="192"/>
  <c r="C84" i="192"/>
  <c r="C80" i="192"/>
  <c r="C76" i="192"/>
  <c r="C72" i="192"/>
  <c r="C68" i="192"/>
  <c r="C64" i="192"/>
  <c r="C60" i="192"/>
  <c r="C56" i="192"/>
  <c r="C52" i="192"/>
  <c r="C48" i="192"/>
  <c r="C44" i="192"/>
  <c r="C40" i="192"/>
  <c r="C36" i="192"/>
  <c r="C32" i="192"/>
  <c r="C26" i="192"/>
  <c r="C22" i="192"/>
  <c r="C20" i="192"/>
  <c r="C18" i="192"/>
  <c r="C16" i="192"/>
  <c r="C10" i="192"/>
  <c r="C6" i="192"/>
  <c r="C2" i="192"/>
  <c r="A5" i="188"/>
  <c r="B121" i="189"/>
  <c r="B119" i="189"/>
  <c r="B117" i="189"/>
  <c r="B115" i="189"/>
  <c r="B113" i="189"/>
  <c r="B111" i="189"/>
  <c r="B109" i="189"/>
  <c r="B107" i="189"/>
  <c r="B105" i="189"/>
  <c r="B103" i="189"/>
  <c r="B101" i="189"/>
  <c r="B99" i="189"/>
  <c r="B97" i="189"/>
  <c r="B95" i="189"/>
  <c r="B93" i="189"/>
  <c r="B91" i="189"/>
  <c r="B89" i="189"/>
  <c r="B87" i="189"/>
  <c r="B85" i="189"/>
  <c r="B83" i="189"/>
  <c r="B81" i="189"/>
  <c r="B79" i="189"/>
  <c r="B77" i="189"/>
  <c r="B75" i="189"/>
  <c r="B73" i="189"/>
  <c r="B71" i="189"/>
  <c r="B69" i="189"/>
  <c r="B67" i="189"/>
  <c r="B65" i="189"/>
  <c r="B63" i="189"/>
  <c r="B61" i="189"/>
  <c r="B59" i="189"/>
  <c r="B57" i="189"/>
  <c r="B55" i="189"/>
  <c r="B53" i="189"/>
  <c r="B51" i="189"/>
  <c r="B49" i="189"/>
  <c r="B47" i="189"/>
  <c r="B45" i="189"/>
  <c r="B43" i="189"/>
  <c r="B41" i="189"/>
  <c r="B39" i="189"/>
  <c r="B37" i="189"/>
  <c r="B35" i="189"/>
  <c r="B33" i="189"/>
  <c r="B31" i="189"/>
  <c r="B29" i="189"/>
  <c r="B27" i="189"/>
  <c r="B25" i="189"/>
  <c r="B23" i="189"/>
  <c r="B21" i="189"/>
  <c r="B19" i="189"/>
  <c r="B17" i="189"/>
  <c r="B15" i="189"/>
  <c r="B13" i="189"/>
  <c r="B11" i="189"/>
  <c r="B9" i="189"/>
  <c r="B7" i="189"/>
  <c r="B5" i="189"/>
  <c r="B3" i="189"/>
  <c r="C121" i="189"/>
  <c r="C119" i="189"/>
  <c r="C117" i="189"/>
  <c r="C115" i="189"/>
  <c r="C113" i="189"/>
  <c r="C111" i="189"/>
  <c r="C109" i="189"/>
  <c r="C107" i="189"/>
  <c r="C105" i="189"/>
  <c r="C103" i="189"/>
  <c r="C101" i="189"/>
  <c r="C99" i="189"/>
  <c r="C97" i="189"/>
  <c r="C95" i="189"/>
  <c r="C93" i="189"/>
  <c r="C91" i="189"/>
  <c r="C89" i="189"/>
  <c r="C87" i="189"/>
  <c r="C85" i="189"/>
  <c r="C83" i="189"/>
  <c r="C81" i="189"/>
  <c r="C79" i="189"/>
  <c r="C77" i="189"/>
  <c r="C75" i="189"/>
  <c r="C73" i="189"/>
  <c r="C71" i="189"/>
  <c r="C69" i="189"/>
  <c r="C67" i="189"/>
  <c r="C65" i="189"/>
  <c r="C63" i="189"/>
  <c r="C61" i="189"/>
  <c r="C59" i="189"/>
  <c r="C57" i="189"/>
  <c r="C55" i="189"/>
  <c r="C53" i="189"/>
  <c r="C51" i="189"/>
  <c r="C49" i="189"/>
  <c r="C47" i="189"/>
  <c r="C45" i="189"/>
  <c r="C43" i="189"/>
  <c r="C41" i="189"/>
  <c r="C39" i="189"/>
  <c r="C37" i="189"/>
  <c r="C35" i="189"/>
  <c r="C33" i="189"/>
  <c r="C31" i="189"/>
  <c r="C29" i="189"/>
  <c r="C27" i="189"/>
  <c r="C25" i="189"/>
  <c r="C23" i="189"/>
  <c r="C21" i="189"/>
  <c r="C19" i="189"/>
  <c r="C17" i="189"/>
  <c r="C15" i="189"/>
  <c r="C13" i="189"/>
  <c r="C11" i="189"/>
  <c r="C9" i="189"/>
  <c r="C7" i="189"/>
  <c r="C5" i="189"/>
  <c r="C3" i="189"/>
  <c r="A2" i="190"/>
  <c r="A5" i="190" s="1"/>
  <c r="B118" i="189"/>
  <c r="B116" i="189"/>
  <c r="B114" i="189"/>
  <c r="B112" i="189"/>
  <c r="B110" i="189"/>
  <c r="B108" i="189"/>
  <c r="B104" i="189"/>
  <c r="B100" i="189"/>
  <c r="B96" i="189"/>
  <c r="B94" i="189"/>
  <c r="B90" i="189"/>
  <c r="B86" i="189"/>
  <c r="B82" i="189"/>
  <c r="B78" i="189"/>
  <c r="B74" i="189"/>
  <c r="B70" i="189"/>
  <c r="B66" i="189"/>
  <c r="B62" i="189"/>
  <c r="B58" i="189"/>
  <c r="B54" i="189"/>
  <c r="B50" i="189"/>
  <c r="B46" i="189"/>
  <c r="B40" i="189"/>
  <c r="B36" i="189"/>
  <c r="B32" i="189"/>
  <c r="B28" i="189"/>
  <c r="B24" i="189"/>
  <c r="B20" i="189"/>
  <c r="B16" i="189"/>
  <c r="B12" i="189"/>
  <c r="B8" i="189"/>
  <c r="B4" i="189"/>
  <c r="C120" i="189"/>
  <c r="C118" i="189"/>
  <c r="C116" i="189"/>
  <c r="C114" i="189"/>
  <c r="C112" i="189"/>
  <c r="C110" i="189"/>
  <c r="C108" i="189"/>
  <c r="C106" i="189"/>
  <c r="C104" i="189"/>
  <c r="C102" i="189"/>
  <c r="C100" i="189"/>
  <c r="C98" i="189"/>
  <c r="C96" i="189"/>
  <c r="C94" i="189"/>
  <c r="C92" i="189"/>
  <c r="C90" i="189"/>
  <c r="C88" i="189"/>
  <c r="C86" i="189"/>
  <c r="C84" i="189"/>
  <c r="C82" i="189"/>
  <c r="C80" i="189"/>
  <c r="C78" i="189"/>
  <c r="C76" i="189"/>
  <c r="C74" i="189"/>
  <c r="C72" i="189"/>
  <c r="C70" i="189"/>
  <c r="C68" i="189"/>
  <c r="C66" i="189"/>
  <c r="C64" i="189"/>
  <c r="C62" i="189"/>
  <c r="C60" i="189"/>
  <c r="C58" i="189"/>
  <c r="C56" i="189"/>
  <c r="C54" i="189"/>
  <c r="C52" i="189"/>
  <c r="C50" i="189"/>
  <c r="C48" i="189"/>
  <c r="C46" i="189"/>
  <c r="C44" i="189"/>
  <c r="C42" i="189"/>
  <c r="C40" i="189"/>
  <c r="C38" i="189"/>
  <c r="C36" i="189"/>
  <c r="C34" i="189"/>
  <c r="C32" i="189"/>
  <c r="C30" i="189"/>
  <c r="C28" i="189"/>
  <c r="C26" i="189"/>
  <c r="C24" i="189"/>
  <c r="C22" i="189"/>
  <c r="C20" i="189"/>
  <c r="C18" i="189"/>
  <c r="C16" i="189"/>
  <c r="C14" i="189"/>
  <c r="C12" i="189"/>
  <c r="C10" i="189"/>
  <c r="C8" i="189"/>
  <c r="C6" i="189"/>
  <c r="C4" i="189"/>
  <c r="C2" i="189"/>
  <c r="B120" i="189"/>
  <c r="B106" i="189"/>
  <c r="B102" i="189"/>
  <c r="B98" i="189"/>
  <c r="B92" i="189"/>
  <c r="B88" i="189"/>
  <c r="B84" i="189"/>
  <c r="B80" i="189"/>
  <c r="B76" i="189"/>
  <c r="B72" i="189"/>
  <c r="B68" i="189"/>
  <c r="B64" i="189"/>
  <c r="B60" i="189"/>
  <c r="B56" i="189"/>
  <c r="B52" i="189"/>
  <c r="B48" i="189"/>
  <c r="B44" i="189"/>
  <c r="B42" i="189"/>
  <c r="B38" i="189"/>
  <c r="B34" i="189"/>
  <c r="B30" i="189"/>
  <c r="B26" i="189"/>
  <c r="B22" i="189"/>
  <c r="B18" i="189"/>
  <c r="B14" i="189"/>
  <c r="B10" i="189"/>
  <c r="B6" i="189"/>
  <c r="B2" i="189"/>
  <c r="C8" i="161"/>
  <c r="C7" i="161"/>
  <c r="B4" i="161"/>
  <c r="B13" i="161"/>
  <c r="C9" i="161"/>
  <c r="B6" i="161"/>
  <c r="B169" i="158"/>
  <c r="B167" i="158"/>
  <c r="B165" i="158"/>
  <c r="B163" i="158"/>
  <c r="B161" i="158"/>
  <c r="B159" i="158"/>
  <c r="B157" i="158"/>
  <c r="B155" i="158"/>
  <c r="B153" i="158"/>
  <c r="B151" i="158"/>
  <c r="B149" i="158"/>
  <c r="B147" i="158"/>
  <c r="B145" i="158"/>
  <c r="B143" i="158"/>
  <c r="B141" i="158"/>
  <c r="B139" i="158"/>
  <c r="B137" i="158"/>
  <c r="B135" i="158"/>
  <c r="B133" i="158"/>
  <c r="B131" i="158"/>
  <c r="B129" i="158"/>
  <c r="B127" i="158"/>
  <c r="B125" i="158"/>
  <c r="B123" i="158"/>
  <c r="B121" i="158"/>
  <c r="B119" i="158"/>
  <c r="B117" i="158"/>
  <c r="B115" i="158"/>
  <c r="B113" i="158"/>
  <c r="B111" i="158"/>
  <c r="B109" i="158"/>
  <c r="B107" i="158"/>
  <c r="B105" i="158"/>
  <c r="B103" i="158"/>
  <c r="C168" i="158"/>
  <c r="C166" i="158"/>
  <c r="C164" i="158"/>
  <c r="C162" i="158"/>
  <c r="C160" i="158"/>
  <c r="C158" i="158"/>
  <c r="C156" i="158"/>
  <c r="C154" i="158"/>
  <c r="C152" i="158"/>
  <c r="C150" i="158"/>
  <c r="C148" i="158"/>
  <c r="C146" i="158"/>
  <c r="C144" i="158"/>
  <c r="C142" i="158"/>
  <c r="C140" i="158"/>
  <c r="C138" i="158"/>
  <c r="C136" i="158"/>
  <c r="C134" i="158"/>
  <c r="C132" i="158"/>
  <c r="C130" i="158"/>
  <c r="C128" i="158"/>
  <c r="C126" i="158"/>
  <c r="C124" i="158"/>
  <c r="C122" i="158"/>
  <c r="C120" i="158"/>
  <c r="C118" i="158"/>
  <c r="C116" i="158"/>
  <c r="C114" i="158"/>
  <c r="C112" i="158"/>
  <c r="C110" i="158"/>
  <c r="C108" i="158"/>
  <c r="C106" i="158"/>
  <c r="C104" i="158"/>
  <c r="B168" i="158"/>
  <c r="B164" i="158"/>
  <c r="B160" i="158"/>
  <c r="B156" i="158"/>
  <c r="B152" i="158"/>
  <c r="B148" i="158"/>
  <c r="B144" i="158"/>
  <c r="B140" i="158"/>
  <c r="B136" i="158"/>
  <c r="B132" i="158"/>
  <c r="B128" i="158"/>
  <c r="B124" i="158"/>
  <c r="B120" i="158"/>
  <c r="B116" i="158"/>
  <c r="B112" i="158"/>
  <c r="B108" i="158"/>
  <c r="B104" i="158"/>
  <c r="C101" i="158"/>
  <c r="C99" i="158"/>
  <c r="C97" i="158"/>
  <c r="C95" i="158"/>
  <c r="C93" i="158"/>
  <c r="C91" i="158"/>
  <c r="C89" i="158"/>
  <c r="C87" i="158"/>
  <c r="C85" i="158"/>
  <c r="C83" i="158"/>
  <c r="C81" i="158"/>
  <c r="C79" i="158"/>
  <c r="C77" i="158"/>
  <c r="C75" i="158"/>
  <c r="C73" i="158"/>
  <c r="C71" i="158"/>
  <c r="C69" i="158"/>
  <c r="C67" i="158"/>
  <c r="C65" i="158"/>
  <c r="C63" i="158"/>
  <c r="C61" i="158"/>
  <c r="C59" i="158"/>
  <c r="C57" i="158"/>
  <c r="C55" i="158"/>
  <c r="C53" i="158"/>
  <c r="C51" i="158"/>
  <c r="C49" i="158"/>
  <c r="C47" i="158"/>
  <c r="C45" i="158"/>
  <c r="C43" i="158"/>
  <c r="C41" i="158"/>
  <c r="C39" i="158"/>
  <c r="C37" i="158"/>
  <c r="C35" i="158"/>
  <c r="C33" i="158"/>
  <c r="C31" i="158"/>
  <c r="C29" i="158"/>
  <c r="C27" i="158"/>
  <c r="C25" i="158"/>
  <c r="C23" i="158"/>
  <c r="C21" i="158"/>
  <c r="C19" i="158"/>
  <c r="C17" i="158"/>
  <c r="C15" i="158"/>
  <c r="B11" i="158"/>
  <c r="B13" i="158"/>
  <c r="C167" i="158"/>
  <c r="C163" i="158"/>
  <c r="C159" i="158"/>
  <c r="C155" i="158"/>
  <c r="C151" i="158"/>
  <c r="C147" i="158"/>
  <c r="C143" i="158"/>
  <c r="C139" i="158"/>
  <c r="C135" i="158"/>
  <c r="C131" i="158"/>
  <c r="C127" i="158"/>
  <c r="C123" i="158"/>
  <c r="C119" i="158"/>
  <c r="C115" i="158"/>
  <c r="C111" i="158"/>
  <c r="C107" i="158"/>
  <c r="C103" i="158"/>
  <c r="B101" i="158"/>
  <c r="B99" i="158"/>
  <c r="B97" i="158"/>
  <c r="B95" i="158"/>
  <c r="B93" i="158"/>
  <c r="B91" i="158"/>
  <c r="B89" i="158"/>
  <c r="B87" i="158"/>
  <c r="B85" i="158"/>
  <c r="B83" i="158"/>
  <c r="B81" i="158"/>
  <c r="B79" i="158"/>
  <c r="B77" i="158"/>
  <c r="B75" i="158"/>
  <c r="B73" i="158"/>
  <c r="B71" i="158"/>
  <c r="B69" i="158"/>
  <c r="B67" i="158"/>
  <c r="B65" i="158"/>
  <c r="B63" i="158"/>
  <c r="B61" i="158"/>
  <c r="B59" i="158"/>
  <c r="B57" i="158"/>
  <c r="B55" i="158"/>
  <c r="B53" i="158"/>
  <c r="B51" i="158"/>
  <c r="B49" i="158"/>
  <c r="B47" i="158"/>
  <c r="B45" i="158"/>
  <c r="B43" i="158"/>
  <c r="B41" i="158"/>
  <c r="B39" i="158"/>
  <c r="B37" i="158"/>
  <c r="B35" i="158"/>
  <c r="B33" i="158"/>
  <c r="B31" i="158"/>
  <c r="B29" i="158"/>
  <c r="B27" i="158"/>
  <c r="B25" i="158"/>
  <c r="B23" i="158"/>
  <c r="B21" i="158"/>
  <c r="B19" i="158"/>
  <c r="B17" i="158"/>
  <c r="B15" i="158"/>
  <c r="C11" i="158"/>
  <c r="C13" i="158"/>
  <c r="C165" i="158"/>
  <c r="C157" i="158"/>
  <c r="C149" i="158"/>
  <c r="C141" i="158"/>
  <c r="C133" i="158"/>
  <c r="C125" i="158"/>
  <c r="C117" i="158"/>
  <c r="C109" i="158"/>
  <c r="B102" i="158"/>
  <c r="B98" i="158"/>
  <c r="B94" i="158"/>
  <c r="B90" i="158"/>
  <c r="B86" i="158"/>
  <c r="B82" i="158"/>
  <c r="B78" i="158"/>
  <c r="B74" i="158"/>
  <c r="B70" i="158"/>
  <c r="B66" i="158"/>
  <c r="B62" i="158"/>
  <c r="B58" i="158"/>
  <c r="B54" i="158"/>
  <c r="B50" i="158"/>
  <c r="B46" i="158"/>
  <c r="B42" i="158"/>
  <c r="B38" i="158"/>
  <c r="B34" i="158"/>
  <c r="B30" i="158"/>
  <c r="B26" i="158"/>
  <c r="B22" i="158"/>
  <c r="B18" i="158"/>
  <c r="B14" i="158"/>
  <c r="B162" i="158"/>
  <c r="B154" i="158"/>
  <c r="B146" i="158"/>
  <c r="B138" i="158"/>
  <c r="B130" i="158"/>
  <c r="B122" i="158"/>
  <c r="B114" i="158"/>
  <c r="B106" i="158"/>
  <c r="C100" i="158"/>
  <c r="C96" i="158"/>
  <c r="C92" i="158"/>
  <c r="C88" i="158"/>
  <c r="C84" i="158"/>
  <c r="C80" i="158"/>
  <c r="C76" i="158"/>
  <c r="C72" i="158"/>
  <c r="C68" i="158"/>
  <c r="C64" i="158"/>
  <c r="C60" i="158"/>
  <c r="C56" i="158"/>
  <c r="C52" i="158"/>
  <c r="C48" i="158"/>
  <c r="C44" i="158"/>
  <c r="C40" i="158"/>
  <c r="C36" i="158"/>
  <c r="C32" i="158"/>
  <c r="C28" i="158"/>
  <c r="C24" i="158"/>
  <c r="C20" i="158"/>
  <c r="C16" i="158"/>
  <c r="B12" i="158"/>
  <c r="B166" i="158"/>
  <c r="B158" i="158"/>
  <c r="B150" i="158"/>
  <c r="B142" i="158"/>
  <c r="B134" i="158"/>
  <c r="B126" i="158"/>
  <c r="B118" i="158"/>
  <c r="B110" i="158"/>
  <c r="C102" i="158"/>
  <c r="C98" i="158"/>
  <c r="C94" i="158"/>
  <c r="C90" i="158"/>
  <c r="C86" i="158"/>
  <c r="C82" i="158"/>
  <c r="C78" i="158"/>
  <c r="C74" i="158"/>
  <c r="C70" i="158"/>
  <c r="C66" i="158"/>
  <c r="C62" i="158"/>
  <c r="C58" i="158"/>
  <c r="C54" i="158"/>
  <c r="C50" i="158"/>
  <c r="C46" i="158"/>
  <c r="C42" i="158"/>
  <c r="C38" i="158"/>
  <c r="C34" i="158"/>
  <c r="C30" i="158"/>
  <c r="C26" i="158"/>
  <c r="C22" i="158"/>
  <c r="C18" i="158"/>
  <c r="C14" i="158"/>
  <c r="C169" i="158"/>
  <c r="C161" i="158"/>
  <c r="C153" i="158"/>
  <c r="C145" i="158"/>
  <c r="C137" i="158"/>
  <c r="C129" i="158"/>
  <c r="C121" i="158"/>
  <c r="C113" i="158"/>
  <c r="C105" i="158"/>
  <c r="B100" i="158"/>
  <c r="B96" i="158"/>
  <c r="B92" i="158"/>
  <c r="B88" i="158"/>
  <c r="B84" i="158"/>
  <c r="B80" i="158"/>
  <c r="B76" i="158"/>
  <c r="B72" i="158"/>
  <c r="B68" i="158"/>
  <c r="B64" i="158"/>
  <c r="B60" i="158"/>
  <c r="B56" i="158"/>
  <c r="B52" i="158"/>
  <c r="B48" i="158"/>
  <c r="B44" i="158"/>
  <c r="B40" i="158"/>
  <c r="B36" i="158"/>
  <c r="B32" i="158"/>
  <c r="B28" i="158"/>
  <c r="B24" i="158"/>
  <c r="B20" i="158"/>
  <c r="B16" i="158"/>
  <c r="C12" i="158"/>
  <c r="B2" i="161"/>
  <c r="B11" i="161"/>
  <c r="C6" i="161"/>
  <c r="B3" i="161"/>
  <c r="B12" i="161"/>
  <c r="C4" i="161"/>
  <c r="C13" i="161"/>
  <c r="B9" i="161"/>
  <c r="C3" i="161"/>
  <c r="C12" i="161"/>
  <c r="B10" i="161"/>
  <c r="C2" i="161"/>
  <c r="C187" i="161" s="1"/>
  <c r="C11" i="161"/>
  <c r="B7" i="161"/>
  <c r="A2" i="162"/>
  <c r="A5" i="162" s="1"/>
  <c r="C10" i="161"/>
  <c r="B8" i="161"/>
  <c r="B169" i="161"/>
  <c r="C166" i="161"/>
  <c r="B165" i="161"/>
  <c r="C162" i="161"/>
  <c r="B161" i="161"/>
  <c r="C158" i="161"/>
  <c r="B157" i="161"/>
  <c r="C154" i="161"/>
  <c r="B153" i="161"/>
  <c r="C150" i="161"/>
  <c r="B149" i="161"/>
  <c r="C146" i="161"/>
  <c r="B145" i="161"/>
  <c r="C142" i="161"/>
  <c r="B141" i="161"/>
  <c r="C138" i="161"/>
  <c r="B137" i="161"/>
  <c r="C134" i="161"/>
  <c r="B133" i="161"/>
  <c r="C130" i="161"/>
  <c r="B129" i="161"/>
  <c r="C126" i="161"/>
  <c r="B125" i="161"/>
  <c r="C122" i="161"/>
  <c r="B121" i="161"/>
  <c r="C118" i="161"/>
  <c r="B117" i="161"/>
  <c r="C114" i="161"/>
  <c r="B113" i="161"/>
  <c r="C110" i="161"/>
  <c r="B109" i="161"/>
  <c r="C106" i="161"/>
  <c r="B105" i="161"/>
  <c r="C102" i="161"/>
  <c r="B101" i="161"/>
  <c r="C98" i="161"/>
  <c r="B97" i="161"/>
  <c r="C94" i="161"/>
  <c r="B93" i="161"/>
  <c r="C90" i="161"/>
  <c r="B89" i="161"/>
  <c r="C86" i="161"/>
  <c r="B85" i="161"/>
  <c r="C82" i="161"/>
  <c r="B81" i="161"/>
  <c r="C78" i="161"/>
  <c r="B77" i="161"/>
  <c r="C74" i="161"/>
  <c r="B73" i="161"/>
  <c r="C70" i="161"/>
  <c r="B69" i="161"/>
  <c r="C167" i="161"/>
  <c r="B166" i="161"/>
  <c r="C163" i="161"/>
  <c r="B162" i="161"/>
  <c r="C159" i="161"/>
  <c r="B158" i="161"/>
  <c r="C155" i="161"/>
  <c r="B154" i="161"/>
  <c r="C151" i="161"/>
  <c r="B150" i="161"/>
  <c r="C147" i="161"/>
  <c r="B146" i="161"/>
  <c r="C143" i="161"/>
  <c r="B142" i="161"/>
  <c r="C139" i="161"/>
  <c r="B138" i="161"/>
  <c r="C135" i="161"/>
  <c r="B134" i="161"/>
  <c r="C131" i="161"/>
  <c r="B130" i="161"/>
  <c r="C127" i="161"/>
  <c r="B126" i="161"/>
  <c r="C123" i="161"/>
  <c r="B122" i="161"/>
  <c r="C119" i="161"/>
  <c r="B118" i="161"/>
  <c r="C115" i="161"/>
  <c r="B114" i="161"/>
  <c r="C111" i="161"/>
  <c r="B110" i="161"/>
  <c r="C107" i="161"/>
  <c r="B106" i="161"/>
  <c r="C103" i="161"/>
  <c r="B102" i="161"/>
  <c r="C99" i="161"/>
  <c r="B98" i="161"/>
  <c r="C95" i="161"/>
  <c r="B94" i="161"/>
  <c r="C91" i="161"/>
  <c r="B90" i="161"/>
  <c r="C87" i="161"/>
  <c r="B86" i="161"/>
  <c r="C83" i="161"/>
  <c r="B82" i="161"/>
  <c r="C79" i="161"/>
  <c r="B78" i="161"/>
  <c r="C75" i="161"/>
  <c r="B74" i="161"/>
  <c r="C71" i="161"/>
  <c r="B70" i="161"/>
  <c r="C67" i="161"/>
  <c r="B66" i="161"/>
  <c r="C63" i="161"/>
  <c r="B62" i="161"/>
  <c r="C59" i="161"/>
  <c r="B58" i="161"/>
  <c r="C55" i="161"/>
  <c r="B54" i="161"/>
  <c r="C51" i="161"/>
  <c r="B50" i="161"/>
  <c r="C47" i="161"/>
  <c r="B46" i="161"/>
  <c r="C43" i="161"/>
  <c r="B42" i="161"/>
  <c r="C39" i="161"/>
  <c r="B38" i="161"/>
  <c r="C35" i="161"/>
  <c r="B34" i="161"/>
  <c r="C31" i="161"/>
  <c r="B30" i="161"/>
  <c r="C27" i="161"/>
  <c r="B26" i="161"/>
  <c r="C23" i="161"/>
  <c r="B22" i="161"/>
  <c r="C19" i="161"/>
  <c r="B18" i="161"/>
  <c r="C15" i="161"/>
  <c r="B14" i="161"/>
  <c r="C169" i="161"/>
  <c r="B164" i="161"/>
  <c r="C161" i="161"/>
  <c r="B156" i="161"/>
  <c r="B187" i="161" s="1"/>
  <c r="C153" i="161"/>
  <c r="B148" i="161"/>
  <c r="C145" i="161"/>
  <c r="B140" i="161"/>
  <c r="C137" i="161"/>
  <c r="B132" i="161"/>
  <c r="C129" i="161"/>
  <c r="B124" i="161"/>
  <c r="C121" i="161"/>
  <c r="B116" i="161"/>
  <c r="C113" i="161"/>
  <c r="B108" i="161"/>
  <c r="C105" i="161"/>
  <c r="B100" i="161"/>
  <c r="C97" i="161"/>
  <c r="B92" i="161"/>
  <c r="C89" i="161"/>
  <c r="B84" i="161"/>
  <c r="C81" i="161"/>
  <c r="B76" i="161"/>
  <c r="C73" i="161"/>
  <c r="B68" i="161"/>
  <c r="B64" i="161"/>
  <c r="C62" i="161"/>
  <c r="C60" i="161"/>
  <c r="B57" i="161"/>
  <c r="B55" i="161"/>
  <c r="C53" i="161"/>
  <c r="B48" i="161"/>
  <c r="C46" i="161"/>
  <c r="C44" i="161"/>
  <c r="B41" i="161"/>
  <c r="B39" i="161"/>
  <c r="C37" i="161"/>
  <c r="B32" i="161"/>
  <c r="C30" i="161"/>
  <c r="C28" i="161"/>
  <c r="B25" i="161"/>
  <c r="B23" i="161"/>
  <c r="C21" i="161"/>
  <c r="B16" i="161"/>
  <c r="C14" i="161"/>
  <c r="C168" i="161"/>
  <c r="B163" i="161"/>
  <c r="C160" i="161"/>
  <c r="B155" i="161"/>
  <c r="C152" i="161"/>
  <c r="B147" i="161"/>
  <c r="C144" i="161"/>
  <c r="B139" i="161"/>
  <c r="C136" i="161"/>
  <c r="B131" i="161"/>
  <c r="C128" i="161"/>
  <c r="B123" i="161"/>
  <c r="C120" i="161"/>
  <c r="B115" i="161"/>
  <c r="C112" i="161"/>
  <c r="B107" i="161"/>
  <c r="C104" i="161"/>
  <c r="B99" i="161"/>
  <c r="C96" i="161"/>
  <c r="B91" i="161"/>
  <c r="C88" i="161"/>
  <c r="B83" i="161"/>
  <c r="C80" i="161"/>
  <c r="B75" i="161"/>
  <c r="C72" i="161"/>
  <c r="B67" i="161"/>
  <c r="C65" i="161"/>
  <c r="B60" i="161"/>
  <c r="C58" i="161"/>
  <c r="C56" i="161"/>
  <c r="B53" i="161"/>
  <c r="B51" i="161"/>
  <c r="C49" i="161"/>
  <c r="B44" i="161"/>
  <c r="C42" i="161"/>
  <c r="C40" i="161"/>
  <c r="B37" i="161"/>
  <c r="B35" i="161"/>
  <c r="C33" i="161"/>
  <c r="B28" i="161"/>
  <c r="C26" i="161"/>
  <c r="C24" i="161"/>
  <c r="B21" i="161"/>
  <c r="B19" i="161"/>
  <c r="C17" i="161"/>
  <c r="B167" i="161"/>
  <c r="C164" i="161"/>
  <c r="B159" i="161"/>
  <c r="C156" i="161"/>
  <c r="B151" i="161"/>
  <c r="C148" i="161"/>
  <c r="B143" i="161"/>
  <c r="C140" i="161"/>
  <c r="B135" i="161"/>
  <c r="C132" i="161"/>
  <c r="B127" i="161"/>
  <c r="C124" i="161"/>
  <c r="B119" i="161"/>
  <c r="C116" i="161"/>
  <c r="B111" i="161"/>
  <c r="C108" i="161"/>
  <c r="B103" i="161"/>
  <c r="C100" i="161"/>
  <c r="B95" i="161"/>
  <c r="C92" i="161"/>
  <c r="B87" i="161"/>
  <c r="C84" i="161"/>
  <c r="B79" i="161"/>
  <c r="C76" i="161"/>
  <c r="B71" i="161"/>
  <c r="C68" i="161"/>
  <c r="C66" i="161"/>
  <c r="C64" i="161"/>
  <c r="B61" i="161"/>
  <c r="B59" i="161"/>
  <c r="C57" i="161"/>
  <c r="B52" i="161"/>
  <c r="C50" i="161"/>
  <c r="C48" i="161"/>
  <c r="B45" i="161"/>
  <c r="B43" i="161"/>
  <c r="C41" i="161"/>
  <c r="B36" i="161"/>
  <c r="C34" i="161"/>
  <c r="C32" i="161"/>
  <c r="B29" i="161"/>
  <c r="B27" i="161"/>
  <c r="C25" i="161"/>
  <c r="B20" i="161"/>
  <c r="C18" i="161"/>
  <c r="C16" i="161"/>
  <c r="C5" i="161"/>
  <c r="B168" i="161"/>
  <c r="C165" i="161"/>
  <c r="B160" i="161"/>
  <c r="C157" i="161"/>
  <c r="B152" i="161"/>
  <c r="C149" i="161"/>
  <c r="B144" i="161"/>
  <c r="C141" i="161"/>
  <c r="B136" i="161"/>
  <c r="C133" i="161"/>
  <c r="B128" i="161"/>
  <c r="C125" i="161"/>
  <c r="B120" i="161"/>
  <c r="C117" i="161"/>
  <c r="B112" i="161"/>
  <c r="C109" i="161"/>
  <c r="B104" i="161"/>
  <c r="C101" i="161"/>
  <c r="B96" i="161"/>
  <c r="C93" i="161"/>
  <c r="B88" i="161"/>
  <c r="C85" i="161"/>
  <c r="B80" i="161"/>
  <c r="C77" i="161"/>
  <c r="B72" i="161"/>
  <c r="C69" i="161"/>
  <c r="B65" i="161"/>
  <c r="B63" i="161"/>
  <c r="C61" i="161"/>
  <c r="B56" i="161"/>
  <c r="C54" i="161"/>
  <c r="C52" i="161"/>
  <c r="B49" i="161"/>
  <c r="B47" i="161"/>
  <c r="C45" i="161"/>
  <c r="B40" i="161"/>
  <c r="C38" i="161"/>
  <c r="C36" i="161"/>
  <c r="B33" i="161"/>
  <c r="B31" i="161"/>
  <c r="C29" i="161"/>
  <c r="B24" i="161"/>
  <c r="C22" i="161"/>
  <c r="C20" i="161"/>
  <c r="B17" i="161"/>
  <c r="B15" i="161"/>
  <c r="B5" i="161"/>
  <c r="C121" i="171"/>
  <c r="B120" i="171"/>
  <c r="C117" i="171"/>
  <c r="B116" i="171"/>
  <c r="B113" i="171"/>
  <c r="B111" i="171"/>
  <c r="B109" i="171"/>
  <c r="B107" i="171"/>
  <c r="B105" i="171"/>
  <c r="B103" i="171"/>
  <c r="B101" i="171"/>
  <c r="B99" i="171"/>
  <c r="B97" i="171"/>
  <c r="B95" i="171"/>
  <c r="B93" i="171"/>
  <c r="B91" i="171"/>
  <c r="B89" i="171"/>
  <c r="B87" i="171"/>
  <c r="B85" i="171"/>
  <c r="B83" i="171"/>
  <c r="B81" i="171"/>
  <c r="B79" i="171"/>
  <c r="B77" i="171"/>
  <c r="B75" i="171"/>
  <c r="B73" i="171"/>
  <c r="B71" i="171"/>
  <c r="B69" i="171"/>
  <c r="B67" i="171"/>
  <c r="B65" i="171"/>
  <c r="B63" i="171"/>
  <c r="B61" i="171"/>
  <c r="B59" i="171"/>
  <c r="B57" i="171"/>
  <c r="B55" i="171"/>
  <c r="B53" i="171"/>
  <c r="B51" i="171"/>
  <c r="B49" i="171"/>
  <c r="B47" i="171"/>
  <c r="B45" i="171"/>
  <c r="B43" i="171"/>
  <c r="B41" i="171"/>
  <c r="B39" i="171"/>
  <c r="B37" i="171"/>
  <c r="B35" i="171"/>
  <c r="B33" i="171"/>
  <c r="B31" i="171"/>
  <c r="B29" i="171"/>
  <c r="B27" i="171"/>
  <c r="B25" i="171"/>
  <c r="B23" i="171"/>
  <c r="B21" i="171"/>
  <c r="B19" i="171"/>
  <c r="B17" i="171"/>
  <c r="B15" i="171"/>
  <c r="B13" i="171"/>
  <c r="B11" i="171"/>
  <c r="C8" i="171"/>
  <c r="B121" i="171"/>
  <c r="C118" i="171"/>
  <c r="B117" i="171"/>
  <c r="C114" i="171"/>
  <c r="C112" i="171"/>
  <c r="C110" i="171"/>
  <c r="C108" i="171"/>
  <c r="C106" i="171"/>
  <c r="C104" i="171"/>
  <c r="C102" i="171"/>
  <c r="C100" i="171"/>
  <c r="C98" i="171"/>
  <c r="C96" i="171"/>
  <c r="C94" i="171"/>
  <c r="C92" i="171"/>
  <c r="C90" i="171"/>
  <c r="C88" i="171"/>
  <c r="C86" i="171"/>
  <c r="C84" i="171"/>
  <c r="C82" i="171"/>
  <c r="C80" i="171"/>
  <c r="C78" i="171"/>
  <c r="C76" i="171"/>
  <c r="C74" i="171"/>
  <c r="C72" i="171"/>
  <c r="C70" i="171"/>
  <c r="C68" i="171"/>
  <c r="C66" i="171"/>
  <c r="C64" i="171"/>
  <c r="C62" i="171"/>
  <c r="C60" i="171"/>
  <c r="C58" i="171"/>
  <c r="C56" i="171"/>
  <c r="C54" i="171"/>
  <c r="C52" i="171"/>
  <c r="C50" i="171"/>
  <c r="C48" i="171"/>
  <c r="C46" i="171"/>
  <c r="C44" i="171"/>
  <c r="C42" i="171"/>
  <c r="C40" i="171"/>
  <c r="C38" i="171"/>
  <c r="C36" i="171"/>
  <c r="C34" i="171"/>
  <c r="C32" i="171"/>
  <c r="C30" i="171"/>
  <c r="C28" i="171"/>
  <c r="C26" i="171"/>
  <c r="C24" i="171"/>
  <c r="C22" i="171"/>
  <c r="C20" i="171"/>
  <c r="C18" i="171"/>
  <c r="C16" i="171"/>
  <c r="C14" i="171"/>
  <c r="C12" i="171"/>
  <c r="C10" i="171"/>
  <c r="B9" i="171"/>
  <c r="B118" i="171"/>
  <c r="C115" i="171"/>
  <c r="B112" i="171"/>
  <c r="B108" i="171"/>
  <c r="B104" i="171"/>
  <c r="B100" i="171"/>
  <c r="B96" i="171"/>
  <c r="B92" i="171"/>
  <c r="B88" i="171"/>
  <c r="B84" i="171"/>
  <c r="B80" i="171"/>
  <c r="B76" i="171"/>
  <c r="B72" i="171"/>
  <c r="B68" i="171"/>
  <c r="B64" i="171"/>
  <c r="B60" i="171"/>
  <c r="B56" i="171"/>
  <c r="B52" i="171"/>
  <c r="B48" i="171"/>
  <c r="B44" i="171"/>
  <c r="B40" i="171"/>
  <c r="B36" i="171"/>
  <c r="B32" i="171"/>
  <c r="B28" i="171"/>
  <c r="B24" i="171"/>
  <c r="B20" i="171"/>
  <c r="B16" i="171"/>
  <c r="B12" i="171"/>
  <c r="C9" i="171"/>
  <c r="C120" i="171"/>
  <c r="B115" i="171"/>
  <c r="C111" i="171"/>
  <c r="C107" i="171"/>
  <c r="C103" i="171"/>
  <c r="C99" i="171"/>
  <c r="C95" i="171"/>
  <c r="C91" i="171"/>
  <c r="C87" i="171"/>
  <c r="C83" i="171"/>
  <c r="C79" i="171"/>
  <c r="C75" i="171"/>
  <c r="C71" i="171"/>
  <c r="C67" i="171"/>
  <c r="C63" i="171"/>
  <c r="C59" i="171"/>
  <c r="C55" i="171"/>
  <c r="C51" i="171"/>
  <c r="C47" i="171"/>
  <c r="C43" i="171"/>
  <c r="C39" i="171"/>
  <c r="C35" i="171"/>
  <c r="C31" i="171"/>
  <c r="C27" i="171"/>
  <c r="C23" i="171"/>
  <c r="C19" i="171"/>
  <c r="C15" i="171"/>
  <c r="C11" i="171"/>
  <c r="B110" i="171"/>
  <c r="B102" i="171"/>
  <c r="B94" i="171"/>
  <c r="B86" i="171"/>
  <c r="B78" i="171"/>
  <c r="B70" i="171"/>
  <c r="B62" i="171"/>
  <c r="B54" i="171"/>
  <c r="B46" i="171"/>
  <c r="B38" i="171"/>
  <c r="B30" i="171"/>
  <c r="B22" i="171"/>
  <c r="B14" i="171"/>
  <c r="C116" i="171"/>
  <c r="C109" i="171"/>
  <c r="C101" i="171"/>
  <c r="C93" i="171"/>
  <c r="C85" i="171"/>
  <c r="C77" i="171"/>
  <c r="C69" i="171"/>
  <c r="C61" i="171"/>
  <c r="C53" i="171"/>
  <c r="C45" i="171"/>
  <c r="C37" i="171"/>
  <c r="C29" i="171"/>
  <c r="C21" i="171"/>
  <c r="C13" i="171"/>
  <c r="B119" i="171"/>
  <c r="C113" i="171"/>
  <c r="C105" i="171"/>
  <c r="C97" i="171"/>
  <c r="C89" i="171"/>
  <c r="C81" i="171"/>
  <c r="C73" i="171"/>
  <c r="C65" i="171"/>
  <c r="C57" i="171"/>
  <c r="C49" i="171"/>
  <c r="C41" i="171"/>
  <c r="C33" i="171"/>
  <c r="C25" i="171"/>
  <c r="C17" i="171"/>
  <c r="B8" i="171"/>
  <c r="C119" i="171"/>
  <c r="B114" i="171"/>
  <c r="B106" i="171"/>
  <c r="B98" i="171"/>
  <c r="B90" i="171"/>
  <c r="B82" i="171"/>
  <c r="B74" i="171"/>
  <c r="B66" i="171"/>
  <c r="B58" i="171"/>
  <c r="B50" i="171"/>
  <c r="B42" i="171"/>
  <c r="B34" i="171"/>
  <c r="B26" i="171"/>
  <c r="B18" i="171"/>
  <c r="B10" i="171"/>
  <c r="A5" i="170"/>
  <c r="B7" i="171"/>
  <c r="B5" i="171"/>
  <c r="B3" i="171"/>
  <c r="C7" i="171"/>
  <c r="C5" i="171"/>
  <c r="C3" i="171"/>
  <c r="A2" i="172"/>
  <c r="A5" i="172" s="1"/>
  <c r="B6" i="171"/>
  <c r="B4" i="171"/>
  <c r="B2" i="171"/>
  <c r="C6" i="171"/>
  <c r="C4" i="171"/>
  <c r="C2" i="171"/>
  <c r="A5" i="157"/>
  <c r="B7" i="158"/>
  <c r="B3" i="158"/>
  <c r="A2" i="159"/>
  <c r="A5" i="159" s="1"/>
  <c r="B8" i="158"/>
  <c r="B4" i="158"/>
  <c r="B9" i="158"/>
  <c r="B5" i="158"/>
  <c r="B10" i="158"/>
  <c r="B6" i="158"/>
  <c r="B2" i="158"/>
  <c r="B186" i="158" s="1"/>
  <c r="C8" i="158"/>
  <c r="C4" i="158"/>
  <c r="C9" i="158"/>
  <c r="C5" i="158"/>
  <c r="C7" i="158"/>
  <c r="C3" i="158"/>
  <c r="C10" i="158"/>
  <c r="C6" i="158"/>
  <c r="C2" i="158"/>
  <c r="C186" i="158" s="1"/>
  <c r="A5" i="110"/>
  <c r="C5" i="134"/>
  <c r="B5" i="134" s="1"/>
  <c r="C4" i="134"/>
  <c r="B4" i="134" s="1"/>
  <c r="C10" i="83"/>
  <c r="B10" i="83"/>
  <c r="A5" i="151"/>
  <c r="A2" i="153"/>
  <c r="A5" i="153" s="1"/>
  <c r="C7" i="152"/>
  <c r="B7" i="152" s="1"/>
  <c r="C3" i="152"/>
  <c r="B3" i="152" s="1"/>
  <c r="C11" i="152"/>
  <c r="C8" i="152"/>
  <c r="B8" i="152" s="1"/>
  <c r="C4" i="152"/>
  <c r="B4" i="152" s="1"/>
  <c r="C12" i="152"/>
  <c r="C9" i="152"/>
  <c r="B9" i="152" s="1"/>
  <c r="C5" i="152"/>
  <c r="B5" i="152" s="1"/>
  <c r="C13" i="152"/>
  <c r="B13" i="152" s="1"/>
  <c r="B16" i="152" s="1"/>
  <c r="C10" i="152"/>
  <c r="B10" i="152" s="1"/>
  <c r="C6" i="152"/>
  <c r="B6" i="152" s="1"/>
  <c r="C2" i="152"/>
  <c r="A5" i="154"/>
  <c r="C13" i="155"/>
  <c r="B13" i="155" s="1"/>
  <c r="B16" i="155" s="1"/>
  <c r="C9" i="155"/>
  <c r="B9" i="155" s="1"/>
  <c r="C5" i="155"/>
  <c r="B5" i="155" s="1"/>
  <c r="A2" i="156"/>
  <c r="A5" i="156" s="1"/>
  <c r="C10" i="155"/>
  <c r="B10" i="155" s="1"/>
  <c r="C6" i="155"/>
  <c r="B6" i="155" s="1"/>
  <c r="C2" i="155"/>
  <c r="C11" i="155"/>
  <c r="C7" i="155"/>
  <c r="B7" i="155" s="1"/>
  <c r="C3" i="155"/>
  <c r="B3" i="155" s="1"/>
  <c r="C12" i="155"/>
  <c r="C8" i="155"/>
  <c r="B8" i="155" s="1"/>
  <c r="C4" i="155"/>
  <c r="B4" i="155" s="1"/>
  <c r="C9" i="134"/>
  <c r="B9" i="134" s="1"/>
  <c r="C11" i="134"/>
  <c r="B11" i="134" s="1"/>
  <c r="C8" i="134"/>
  <c r="B8" i="134" s="1"/>
  <c r="A5" i="133"/>
  <c r="A5" i="148"/>
  <c r="A2" i="150"/>
  <c r="A5" i="150" s="1"/>
  <c r="C7" i="134"/>
  <c r="B7" i="134" s="1"/>
  <c r="A5" i="145"/>
  <c r="A2" i="147"/>
  <c r="A5" i="147" s="1"/>
  <c r="C10" i="146"/>
  <c r="B10" i="146" s="1"/>
  <c r="C6" i="146"/>
  <c r="B6" i="146" s="1"/>
  <c r="C2" i="146"/>
  <c r="C13" i="146"/>
  <c r="B13" i="146" s="1"/>
  <c r="B16" i="146" s="1"/>
  <c r="C9" i="146"/>
  <c r="B9" i="146" s="1"/>
  <c r="C5" i="146"/>
  <c r="B5" i="146" s="1"/>
  <c r="C13" i="149"/>
  <c r="B13" i="149" s="1"/>
  <c r="B16" i="149" s="1"/>
  <c r="C12" i="149"/>
  <c r="B12" i="149" s="1"/>
  <c r="C11" i="149"/>
  <c r="B11" i="149" s="1"/>
  <c r="C10" i="149"/>
  <c r="B10" i="149" s="1"/>
  <c r="C9" i="149"/>
  <c r="B9" i="149" s="1"/>
  <c r="C8" i="149"/>
  <c r="B8" i="149" s="1"/>
  <c r="C7" i="149"/>
  <c r="B7" i="149" s="1"/>
  <c r="C6" i="149"/>
  <c r="B6" i="149" s="1"/>
  <c r="C5" i="149"/>
  <c r="B5" i="149" s="1"/>
  <c r="C4" i="149"/>
  <c r="B4" i="149" s="1"/>
  <c r="C3" i="149"/>
  <c r="B3" i="149" s="1"/>
  <c r="C2" i="149"/>
  <c r="C11" i="146"/>
  <c r="B11" i="146" s="1"/>
  <c r="C7" i="146"/>
  <c r="B7" i="146" s="1"/>
  <c r="C3" i="146"/>
  <c r="B3" i="146" s="1"/>
  <c r="C12" i="146"/>
  <c r="B12" i="146" s="1"/>
  <c r="C8" i="146"/>
  <c r="B8" i="146" s="1"/>
  <c r="C4" i="146"/>
  <c r="B4" i="146" s="1"/>
  <c r="C12" i="134"/>
  <c r="B12" i="134" s="1"/>
  <c r="C6" i="134"/>
  <c r="B6" i="134" s="1"/>
  <c r="A5" i="142"/>
  <c r="C13" i="143"/>
  <c r="B13" i="143" s="1"/>
  <c r="B16" i="143" s="1"/>
  <c r="C9" i="143"/>
  <c r="B9" i="143" s="1"/>
  <c r="C5" i="143"/>
  <c r="B5" i="143" s="1"/>
  <c r="A2" i="144"/>
  <c r="A5" i="144" s="1"/>
  <c r="C10" i="143"/>
  <c r="B10" i="143" s="1"/>
  <c r="C6" i="143"/>
  <c r="B6" i="143" s="1"/>
  <c r="C2" i="143"/>
  <c r="C11" i="143"/>
  <c r="B11" i="143" s="1"/>
  <c r="C7" i="143"/>
  <c r="B7" i="143" s="1"/>
  <c r="C3" i="143"/>
  <c r="B3" i="143" s="1"/>
  <c r="C12" i="143"/>
  <c r="B12" i="143" s="1"/>
  <c r="C8" i="143"/>
  <c r="B8" i="143" s="1"/>
  <c r="C4" i="143"/>
  <c r="B4" i="143" s="1"/>
  <c r="A2" i="135"/>
  <c r="A5" i="135" s="1"/>
  <c r="C13" i="134"/>
  <c r="B13" i="134" s="1"/>
  <c r="B16" i="134" s="1"/>
  <c r="C3" i="134"/>
  <c r="B3" i="134" s="1"/>
  <c r="C2" i="134"/>
  <c r="C5" i="126"/>
  <c r="B5" i="126" s="1"/>
  <c r="C2" i="126"/>
  <c r="C12" i="126"/>
  <c r="B12" i="126" s="1"/>
  <c r="C3" i="126"/>
  <c r="B3" i="126" s="1"/>
  <c r="C9" i="126"/>
  <c r="B9" i="126" s="1"/>
  <c r="C6" i="126"/>
  <c r="B6" i="126" s="1"/>
  <c r="B10" i="134"/>
  <c r="A5" i="129"/>
  <c r="C11" i="130"/>
  <c r="B11" i="130" s="1"/>
  <c r="C7" i="130"/>
  <c r="B7" i="130" s="1"/>
  <c r="C3" i="130"/>
  <c r="B3" i="130" s="1"/>
  <c r="C12" i="130"/>
  <c r="B12" i="130" s="1"/>
  <c r="C8" i="130"/>
  <c r="B8" i="130" s="1"/>
  <c r="C4" i="130"/>
  <c r="B4" i="130" s="1"/>
  <c r="C10" i="130"/>
  <c r="B10" i="130" s="1"/>
  <c r="C6" i="130"/>
  <c r="B6" i="130" s="1"/>
  <c r="C2" i="130"/>
  <c r="C13" i="130"/>
  <c r="C9" i="130"/>
  <c r="B9" i="130" s="1"/>
  <c r="C5" i="130"/>
  <c r="B5" i="130" s="1"/>
  <c r="A2" i="131"/>
  <c r="A5" i="131" s="1"/>
  <c r="C8" i="126"/>
  <c r="B8" i="126" s="1"/>
  <c r="C7" i="126"/>
  <c r="B7" i="126" s="1"/>
  <c r="C10" i="126"/>
  <c r="B10" i="126" s="1"/>
  <c r="C13" i="126"/>
  <c r="B13" i="126" s="1"/>
  <c r="B16" i="126" s="1"/>
  <c r="B13" i="130"/>
  <c r="B16" i="130" s="1"/>
  <c r="C11" i="126"/>
  <c r="B11" i="126" s="1"/>
  <c r="A2" i="127"/>
  <c r="A5" i="127" s="1"/>
  <c r="C4" i="126"/>
  <c r="B4" i="126" s="1"/>
  <c r="A5" i="117"/>
  <c r="A5" i="121"/>
  <c r="C12" i="122"/>
  <c r="B12" i="122" s="1"/>
  <c r="C8" i="122"/>
  <c r="B8" i="122" s="1"/>
  <c r="C4" i="122"/>
  <c r="B4" i="122" s="1"/>
  <c r="C13" i="122"/>
  <c r="B13" i="122" s="1"/>
  <c r="B16" i="122" s="1"/>
  <c r="C9" i="122"/>
  <c r="B9" i="122" s="1"/>
  <c r="C5" i="122"/>
  <c r="B5" i="122" s="1"/>
  <c r="C10" i="122"/>
  <c r="B10" i="122" s="1"/>
  <c r="C6" i="122"/>
  <c r="B6" i="122" s="1"/>
  <c r="C2" i="122"/>
  <c r="C11" i="122"/>
  <c r="B11" i="122" s="1"/>
  <c r="C7" i="122"/>
  <c r="B7" i="122" s="1"/>
  <c r="C3" i="122"/>
  <c r="B3" i="122" s="1"/>
  <c r="A2" i="123"/>
  <c r="A5" i="123" s="1"/>
  <c r="A2" i="120"/>
  <c r="A5" i="120" s="1"/>
  <c r="A5" i="113"/>
  <c r="C13" i="114"/>
  <c r="B13" i="114" s="1"/>
  <c r="C9" i="114"/>
  <c r="B9" i="114" s="1"/>
  <c r="A9" i="116" s="1"/>
  <c r="C5" i="114"/>
  <c r="B5" i="114" s="1"/>
  <c r="A5" i="116" s="1"/>
  <c r="C12" i="114"/>
  <c r="B12" i="114" s="1"/>
  <c r="A12" i="116" s="1"/>
  <c r="C4" i="114"/>
  <c r="B4" i="114" s="1"/>
  <c r="A4" i="116" s="1"/>
  <c r="A2" i="115"/>
  <c r="A5" i="115" s="1"/>
  <c r="C10" i="114"/>
  <c r="B10" i="114" s="1"/>
  <c r="A10" i="116" s="1"/>
  <c r="C6" i="114"/>
  <c r="B6" i="114" s="1"/>
  <c r="A6" i="116" s="1"/>
  <c r="C2" i="114"/>
  <c r="C8" i="114"/>
  <c r="B8" i="114" s="1"/>
  <c r="A8" i="116" s="1"/>
  <c r="C11" i="114"/>
  <c r="B11" i="114" s="1"/>
  <c r="A11" i="116" s="1"/>
  <c r="C7" i="114"/>
  <c r="B7" i="114" s="1"/>
  <c r="A7" i="116" s="1"/>
  <c r="C3" i="114"/>
  <c r="B3" i="114" s="1"/>
  <c r="A3" i="116" s="1"/>
  <c r="A5" i="74"/>
  <c r="B80" i="111"/>
  <c r="B84" i="111"/>
  <c r="B88" i="111"/>
  <c r="B92" i="111"/>
  <c r="B96" i="111"/>
  <c r="B100" i="111"/>
  <c r="B104" i="111"/>
  <c r="B108" i="111"/>
  <c r="B112" i="111"/>
  <c r="B116" i="111"/>
  <c r="B120" i="111"/>
  <c r="B124" i="111"/>
  <c r="B128" i="111"/>
  <c r="B132" i="111"/>
  <c r="B136" i="111"/>
  <c r="B140" i="111"/>
  <c r="B144" i="111"/>
  <c r="B148" i="111"/>
  <c r="B152" i="111"/>
  <c r="B156" i="111"/>
  <c r="A88" i="111"/>
  <c r="A140" i="111"/>
  <c r="B8" i="111"/>
  <c r="B12" i="111"/>
  <c r="B16" i="111"/>
  <c r="B20" i="111"/>
  <c r="B24" i="111"/>
  <c r="B28" i="111"/>
  <c r="B32" i="111"/>
  <c r="B36" i="111"/>
  <c r="B40" i="111"/>
  <c r="B44" i="111"/>
  <c r="B48" i="111"/>
  <c r="B52" i="111"/>
  <c r="B56" i="111"/>
  <c r="B60" i="111"/>
  <c r="B64" i="111"/>
  <c r="B68" i="111"/>
  <c r="B72" i="111"/>
  <c r="B76" i="111"/>
  <c r="A81" i="111"/>
  <c r="B87" i="111"/>
  <c r="B91" i="111"/>
  <c r="B95" i="111"/>
  <c r="B103" i="111"/>
  <c r="B107" i="111"/>
  <c r="B115" i="111"/>
  <c r="B119" i="111"/>
  <c r="B127" i="111"/>
  <c r="B135" i="111"/>
  <c r="B143" i="111"/>
  <c r="B147" i="111"/>
  <c r="B155" i="111"/>
  <c r="A72" i="111"/>
  <c r="B11" i="111"/>
  <c r="B15" i="111"/>
  <c r="B23" i="111"/>
  <c r="B27" i="111"/>
  <c r="B35" i="111"/>
  <c r="B39" i="111"/>
  <c r="B47" i="111"/>
  <c r="B51" i="111"/>
  <c r="B59" i="111"/>
  <c r="B67" i="111"/>
  <c r="B75" i="111"/>
  <c r="A110" i="111"/>
  <c r="B82" i="111"/>
  <c r="B90" i="111"/>
  <c r="B98" i="111"/>
  <c r="B106" i="111"/>
  <c r="B114" i="111"/>
  <c r="B122" i="111"/>
  <c r="B130" i="111"/>
  <c r="B138" i="111"/>
  <c r="B142" i="111"/>
  <c r="B150" i="111"/>
  <c r="B158" i="111"/>
  <c r="B10" i="111"/>
  <c r="B14" i="111"/>
  <c r="B22" i="111"/>
  <c r="B30" i="111"/>
  <c r="B34" i="111"/>
  <c r="B42" i="111"/>
  <c r="B50" i="111"/>
  <c r="B58" i="111"/>
  <c r="B66" i="111"/>
  <c r="B74" i="111"/>
  <c r="A109" i="111"/>
  <c r="B85" i="111"/>
  <c r="B89" i="111"/>
  <c r="B97" i="111"/>
  <c r="B105" i="111"/>
  <c r="B113" i="111"/>
  <c r="B121" i="111"/>
  <c r="B129" i="111"/>
  <c r="B137" i="111"/>
  <c r="B145" i="111"/>
  <c r="B153" i="111"/>
  <c r="A121" i="111"/>
  <c r="B13" i="111"/>
  <c r="B21" i="111"/>
  <c r="B29" i="111"/>
  <c r="B37" i="111"/>
  <c r="B45" i="111"/>
  <c r="B53" i="111"/>
  <c r="B57" i="111"/>
  <c r="B65" i="111"/>
  <c r="B73" i="111"/>
  <c r="A101" i="111"/>
  <c r="B83" i="111"/>
  <c r="B99" i="111"/>
  <c r="B111" i="111"/>
  <c r="B123" i="111"/>
  <c r="B131" i="111"/>
  <c r="B139" i="111"/>
  <c r="B151" i="111"/>
  <c r="A133" i="111"/>
  <c r="B7" i="111"/>
  <c r="B19" i="111"/>
  <c r="B31" i="111"/>
  <c r="B43" i="111"/>
  <c r="B55" i="111"/>
  <c r="B63" i="111"/>
  <c r="B71" i="111"/>
  <c r="B79" i="111"/>
  <c r="B86" i="111"/>
  <c r="B94" i="111"/>
  <c r="B102" i="111"/>
  <c r="B110" i="111"/>
  <c r="B118" i="111"/>
  <c r="B126" i="111"/>
  <c r="B134" i="111"/>
  <c r="B146" i="111"/>
  <c r="B154" i="111"/>
  <c r="A124" i="111"/>
  <c r="B6" i="111"/>
  <c r="B18" i="111"/>
  <c r="B26" i="111"/>
  <c r="B38" i="111"/>
  <c r="B46" i="111"/>
  <c r="B54" i="111"/>
  <c r="B62" i="111"/>
  <c r="B70" i="111"/>
  <c r="B78" i="111"/>
  <c r="B81" i="111"/>
  <c r="B93" i="111"/>
  <c r="B101" i="111"/>
  <c r="B109" i="111"/>
  <c r="B117" i="111"/>
  <c r="B125" i="111"/>
  <c r="B133" i="111"/>
  <c r="B141" i="111"/>
  <c r="B149" i="111"/>
  <c r="B157" i="111"/>
  <c r="B9" i="111"/>
  <c r="B17" i="111"/>
  <c r="B25" i="111"/>
  <c r="B33" i="111"/>
  <c r="B41" i="111"/>
  <c r="B49" i="111"/>
  <c r="B61" i="111"/>
  <c r="B69" i="111"/>
  <c r="B77" i="111"/>
  <c r="A146" i="111"/>
  <c r="A78" i="111"/>
  <c r="A150" i="111"/>
  <c r="A24" i="111"/>
  <c r="A7" i="111"/>
  <c r="A83" i="111"/>
  <c r="A26" i="111"/>
  <c r="A99" i="111"/>
  <c r="A10" i="111"/>
  <c r="A27" i="111"/>
  <c r="A44" i="111"/>
  <c r="A92" i="111"/>
  <c r="A148" i="111"/>
  <c r="A129" i="111"/>
  <c r="A89" i="111"/>
  <c r="A120" i="111"/>
  <c r="A84" i="111"/>
  <c r="A144" i="111"/>
  <c r="A75" i="111"/>
  <c r="A66" i="111"/>
  <c r="A9" i="111"/>
  <c r="A41" i="111"/>
  <c r="A58" i="111"/>
  <c r="A111" i="111"/>
  <c r="A62" i="111"/>
  <c r="A17" i="111"/>
  <c r="A34" i="111"/>
  <c r="A51" i="111"/>
  <c r="A73" i="111"/>
  <c r="A125" i="111"/>
  <c r="A142" i="111"/>
  <c r="A91" i="111"/>
  <c r="A132" i="111"/>
  <c r="A20" i="111"/>
  <c r="A71" i="111"/>
  <c r="A95" i="111"/>
  <c r="A23" i="111"/>
  <c r="A57" i="111"/>
  <c r="A30" i="111"/>
  <c r="A68" i="111"/>
  <c r="A136" i="111"/>
  <c r="A43" i="111"/>
  <c r="A37" i="111"/>
  <c r="A107" i="111"/>
  <c r="A6" i="111"/>
  <c r="A46" i="111"/>
  <c r="A116" i="111"/>
  <c r="A115" i="111"/>
  <c r="A137" i="111"/>
  <c r="A77" i="111"/>
  <c r="A67" i="111"/>
  <c r="A29" i="111"/>
  <c r="A18" i="111"/>
  <c r="A53" i="111"/>
  <c r="A22" i="111"/>
  <c r="A64" i="111"/>
  <c r="A97" i="111"/>
  <c r="A35" i="111"/>
  <c r="A15" i="111"/>
  <c r="A102" i="111"/>
  <c r="A87" i="111"/>
  <c r="A42" i="111"/>
  <c r="A108" i="111"/>
  <c r="A134" i="111"/>
  <c r="A79" i="111"/>
  <c r="A82" i="111"/>
  <c r="A154" i="111"/>
  <c r="A94" i="111"/>
  <c r="A158" i="111"/>
  <c r="A32" i="111"/>
  <c r="A63" i="111"/>
  <c r="A119" i="111"/>
  <c r="A21" i="111"/>
  <c r="A147" i="111"/>
  <c r="A14" i="111"/>
  <c r="A31" i="111"/>
  <c r="A49" i="111"/>
  <c r="A96" i="111"/>
  <c r="A156" i="111"/>
  <c r="A16" i="111"/>
  <c r="A145" i="111"/>
  <c r="A28" i="111"/>
  <c r="A93" i="111"/>
  <c r="A149" i="111"/>
  <c r="A106" i="111"/>
  <c r="A74" i="111"/>
  <c r="A11" i="111"/>
  <c r="A45" i="111"/>
  <c r="A98" i="111"/>
  <c r="A131" i="111"/>
  <c r="A70" i="111"/>
  <c r="A13" i="111"/>
  <c r="A38" i="111"/>
  <c r="A55" i="111"/>
  <c r="A104" i="111"/>
  <c r="A135" i="111"/>
  <c r="A139" i="111"/>
  <c r="A90" i="111"/>
  <c r="A126" i="111"/>
  <c r="A130" i="111"/>
  <c r="A152" i="111"/>
  <c r="A127" i="111"/>
  <c r="A155" i="111"/>
  <c r="A40" i="111"/>
  <c r="A113" i="111"/>
  <c r="A33" i="111"/>
  <c r="A80" i="111"/>
  <c r="A157" i="111"/>
  <c r="A103" i="111"/>
  <c r="A54" i="111"/>
  <c r="A39" i="111"/>
  <c r="A12" i="111"/>
  <c r="A69" i="111"/>
  <c r="A138" i="111"/>
  <c r="A118" i="111"/>
  <c r="A122" i="111"/>
  <c r="A100" i="111"/>
  <c r="A123" i="111"/>
  <c r="A151" i="111"/>
  <c r="A36" i="111"/>
  <c r="A105" i="111"/>
  <c r="A25" i="111"/>
  <c r="A76" i="111"/>
  <c r="A153" i="111"/>
  <c r="A47" i="111"/>
  <c r="A50" i="111"/>
  <c r="A114" i="111"/>
  <c r="A8" i="111"/>
  <c r="A59" i="111"/>
  <c r="A143" i="111"/>
  <c r="B5" i="111"/>
  <c r="B164" i="111" s="1"/>
  <c r="A2" i="112"/>
  <c r="A5" i="112" s="1"/>
  <c r="A65" i="111"/>
  <c r="A85" i="111"/>
  <c r="A52" i="111"/>
  <c r="A5" i="111"/>
  <c r="A164" i="111" s="1"/>
  <c r="A48" i="111"/>
  <c r="A112" i="111"/>
  <c r="A117" i="111"/>
  <c r="A60" i="111"/>
  <c r="A19" i="111"/>
  <c r="A128" i="111"/>
  <c r="A61" i="111"/>
  <c r="A141" i="111"/>
  <c r="A86" i="111"/>
  <c r="A56" i="111"/>
  <c r="A5" i="97"/>
  <c r="C7" i="91"/>
  <c r="C3" i="91"/>
  <c r="B4" i="91"/>
  <c r="B8" i="91"/>
  <c r="C11" i="91"/>
  <c r="B2" i="91"/>
  <c r="B16" i="91" s="1"/>
  <c r="B103" i="98"/>
  <c r="B99" i="98"/>
  <c r="B95" i="98"/>
  <c r="B91" i="98"/>
  <c r="B87" i="98"/>
  <c r="B83" i="98"/>
  <c r="B79" i="98"/>
  <c r="B75" i="98"/>
  <c r="B71" i="98"/>
  <c r="B67" i="98"/>
  <c r="B63" i="98"/>
  <c r="B59" i="98"/>
  <c r="B55" i="98"/>
  <c r="B51" i="98"/>
  <c r="B47" i="98"/>
  <c r="B43" i="98"/>
  <c r="B39" i="98"/>
  <c r="B35" i="98"/>
  <c r="B31" i="98"/>
  <c r="B27" i="98"/>
  <c r="B23" i="98"/>
  <c r="B19" i="98"/>
  <c r="B15" i="98"/>
  <c r="B11" i="98"/>
  <c r="B7" i="98"/>
  <c r="B3" i="98"/>
  <c r="C43" i="98"/>
  <c r="C47" i="98"/>
  <c r="C51" i="98"/>
  <c r="C55" i="98"/>
  <c r="C59" i="98"/>
  <c r="C63" i="98"/>
  <c r="C67" i="98"/>
  <c r="C71" i="98"/>
  <c r="C75" i="98"/>
  <c r="C79" i="98"/>
  <c r="C83" i="98"/>
  <c r="C87" i="98"/>
  <c r="C91" i="98"/>
  <c r="C95" i="98"/>
  <c r="C99" i="98"/>
  <c r="C103" i="98"/>
  <c r="A2" i="99"/>
  <c r="A5" i="99" s="1"/>
  <c r="C36" i="98"/>
  <c r="C32" i="98"/>
  <c r="C28" i="98"/>
  <c r="C24" i="98"/>
  <c r="C20" i="98"/>
  <c r="C16" i="98"/>
  <c r="C12" i="98"/>
  <c r="C8" i="98"/>
  <c r="C4" i="98"/>
  <c r="B97" i="98"/>
  <c r="B65" i="98"/>
  <c r="B57" i="98"/>
  <c r="B49" i="98"/>
  <c r="B41" i="98"/>
  <c r="B33" i="98"/>
  <c r="B25" i="98"/>
  <c r="B17" i="98"/>
  <c r="B9" i="98"/>
  <c r="C42" i="98"/>
  <c r="C49" i="98"/>
  <c r="C57" i="98"/>
  <c r="C65" i="98"/>
  <c r="C73" i="98"/>
  <c r="C81" i="98"/>
  <c r="C89" i="98"/>
  <c r="C97" i="98"/>
  <c r="C105" i="98"/>
  <c r="C34" i="98"/>
  <c r="C26" i="98"/>
  <c r="C18" i="98"/>
  <c r="C10" i="98"/>
  <c r="C2" i="98"/>
  <c r="C116" i="98" s="1"/>
  <c r="B102" i="98"/>
  <c r="B86" i="98"/>
  <c r="B78" i="98"/>
  <c r="B70" i="98"/>
  <c r="B62" i="98"/>
  <c r="B54" i="98"/>
  <c r="B46" i="98"/>
  <c r="B38" i="98"/>
  <c r="B30" i="98"/>
  <c r="B22" i="98"/>
  <c r="B14" i="98"/>
  <c r="B6" i="98"/>
  <c r="C41" i="98"/>
  <c r="C48" i="98"/>
  <c r="C56" i="98"/>
  <c r="C64" i="98"/>
  <c r="C72" i="98"/>
  <c r="C80" i="98"/>
  <c r="C88" i="98"/>
  <c r="C96" i="98"/>
  <c r="C104" i="98"/>
  <c r="C35" i="98"/>
  <c r="C27" i="98"/>
  <c r="C19" i="98"/>
  <c r="C11" i="98"/>
  <c r="C3" i="98"/>
  <c r="B104" i="98"/>
  <c r="B100" i="98"/>
  <c r="B96" i="98"/>
  <c r="B92" i="98"/>
  <c r="B88" i="98"/>
  <c r="B84" i="98"/>
  <c r="B80" i="98"/>
  <c r="B76" i="98"/>
  <c r="B72" i="98"/>
  <c r="B68" i="98"/>
  <c r="B64" i="98"/>
  <c r="B60" i="98"/>
  <c r="B56" i="98"/>
  <c r="B52" i="98"/>
  <c r="B48" i="98"/>
  <c r="B44" i="98"/>
  <c r="B40" i="98"/>
  <c r="B36" i="98"/>
  <c r="B32" i="98"/>
  <c r="B28" i="98"/>
  <c r="B24" i="98"/>
  <c r="B20" i="98"/>
  <c r="B16" i="98"/>
  <c r="B12" i="98"/>
  <c r="B8" i="98"/>
  <c r="B4" i="98"/>
  <c r="C40" i="98"/>
  <c r="C46" i="98"/>
  <c r="C50" i="98"/>
  <c r="C54" i="98"/>
  <c r="C58" i="98"/>
  <c r="C62" i="98"/>
  <c r="C66" i="98"/>
  <c r="C70" i="98"/>
  <c r="C74" i="98"/>
  <c r="C78" i="98"/>
  <c r="C82" i="98"/>
  <c r="C86" i="98"/>
  <c r="C90" i="98"/>
  <c r="C94" i="98"/>
  <c r="C98" i="98"/>
  <c r="C102" i="98"/>
  <c r="C106" i="98"/>
  <c r="C37" i="98"/>
  <c r="C33" i="98"/>
  <c r="C29" i="98"/>
  <c r="C25" i="98"/>
  <c r="C21" i="98"/>
  <c r="C17" i="98"/>
  <c r="C13" i="98"/>
  <c r="C9" i="98"/>
  <c r="C5" i="98"/>
  <c r="B105" i="98"/>
  <c r="B101" i="98"/>
  <c r="B93" i="98"/>
  <c r="B89" i="98"/>
  <c r="B85" i="98"/>
  <c r="B81" i="98"/>
  <c r="B77" i="98"/>
  <c r="B73" i="98"/>
  <c r="B69" i="98"/>
  <c r="B61" i="98"/>
  <c r="B53" i="98"/>
  <c r="B45" i="98"/>
  <c r="B37" i="98"/>
  <c r="B29" i="98"/>
  <c r="B21" i="98"/>
  <c r="B13" i="98"/>
  <c r="B5" i="98"/>
  <c r="C45" i="98"/>
  <c r="C53" i="98"/>
  <c r="C61" i="98"/>
  <c r="C69" i="98"/>
  <c r="C77" i="98"/>
  <c r="C85" i="98"/>
  <c r="C93" i="98"/>
  <c r="C101" i="98"/>
  <c r="C38" i="98"/>
  <c r="C30" i="98"/>
  <c r="C22" i="98"/>
  <c r="C14" i="98"/>
  <c r="C6" i="98"/>
  <c r="B106" i="98"/>
  <c r="B98" i="98"/>
  <c r="B94" i="98"/>
  <c r="B90" i="98"/>
  <c r="B82" i="98"/>
  <c r="B74" i="98"/>
  <c r="B66" i="98"/>
  <c r="B58" i="98"/>
  <c r="B50" i="98"/>
  <c r="B42" i="98"/>
  <c r="B34" i="98"/>
  <c r="B26" i="98"/>
  <c r="B18" i="98"/>
  <c r="B10" i="98"/>
  <c r="B2" i="98"/>
  <c r="B116" i="98" s="1"/>
  <c r="C44" i="98"/>
  <c r="C52" i="98"/>
  <c r="C60" i="98"/>
  <c r="C68" i="98"/>
  <c r="C76" i="98"/>
  <c r="C84" i="98"/>
  <c r="C92" i="98"/>
  <c r="C100" i="98"/>
  <c r="C39" i="98"/>
  <c r="C31" i="98"/>
  <c r="C23" i="98"/>
  <c r="C15" i="98"/>
  <c r="C7" i="98"/>
  <c r="C2" i="91"/>
  <c r="C16" i="91" s="1"/>
  <c r="C6" i="91"/>
  <c r="C10" i="91"/>
  <c r="B13" i="91"/>
  <c r="B6" i="91"/>
  <c r="C5" i="91"/>
  <c r="C9" i="91"/>
  <c r="C13" i="91"/>
  <c r="B10" i="91"/>
  <c r="B5" i="91"/>
  <c r="B11" i="91"/>
  <c r="A5" i="90"/>
  <c r="C4" i="91"/>
  <c r="C8" i="91"/>
  <c r="C12" i="91"/>
  <c r="B7" i="91"/>
  <c r="B3" i="91"/>
  <c r="B9" i="91"/>
  <c r="B12" i="91"/>
  <c r="C7" i="57"/>
  <c r="B7" i="57" s="1"/>
  <c r="C2" i="57"/>
  <c r="C11" i="57" s="1"/>
  <c r="C4" i="57"/>
  <c r="B4" i="57" s="1"/>
  <c r="C8" i="57"/>
  <c r="B8" i="57" s="1"/>
  <c r="C3" i="57"/>
  <c r="B3" i="57" s="1"/>
  <c r="A2" i="61"/>
  <c r="A5" i="61" s="1"/>
  <c r="C8" i="53"/>
  <c r="B8" i="53" s="1"/>
  <c r="A2" i="56"/>
  <c r="A5" i="56" s="1"/>
  <c r="C5" i="57"/>
  <c r="B5" i="57" s="1"/>
  <c r="C13" i="83"/>
  <c r="C11" i="83"/>
  <c r="C9" i="83"/>
  <c r="C7" i="83"/>
  <c r="C5" i="83"/>
  <c r="C3" i="83"/>
  <c r="B8" i="83"/>
  <c r="B6" i="83"/>
  <c r="B4" i="83"/>
  <c r="B13" i="83"/>
  <c r="B11" i="83"/>
  <c r="B9" i="83"/>
  <c r="B7" i="83"/>
  <c r="B5" i="83"/>
  <c r="B3" i="83"/>
  <c r="B12" i="83"/>
  <c r="B2" i="83"/>
  <c r="B16" i="83" s="1"/>
  <c r="C12" i="83"/>
  <c r="C8" i="83"/>
  <c r="C6" i="83"/>
  <c r="C4" i="83"/>
  <c r="C2" i="83"/>
  <c r="C16" i="83" s="1"/>
  <c r="A2" i="58"/>
  <c r="A5" i="58" s="1"/>
  <c r="A2" i="60"/>
  <c r="A5" i="60" s="1"/>
  <c r="A2" i="59"/>
  <c r="A5" i="59" s="1"/>
  <c r="C6" i="57"/>
  <c r="B6" i="57" s="1"/>
  <c r="A5" i="82"/>
  <c r="A2" i="85"/>
  <c r="A5" i="85" s="1"/>
  <c r="C10" i="53"/>
  <c r="B10" i="53" s="1"/>
  <c r="A2" i="43"/>
  <c r="A5" i="43" s="1"/>
  <c r="C5" i="53"/>
  <c r="B5" i="53" s="1"/>
  <c r="A2" i="65"/>
  <c r="A5" i="65" s="1"/>
  <c r="A5" i="66"/>
  <c r="C9" i="53"/>
  <c r="B9" i="53" s="1"/>
  <c r="A2" i="46"/>
  <c r="A5" i="46" s="1"/>
  <c r="A2" i="42"/>
  <c r="A5" i="42" s="1"/>
  <c r="C7" i="53"/>
  <c r="B7" i="53" s="1"/>
  <c r="C13" i="53"/>
  <c r="B13" i="53" s="1"/>
  <c r="B16" i="53" s="1"/>
  <c r="C3" i="53"/>
  <c r="B3" i="53" s="1"/>
  <c r="A2" i="54"/>
  <c r="A5" i="54" s="1"/>
  <c r="B2" i="45"/>
  <c r="A2" i="45" s="1"/>
  <c r="A2" i="44"/>
  <c r="A5" i="44" s="1"/>
  <c r="C12" i="53"/>
  <c r="B12" i="53" s="1"/>
  <c r="C2" i="53"/>
  <c r="C16" i="53" s="1"/>
  <c r="A2" i="38"/>
  <c r="A5" i="38" s="1"/>
  <c r="C4" i="53"/>
  <c r="B4" i="53" s="1"/>
  <c r="C11" i="53"/>
  <c r="B11" i="53" s="1"/>
  <c r="C6" i="53"/>
  <c r="B6" i="53" s="1"/>
  <c r="C12" i="197" l="1"/>
  <c r="B2" i="197"/>
  <c r="B12" i="152"/>
  <c r="B11" i="152"/>
  <c r="B12" i="155"/>
  <c r="B11" i="155"/>
  <c r="B2" i="155"/>
  <c r="C16" i="155"/>
  <c r="B2" i="152"/>
  <c r="C16" i="152"/>
  <c r="B2" i="149"/>
  <c r="C16" i="149"/>
  <c r="B2" i="146"/>
  <c r="C16" i="146"/>
  <c r="B2" i="143"/>
  <c r="C16" i="143"/>
  <c r="B2" i="134"/>
  <c r="C16" i="134"/>
  <c r="B2" i="130"/>
  <c r="C16" i="130"/>
  <c r="B2" i="126"/>
  <c r="C16" i="126"/>
  <c r="C16" i="122"/>
  <c r="B2" i="122"/>
  <c r="C16" i="118"/>
  <c r="B16" i="118"/>
  <c r="B16" i="114"/>
  <c r="A13" i="116"/>
  <c r="A16" i="116" s="1"/>
  <c r="C16" i="114"/>
  <c r="B2" i="114"/>
  <c r="A2" i="116" s="1"/>
  <c r="B2" i="57"/>
  <c r="B11" i="57" s="1"/>
  <c r="B2" i="53"/>
  <c r="G14" i="161" l="1"/>
  <c r="H14" i="161"/>
  <c r="G14" i="158"/>
  <c r="H14" i="158"/>
  <c r="H10" i="189"/>
  <c r="G10" i="189"/>
  <c r="H2" i="158"/>
  <c r="H2" i="189"/>
  <c r="G2" i="158"/>
  <c r="G2" i="189"/>
  <c r="E19" i="100"/>
  <c r="H2" i="171" l="1"/>
  <c r="G2" i="171"/>
  <c r="H10" i="195"/>
  <c r="H2" i="195"/>
  <c r="G10" i="195"/>
  <c r="G2" i="195"/>
  <c r="G2" i="155"/>
  <c r="G2" i="152"/>
  <c r="G2" i="134"/>
  <c r="F2" i="155"/>
  <c r="F2" i="152"/>
  <c r="E37" i="101"/>
  <c r="E33" i="101"/>
  <c r="D37" i="101"/>
  <c r="E27" i="101"/>
  <c r="D27" i="101"/>
  <c r="D33" i="101"/>
  <c r="H10" i="171" l="1"/>
  <c r="G10" i="171"/>
  <c r="H2" i="161"/>
  <c r="G2" i="161"/>
  <c r="G10" i="174"/>
  <c r="G2" i="174"/>
  <c r="H10" i="174"/>
  <c r="H2" i="174"/>
  <c r="F16" i="152"/>
  <c r="F16" i="155"/>
  <c r="G2" i="146"/>
  <c r="G2" i="149"/>
  <c r="G2" i="143"/>
  <c r="G2" i="130"/>
  <c r="G2" i="126"/>
  <c r="D39" i="101"/>
  <c r="E39" i="101"/>
  <c r="G2" i="122"/>
  <c r="G10" i="177" l="1"/>
  <c r="H2" i="177"/>
  <c r="G2" i="177"/>
  <c r="H10" i="177"/>
  <c r="G2" i="180" l="1"/>
  <c r="G10" i="180"/>
  <c r="H10" i="180"/>
  <c r="H2" i="180"/>
  <c r="G2" i="183" l="1"/>
  <c r="G10" i="183"/>
  <c r="H10" i="183"/>
  <c r="H2" i="183"/>
  <c r="G10" i="192" l="1"/>
  <c r="G10" i="186"/>
  <c r="H10" i="192"/>
  <c r="H10" i="186"/>
  <c r="G2" i="192"/>
  <c r="G2" i="186"/>
  <c r="H2" i="192"/>
  <c r="H2" i="186"/>
  <c r="C28" i="100"/>
  <c r="B20" i="49" l="1"/>
  <c r="B21" i="49" s="1"/>
  <c r="B22" i="49" s="1"/>
  <c r="B23" i="49" s="1"/>
  <c r="B24" i="49" s="1"/>
  <c r="B25" i="49" s="1"/>
  <c r="B26" i="49" s="1"/>
  <c r="B27" i="49" s="1"/>
  <c r="B28" i="49" s="1"/>
  <c r="C29" i="100"/>
  <c r="C30" i="100" s="1"/>
  <c r="C31" i="100" s="1"/>
  <c r="C32" i="100" s="1"/>
  <c r="C33" i="100" s="1"/>
  <c r="C34" i="100" s="1"/>
  <c r="C35" i="100" s="1"/>
  <c r="C36" i="100" s="1"/>
  <c r="C37" i="100" s="1"/>
  <c r="C38" i="100" s="1"/>
  <c r="C39" i="100" s="1"/>
  <c r="C40" i="100" s="1"/>
  <c r="C41" i="100" s="1"/>
  <c r="F2" i="118"/>
  <c r="F16" i="118" s="1"/>
  <c r="F2" i="122"/>
  <c r="F16" i="122" s="1"/>
  <c r="I19" i="108"/>
  <c r="I19" i="124" s="1"/>
  <c r="I19" i="128" s="1"/>
  <c r="I19" i="132" s="1"/>
  <c r="I19" i="138" s="1"/>
  <c r="F2" i="126" l="1"/>
  <c r="F16" i="126" s="1"/>
  <c r="F2" i="130" l="1"/>
  <c r="F16" i="130" s="1"/>
  <c r="F2" i="134" l="1"/>
  <c r="F16" i="134" s="1"/>
  <c r="F2" i="143" l="1"/>
  <c r="F16" i="143" s="1"/>
  <c r="F2" i="149" l="1"/>
  <c r="F16" i="149" s="1"/>
  <c r="F2" i="146"/>
  <c r="F16" i="146" s="1"/>
</calcChain>
</file>

<file path=xl/comments1.xml><?xml version="1.0" encoding="utf-8"?>
<comments xmlns="http://schemas.openxmlformats.org/spreadsheetml/2006/main">
  <authors>
    <author>unicef</author>
  </authors>
  <commentList>
    <comment ref="B24" authorId="0">
      <text>
        <r>
          <rPr>
            <b/>
            <sz val="9"/>
            <color indexed="81"/>
            <rFont val="Tahoma"/>
            <family val="2"/>
          </rPr>
          <t xml:space="preserve">Please choose only one
Please Fill Value 1 to choose or mark
eg. 1 = Yes, Select, Mark
</t>
        </r>
      </text>
    </comment>
    <comment ref="B35" authorId="0">
      <text>
        <r>
          <rPr>
            <b/>
            <sz val="9"/>
            <color indexed="81"/>
            <rFont val="Tahoma"/>
            <family val="2"/>
          </rPr>
          <t>Please choose only one
Please Fill Value 1 or 0 
eg. 1 = Yes
eg. 0 = No</t>
        </r>
      </text>
    </comment>
    <comment ref="G35" authorId="0">
      <text>
        <r>
          <rPr>
            <b/>
            <sz val="9"/>
            <color indexed="81"/>
            <rFont val="Tahoma"/>
            <family val="2"/>
          </rPr>
          <t>Please choose only one
Please Fill Value 1 or 0 
eg. 1 = Yes
eg. 0 = No</t>
        </r>
      </text>
    </comment>
    <comment ref="D36" authorId="0">
      <text>
        <r>
          <rPr>
            <b/>
            <sz val="9"/>
            <color indexed="81"/>
            <rFont val="Tahoma"/>
            <family val="2"/>
          </rPr>
          <t>One=1
Two=2</t>
        </r>
      </text>
    </comment>
    <comment ref="I36" authorId="0">
      <text>
        <r>
          <rPr>
            <b/>
            <sz val="9"/>
            <color indexed="81"/>
            <rFont val="Tahoma"/>
            <family val="2"/>
          </rPr>
          <t>Yes=1
No=0</t>
        </r>
      </text>
    </comment>
    <comment ref="C42" authorId="0">
      <text>
        <r>
          <rPr>
            <b/>
            <sz val="9"/>
            <color indexed="81"/>
            <rFont val="Tahoma"/>
            <family val="2"/>
          </rPr>
          <t xml:space="preserve">Please choose only one
Please Fill Value 1 to choose or mark
eg. 1 = Yes, Select, Mark
</t>
        </r>
      </text>
    </comment>
    <comment ref="J42" authorId="0">
      <text>
        <r>
          <rPr>
            <b/>
            <sz val="9"/>
            <color indexed="81"/>
            <rFont val="Tahoma"/>
            <family val="2"/>
          </rPr>
          <t xml:space="preserve">Please choose only one
Please Fill Value 1 to choose or mark
eg. 1 = Yes, Select, Mark
</t>
        </r>
      </text>
    </comment>
    <comment ref="C84" authorId="0">
      <text>
        <r>
          <rPr>
            <b/>
            <sz val="9"/>
            <color indexed="81"/>
            <rFont val="Tahoma"/>
            <family val="2"/>
          </rPr>
          <t>Please choose only one
Please Fill Value 1 or 0 
eg. 1 = Yes
eg. 0 = No</t>
        </r>
      </text>
    </comment>
    <comment ref="F84" authorId="0">
      <text>
        <r>
          <rPr>
            <b/>
            <sz val="9"/>
            <color indexed="81"/>
            <rFont val="Tahoma"/>
            <family val="2"/>
          </rPr>
          <t>Yes=1
No=0</t>
        </r>
      </text>
    </comment>
    <comment ref="H85" authorId="0">
      <text>
        <r>
          <rPr>
            <b/>
            <sz val="9"/>
            <color indexed="81"/>
            <rFont val="Tahoma"/>
            <family val="2"/>
          </rPr>
          <t>Please choose only one
Please Fill Value 1 or 0 
eg. 1 = Yes
eg. 0 = No</t>
        </r>
      </text>
    </comment>
    <comment ref="J85" authorId="0">
      <text>
        <r>
          <rPr>
            <b/>
            <sz val="9"/>
            <color indexed="81"/>
            <rFont val="Tahoma"/>
            <family val="2"/>
          </rPr>
          <t>Yes=1
No=0</t>
        </r>
      </text>
    </comment>
    <comment ref="H89" authorId="0">
      <text>
        <r>
          <rPr>
            <b/>
            <sz val="9"/>
            <color indexed="81"/>
            <rFont val="Tahoma"/>
            <family val="2"/>
          </rPr>
          <t>Please choose only one
Please Fill Value 1 or 0 
eg. 1 = Yes
eg. 0 = No</t>
        </r>
      </text>
    </comment>
    <comment ref="J89" authorId="0">
      <text>
        <r>
          <rPr>
            <b/>
            <sz val="9"/>
            <color indexed="81"/>
            <rFont val="Tahoma"/>
            <family val="2"/>
          </rPr>
          <t>Yes=1
No=0</t>
        </r>
      </text>
    </comment>
    <comment ref="C94" authorId="0">
      <text>
        <r>
          <rPr>
            <b/>
            <sz val="9"/>
            <color indexed="81"/>
            <rFont val="Tahoma"/>
            <family val="2"/>
          </rPr>
          <t>Please choose only one
Please Fill Value 1 or 0 
eg. 1 = Yes
eg. 0 = No</t>
        </r>
      </text>
    </comment>
    <comment ref="F94" authorId="0">
      <text>
        <r>
          <rPr>
            <b/>
            <sz val="9"/>
            <color indexed="81"/>
            <rFont val="Tahoma"/>
            <family val="2"/>
          </rPr>
          <t>Yes=1
No=0</t>
        </r>
      </text>
    </comment>
    <comment ref="H95" authorId="0">
      <text>
        <r>
          <rPr>
            <b/>
            <sz val="9"/>
            <color indexed="81"/>
            <rFont val="Tahoma"/>
            <family val="2"/>
          </rPr>
          <t>Please choose only one
Please Fill Value 1 or 0 
eg. 1 = Yes
eg. 0 = No</t>
        </r>
      </text>
    </comment>
    <comment ref="J95" authorId="0">
      <text>
        <r>
          <rPr>
            <b/>
            <sz val="9"/>
            <color indexed="81"/>
            <rFont val="Tahoma"/>
            <family val="2"/>
          </rPr>
          <t>Yes=1
No=0</t>
        </r>
      </text>
    </comment>
    <comment ref="C100" authorId="0">
      <text>
        <r>
          <rPr>
            <b/>
            <sz val="9"/>
            <color indexed="81"/>
            <rFont val="Tahoma"/>
            <family val="2"/>
          </rPr>
          <t xml:space="preserve">Please choose only one
Please Fill Value 1 to choose or mark
eg. 1 = Yes, Select, Mark
</t>
        </r>
      </text>
    </comment>
    <comment ref="I101" authorId="0">
      <text>
        <r>
          <rPr>
            <b/>
            <sz val="9"/>
            <color indexed="81"/>
            <rFont val="Tahoma"/>
            <family val="2"/>
          </rPr>
          <t>Please choose only one
Please Fill Value 1 or 0 
eg. 1 = Yes
eg. 0 = No</t>
        </r>
      </text>
    </comment>
    <comment ref="K101" authorId="0">
      <text>
        <r>
          <rPr>
            <b/>
            <sz val="9"/>
            <color indexed="81"/>
            <rFont val="Tahoma"/>
            <family val="2"/>
          </rPr>
          <t>Yes=1
No=0</t>
        </r>
      </text>
    </comment>
    <comment ref="C106" authorId="0">
      <text>
        <r>
          <rPr>
            <b/>
            <sz val="9"/>
            <color indexed="81"/>
            <rFont val="Tahoma"/>
            <family val="2"/>
          </rPr>
          <t>Please choose only one
Please Fill Value 1 or 0 
eg. 1 = Yes
eg. 0 = No</t>
        </r>
      </text>
    </comment>
    <comment ref="E106" authorId="0">
      <text>
        <r>
          <rPr>
            <b/>
            <sz val="9"/>
            <color indexed="81"/>
            <rFont val="Tahoma"/>
            <family val="2"/>
          </rPr>
          <t>Yes=1
No=0</t>
        </r>
      </text>
    </comment>
    <comment ref="G107" authorId="0">
      <text>
        <r>
          <rPr>
            <b/>
            <sz val="9"/>
            <color indexed="81"/>
            <rFont val="Tahoma"/>
            <family val="2"/>
          </rPr>
          <t>Please choose only one
Please Fill Value 1 or 0 
eg. 1 = Yes
eg. 0 = No</t>
        </r>
      </text>
    </comment>
    <comment ref="I107" authorId="0">
      <text>
        <r>
          <rPr>
            <b/>
            <sz val="9"/>
            <color indexed="81"/>
            <rFont val="Tahoma"/>
            <family val="2"/>
          </rPr>
          <t>Yes=1
No=0</t>
        </r>
      </text>
    </comment>
  </commentList>
</comments>
</file>

<file path=xl/comments2.xml><?xml version="1.0" encoding="utf-8"?>
<comments xmlns="http://schemas.openxmlformats.org/spreadsheetml/2006/main">
  <authors>
    <author>unicef</author>
  </authors>
  <commentList>
    <comment ref="J18" authorId="0">
      <text>
        <r>
          <rPr>
            <b/>
            <sz val="9"/>
            <color indexed="81"/>
            <rFont val="Tahoma"/>
            <family val="2"/>
          </rPr>
          <t>eg. 1990/91</t>
        </r>
        <r>
          <rPr>
            <sz val="9"/>
            <color indexed="81"/>
            <rFont val="Tahoma"/>
            <family val="2"/>
          </rPr>
          <t xml:space="preserve">
</t>
        </r>
      </text>
    </comment>
    <comment ref="L21" authorId="0">
      <text>
        <r>
          <rPr>
            <b/>
            <sz val="9"/>
            <color indexed="81"/>
            <rFont val="Tahoma"/>
            <family val="2"/>
          </rPr>
          <t>1-Concrete
2-Bricks
3-Stone
4-Wood
5-Bamboo
6-Zinc Sheet
7-None
8-Part of Them
9-Other
10-Thet-Kal</t>
        </r>
      </text>
    </comment>
    <comment ref="M21" authorId="0">
      <text>
        <r>
          <rPr>
            <b/>
            <sz val="9"/>
            <color indexed="81"/>
            <rFont val="Tahoma"/>
            <family val="2"/>
          </rPr>
          <t>1-Good
2-Fair
3-Bad
4-VeryBad</t>
        </r>
      </text>
    </comment>
    <comment ref="O21" authorId="0">
      <text>
        <r>
          <rPr>
            <b/>
            <sz val="9"/>
            <color indexed="81"/>
            <rFont val="Tahoma"/>
            <family val="2"/>
          </rPr>
          <t>1-Concrete
2-Bricks
3-Stone
4-Wood
5-Bamboo
6-Zinc Sheet
7-None
8-Part of Them
9-Other
10-Thet-Kal</t>
        </r>
      </text>
    </comment>
    <comment ref="P21" authorId="0">
      <text>
        <r>
          <rPr>
            <b/>
            <sz val="9"/>
            <color indexed="81"/>
            <rFont val="Tahoma"/>
            <family val="2"/>
          </rPr>
          <t>1-Good
2-Fair
3-Bad
4-VeryBad</t>
        </r>
      </text>
    </comment>
    <comment ref="R21" authorId="0">
      <text>
        <r>
          <rPr>
            <b/>
            <sz val="9"/>
            <color indexed="81"/>
            <rFont val="Tahoma"/>
            <family val="2"/>
          </rPr>
          <t>1-Concrete
2-Bricks
3-Stone
4-Wood
5-Bamboo
6-Zinc Sheet
7-None
8-Part of Them
9-Other
10-Thet-Kal</t>
        </r>
      </text>
    </comment>
    <comment ref="S21" authorId="0">
      <text>
        <r>
          <rPr>
            <b/>
            <sz val="9"/>
            <color indexed="81"/>
            <rFont val="Tahoma"/>
            <family val="2"/>
          </rPr>
          <t>1-Good
2-Fair
3-Bad
4-VeryBad</t>
        </r>
      </text>
    </comment>
    <comment ref="F56" authorId="0">
      <text>
        <r>
          <rPr>
            <b/>
            <sz val="9"/>
            <color indexed="81"/>
            <rFont val="Tahoma"/>
            <family val="2"/>
          </rPr>
          <t>Yes=1
No=0</t>
        </r>
      </text>
    </comment>
    <comment ref="M60" authorId="0">
      <text>
        <r>
          <rPr>
            <b/>
            <sz val="9"/>
            <color indexed="81"/>
            <rFont val="Tahoma"/>
            <family val="2"/>
          </rPr>
          <t>Yes=1
No=0</t>
        </r>
      </text>
    </comment>
    <comment ref="C72" authorId="0">
      <text>
        <r>
          <rPr>
            <b/>
            <sz val="9"/>
            <color indexed="81"/>
            <rFont val="Tahoma"/>
            <family val="2"/>
          </rPr>
          <t>Please Choose Only One of Them
Please Fill Value 1 to choose or mark
eg. 1 = Yes, Select, Mark</t>
        </r>
      </text>
    </comment>
    <comment ref="P73" authorId="0">
      <text>
        <r>
          <rPr>
            <b/>
            <sz val="9"/>
            <color indexed="81"/>
            <rFont val="Tahoma"/>
            <family val="2"/>
          </rPr>
          <t>Yes=1
No=0</t>
        </r>
      </text>
    </comment>
    <comment ref="C76" authorId="0">
      <text>
        <r>
          <rPr>
            <b/>
            <sz val="9"/>
            <color indexed="81"/>
            <rFont val="Tahoma"/>
            <family val="2"/>
          </rPr>
          <t>Please Choose Only One of Them
Please Fill Value 1 to choose or mark
eg. 1 = Yes, Select, Mark</t>
        </r>
      </text>
    </comment>
    <comment ref="G80" authorId="0">
      <text>
        <r>
          <rPr>
            <b/>
            <sz val="9"/>
            <color indexed="81"/>
            <rFont val="Tahoma"/>
            <family val="2"/>
          </rPr>
          <t>Yes=1
No=0</t>
        </r>
      </text>
    </comment>
    <comment ref="L81" authorId="0">
      <text>
        <r>
          <rPr>
            <b/>
            <sz val="9"/>
            <color indexed="81"/>
            <rFont val="Tahoma"/>
            <family val="2"/>
          </rPr>
          <t>Yes=1
No=0</t>
        </r>
      </text>
    </comment>
    <comment ref="B85" authorId="0">
      <text>
        <r>
          <rPr>
            <b/>
            <sz val="9"/>
            <color indexed="81"/>
            <rFont val="Tahoma"/>
            <family val="2"/>
          </rPr>
          <t>Please Choose Only One of Them
Please Fill Value 1 to choose or mark
eg. 1 = Yes, Select, Mark</t>
        </r>
      </text>
    </comment>
  </commentList>
</comments>
</file>

<file path=xl/comments3.xml><?xml version="1.0" encoding="utf-8"?>
<comments xmlns="http://schemas.openxmlformats.org/spreadsheetml/2006/main">
  <authors>
    <author>unicef</author>
  </authors>
  <commentList>
    <comment ref="F108" authorId="0">
      <text>
        <r>
          <rPr>
            <b/>
            <sz val="9"/>
            <color indexed="81"/>
            <rFont val="Tahoma"/>
            <family val="2"/>
          </rPr>
          <t>e.g.
(40x30) ft 1 storied
(40x30) ft 2 storied
(60x30) ft 1 storied
(80x30) ft 5 storied
(90x30) ft 8 storied
(100x30) ft 3 storied
(120x30) ft 2 storied</t>
        </r>
      </text>
    </comment>
    <comment ref="F109" authorId="0">
      <text>
        <r>
          <rPr>
            <b/>
            <sz val="9"/>
            <color indexed="81"/>
            <rFont val="Tahoma"/>
            <family val="2"/>
          </rPr>
          <t>e.g.
(40x30) ft 1 storied
(40x30) ft 2 storied
(60x30) ft 1 storied
(80x30) ft 5 storied
(90x30) ft 8 storied
(100x30) ft 3 storied
(120x30) ft 2 storied</t>
        </r>
      </text>
    </comment>
    <comment ref="F110" authorId="0">
      <text>
        <r>
          <rPr>
            <b/>
            <sz val="9"/>
            <color indexed="81"/>
            <rFont val="Tahoma"/>
            <family val="2"/>
          </rPr>
          <t>e.g.
(40x30) ft 1 storied
(40x30) ft 2 storied
(60x30) ft 1 storied
(80x30) ft 5 storied
(90x30) ft 8 storied
(100x30) ft 3 storied
(120x30) ft 2 storied</t>
        </r>
      </text>
    </comment>
    <comment ref="F111" authorId="0">
      <text>
        <r>
          <rPr>
            <b/>
            <sz val="9"/>
            <color indexed="81"/>
            <rFont val="Tahoma"/>
            <family val="2"/>
          </rPr>
          <t>e.g.
(40x30) ft 1 storied
(40x30) ft 2 storied
(60x30) ft 1 storied
(80x30) ft 5 storied
(90x30) ft 8 storied
(100x30) ft 3 storied
(120x30) ft 2 storied</t>
        </r>
      </text>
    </comment>
    <comment ref="F112" authorId="0">
      <text>
        <r>
          <rPr>
            <b/>
            <sz val="9"/>
            <color indexed="81"/>
            <rFont val="Tahoma"/>
            <family val="2"/>
          </rPr>
          <t>e.g.
(40x30) ft 1 storied
(40x30) ft 2 storied
(60x30) ft 1 storied
(80x30) ft 5 storied
(90x30) ft 8 storied
(100x30) ft 3 storied
(120x30) ft 2 storied</t>
        </r>
      </text>
    </comment>
    <comment ref="F113" authorId="0">
      <text>
        <r>
          <rPr>
            <b/>
            <sz val="9"/>
            <color indexed="81"/>
            <rFont val="Tahoma"/>
            <family val="2"/>
          </rPr>
          <t>e.g.
(40x30) ft 1 storied
(40x30) ft 2 storied
(60x30) ft 1 storied
(80x30) ft 5 storied
(90x30) ft 8 storied
(100x30) ft 3 storied
(120x30) ft 2 storied</t>
        </r>
      </text>
    </comment>
    <comment ref="F114" authorId="0">
      <text>
        <r>
          <rPr>
            <b/>
            <sz val="9"/>
            <color indexed="81"/>
            <rFont val="Tahoma"/>
            <family val="2"/>
          </rPr>
          <t>e.g.
(40x30) ft 1 storied
(40x30) ft 2 storied
(60x30) ft 1 storied
(80x30) ft 5 storied
(90x30) ft 8 storied
(100x30) ft 3 storied
(120x30) ft 2 storied</t>
        </r>
      </text>
    </comment>
    <comment ref="F115" authorId="0">
      <text>
        <r>
          <rPr>
            <b/>
            <sz val="9"/>
            <color indexed="81"/>
            <rFont val="Tahoma"/>
            <family val="2"/>
          </rPr>
          <t>e.g.
(40x30) ft 1 storied
(40x30) ft 2 storied
(60x30) ft 1 storied
(80x30) ft 5 storied
(90x30) ft 8 storied
(100x30) ft 3 storied
(120x30) ft 2 storied</t>
        </r>
      </text>
    </comment>
    <comment ref="F116" authorId="0">
      <text>
        <r>
          <rPr>
            <b/>
            <sz val="9"/>
            <color indexed="81"/>
            <rFont val="Tahoma"/>
            <family val="2"/>
          </rPr>
          <t>e.g.
(40x30) ft 1 storied
(40x30) ft 2 storied
(60x30) ft 1 storied
(80x30) ft 5 storied
(90x30) ft 8 storied
(100x30) ft 3 storied
(120x30) ft 2 storied</t>
        </r>
      </text>
    </comment>
    <comment ref="F117" authorId="0">
      <text>
        <r>
          <rPr>
            <b/>
            <sz val="9"/>
            <color indexed="81"/>
            <rFont val="Tahoma"/>
            <family val="2"/>
          </rPr>
          <t>e.g.
(40x30) ft 1 storied
(40x30) ft 2 storied
(60x30) ft 1 storied
(80x30) ft 5 storied
(90x30) ft 8 storied
(100x30) ft 3 storied
(120x30) ft 2 storied</t>
        </r>
      </text>
    </comment>
    <comment ref="F118" authorId="0">
      <text>
        <r>
          <rPr>
            <b/>
            <sz val="9"/>
            <color indexed="81"/>
            <rFont val="Tahoma"/>
            <family val="2"/>
          </rPr>
          <t>e.g.
(40x30) ft 1 storied
(40x30) ft 2 storied
(60x30) ft 1 storied
(80x30) ft 5 storied
(90x30) ft 8 storied
(100x30) ft 3 storied
(120x30) ft 2 storied</t>
        </r>
      </text>
    </comment>
    <comment ref="F119" authorId="0">
      <text>
        <r>
          <rPr>
            <b/>
            <sz val="9"/>
            <color indexed="81"/>
            <rFont val="Tahoma"/>
            <family val="2"/>
          </rPr>
          <t>e.g.
(40x30) ft 1 storied
(40x30) ft 2 storied
(60x30) ft 1 storied
(80x30) ft 5 storied
(90x30) ft 8 storied
(100x30) ft 3 storied
(120x30) ft 2 storied</t>
        </r>
      </text>
    </comment>
    <comment ref="F123" authorId="0">
      <text>
        <r>
          <rPr>
            <b/>
            <sz val="9"/>
            <color indexed="81"/>
            <rFont val="Tahoma"/>
            <family val="2"/>
          </rPr>
          <t>eg.
2 person seat
2 person table</t>
        </r>
      </text>
    </comment>
    <comment ref="F130" authorId="0">
      <text>
        <r>
          <rPr>
            <b/>
            <sz val="9"/>
            <color indexed="81"/>
            <rFont val="Tahoma"/>
            <family val="2"/>
          </rPr>
          <t>eg.
2 person seat
2 person table</t>
        </r>
      </text>
    </comment>
    <comment ref="F131" authorId="0">
      <text>
        <r>
          <rPr>
            <b/>
            <sz val="9"/>
            <color indexed="81"/>
            <rFont val="Tahoma"/>
            <family val="2"/>
          </rPr>
          <t>eg.
2 person seat
2 person table</t>
        </r>
      </text>
    </comment>
    <comment ref="F132" authorId="0">
      <text>
        <r>
          <rPr>
            <b/>
            <sz val="9"/>
            <color indexed="81"/>
            <rFont val="Tahoma"/>
            <family val="2"/>
          </rPr>
          <t>eg.
2 person seat
2 person table</t>
        </r>
      </text>
    </comment>
    <comment ref="F133" authorId="0">
      <text>
        <r>
          <rPr>
            <b/>
            <sz val="9"/>
            <color indexed="81"/>
            <rFont val="Tahoma"/>
            <family val="2"/>
          </rPr>
          <t>eg.
2 person seat
2 person table</t>
        </r>
      </text>
    </comment>
  </commentList>
</comments>
</file>

<file path=xl/sharedStrings.xml><?xml version="1.0" encoding="utf-8"?>
<sst xmlns="http://schemas.openxmlformats.org/spreadsheetml/2006/main" count="37186" uniqueCount="7909">
  <si>
    <t>SR_PCode</t>
  </si>
  <si>
    <t>TS_Pcode</t>
  </si>
  <si>
    <t>The Republic of the Union of Myanmar</t>
  </si>
  <si>
    <t>Township Education Management Information System</t>
  </si>
  <si>
    <t>Township</t>
  </si>
  <si>
    <t>Academic Year</t>
  </si>
  <si>
    <t>State / Region</t>
  </si>
  <si>
    <t>SR_Myanmar</t>
  </si>
  <si>
    <t>TS_Myanmar</t>
  </si>
  <si>
    <t>State_Region</t>
  </si>
  <si>
    <t>D_PCode</t>
  </si>
  <si>
    <t>District</t>
  </si>
  <si>
    <t>Township_EN</t>
  </si>
  <si>
    <t>Township_MM</t>
  </si>
  <si>
    <t>MYA_INFO_TS_ID</t>
  </si>
  <si>
    <t>Source</t>
  </si>
  <si>
    <t>Remark</t>
  </si>
  <si>
    <t>GAD, Aug 2012</t>
  </si>
  <si>
    <t>မိုးကောင်း</t>
  </si>
  <si>
    <t>သဲကုန်း</t>
  </si>
  <si>
    <t>မင်းလှ</t>
  </si>
  <si>
    <t>ဇီးကုန်း</t>
  </si>
  <si>
    <t>MMR011</t>
  </si>
  <si>
    <t>Mon</t>
  </si>
  <si>
    <t>MMR011D001</t>
  </si>
  <si>
    <t>Mawlamyine</t>
  </si>
  <si>
    <t>MMR011001</t>
  </si>
  <si>
    <t>မော်လမြိုင်</t>
  </si>
  <si>
    <t>ASIMMR011001</t>
  </si>
  <si>
    <t>MMR011002</t>
  </si>
  <si>
    <t>Kyaikmaraw</t>
  </si>
  <si>
    <t>ကျိုက္မရော</t>
  </si>
  <si>
    <t>ASIMMR011002</t>
  </si>
  <si>
    <t>MMR011003</t>
  </si>
  <si>
    <t>Chaungzon</t>
  </si>
  <si>
    <t>ချောင်းဆုံ</t>
  </si>
  <si>
    <t>ASIMMR011003</t>
  </si>
  <si>
    <t>MMR011004</t>
  </si>
  <si>
    <t>Thanbyuzayat</t>
  </si>
  <si>
    <t>သံဖြူဇရပ်</t>
  </si>
  <si>
    <t>ASIMMR011004</t>
  </si>
  <si>
    <t>MMR011005</t>
  </si>
  <si>
    <t>Mudon</t>
  </si>
  <si>
    <t>မုဒုံ</t>
  </si>
  <si>
    <t>ASIMMR011005</t>
  </si>
  <si>
    <t>MMR011006</t>
  </si>
  <si>
    <t>Ye</t>
  </si>
  <si>
    <t>ရေး</t>
  </si>
  <si>
    <t>ASIMMR011006</t>
  </si>
  <si>
    <t>MMR011D002</t>
  </si>
  <si>
    <t>Thaton</t>
  </si>
  <si>
    <t>MMR011007</t>
  </si>
  <si>
    <t>သထုံ</t>
  </si>
  <si>
    <t>ASIMMR011007</t>
  </si>
  <si>
    <t>MMR011008</t>
  </si>
  <si>
    <t>Paung</t>
  </si>
  <si>
    <t>ပေါင်</t>
  </si>
  <si>
    <t>ASIMMR011008</t>
  </si>
  <si>
    <t>MMR011009</t>
  </si>
  <si>
    <t>Kyaikto</t>
  </si>
  <si>
    <t>ကျိုက်ထို</t>
  </si>
  <si>
    <t>ASIMMR011009</t>
  </si>
  <si>
    <t>MMR011010</t>
  </si>
  <si>
    <t>Bilin</t>
  </si>
  <si>
    <t>ဘီးလင်း</t>
  </si>
  <si>
    <t>ASIMMR011010</t>
  </si>
  <si>
    <t>ပေါက်တော</t>
  </si>
  <si>
    <t>ရသေ့တောင်</t>
  </si>
  <si>
    <t>မှော်ဘီ</t>
  </si>
  <si>
    <t>ရွှေပြည်သာ</t>
  </si>
  <si>
    <t>သင်္ဃန်းကျွန်း</t>
  </si>
  <si>
    <t>ကျောက်တန်း</t>
  </si>
  <si>
    <t>သုံးခွ</t>
  </si>
  <si>
    <t>မရမ်းကုန်း</t>
  </si>
  <si>
    <t>တောင်ကြီး</t>
  </si>
  <si>
    <t>ကြံခင်း</t>
  </si>
  <si>
    <t>Township_ID</t>
  </si>
  <si>
    <t>TEO</t>
  </si>
  <si>
    <t>ATEO</t>
  </si>
  <si>
    <t>Clerical staff Grade 2</t>
  </si>
  <si>
    <t>Lab technician 3</t>
  </si>
  <si>
    <t>Clerical staff Grade 1</t>
  </si>
  <si>
    <t>Driver</t>
  </si>
  <si>
    <t>Copier Machine Helper</t>
  </si>
  <si>
    <t>Office helper</t>
  </si>
  <si>
    <t>Sweeper</t>
  </si>
  <si>
    <t>Worker (Garden)</t>
  </si>
  <si>
    <t>Watchman (School)</t>
  </si>
  <si>
    <t>Lab helper</t>
  </si>
  <si>
    <t>General worker</t>
  </si>
  <si>
    <t>မွန်ပြည်နယ်</t>
  </si>
  <si>
    <t>DTEO</t>
  </si>
  <si>
    <t>PAT</t>
  </si>
  <si>
    <t>JAT 2</t>
  </si>
  <si>
    <t>SAT</t>
  </si>
  <si>
    <t>TOWNSHIP POPULATION</t>
  </si>
  <si>
    <t>TEO OFFICE STAFF</t>
  </si>
  <si>
    <t>SANCTION</t>
  </si>
  <si>
    <t>School Principals</t>
  </si>
  <si>
    <t>SAT (Physical Training)</t>
  </si>
  <si>
    <t>JAT</t>
  </si>
  <si>
    <t>JAT (Physical Training)</t>
  </si>
  <si>
    <t>TEACHER ALLOCATION</t>
  </si>
  <si>
    <t>Type of Attrition</t>
  </si>
  <si>
    <t>Service pension</t>
  </si>
  <si>
    <t>Other pension</t>
  </si>
  <si>
    <t>Transfer to other dept</t>
  </si>
  <si>
    <t>Resign</t>
  </si>
  <si>
    <t>Dismiss</t>
  </si>
  <si>
    <t>Deceased</t>
  </si>
  <si>
    <t>N</t>
  </si>
  <si>
    <t>P</t>
  </si>
  <si>
    <t>TEACHER TRANSFER</t>
  </si>
  <si>
    <t>TEACHER ATTRITION</t>
  </si>
  <si>
    <t>Identity Type ID</t>
  </si>
  <si>
    <t>Naing</t>
  </si>
  <si>
    <t>Pu</t>
  </si>
  <si>
    <t>Yaryee</t>
  </si>
  <si>
    <t>A</t>
  </si>
  <si>
    <t>Y</t>
  </si>
  <si>
    <t>Academic Year ID</t>
  </si>
  <si>
    <t>Academic Start Date</t>
  </si>
  <si>
    <t>Academic End Date</t>
  </si>
  <si>
    <t>State_Region_EN</t>
  </si>
  <si>
    <t>State_Region_MM</t>
  </si>
  <si>
    <t>FormName</t>
  </si>
  <si>
    <t>Document Code</t>
  </si>
  <si>
    <t>Annex 4.6</t>
  </si>
  <si>
    <t>Annex 4.2</t>
  </si>
  <si>
    <t>Annex 4.4</t>
  </si>
  <si>
    <t>Annex 4.5</t>
  </si>
  <si>
    <t>Annex 4.1</t>
  </si>
  <si>
    <t>Annex 4.3</t>
  </si>
  <si>
    <t>Annex 3.1</t>
  </si>
  <si>
    <t>School ID</t>
  </si>
  <si>
    <t>School Name</t>
  </si>
  <si>
    <t>Village</t>
  </si>
  <si>
    <t>Village Tract / Ward</t>
  </si>
  <si>
    <t>Distance from TEO office</t>
  </si>
  <si>
    <t>Mile</t>
  </si>
  <si>
    <t>SHS</t>
  </si>
  <si>
    <t>SMS</t>
  </si>
  <si>
    <t>SPS</t>
  </si>
  <si>
    <t>Br- High</t>
  </si>
  <si>
    <t>Br-Mid</t>
  </si>
  <si>
    <t>Br-Pri</t>
  </si>
  <si>
    <t>Af-High</t>
  </si>
  <si>
    <t>Af-Mid</t>
  </si>
  <si>
    <t>Af-Pri</t>
  </si>
  <si>
    <t>Monastic</t>
  </si>
  <si>
    <t>Community</t>
  </si>
  <si>
    <t>High</t>
  </si>
  <si>
    <t>Mid</t>
  </si>
  <si>
    <t>Pri</t>
  </si>
  <si>
    <t>Main school name</t>
  </si>
  <si>
    <t>School land ownership</t>
  </si>
  <si>
    <t>Govt</t>
  </si>
  <si>
    <t>Private</t>
  </si>
  <si>
    <t>Faith</t>
  </si>
  <si>
    <t>Other</t>
  </si>
  <si>
    <t>Lana39</t>
  </si>
  <si>
    <t>F-105</t>
  </si>
  <si>
    <t>Area of school compound</t>
  </si>
  <si>
    <t xml:space="preserve">Length </t>
  </si>
  <si>
    <t>feet</t>
  </si>
  <si>
    <t>Width</t>
  </si>
  <si>
    <t>School Board of Trustee</t>
  </si>
  <si>
    <t>Yes</t>
  </si>
  <si>
    <t>No</t>
  </si>
  <si>
    <t>Shift of school</t>
  </si>
  <si>
    <t>Two</t>
  </si>
  <si>
    <t>School Facilities (Number)</t>
  </si>
  <si>
    <t>Four seated Tables</t>
  </si>
  <si>
    <t>Four seated Chairs</t>
  </si>
  <si>
    <t>Three seated Tables</t>
  </si>
  <si>
    <t>Three seated Chairs</t>
  </si>
  <si>
    <t>Two seated Tables</t>
  </si>
  <si>
    <t>Two seated Chairs</t>
  </si>
  <si>
    <t>One seated Tables</t>
  </si>
  <si>
    <t>One seated Chairs</t>
  </si>
  <si>
    <t>Tables (4 seated; low)</t>
  </si>
  <si>
    <t>Teacher Tables</t>
  </si>
  <si>
    <t>Teacher Chairs</t>
  </si>
  <si>
    <t>Black/White board</t>
  </si>
  <si>
    <t>OHP/LCD</t>
  </si>
  <si>
    <t>Total Computers</t>
  </si>
  <si>
    <t>Usable Computers</t>
  </si>
  <si>
    <t>Total Printers</t>
  </si>
  <si>
    <t>Usable Printers</t>
  </si>
  <si>
    <t>Total Type Writers</t>
  </si>
  <si>
    <t>Usable Type Writers</t>
  </si>
  <si>
    <t>Total Radio Cassette</t>
  </si>
  <si>
    <t>Usable Radio Cassette</t>
  </si>
  <si>
    <t>Total TV</t>
  </si>
  <si>
    <t>Usable TV</t>
  </si>
  <si>
    <t>Total VCD</t>
  </si>
  <si>
    <t>Usable VCD</t>
  </si>
  <si>
    <t>Total Fans</t>
  </si>
  <si>
    <t>Usable Fans</t>
  </si>
  <si>
    <t>Cupboards</t>
  </si>
  <si>
    <t>School Library</t>
  </si>
  <si>
    <t>Science Lab</t>
  </si>
  <si>
    <t>Media / Platform</t>
  </si>
  <si>
    <t>3 Platform</t>
  </si>
  <si>
    <t>2 Platform</t>
  </si>
  <si>
    <t>1 Platform</t>
  </si>
  <si>
    <t>Are they in use?</t>
  </si>
  <si>
    <t>E-Learning Centre</t>
  </si>
  <si>
    <t>SCHOOL INFORMATION (END OF FEBRUARY)</t>
  </si>
  <si>
    <t>Town_Pcode</t>
  </si>
  <si>
    <t>Town</t>
  </si>
  <si>
    <t>Ward_Pcode</t>
  </si>
  <si>
    <t>MMR011001701</t>
  </si>
  <si>
    <t>Mawlamyine Town</t>
  </si>
  <si>
    <t>MMR011001701501</t>
  </si>
  <si>
    <t>Shwe Myaing Thi Ri Ward</t>
  </si>
  <si>
    <t>ရွှေမြိုင်သီရိရပ်ကွက်</t>
  </si>
  <si>
    <t/>
  </si>
  <si>
    <t>MMR011001701502</t>
  </si>
  <si>
    <t>Kyaik Hpa Nei Ward</t>
  </si>
  <si>
    <t>ကျိုက်ဖနဲရပ်ကွက်</t>
  </si>
  <si>
    <t>MMR011001701503</t>
  </si>
  <si>
    <t>Hlaing Shan Su Ward</t>
  </si>
  <si>
    <t>လှိုင်ရှမ်းစုရပ်ကွက်</t>
  </si>
  <si>
    <t>MMR011001701504</t>
  </si>
  <si>
    <t>Auk Kyin Ward</t>
  </si>
  <si>
    <t>အောက်ကျင်းရပ်ကွက်</t>
  </si>
  <si>
    <t>MMR011001701505</t>
  </si>
  <si>
    <t>Mandalay Ward</t>
  </si>
  <si>
    <t>မန္တလေးရပ်ကွက်</t>
  </si>
  <si>
    <t>MMR011001701506</t>
  </si>
  <si>
    <t>Hpet Tan Ward</t>
  </si>
  <si>
    <t>ဖက်တန်းရပ်ကွက်</t>
  </si>
  <si>
    <t>MMR011001701507</t>
  </si>
  <si>
    <t>Shwe (South) Ward</t>
  </si>
  <si>
    <t>ရွှေတောင်ရပ်ကွက်</t>
  </si>
  <si>
    <t>MMR011001701508</t>
  </si>
  <si>
    <t>Sit Ke Kone Ward</t>
  </si>
  <si>
    <t>စစ်ကဲကုန်းရပ်ကွက်</t>
  </si>
  <si>
    <t>MMR011001701509</t>
  </si>
  <si>
    <t>Ma Yan Kone Ward</t>
  </si>
  <si>
    <t>မရမ်းကုန်းရပ်ကွက်</t>
  </si>
  <si>
    <t>MMR011001701510</t>
  </si>
  <si>
    <t>Pan Be Dan Ward</t>
  </si>
  <si>
    <t>ပန်းဘဲတန်းရပ်ကွက်</t>
  </si>
  <si>
    <t>MMR011001701511</t>
  </si>
  <si>
    <t>Bo Kone Ward</t>
  </si>
  <si>
    <t>ဘိုကုန်းရပ်ကွက်</t>
  </si>
  <si>
    <t>MMR011001701512</t>
  </si>
  <si>
    <t>Maung Ngan Ward</t>
  </si>
  <si>
    <t>မောင်ငံရပ်ကွက်</t>
  </si>
  <si>
    <t>MMR011001701513</t>
  </si>
  <si>
    <t>Kwin Yat Ward</t>
  </si>
  <si>
    <t>ကွင်းရပ်ရပ်ကွက်</t>
  </si>
  <si>
    <t>MMR011001701514</t>
  </si>
  <si>
    <t>Myay Ni Kone Ward</t>
  </si>
  <si>
    <t>မြေနီကုန်းရပ်ကွက်</t>
  </si>
  <si>
    <t>MMR011001701515</t>
  </si>
  <si>
    <t>Zay Cho Ward</t>
  </si>
  <si>
    <t>ဈေးချိုရပ်ကွက်</t>
  </si>
  <si>
    <t>MMR011001701516</t>
  </si>
  <si>
    <t>Thi Ri Myaing Ward</t>
  </si>
  <si>
    <t>သီရိမြိုင်ရပ်ကွက်</t>
  </si>
  <si>
    <t>MMR011001701517</t>
  </si>
  <si>
    <t>Mu Pon Ward</t>
  </si>
  <si>
    <t>မုပွန်ရပ်ကွက်</t>
  </si>
  <si>
    <t>MMR011001701518</t>
  </si>
  <si>
    <t>Zay Yar Thi Ri Ward</t>
  </si>
  <si>
    <t>ဇေယျာသီရိရပ်ကွက်</t>
  </si>
  <si>
    <t>MMR011001701519</t>
  </si>
  <si>
    <t>Thar Yar Aye Ward</t>
  </si>
  <si>
    <t>သာယာအေးရပ်ကွက်</t>
  </si>
  <si>
    <t>MMR011001701520</t>
  </si>
  <si>
    <t>Thi Ri Min Ga Lar Ward</t>
  </si>
  <si>
    <t>သီရိမင်္ဂလာရပ်ကွက်</t>
  </si>
  <si>
    <t>MMR011001701521</t>
  </si>
  <si>
    <t>Myaing Thar Yar Ward</t>
  </si>
  <si>
    <t>မြိုင်သာယာရပ်ကွက်</t>
  </si>
  <si>
    <t>MMR011001701522</t>
  </si>
  <si>
    <t>Zay Yar Myaing Ward</t>
  </si>
  <si>
    <t>ဇေယျာမြိုင်ရပ်ကွက်</t>
  </si>
  <si>
    <t>MMR011001701523</t>
  </si>
  <si>
    <t>Kyauk Tan Ward</t>
  </si>
  <si>
    <t>ကျောက်တန်းရပ်ကွက်</t>
  </si>
  <si>
    <t>New Ward changed from VT, GAD 2012</t>
  </si>
  <si>
    <t>MMR011001701524</t>
  </si>
  <si>
    <t>San Gyi Ward</t>
  </si>
  <si>
    <t>စမ်းကြီးရပ်ကွက်</t>
  </si>
  <si>
    <t>MMR011001701525</t>
  </si>
  <si>
    <t>Gway Kone Ward</t>
  </si>
  <si>
    <t>ဂွေးကုန်းရပ်ကွက်</t>
  </si>
  <si>
    <t>MMR011001701526</t>
  </si>
  <si>
    <t>Naung Kha Ri Ward</t>
  </si>
  <si>
    <t>နောင်ခရိရပ်ကွက်</t>
  </si>
  <si>
    <t>MMR011001701527</t>
  </si>
  <si>
    <t>Ngan Tay Ward</t>
  </si>
  <si>
    <t>ငန်းတေးရပ်ကွက်</t>
  </si>
  <si>
    <t>MMR011001701528</t>
  </si>
  <si>
    <t>Chauk Maing Kywe Chan Kone Ward</t>
  </si>
  <si>
    <t>ခြောက်မိုင်ကျွဲခြံကုန်းရပ်ကွက်</t>
  </si>
  <si>
    <t>MMR011002701</t>
  </si>
  <si>
    <t>Kyaikmaraw Town</t>
  </si>
  <si>
    <t>MMR011002701501</t>
  </si>
  <si>
    <t>Shin Saw Pu Ward</t>
  </si>
  <si>
    <t>ရှင်စောပုရပ်ကွက်</t>
  </si>
  <si>
    <t>MMR011002701502</t>
  </si>
  <si>
    <t>Yan Myo Aung Ward</t>
  </si>
  <si>
    <t>ရန်မျိုးအောင်ရပ်ကွက်</t>
  </si>
  <si>
    <t>MMR011003701</t>
  </si>
  <si>
    <t>Chaungzon Town</t>
  </si>
  <si>
    <t>MMR011003701501</t>
  </si>
  <si>
    <t>Ah Nauk Ward</t>
  </si>
  <si>
    <t>အနောက်ရပ်ကွက်</t>
  </si>
  <si>
    <t>MMR011003701502</t>
  </si>
  <si>
    <t>Ah Shey Ward</t>
  </si>
  <si>
    <t>အရှေ့ရပ်ကွက်</t>
  </si>
  <si>
    <t>MMR011003701503</t>
  </si>
  <si>
    <t>Toe Cheit Ward</t>
  </si>
  <si>
    <t>တိုးချဲ့ရပ်ကွက်</t>
  </si>
  <si>
    <t>MMR011004701</t>
  </si>
  <si>
    <t>Thanpyuzayat Town</t>
  </si>
  <si>
    <t>MMR011004701501</t>
  </si>
  <si>
    <t>Kyar Kan Ward</t>
  </si>
  <si>
    <t>ကြာကန်ရပ်ကွက်</t>
  </si>
  <si>
    <t>MMR011004701502</t>
  </si>
  <si>
    <t>Aung Chan Thar Ward</t>
  </si>
  <si>
    <t>အောင်ချမ်းသာရပ်ကွက်</t>
  </si>
  <si>
    <t>MMR011004701503</t>
  </si>
  <si>
    <t>Set Thit Ward</t>
  </si>
  <si>
    <t>စက်သစ်ရပ်ကွက်</t>
  </si>
  <si>
    <t>MMR011004701504</t>
  </si>
  <si>
    <t>Aung Min Ga Lar Ward</t>
  </si>
  <si>
    <t>အောင်မင်္ဂလာရပ်ကွက်</t>
  </si>
  <si>
    <t>MMR011004701505</t>
  </si>
  <si>
    <t>Han Thar Wa Di Ward</t>
  </si>
  <si>
    <t>ဟံသာဝတီရပ်ကွက်</t>
  </si>
  <si>
    <t>MMR011004701506</t>
  </si>
  <si>
    <t>Aung Zay Ya Ward</t>
  </si>
  <si>
    <t>အောင်ဇေယျရပ်ကွက်</t>
  </si>
  <si>
    <t>MMR011004701507</t>
  </si>
  <si>
    <t>Kyaung Paing Ward</t>
  </si>
  <si>
    <t>ကျောင်းပိုင်းရပ်ကွက်</t>
  </si>
  <si>
    <t>MMR011004701508</t>
  </si>
  <si>
    <t>Kyant Khaing Ye Ward</t>
  </si>
  <si>
    <t>ကြန့်ခိုင်ရေးရပ်ကွက်</t>
  </si>
  <si>
    <t>MMR011004701509</t>
  </si>
  <si>
    <t>Aung Thar Yar Ward</t>
  </si>
  <si>
    <t>အောင်သာယာရပ်ကွက်</t>
  </si>
  <si>
    <t>MMR011004702</t>
  </si>
  <si>
    <t>Kyaikkhami Town</t>
  </si>
  <si>
    <t>MMR011004702501</t>
  </si>
  <si>
    <t>Dhamma Zay Di Ward</t>
  </si>
  <si>
    <t>ဓမ္မစေတီရပ်ကွက်</t>
  </si>
  <si>
    <t>MMR011004702502</t>
  </si>
  <si>
    <t>Aung Pin Lel Ward</t>
  </si>
  <si>
    <t>အောင်ပင်လယ်ရပ်ကွက်</t>
  </si>
  <si>
    <t>MMR011004702503</t>
  </si>
  <si>
    <t>Myo Ma Zay Ward</t>
  </si>
  <si>
    <t>မြို့မဈေးရပ်ကွက်</t>
  </si>
  <si>
    <t>MMR011004702504</t>
  </si>
  <si>
    <t>Aung Thu Kha Ward</t>
  </si>
  <si>
    <t>အောင်သုခရပ်ကွက်</t>
  </si>
  <si>
    <t>MMR011004702505</t>
  </si>
  <si>
    <t>Yang Aung Myay Ward</t>
  </si>
  <si>
    <t>ရန်အောင်မြေရပ်ကွက်</t>
  </si>
  <si>
    <t>MMR011004702506</t>
  </si>
  <si>
    <t>Man Ya Ta Nar Ward</t>
  </si>
  <si>
    <t>မန်းရတနာရပ်ကွက်</t>
  </si>
  <si>
    <t>MMR011005701</t>
  </si>
  <si>
    <t>Mudon Town</t>
  </si>
  <si>
    <t>MMR011005701501</t>
  </si>
  <si>
    <t>Myoma (1) Ward</t>
  </si>
  <si>
    <t>မြို့မ (၁) ရပ်ကွက်</t>
  </si>
  <si>
    <t>MMR011005701502</t>
  </si>
  <si>
    <t>Myoma (2) Ward</t>
  </si>
  <si>
    <t>မြို့မ (၂) ရပ်ကွက်</t>
  </si>
  <si>
    <t>MMR011005701503</t>
  </si>
  <si>
    <t>Myoma (3) Ward</t>
  </si>
  <si>
    <t>မြို့မ (၃) ရပ်ကွက်</t>
  </si>
  <si>
    <t>MMR011005701504</t>
  </si>
  <si>
    <t>Myoma (4) Ward</t>
  </si>
  <si>
    <t>မြို့မ (၄) ရပ်ကွက်</t>
  </si>
  <si>
    <t>MMR011006701</t>
  </si>
  <si>
    <t>Ye Town</t>
  </si>
  <si>
    <t>MMR011006701501</t>
  </si>
  <si>
    <t>Thi Ri Zay Yar Ward</t>
  </si>
  <si>
    <t>သီရိဇေယျာရပ်ကွက်</t>
  </si>
  <si>
    <t>MMR011006701502</t>
  </si>
  <si>
    <t>Thi Ri Mar Lar Ward</t>
  </si>
  <si>
    <t>သီရိမာလာရပ်ကွက်</t>
  </si>
  <si>
    <t>MMR011006701503</t>
  </si>
  <si>
    <t>Thi Ri Nan Dar Ward</t>
  </si>
  <si>
    <t>သီရိနန္ဒာရပ်ကွက်</t>
  </si>
  <si>
    <t>MMR011006701504</t>
  </si>
  <si>
    <t>Thi Ri Khay Mar Ward</t>
  </si>
  <si>
    <t>သီရိခေမာရပ်ကွက်</t>
  </si>
  <si>
    <t>MMR011006701505</t>
  </si>
  <si>
    <t>MMR011006701506</t>
  </si>
  <si>
    <t>Yan Gyi Aung Ward</t>
  </si>
  <si>
    <t>ရန်ကြီးအောင်ရပ်ကွက်</t>
  </si>
  <si>
    <t>MMR011006701507</t>
  </si>
  <si>
    <t>MMR011006701508</t>
  </si>
  <si>
    <t>Aung Myit Tar Ward</t>
  </si>
  <si>
    <t>အောင်မေတ္တာရပ်ကွက်</t>
  </si>
  <si>
    <t>MMR011006701509</t>
  </si>
  <si>
    <t>MMR011006702</t>
  </si>
  <si>
    <t>Lamaing Town</t>
  </si>
  <si>
    <t>MMR011006702501</t>
  </si>
  <si>
    <t>No (1) Ward</t>
  </si>
  <si>
    <t>အမှတ်(၁) ရပ်ကွက်</t>
  </si>
  <si>
    <t>MMR011006702502</t>
  </si>
  <si>
    <t>No (2) Ward</t>
  </si>
  <si>
    <t>အမှတ်(၂) ရပ်ကွက်</t>
  </si>
  <si>
    <t>MMR011006702503</t>
  </si>
  <si>
    <t>No (3) Ward</t>
  </si>
  <si>
    <t>အမှတ်(၃) ရပ်ကွက်</t>
  </si>
  <si>
    <t>MMR011006703</t>
  </si>
  <si>
    <t>Khawzar Town</t>
  </si>
  <si>
    <t>MMR011006703501</t>
  </si>
  <si>
    <t>MMR011006703502</t>
  </si>
  <si>
    <t>MMR011007701</t>
  </si>
  <si>
    <t>Thaton Town</t>
  </si>
  <si>
    <t>MMR011007701501</t>
  </si>
  <si>
    <t>Leik Inn Ward</t>
  </si>
  <si>
    <t>လိပ်အင်းရပ်ကွက်</t>
  </si>
  <si>
    <t>MMR011007701502</t>
  </si>
  <si>
    <t>Nan Khe Ward</t>
  </si>
  <si>
    <t>နန်းခဲရပ်ကွက်</t>
  </si>
  <si>
    <t>MMR011007701503</t>
  </si>
  <si>
    <t>MMR011007701504</t>
  </si>
  <si>
    <t>Thein Kone Ward</t>
  </si>
  <si>
    <t>သိမ်ကုန်းရပ်ကွက်</t>
  </si>
  <si>
    <t>MMR011007701505</t>
  </si>
  <si>
    <t>Bin Hlaing Ward</t>
  </si>
  <si>
    <t>ဘင်လှိုင်ရပ်ကွက်</t>
  </si>
  <si>
    <t>MMR011008701</t>
  </si>
  <si>
    <t>Paung Town</t>
  </si>
  <si>
    <t>MMR011008701501</t>
  </si>
  <si>
    <t>Moe Naing Ward</t>
  </si>
  <si>
    <t>မိုးနိုင်းရပ်ကွက်</t>
  </si>
  <si>
    <t>MMR011008701502</t>
  </si>
  <si>
    <t>Ka Don See Ward</t>
  </si>
  <si>
    <t>ကဒုံစီးရပ်ကွက်</t>
  </si>
  <si>
    <t>MMR011008701503</t>
  </si>
  <si>
    <t>Paung Ward</t>
  </si>
  <si>
    <t>ပေါင်းရပ်ကွက်</t>
  </si>
  <si>
    <t>MMR011008701504</t>
  </si>
  <si>
    <t>Ka Dar Ward</t>
  </si>
  <si>
    <t>ကဒါရပ်ကွက်</t>
  </si>
  <si>
    <t>MMR011009701</t>
  </si>
  <si>
    <t>Kyaikto Town</t>
  </si>
  <si>
    <t>MMR011009701501</t>
  </si>
  <si>
    <t>Zay Yar Mun Ward</t>
  </si>
  <si>
    <t>ဇေယျာမွန်ရပ်ကွက်</t>
  </si>
  <si>
    <t>MMR011009701502</t>
  </si>
  <si>
    <t>Myauk Paing Ward</t>
  </si>
  <si>
    <t>မြောက်ပိုင်းရပ်ကွက်</t>
  </si>
  <si>
    <t>MMR011009701503</t>
  </si>
  <si>
    <t>Kawt San Naing Ward</t>
  </si>
  <si>
    <t>ကော့စံနိုင်ရပ်ကွက်</t>
  </si>
  <si>
    <t>MMR011009701504</t>
  </si>
  <si>
    <t>Taung Paing Ward</t>
  </si>
  <si>
    <t>တောင်ပိုင်းရပ်ကွက်</t>
  </si>
  <si>
    <t>MMR011009701505</t>
  </si>
  <si>
    <t>Kant Kaw Ward</t>
  </si>
  <si>
    <t>ကံ့ကော်ရပ်ကွက်</t>
  </si>
  <si>
    <t>MMR011009701506</t>
  </si>
  <si>
    <t>Taung Thu Su Ward</t>
  </si>
  <si>
    <t>တောင်သူစုရပ်ကွက်</t>
  </si>
  <si>
    <t>MMR011010701</t>
  </si>
  <si>
    <t>Bilin Town</t>
  </si>
  <si>
    <t>MMR011010701501</t>
  </si>
  <si>
    <t>Sa Yar San Ward</t>
  </si>
  <si>
    <t>ဆရာစံရပ်ကွက်</t>
  </si>
  <si>
    <t>MMR011010701502</t>
  </si>
  <si>
    <t>Hpoe Yar Zar Ward</t>
  </si>
  <si>
    <t>ဖိုးရာဇာရပ်ကွက်</t>
  </si>
  <si>
    <t>MMR011010701503</t>
  </si>
  <si>
    <t>Kan Thar Yar Ward</t>
  </si>
  <si>
    <t>ကန်သာယာရပ်ကွက်</t>
  </si>
  <si>
    <t>MMR011010701504</t>
  </si>
  <si>
    <t>Hpoe Hla Gyi Ward</t>
  </si>
  <si>
    <t>ဖိုးလှကြီးရပ်ကွက်</t>
  </si>
  <si>
    <t>MMR011010701505</t>
  </si>
  <si>
    <t>Bo Tay Za Ward</t>
  </si>
  <si>
    <t>ဗိုလ်တေဇရပ်ကွက်</t>
  </si>
  <si>
    <t>VT_Pcode</t>
  </si>
  <si>
    <t>MYAINFO_VT_ID</t>
  </si>
  <si>
    <t>MMR011001001</t>
  </si>
  <si>
    <t>Ka Toe</t>
  </si>
  <si>
    <t>ကတိုး</t>
  </si>
  <si>
    <t>ASIMMR011001001</t>
  </si>
  <si>
    <t>MMR011001002</t>
  </si>
  <si>
    <t>Kawt Wein</t>
  </si>
  <si>
    <t>ကော့ဝိန်</t>
  </si>
  <si>
    <t>ASIMMR011001002</t>
  </si>
  <si>
    <t>MMR011001005</t>
  </si>
  <si>
    <t>Kawt Tun</t>
  </si>
  <si>
    <t>ကော့တွန်</t>
  </si>
  <si>
    <t>ASIMMR011001005</t>
  </si>
  <si>
    <t>MMR011001006</t>
  </si>
  <si>
    <t>Kawt Hnat</t>
  </si>
  <si>
    <t>ကော့နှပ်</t>
  </si>
  <si>
    <t>ASIMMR011001006</t>
  </si>
  <si>
    <t>MMR011001007</t>
  </si>
  <si>
    <t>Kawt Hlar</t>
  </si>
  <si>
    <t>ကော့လှာ</t>
  </si>
  <si>
    <t>ASIMMR011001007</t>
  </si>
  <si>
    <t>MMR011001008</t>
  </si>
  <si>
    <t>Kawt Pauk</t>
  </si>
  <si>
    <t>ကော့ပေါက်</t>
  </si>
  <si>
    <t>ASIMMR011001008</t>
  </si>
  <si>
    <t>MMR011001010</t>
  </si>
  <si>
    <t>Min Ywar</t>
  </si>
  <si>
    <t>မင်းရွာ</t>
  </si>
  <si>
    <t>ASIMMR011001010</t>
  </si>
  <si>
    <t>MMR011001011</t>
  </si>
  <si>
    <t>Mu Yaung</t>
  </si>
  <si>
    <t>မုရောင်း</t>
  </si>
  <si>
    <t>ASIMMR011001011</t>
  </si>
  <si>
    <t>MMR011001014</t>
  </si>
  <si>
    <t>Kawt Kha Ni</t>
  </si>
  <si>
    <t>ကော့ခနိ</t>
  </si>
  <si>
    <t>ASIMMR011001014</t>
  </si>
  <si>
    <t>MMR011001016</t>
  </si>
  <si>
    <t>Kyar Inn</t>
  </si>
  <si>
    <t>ကြာအင်း</t>
  </si>
  <si>
    <t>ASIMMR011001016</t>
  </si>
  <si>
    <t>MMR011001017</t>
  </si>
  <si>
    <t>Kawt Kha Mei</t>
  </si>
  <si>
    <t>ကော့ခမယ်</t>
  </si>
  <si>
    <t>ASIMMR011001017</t>
  </si>
  <si>
    <t>MMR011001018</t>
  </si>
  <si>
    <t>Hpar Auk</t>
  </si>
  <si>
    <t>ဖါးအောက်</t>
  </si>
  <si>
    <t>ASIMMR011001018</t>
  </si>
  <si>
    <t>MMR011001019</t>
  </si>
  <si>
    <t>Yo Go</t>
  </si>
  <si>
    <t>ရိုးဂိုး</t>
  </si>
  <si>
    <t>ASIMMR011001019</t>
  </si>
  <si>
    <t>MMR011002001</t>
  </si>
  <si>
    <t>An Ka Ye</t>
  </si>
  <si>
    <t>အံကရဲ</t>
  </si>
  <si>
    <t>ASIMMR011002001</t>
  </si>
  <si>
    <t>MMR011002002</t>
  </si>
  <si>
    <t>Ah Hta Yan</t>
  </si>
  <si>
    <t>အထရံ</t>
  </si>
  <si>
    <t>ASIMMR011002002</t>
  </si>
  <si>
    <t>MMR011002003</t>
  </si>
  <si>
    <t>Bar Bu Kone</t>
  </si>
  <si>
    <t>ဘာဘူကုန်း</t>
  </si>
  <si>
    <t>ASIMMR011002003</t>
  </si>
  <si>
    <t>MMR011002004</t>
  </si>
  <si>
    <t>Bein Byaw</t>
  </si>
  <si>
    <t>ဘိန်းဗျော</t>
  </si>
  <si>
    <t>ASIMMR011002004</t>
  </si>
  <si>
    <t>MMR011002005</t>
  </si>
  <si>
    <t>Dhamma Tha</t>
  </si>
  <si>
    <t>ဓဓဓမ္မဿဓ</t>
  </si>
  <si>
    <t>ASIMMR011002005</t>
  </si>
  <si>
    <t>MMR011002006</t>
  </si>
  <si>
    <t>Hla Ka Zaing</t>
  </si>
  <si>
    <t>လှကဇိုင်း</t>
  </si>
  <si>
    <t>ASIMMR011002006</t>
  </si>
  <si>
    <t>MMR011002007</t>
  </si>
  <si>
    <t>Ka Dar</t>
  </si>
  <si>
    <t>ကဒါ</t>
  </si>
  <si>
    <t>ASIMMR011002007</t>
  </si>
  <si>
    <t>MMR011002008</t>
  </si>
  <si>
    <t>Ka Laing Ka Naing</t>
  </si>
  <si>
    <t>ကလိုင်းကနိုင်</t>
  </si>
  <si>
    <t>ASIMMR011002008</t>
  </si>
  <si>
    <t>MMR011002009</t>
  </si>
  <si>
    <t>Kha Naung</t>
  </si>
  <si>
    <t>ခနောင်</t>
  </si>
  <si>
    <t>ASIMMR011002009</t>
  </si>
  <si>
    <t>MMR011002010</t>
  </si>
  <si>
    <t>Kawt Bwee</t>
  </si>
  <si>
    <t>ကော့ဘွီး</t>
  </si>
  <si>
    <t>ASIMMR011002010</t>
  </si>
  <si>
    <t>MMR011002011</t>
  </si>
  <si>
    <t>Kawt Kha Lein</t>
  </si>
  <si>
    <t>ကော့ခလိန်</t>
  </si>
  <si>
    <t>ASIMMR011002011</t>
  </si>
  <si>
    <t>MMR011002012</t>
  </si>
  <si>
    <t>Kawt Pa Laing</t>
  </si>
  <si>
    <t>ကော့ပလိုင်</t>
  </si>
  <si>
    <t>ASIMMR011002012</t>
  </si>
  <si>
    <t>MMR011002013</t>
  </si>
  <si>
    <t>Kawt Ka Lawt</t>
  </si>
  <si>
    <t>ကော့ကလော့</t>
  </si>
  <si>
    <t>ASIMMR011002013</t>
  </si>
  <si>
    <t>MMR011002014</t>
  </si>
  <si>
    <t>Kawt Pa Naw</t>
  </si>
  <si>
    <t>ကော့ပနော</t>
  </si>
  <si>
    <t>ASIMMR011002014</t>
  </si>
  <si>
    <t>MMR011002015</t>
  </si>
  <si>
    <t>Kawt That</t>
  </si>
  <si>
    <t>ကော့သတ်</t>
  </si>
  <si>
    <t>ASIMMR011002015</t>
  </si>
  <si>
    <t>MMR011002016</t>
  </si>
  <si>
    <t>Kha Yon</t>
  </si>
  <si>
    <t>ခရုံ</t>
  </si>
  <si>
    <t>ASIMMR011002016</t>
  </si>
  <si>
    <t>MMR011002017</t>
  </si>
  <si>
    <t>Kun Ngan</t>
  </si>
  <si>
    <t>ကွမ်ငန်း</t>
  </si>
  <si>
    <t>ASIMMR011002017</t>
  </si>
  <si>
    <t>MMR011002018</t>
  </si>
  <si>
    <t>Kyaik Pa Yan</t>
  </si>
  <si>
    <t>ကျိုက်ပရံ</t>
  </si>
  <si>
    <t>ASIMMR011002018</t>
  </si>
  <si>
    <t>MMR011002019</t>
  </si>
  <si>
    <t>Kyee Oke</t>
  </si>
  <si>
    <t>ကြီးအုပ်</t>
  </si>
  <si>
    <t>ASIMMR011002019</t>
  </si>
  <si>
    <t>MMR011002020</t>
  </si>
  <si>
    <t>Kyon Kwei</t>
  </si>
  <si>
    <t>ကျုံကွယ်</t>
  </si>
  <si>
    <t>ASIMMR011002020</t>
  </si>
  <si>
    <t>MMR011002021</t>
  </si>
  <si>
    <t>Kyon Sein</t>
  </si>
  <si>
    <t>ကျုံစိန်</t>
  </si>
  <si>
    <t>ASIMMR011002021</t>
  </si>
  <si>
    <t>MMR011002022</t>
  </si>
  <si>
    <t>Kyon Wan</t>
  </si>
  <si>
    <t>ကျုံဝမ်း</t>
  </si>
  <si>
    <t>ASIMMR011002022</t>
  </si>
  <si>
    <t>MMR011002023</t>
  </si>
  <si>
    <t>Kyun Ywar</t>
  </si>
  <si>
    <t>ကျွန်းရွာ</t>
  </si>
  <si>
    <t>ASIMMR011002023</t>
  </si>
  <si>
    <t>MMR011002024</t>
  </si>
  <si>
    <t>La Mu Kho</t>
  </si>
  <si>
    <t>လမုခို</t>
  </si>
  <si>
    <t>ASIMMR011002024</t>
  </si>
  <si>
    <t>MMR011002025</t>
  </si>
  <si>
    <t>Let Pan</t>
  </si>
  <si>
    <t>လက်ပန်</t>
  </si>
  <si>
    <t>ASIMMR011002025</t>
  </si>
  <si>
    <t>MMR011002026</t>
  </si>
  <si>
    <t>Mei Ka Yo</t>
  </si>
  <si>
    <t>မယ်ကရို</t>
  </si>
  <si>
    <t>ASIMMR011002026</t>
  </si>
  <si>
    <t>MMR011002027</t>
  </si>
  <si>
    <t>Mi Ka Thit</t>
  </si>
  <si>
    <t>မိကသစ်</t>
  </si>
  <si>
    <t>ASIMMR011002027</t>
  </si>
  <si>
    <t>MMR011002028</t>
  </si>
  <si>
    <t>Moke Soe Kyun</t>
  </si>
  <si>
    <t>မုဆိုးကျွန်း</t>
  </si>
  <si>
    <t>ASIMMR011002028</t>
  </si>
  <si>
    <t>MMR011002029</t>
  </si>
  <si>
    <t>Nga Pu Inn</t>
  </si>
  <si>
    <t>ငပုအင်း</t>
  </si>
  <si>
    <t>ASIMMR011002029</t>
  </si>
  <si>
    <t>MMR011002030</t>
  </si>
  <si>
    <t>Nga Byay Ma</t>
  </si>
  <si>
    <t>ငဗြေမ</t>
  </si>
  <si>
    <t>ASIMMR011002030</t>
  </si>
  <si>
    <t>MMR011002031</t>
  </si>
  <si>
    <t>Ni Don</t>
  </si>
  <si>
    <t>နိဒုံ</t>
  </si>
  <si>
    <t>ASIMMR011002031</t>
  </si>
  <si>
    <t>MMR011002032</t>
  </si>
  <si>
    <t>Nyaung Pin Seik</t>
  </si>
  <si>
    <t>ညောင်ပင်ဆိပ်</t>
  </si>
  <si>
    <t>ASIMMR011002032</t>
  </si>
  <si>
    <t>MMR011002033</t>
  </si>
  <si>
    <t>Hpar Pyauk</t>
  </si>
  <si>
    <t>ဖားပျောက်</t>
  </si>
  <si>
    <t>ASIMMR011002033</t>
  </si>
  <si>
    <t>MMR011002034</t>
  </si>
  <si>
    <t>Pein Hne Kone</t>
  </si>
  <si>
    <t>ပိန်းနဲကုန်း</t>
  </si>
  <si>
    <t>ASIMMR011002034</t>
  </si>
  <si>
    <t>MMR011002035</t>
  </si>
  <si>
    <t>Hpa Non</t>
  </si>
  <si>
    <t>ဖနုုံ</t>
  </si>
  <si>
    <t>ASIMMR011002035</t>
  </si>
  <si>
    <t>MMR011002036</t>
  </si>
  <si>
    <t>Hpar Thein</t>
  </si>
  <si>
    <t>ဖာသိမ်</t>
  </si>
  <si>
    <t>ASIMMR011002036</t>
  </si>
  <si>
    <t>MMR011002037</t>
  </si>
  <si>
    <t>Ta Ra Nar</t>
  </si>
  <si>
    <t>တရနာ</t>
  </si>
  <si>
    <t>ASIMMR011002037</t>
  </si>
  <si>
    <t>MMR011002038</t>
  </si>
  <si>
    <t>Than Ka Laung</t>
  </si>
  <si>
    <t>သံကလောင်</t>
  </si>
  <si>
    <t>ASIMMR011002038</t>
  </si>
  <si>
    <t>MMR011002039</t>
  </si>
  <si>
    <t>U Lay</t>
  </si>
  <si>
    <t>ဦးလေး</t>
  </si>
  <si>
    <t>ASIMMR011002039</t>
  </si>
  <si>
    <t>Yae Twin Kone</t>
  </si>
  <si>
    <t>ရေတွင်းကုန်း</t>
  </si>
  <si>
    <t>MMR011002041</t>
  </si>
  <si>
    <t>Hlwa Zin Kone</t>
  </si>
  <si>
    <t>လွှစင်ကုန်း</t>
  </si>
  <si>
    <t>ASIMMR011002041</t>
  </si>
  <si>
    <t>MMR011002042</t>
  </si>
  <si>
    <t>Chaung Hnit Khwa</t>
  </si>
  <si>
    <t>ချောင်းနှစ်ခွ</t>
  </si>
  <si>
    <t>ASIMMR011002042</t>
  </si>
  <si>
    <t>MMR011002043</t>
  </si>
  <si>
    <t>Ka Ton Si</t>
  </si>
  <si>
    <t>ကတုံစိ</t>
  </si>
  <si>
    <t>ASIMMR011002043</t>
  </si>
  <si>
    <t>MMR011002044</t>
  </si>
  <si>
    <t>Yae Pu</t>
  </si>
  <si>
    <t>ရေပူ</t>
  </si>
  <si>
    <t>ASIMMR011002044</t>
  </si>
  <si>
    <t>MMR011003001</t>
  </si>
  <si>
    <t>Ywar Lut</t>
  </si>
  <si>
    <t>ရွာလွတ်</t>
  </si>
  <si>
    <t>ASIMMR011003001</t>
  </si>
  <si>
    <t>MMR011003002</t>
  </si>
  <si>
    <t>Da Yei</t>
  </si>
  <si>
    <t>ဒရယ်</t>
  </si>
  <si>
    <t>ASIMMR011003002</t>
  </si>
  <si>
    <t>MMR011003003</t>
  </si>
  <si>
    <t>Ka Lwi</t>
  </si>
  <si>
    <t>ကလွီ</t>
  </si>
  <si>
    <t>ASIMMR011003003</t>
  </si>
  <si>
    <t>MMR011003004</t>
  </si>
  <si>
    <t>Ka Mar Mo</t>
  </si>
  <si>
    <t>ကမာမို</t>
  </si>
  <si>
    <t>ASIMMR011003004</t>
  </si>
  <si>
    <t>MMR011003005</t>
  </si>
  <si>
    <t>Nyaung Lan</t>
  </si>
  <si>
    <t>ညောင်လမ်း</t>
  </si>
  <si>
    <t>ASIMMR011003005</t>
  </si>
  <si>
    <t>MMR011003006</t>
  </si>
  <si>
    <t>Taw Ka Nar</t>
  </si>
  <si>
    <t>တော်ကနာ</t>
  </si>
  <si>
    <t>ASIMMR011003006</t>
  </si>
  <si>
    <t>MMR011003007</t>
  </si>
  <si>
    <t>Hnee Hmoke</t>
  </si>
  <si>
    <t>နှီးမှုတ်</t>
  </si>
  <si>
    <t>ASIMMR011003007</t>
  </si>
  <si>
    <t>MMR011003008</t>
  </si>
  <si>
    <t>Se Pa Lar</t>
  </si>
  <si>
    <t>ဆယ်ပလာ</t>
  </si>
  <si>
    <t>ASIMMR011003008</t>
  </si>
  <si>
    <t>MMR011003009</t>
  </si>
  <si>
    <t>Zee Kone</t>
  </si>
  <si>
    <t>ASIMMR011003009</t>
  </si>
  <si>
    <t>MMR011003010</t>
  </si>
  <si>
    <t>Mu Yit Gyi</t>
  </si>
  <si>
    <t>မုရစ်ကြီး</t>
  </si>
  <si>
    <t>ASIMMR011003010</t>
  </si>
  <si>
    <t>MMR011003011</t>
  </si>
  <si>
    <t>Taw Pun</t>
  </si>
  <si>
    <t>တော်ပွန်</t>
  </si>
  <si>
    <t>ASIMMR011003011</t>
  </si>
  <si>
    <t>MMR011003012</t>
  </si>
  <si>
    <t>Kayin Win Sein</t>
  </si>
  <si>
    <t>ကရင်ဝင်းစိန်</t>
  </si>
  <si>
    <t>ASIMMR011003012</t>
  </si>
  <si>
    <t>MMR011003013</t>
  </si>
  <si>
    <t>Mu Kwe</t>
  </si>
  <si>
    <t>မုကွဲ</t>
  </si>
  <si>
    <t>ASIMMR011003013</t>
  </si>
  <si>
    <t>MMR011003014</t>
  </si>
  <si>
    <t>Ka Lawt</t>
  </si>
  <si>
    <t>ကလော့</t>
  </si>
  <si>
    <t>ASIMMR011003014</t>
  </si>
  <si>
    <t>MMR011003015</t>
  </si>
  <si>
    <t>Kun Yaik</t>
  </si>
  <si>
    <t>ကွမ်ရိုက်</t>
  </si>
  <si>
    <t>ASIMMR011003015</t>
  </si>
  <si>
    <t>MMR011003016</t>
  </si>
  <si>
    <t>Ka Ma Nin</t>
  </si>
  <si>
    <t>ကမနင်း</t>
  </si>
  <si>
    <t>ASIMMR011003016</t>
  </si>
  <si>
    <t>MMR011003017</t>
  </si>
  <si>
    <t>Saw Ke</t>
  </si>
  <si>
    <t>စော်ကဲ</t>
  </si>
  <si>
    <t>ASIMMR011003017</t>
  </si>
  <si>
    <t>MMR011003018</t>
  </si>
  <si>
    <t>Ka Yaik Du</t>
  </si>
  <si>
    <t>ခရိုက်ဒူး</t>
  </si>
  <si>
    <t>ASIMMR011003018</t>
  </si>
  <si>
    <t>MMR011003019</t>
  </si>
  <si>
    <t>Mu Yit Kalay</t>
  </si>
  <si>
    <t>မုရစ်ကလေး</t>
  </si>
  <si>
    <t>ASIMMR011003019</t>
  </si>
  <si>
    <t>MMR011003020</t>
  </si>
  <si>
    <t>Hpan Hpa</t>
  </si>
  <si>
    <t>ဖံဖ</t>
  </si>
  <si>
    <t>ASIMMR011003020</t>
  </si>
  <si>
    <t>MMR011003021</t>
  </si>
  <si>
    <t>Ta Ku Pa Ti</t>
  </si>
  <si>
    <t>တကူပတီ</t>
  </si>
  <si>
    <t>ASIMMR011003021</t>
  </si>
  <si>
    <t>MMR011003022</t>
  </si>
  <si>
    <t>Ku Lar Toet</t>
  </si>
  <si>
    <t>ကုလားတို့</t>
  </si>
  <si>
    <t>ASIMMR011003022</t>
  </si>
  <si>
    <t>MMR011003023</t>
  </si>
  <si>
    <t>Kha Yaik Thit</t>
  </si>
  <si>
    <t>ခရိုက်သစ်</t>
  </si>
  <si>
    <t>ASIMMR011003023</t>
  </si>
  <si>
    <t>MMR011003024</t>
  </si>
  <si>
    <t>Kun Thea</t>
  </si>
  <si>
    <t>ကွမ်သဲ</t>
  </si>
  <si>
    <t>ASIMMR011003024</t>
  </si>
  <si>
    <t>MMR011003025</t>
  </si>
  <si>
    <t>Ma Yan</t>
  </si>
  <si>
    <t>မရမ်း</t>
  </si>
  <si>
    <t>ASIMMR011003025</t>
  </si>
  <si>
    <t>MMR011003026</t>
  </si>
  <si>
    <t>Ku Lar Bi</t>
  </si>
  <si>
    <t>ကုလားဘီ</t>
  </si>
  <si>
    <t>ASIMMR011003026</t>
  </si>
  <si>
    <t>MMR011003027</t>
  </si>
  <si>
    <t>Wei Lan</t>
  </si>
  <si>
    <t>ဝယ်လမ်း</t>
  </si>
  <si>
    <t>ASIMMR011003027</t>
  </si>
  <si>
    <t>MMR011003028</t>
  </si>
  <si>
    <t>Hin Thar Kyun</t>
  </si>
  <si>
    <t>ဟင်္သာကျွန်း</t>
  </si>
  <si>
    <t>ASIMMR011003028</t>
  </si>
  <si>
    <t>MMR011003029</t>
  </si>
  <si>
    <t>Kawt Ka Daik</t>
  </si>
  <si>
    <t>ကော့ကဒိုက်</t>
  </si>
  <si>
    <t>ASIMMR011003029</t>
  </si>
  <si>
    <t>MMR011003030</t>
  </si>
  <si>
    <t>Ah Bit</t>
  </si>
  <si>
    <t>အဘစ်</t>
  </si>
  <si>
    <t>ASIMMR011003030</t>
  </si>
  <si>
    <t>MMR011003031</t>
  </si>
  <si>
    <t>Kun Hlar</t>
  </si>
  <si>
    <t>ကွမ်လှာ</t>
  </si>
  <si>
    <t>ASIMMR011003031</t>
  </si>
  <si>
    <t>MMR011003032</t>
  </si>
  <si>
    <t>Ka Mar Kay</t>
  </si>
  <si>
    <t>ကမာကေး</t>
  </si>
  <si>
    <t>ASIMMR011003032</t>
  </si>
  <si>
    <t>MMR011003033</t>
  </si>
  <si>
    <t>Kha Yaik Hnee Hu</t>
  </si>
  <si>
    <t>ခရိုက်နှီးဟု</t>
  </si>
  <si>
    <t>ASIMMR011003033</t>
  </si>
  <si>
    <t>MMR011003034</t>
  </si>
  <si>
    <t>Thet Kaw</t>
  </si>
  <si>
    <t>သက္ကော</t>
  </si>
  <si>
    <t>ASIMMR011003034</t>
  </si>
  <si>
    <t>MMR011003035</t>
  </si>
  <si>
    <t>Taung Sun</t>
  </si>
  <si>
    <t>တောင်စွန်း</t>
  </si>
  <si>
    <t>ASIMMR011003035</t>
  </si>
  <si>
    <t>MMR011003036</t>
  </si>
  <si>
    <t>Daung Yat (West)</t>
  </si>
  <si>
    <t>ဒေါင်းရပ် (အနောက်)</t>
  </si>
  <si>
    <t>ASIMMR011003036</t>
  </si>
  <si>
    <t>MMR011003037</t>
  </si>
  <si>
    <t>Daung Yet (East)</t>
  </si>
  <si>
    <t>ဒေါင်းရပ် (အရှေ့)</t>
  </si>
  <si>
    <t>ASIMMR011003037</t>
  </si>
  <si>
    <t>MMR011003038</t>
  </si>
  <si>
    <t>Kawt Mu Pun</t>
  </si>
  <si>
    <t>ကော့မုပွန်</t>
  </si>
  <si>
    <t>ASIMMR011003038</t>
  </si>
  <si>
    <t>MMR011003039</t>
  </si>
  <si>
    <t>Ka Hnyaw</t>
  </si>
  <si>
    <t>ကညှော်</t>
  </si>
  <si>
    <t>ASIMMR011003039</t>
  </si>
  <si>
    <t>Boe Net</t>
  </si>
  <si>
    <t>ဘိုးနက်</t>
  </si>
  <si>
    <t>MMR011003041</t>
  </si>
  <si>
    <t>Mu Du</t>
  </si>
  <si>
    <t>မုဒူး</t>
  </si>
  <si>
    <t>ASIMMR011003041</t>
  </si>
  <si>
    <t>MMR011003042</t>
  </si>
  <si>
    <t>Nat Hmaw</t>
  </si>
  <si>
    <t>နတ်မှော်</t>
  </si>
  <si>
    <t>ASIMMR011003042</t>
  </si>
  <si>
    <t>Mya Mar Lar</t>
  </si>
  <si>
    <t>မြမာလာ</t>
  </si>
  <si>
    <t>Hnit Kaing</t>
  </si>
  <si>
    <t>နှစ်ကိုင်း</t>
  </si>
  <si>
    <t>Sin Taung</t>
  </si>
  <si>
    <t>ဆင်တောင်</t>
  </si>
  <si>
    <t>Kayin Thaung</t>
  </si>
  <si>
    <t>ကရင်သောင်</t>
  </si>
  <si>
    <t>Pa Dar Ngan</t>
  </si>
  <si>
    <t>ပဒါငံ</t>
  </si>
  <si>
    <t>Kun That</t>
  </si>
  <si>
    <t>ကွမ်သတ်</t>
  </si>
  <si>
    <t>Kyon Ka Dat</t>
  </si>
  <si>
    <t>ကျုံကဒါတ်</t>
  </si>
  <si>
    <t>Set Se</t>
  </si>
  <si>
    <t>စက်စဲ</t>
  </si>
  <si>
    <t>Taung Hpa Lu</t>
  </si>
  <si>
    <t>တောင်ဖလု</t>
  </si>
  <si>
    <t>War Kha Yu</t>
  </si>
  <si>
    <t>ဝါခရု</t>
  </si>
  <si>
    <t>Hpaung Sein</t>
  </si>
  <si>
    <t>ဖေါင်စိန်</t>
  </si>
  <si>
    <t>Kyon Ka Yoke</t>
  </si>
  <si>
    <t>ကျုံကရုတ်</t>
  </si>
  <si>
    <t>Pa Nga</t>
  </si>
  <si>
    <t>ပင</t>
  </si>
  <si>
    <t>Wea Yet Ywar Thit</t>
  </si>
  <si>
    <t>ဝဲရက်ရွာသစ်</t>
  </si>
  <si>
    <t>Wea Ka Li</t>
  </si>
  <si>
    <t>ဝဲကလီ</t>
  </si>
  <si>
    <t>Wea Ka War</t>
  </si>
  <si>
    <t>ဝဲကဝါ</t>
  </si>
  <si>
    <t>Wea Win Ka Yar</t>
  </si>
  <si>
    <t>ဝဲဝင်ကရာ</t>
  </si>
  <si>
    <t>Ka Yoke Pi</t>
  </si>
  <si>
    <t>ကရုပ္ပိ</t>
  </si>
  <si>
    <t>Sa Khan Gyi</t>
  </si>
  <si>
    <t>စခမ်းကြီး</t>
  </si>
  <si>
    <t>Wea Ka Laung</t>
  </si>
  <si>
    <t>ဝဲကလောင်း</t>
  </si>
  <si>
    <t>An Khe</t>
  </si>
  <si>
    <t>အံခဲ</t>
  </si>
  <si>
    <t>Kawt Lay</t>
  </si>
  <si>
    <t>ကော့လေး</t>
  </si>
  <si>
    <t>Htin Shu</t>
  </si>
  <si>
    <t>ထင်းရူး</t>
  </si>
  <si>
    <t>Wea Kha Mi</t>
  </si>
  <si>
    <t>ဝဲခမိ</t>
  </si>
  <si>
    <t>Kyaung Ywar</t>
  </si>
  <si>
    <t>ကျောင်းရွာ</t>
  </si>
  <si>
    <t>Ah Nin</t>
  </si>
  <si>
    <t>အနင်း</t>
  </si>
  <si>
    <t>MMR011005001</t>
  </si>
  <si>
    <t>Tar Pa Thun</t>
  </si>
  <si>
    <t>တာပသွန်</t>
  </si>
  <si>
    <t>ASIMMR011005001</t>
  </si>
  <si>
    <t>MMR011005002</t>
  </si>
  <si>
    <t>Kwayt Wan</t>
  </si>
  <si>
    <t>ကွေ့ဝမ်း</t>
  </si>
  <si>
    <t>ASIMMR011005002</t>
  </si>
  <si>
    <t>MMR011005003</t>
  </si>
  <si>
    <t>Naing Pyaing</t>
  </si>
  <si>
    <t>နိုင်းပြိုင်</t>
  </si>
  <si>
    <t>ASIMMR011005003</t>
  </si>
  <si>
    <t>MMR011005004</t>
  </si>
  <si>
    <t>Kyauk Ta Lone</t>
  </si>
  <si>
    <t>ကျောက်တလုံး</t>
  </si>
  <si>
    <t>ASIMMR011005004</t>
  </si>
  <si>
    <t>MMR011005005</t>
  </si>
  <si>
    <t>Hmein Ga Nein</t>
  </si>
  <si>
    <t>မှိန်ဂနိမ်း</t>
  </si>
  <si>
    <t>ASIMMR011005005</t>
  </si>
  <si>
    <t>MMR011005006</t>
  </si>
  <si>
    <t>Kawt Kha Pon</t>
  </si>
  <si>
    <t>ကော့ခပုံ</t>
  </si>
  <si>
    <t>ASIMMR011005006</t>
  </si>
  <si>
    <t>MMR011005007</t>
  </si>
  <si>
    <t>Kun Tar</t>
  </si>
  <si>
    <t>ကွမ်တာ</t>
  </si>
  <si>
    <t>ASIMMR011005007</t>
  </si>
  <si>
    <t>MMR011005008</t>
  </si>
  <si>
    <t>Be Yan</t>
  </si>
  <si>
    <t>ဘဲရမ်း</t>
  </si>
  <si>
    <t>ASIMMR011005008</t>
  </si>
  <si>
    <t>MMR011005009</t>
  </si>
  <si>
    <t>Kin Chaung</t>
  </si>
  <si>
    <t>ကင်းချောင်း</t>
  </si>
  <si>
    <t>ASIMMR011005009</t>
  </si>
  <si>
    <t>MMR011005010</t>
  </si>
  <si>
    <t>Kyon Hpaik</t>
  </si>
  <si>
    <t>ကျုံဖိုက်</t>
  </si>
  <si>
    <t>ASIMMR011005010</t>
  </si>
  <si>
    <t>MMR011005011</t>
  </si>
  <si>
    <t>Wet Te</t>
  </si>
  <si>
    <t>ဝက်တဲ</t>
  </si>
  <si>
    <t>ASIMMR011005011</t>
  </si>
  <si>
    <t>MMR011005012</t>
  </si>
  <si>
    <t>Nyaung Kone</t>
  </si>
  <si>
    <t>ညောင်ကုန်း</t>
  </si>
  <si>
    <t>ASIMMR011005012</t>
  </si>
  <si>
    <t>MMR011005013</t>
  </si>
  <si>
    <t>Kawt Pa Ran</t>
  </si>
  <si>
    <t>ကော့ပရံ</t>
  </si>
  <si>
    <t>ASIMMR011005013</t>
  </si>
  <si>
    <t>MMR011005014</t>
  </si>
  <si>
    <t>Ka Tone Paw</t>
  </si>
  <si>
    <t>ကတုံးပေါ်</t>
  </si>
  <si>
    <t>ASIMMR011005014</t>
  </si>
  <si>
    <t>MMR011005015</t>
  </si>
  <si>
    <t>Ba Lauk Nyaung Waing</t>
  </si>
  <si>
    <t>ဘလောက်ညောင်ဝိုင်း</t>
  </si>
  <si>
    <t>ASIMMR011005015</t>
  </si>
  <si>
    <t>MMR011005016</t>
  </si>
  <si>
    <t>ဝဲကလိ</t>
  </si>
  <si>
    <t>ASIMMR011005016</t>
  </si>
  <si>
    <t>MMR011005017</t>
  </si>
  <si>
    <t>Kyaik Ywea</t>
  </si>
  <si>
    <t>ကျိုက်ရွဲ</t>
  </si>
  <si>
    <t>ASIMMR011005017</t>
  </si>
  <si>
    <t>MMR011005018</t>
  </si>
  <si>
    <t>Ta Khun Taing</t>
  </si>
  <si>
    <t>တံခွန်တိုင်</t>
  </si>
  <si>
    <t>ASIMMR011005018</t>
  </si>
  <si>
    <t>MMR011005019</t>
  </si>
  <si>
    <t>Taw Ku</t>
  </si>
  <si>
    <t>တော်ကူး</t>
  </si>
  <si>
    <t>ASIMMR011005019</t>
  </si>
  <si>
    <t>MMR011005020</t>
  </si>
  <si>
    <t>Naing Hlon Let Tet</t>
  </si>
  <si>
    <t>နိုင်လှုံလက်တက်</t>
  </si>
  <si>
    <t>ASIMMR011005020</t>
  </si>
  <si>
    <t>MMR011005021</t>
  </si>
  <si>
    <t>Ah Khun</t>
  </si>
  <si>
    <t>အခွန်</t>
  </si>
  <si>
    <t>ASIMMR011005021</t>
  </si>
  <si>
    <t>MMR011005022</t>
  </si>
  <si>
    <t>Gon Hnyin Tan</t>
  </si>
  <si>
    <t>ဂုံညင်းတန်း</t>
  </si>
  <si>
    <t>ASIMMR011005022</t>
  </si>
  <si>
    <t>MMR011005023</t>
  </si>
  <si>
    <t>Thein Kone</t>
  </si>
  <si>
    <t>သိမ်ကုန်း</t>
  </si>
  <si>
    <t>ASIMMR011005023</t>
  </si>
  <si>
    <t>MMR011005024</t>
  </si>
  <si>
    <t>Ka Mar Wet</t>
  </si>
  <si>
    <t>ကမာဝက်</t>
  </si>
  <si>
    <t>ASIMMR011005024</t>
  </si>
  <si>
    <t>MMR011005025</t>
  </si>
  <si>
    <t>Htaung Kay</t>
  </si>
  <si>
    <t>ထောင်ကေး</t>
  </si>
  <si>
    <t>ASIMMR011005025</t>
  </si>
  <si>
    <t>MMR011005026</t>
  </si>
  <si>
    <t>Sein Taung</t>
  </si>
  <si>
    <t>စိန်တောင်</t>
  </si>
  <si>
    <t>ASIMMR011005026</t>
  </si>
  <si>
    <t>MMR011005027</t>
  </si>
  <si>
    <t>Hpe Do</t>
  </si>
  <si>
    <t>ဖဲဒို</t>
  </si>
  <si>
    <t>ASIMMR011005027</t>
  </si>
  <si>
    <t>MMR011005028</t>
  </si>
  <si>
    <t>Ka Lawt Thawt</t>
  </si>
  <si>
    <t>ကလော့သော့</t>
  </si>
  <si>
    <t>ASIMMR011005028</t>
  </si>
  <si>
    <t>MMR011005029</t>
  </si>
  <si>
    <t>Kawt Pi Htaw</t>
  </si>
  <si>
    <t>ကော့ပီထော်</t>
  </si>
  <si>
    <t>ASIMMR011005029</t>
  </si>
  <si>
    <t>MMR011005030</t>
  </si>
  <si>
    <t>Do Mar</t>
  </si>
  <si>
    <t>ဒိုမား</t>
  </si>
  <si>
    <t>ASIMMR011005030</t>
  </si>
  <si>
    <t>MMR011005031</t>
  </si>
  <si>
    <t>Taung Pa</t>
  </si>
  <si>
    <t>တောင်ပ</t>
  </si>
  <si>
    <t>ASIMMR011005031</t>
  </si>
  <si>
    <t>MMR011005032</t>
  </si>
  <si>
    <t>Hton Man</t>
  </si>
  <si>
    <t>ထုံမံ</t>
  </si>
  <si>
    <t>ASIMMR011005032</t>
  </si>
  <si>
    <t>MMR011005033</t>
  </si>
  <si>
    <t>Kun Ka Bwee</t>
  </si>
  <si>
    <t>ကွမ်ကဗွီး</t>
  </si>
  <si>
    <t>ASIMMR011005033</t>
  </si>
  <si>
    <t>MMR011005034</t>
  </si>
  <si>
    <t>Hnee Pa Daw</t>
  </si>
  <si>
    <t>နှီးပဒေါ</t>
  </si>
  <si>
    <t>ASIMMR011005034</t>
  </si>
  <si>
    <t>MMR011005035</t>
  </si>
  <si>
    <t>Set Thwei</t>
  </si>
  <si>
    <t>ဆက်သွယ်</t>
  </si>
  <si>
    <t>ASIMMR011005035</t>
  </si>
  <si>
    <t>MMR011005036</t>
  </si>
  <si>
    <t>Ka Mar Oke</t>
  </si>
  <si>
    <t>ကမာအုပ်</t>
  </si>
  <si>
    <t>ASIMMR011005036</t>
  </si>
  <si>
    <t>MMR011005037</t>
  </si>
  <si>
    <t>Yaung Daung</t>
  </si>
  <si>
    <t>ရောင်းဒေါင်း</t>
  </si>
  <si>
    <t>ASIMMR011005037</t>
  </si>
  <si>
    <t>MMR011005038</t>
  </si>
  <si>
    <t>ASIMMR011005038</t>
  </si>
  <si>
    <t>MMR011006001</t>
  </si>
  <si>
    <t>Ah Sin</t>
  </si>
  <si>
    <t>အစင်</t>
  </si>
  <si>
    <t>ASIMMR011006001</t>
  </si>
  <si>
    <t>MMR011006002</t>
  </si>
  <si>
    <t>Zee Hpyu Thaung</t>
  </si>
  <si>
    <t>ဇီးဖြူသောင်</t>
  </si>
  <si>
    <t>ASIMMR011006002</t>
  </si>
  <si>
    <t>MMR011006003</t>
  </si>
  <si>
    <t>Ah Baw</t>
  </si>
  <si>
    <t>အဘော်</t>
  </si>
  <si>
    <t>ASIMMR011006003</t>
  </si>
  <si>
    <t>MMR011006004</t>
  </si>
  <si>
    <t>Tu Myaung</t>
  </si>
  <si>
    <t>တူးမြောင်း</t>
  </si>
  <si>
    <t>ASIMMR011006004</t>
  </si>
  <si>
    <t>MMR011006005</t>
  </si>
  <si>
    <t>ASIMMR011006005</t>
  </si>
  <si>
    <t>MMR011006006</t>
  </si>
  <si>
    <t>An Din</t>
  </si>
  <si>
    <t>အံဒင်</t>
  </si>
  <si>
    <t>ASIMMR011006006</t>
  </si>
  <si>
    <t>MMR011006007</t>
  </si>
  <si>
    <t>ASIMMR011006007</t>
  </si>
  <si>
    <t>MMR011006008</t>
  </si>
  <si>
    <t>Kyauk Mi Khaung</t>
  </si>
  <si>
    <t>ကျောက်မိကျောင်း</t>
  </si>
  <si>
    <t>ASIMMR011006008</t>
  </si>
  <si>
    <t>MMR011006009</t>
  </si>
  <si>
    <t>Chaung Taung</t>
  </si>
  <si>
    <t>ချောင်းတောင်</t>
  </si>
  <si>
    <t>ASIMMR011006009</t>
  </si>
  <si>
    <t>MMR011006010</t>
  </si>
  <si>
    <t>Du Yar</t>
  </si>
  <si>
    <t>ဒူးယား</t>
  </si>
  <si>
    <t>ASIMMR011006010</t>
  </si>
  <si>
    <t>MMR011006011</t>
  </si>
  <si>
    <t>Thin Gan Kyun</t>
  </si>
  <si>
    <t>ASIMMR011006011</t>
  </si>
  <si>
    <t>MMR011006012</t>
  </si>
  <si>
    <t>Ah Yu Taung</t>
  </si>
  <si>
    <t>အရုတောင်</t>
  </si>
  <si>
    <t>ASIMMR011006012</t>
  </si>
  <si>
    <t>MMR011006013</t>
  </si>
  <si>
    <t>Han Gan</t>
  </si>
  <si>
    <t>ဟံဂံ</t>
  </si>
  <si>
    <t>ASIMMR011006013</t>
  </si>
  <si>
    <t>MMR011006014</t>
  </si>
  <si>
    <t>Mawt Ka Nin (Lamaing Sub-township)</t>
  </si>
  <si>
    <t>မော့ကနင်</t>
  </si>
  <si>
    <t>ASIMMR011006014</t>
  </si>
  <si>
    <t>MMR011006015</t>
  </si>
  <si>
    <t>Don Hpi (Lamaing Sub-township)</t>
  </si>
  <si>
    <t>ဒုံဖီ</t>
  </si>
  <si>
    <t>ASIMMR011006015</t>
  </si>
  <si>
    <t>MMR011006016</t>
  </si>
  <si>
    <t>Kawt Dut (Lamaing Sub-township)</t>
  </si>
  <si>
    <t>ကော့ဒွတ်</t>
  </si>
  <si>
    <t>ASIMMR011006016</t>
  </si>
  <si>
    <t>MMR011006017</t>
  </si>
  <si>
    <t>Ku Lar Koke (Lamaing Sub-township)</t>
  </si>
  <si>
    <t>ကုလားကုတ်</t>
  </si>
  <si>
    <t>ASIMMR011006017</t>
  </si>
  <si>
    <t>MMR011006018</t>
  </si>
  <si>
    <t>Bay La Maing (Lamaing Sub-township)</t>
  </si>
  <si>
    <t>ဘေးလမိုင်း</t>
  </si>
  <si>
    <t>ASIMMR011006018</t>
  </si>
  <si>
    <t>MMR011006019</t>
  </si>
  <si>
    <t>Thaung Pyin (Lamaing Sub-township)</t>
  </si>
  <si>
    <t>သောင်ပြင်</t>
  </si>
  <si>
    <t>ASIMMR011006019</t>
  </si>
  <si>
    <t>MMR011006020</t>
  </si>
  <si>
    <t>Hnit Kayin (Lamaing Sub-township)</t>
  </si>
  <si>
    <t>နှစ်ကရင်</t>
  </si>
  <si>
    <t>ASIMMR011006020</t>
  </si>
  <si>
    <t>MMR011006021</t>
  </si>
  <si>
    <t>Be La Mu (Lamaing Sub-township)</t>
  </si>
  <si>
    <t>ဘဲလမု</t>
  </si>
  <si>
    <t>ASIMMR011006021</t>
  </si>
  <si>
    <t>MMR011006022</t>
  </si>
  <si>
    <t>Ka Nin Ka Mawt (Lamaing Sub-township)</t>
  </si>
  <si>
    <t>ကနင်ကမော့</t>
  </si>
  <si>
    <t>ASIMMR011006022</t>
  </si>
  <si>
    <t>MMR011006023</t>
  </si>
  <si>
    <t>Hnin Sone (Lamaing Sub-township)</t>
  </si>
  <si>
    <t>နှင်းစုံ</t>
  </si>
  <si>
    <t>ASIMMR011006023</t>
  </si>
  <si>
    <t>Renamedd from Hnin Sote</t>
  </si>
  <si>
    <t>MMR011006024</t>
  </si>
  <si>
    <t>Taung Bon (Lamaing Sub-township)</t>
  </si>
  <si>
    <t>တောင်ဘုံ</t>
  </si>
  <si>
    <t>ASIMMR011006024</t>
  </si>
  <si>
    <t>MMR011006025</t>
  </si>
  <si>
    <t>Koe Maing (Khawzar Sub-township)</t>
  </si>
  <si>
    <t>ကိုးမိုင်</t>
  </si>
  <si>
    <t>ASIMMR011006025</t>
  </si>
  <si>
    <t>MMR011006026</t>
  </si>
  <si>
    <t>Kawt Hlaing (Khawzar Sub-township)</t>
  </si>
  <si>
    <t>ကော့လှိုင်</t>
  </si>
  <si>
    <t>ASIMMR011006026</t>
  </si>
  <si>
    <t>MMR011006027</t>
  </si>
  <si>
    <t>Ka Byar (Khawzar Sub-township)</t>
  </si>
  <si>
    <t>ကဗျာ</t>
  </si>
  <si>
    <t>ASIMMR011006027</t>
  </si>
  <si>
    <t>MMR011006028</t>
  </si>
  <si>
    <t>Ma Gyi (Khawzar Sub-township)</t>
  </si>
  <si>
    <t>မကျီး</t>
  </si>
  <si>
    <t>ASIMMR011006028</t>
  </si>
  <si>
    <t>MMR011006029</t>
  </si>
  <si>
    <t>Yin Yei (Khawzar Sub-township)</t>
  </si>
  <si>
    <t>ရင်းရယ်</t>
  </si>
  <si>
    <t>ASIMMR011006029</t>
  </si>
  <si>
    <t>MMR011006030</t>
  </si>
  <si>
    <t>Kyon Nye (Khawzar Sub-township)</t>
  </si>
  <si>
    <t>ကျုံညဲ</t>
  </si>
  <si>
    <t>ASIMMR011006030</t>
  </si>
  <si>
    <t>MMR011007001</t>
  </si>
  <si>
    <t>Taung Kyar</t>
  </si>
  <si>
    <t>တောင်ကြား</t>
  </si>
  <si>
    <t>ASIMMR011007001</t>
  </si>
  <si>
    <t>MMR011007002</t>
  </si>
  <si>
    <t>Win Pa</t>
  </si>
  <si>
    <t>ဝင်းပ</t>
  </si>
  <si>
    <t>ASIMMR011007002</t>
  </si>
  <si>
    <t>MMR011007003</t>
  </si>
  <si>
    <t>Kawt Hlaing</t>
  </si>
  <si>
    <t>ကော့လှိုင်း</t>
  </si>
  <si>
    <t>ASIMMR011007003</t>
  </si>
  <si>
    <t>MMR011007004</t>
  </si>
  <si>
    <t>Chaung Zauk</t>
  </si>
  <si>
    <t>ချောင်းဇောက်</t>
  </si>
  <si>
    <t>ASIMMR011007004</t>
  </si>
  <si>
    <t>MMR011007005</t>
  </si>
  <si>
    <t>Wi Yaw</t>
  </si>
  <si>
    <t>ဝီယော်</t>
  </si>
  <si>
    <t>ASIMMR011007005</t>
  </si>
  <si>
    <t>MMR011007006</t>
  </si>
  <si>
    <t>Pein Hne Taw</t>
  </si>
  <si>
    <t>ပိန္နဲတော</t>
  </si>
  <si>
    <t>ASIMMR011007006</t>
  </si>
  <si>
    <t>MMR011007007</t>
  </si>
  <si>
    <t>Da Nu</t>
  </si>
  <si>
    <t>ဓဓဓနုဓ</t>
  </si>
  <si>
    <t>ASIMMR011007007</t>
  </si>
  <si>
    <t>MMR011007008</t>
  </si>
  <si>
    <t>Win Hpone</t>
  </si>
  <si>
    <t>ဝင်းဖုန်း</t>
  </si>
  <si>
    <t>ASIMMR011007008</t>
  </si>
  <si>
    <t>MMR011007009</t>
  </si>
  <si>
    <t>Mat Cha</t>
  </si>
  <si>
    <t>မတ်ချ</t>
  </si>
  <si>
    <t>ASIMMR011007009</t>
  </si>
  <si>
    <t>MMR011007010</t>
  </si>
  <si>
    <t>Naung Ka Toke</t>
  </si>
  <si>
    <t>နောင်ကတုတ်</t>
  </si>
  <si>
    <t>ASIMMR011007010</t>
  </si>
  <si>
    <t>MMR011007011</t>
  </si>
  <si>
    <t>Thein Seik</t>
  </si>
  <si>
    <t>သိမ်ဆိပ်</t>
  </si>
  <si>
    <t>ASIMMR011007011</t>
  </si>
  <si>
    <t>MMR011007012</t>
  </si>
  <si>
    <t>Kyaik Kaw</t>
  </si>
  <si>
    <t>ကျိုက္ကော်</t>
  </si>
  <si>
    <t>ASIMMR011007012</t>
  </si>
  <si>
    <t>MMR011007013</t>
  </si>
  <si>
    <t>Ta Dar U</t>
  </si>
  <si>
    <t>တံတားဦး</t>
  </si>
  <si>
    <t>ASIMMR011007013</t>
  </si>
  <si>
    <t>MMR011007014</t>
  </si>
  <si>
    <t>Moe Kaung</t>
  </si>
  <si>
    <t>ASIMMR011007014</t>
  </si>
  <si>
    <t>MMR011007015</t>
  </si>
  <si>
    <t>Don Wun</t>
  </si>
  <si>
    <t>ဒုံဝန်း</t>
  </si>
  <si>
    <t>ASIMMR011007015</t>
  </si>
  <si>
    <t>MMR011007016</t>
  </si>
  <si>
    <t>Ka Taik Ka Lay</t>
  </si>
  <si>
    <t>ကတိုက်ကလေး</t>
  </si>
  <si>
    <t>ASIMMR011007016</t>
  </si>
  <si>
    <t>MMR011007017</t>
  </si>
  <si>
    <t>Ka Taik Gyi</t>
  </si>
  <si>
    <t>ကတိုက်ကြီး</t>
  </si>
  <si>
    <t>ASIMMR011007017</t>
  </si>
  <si>
    <t>MMR011007018</t>
  </si>
  <si>
    <t>Da Nu Ka Taik</t>
  </si>
  <si>
    <t>ဓဓဓနုကတိုက်ဓ</t>
  </si>
  <si>
    <t>ASIMMR011007018</t>
  </si>
  <si>
    <t>MMR011007019</t>
  </si>
  <si>
    <t>Seik Kyun</t>
  </si>
  <si>
    <t>ဆိပ်ကျွန်း</t>
  </si>
  <si>
    <t>ASIMMR011007019</t>
  </si>
  <si>
    <t>MMR011007020</t>
  </si>
  <si>
    <t>Taw Gyi</t>
  </si>
  <si>
    <t>တောကြီး</t>
  </si>
  <si>
    <t>ASIMMR011007020</t>
  </si>
  <si>
    <t>MMR011007021</t>
  </si>
  <si>
    <t>Thaung Gyi</t>
  </si>
  <si>
    <t>သောင်ကြီး</t>
  </si>
  <si>
    <t>ASIMMR011007021</t>
  </si>
  <si>
    <t>MMR011007022</t>
  </si>
  <si>
    <t>Za Yit Chaung</t>
  </si>
  <si>
    <t>ဇရစ်ချောင်</t>
  </si>
  <si>
    <t>ASIMMR011007022</t>
  </si>
  <si>
    <t>MMR011007023</t>
  </si>
  <si>
    <t>Myay Ni Kone</t>
  </si>
  <si>
    <t>မြေနီကုန်း</t>
  </si>
  <si>
    <t>ASIMMR011007023</t>
  </si>
  <si>
    <t>MMR011007024</t>
  </si>
  <si>
    <t>Sin Hpyu Kyun</t>
  </si>
  <si>
    <t>ဆင်ဖြူကျွန်း</t>
  </si>
  <si>
    <t>ASIMMR011007024</t>
  </si>
  <si>
    <t>MMR011007025</t>
  </si>
  <si>
    <t>Naung Bo</t>
  </si>
  <si>
    <t>နောင်ဘို</t>
  </si>
  <si>
    <t>ASIMMR011007025</t>
  </si>
  <si>
    <t>MMR011007026</t>
  </si>
  <si>
    <t>Paw Taw Mu</t>
  </si>
  <si>
    <t>ပေါ်တော်မူ</t>
  </si>
  <si>
    <t>ASIMMR011007026</t>
  </si>
  <si>
    <t>MMR011007027</t>
  </si>
  <si>
    <t>Bu Din Chaung</t>
  </si>
  <si>
    <t>ဘူဒင်းချောင်း</t>
  </si>
  <si>
    <t>ASIMMR011007027</t>
  </si>
  <si>
    <t>MMR011007028</t>
  </si>
  <si>
    <t>Ma Yan Kone</t>
  </si>
  <si>
    <t>ASIMMR011007028</t>
  </si>
  <si>
    <t>MMR011007029</t>
  </si>
  <si>
    <t>Zaik Ka Ye</t>
  </si>
  <si>
    <t>ဇိုက္ကရဲ</t>
  </si>
  <si>
    <t>ASIMMR011007029</t>
  </si>
  <si>
    <t>MMR011007030</t>
  </si>
  <si>
    <t>Htein Pin</t>
  </si>
  <si>
    <t>ထိန်ပင်</t>
  </si>
  <si>
    <t>ASIMMR011007030</t>
  </si>
  <si>
    <t>MMR011007031</t>
  </si>
  <si>
    <t>Naung Ku Lar</t>
  </si>
  <si>
    <t>နောင်ကုလား</t>
  </si>
  <si>
    <t>ASIMMR011007031</t>
  </si>
  <si>
    <t>MMR011007032</t>
  </si>
  <si>
    <t>Day Ba Yein</t>
  </si>
  <si>
    <t>ဒေးဗရိမ်း</t>
  </si>
  <si>
    <t>ASIMMR011007032</t>
  </si>
  <si>
    <t>MMR011007033</t>
  </si>
  <si>
    <t>Tha Yet Taw</t>
  </si>
  <si>
    <t>သရက်တော</t>
  </si>
  <si>
    <t>ASIMMR011007033</t>
  </si>
  <si>
    <t>MMR011007034</t>
  </si>
  <si>
    <t>Aung Saing</t>
  </si>
  <si>
    <t>အောင်းစိုင်</t>
  </si>
  <si>
    <t>ASIMMR011007034</t>
  </si>
  <si>
    <t>MMR011007035</t>
  </si>
  <si>
    <t>ASIMMR011007035</t>
  </si>
  <si>
    <t>MMR011007036</t>
  </si>
  <si>
    <t>Oke Hpo Chaung</t>
  </si>
  <si>
    <t>အုပ္ဖိိုချောင်</t>
  </si>
  <si>
    <t>ASIMMR011007036</t>
  </si>
  <si>
    <t>MMR011007037</t>
  </si>
  <si>
    <t>Kyauk Tan</t>
  </si>
  <si>
    <t>ASIMMR011007037</t>
  </si>
  <si>
    <t>MMR011007038</t>
  </si>
  <si>
    <t>Kyon Par</t>
  </si>
  <si>
    <t>ကျုံပါ</t>
  </si>
  <si>
    <t>ASIMMR011007038</t>
  </si>
  <si>
    <t>MMR011007039</t>
  </si>
  <si>
    <t>Gawt</t>
  </si>
  <si>
    <t>ဂေါ့</t>
  </si>
  <si>
    <t>ASIMMR011007039</t>
  </si>
  <si>
    <t>Win Sein Ywar Thit</t>
  </si>
  <si>
    <t>ဝင်းစိန်ရွာသစ်</t>
  </si>
  <si>
    <t>MMR011007041</t>
  </si>
  <si>
    <t>Win Sein Ah Lel</t>
  </si>
  <si>
    <t>ဝင်းစိန်အလယ်</t>
  </si>
  <si>
    <t>ASIMMR011007041</t>
  </si>
  <si>
    <t>MMR011007042</t>
  </si>
  <si>
    <t>Du Yin Seik</t>
  </si>
  <si>
    <t>ဒူးရင်းဆိပ်</t>
  </si>
  <si>
    <t>ASIMMR011007042</t>
  </si>
  <si>
    <t>MMR011007043</t>
  </si>
  <si>
    <t>Htaung Hmu</t>
  </si>
  <si>
    <t>ထောင်မှူး</t>
  </si>
  <si>
    <t>ASIMMR011007043</t>
  </si>
  <si>
    <t>MMR011007044</t>
  </si>
  <si>
    <t>Sin Kyone</t>
  </si>
  <si>
    <t>ဆင်ကျုံး</t>
  </si>
  <si>
    <t>ASIMMR011007044</t>
  </si>
  <si>
    <t>MMR011007045</t>
  </si>
  <si>
    <t>Zay Ma Thwei (Upper)</t>
  </si>
  <si>
    <t>ဈေးမသွယ် (အထက်)</t>
  </si>
  <si>
    <t>ASIMMR011007045</t>
  </si>
  <si>
    <t>MMR011007046</t>
  </si>
  <si>
    <t>Zay Ma Thwei (Lower)</t>
  </si>
  <si>
    <t>ဈေးမသွယ် (အောက်)</t>
  </si>
  <si>
    <t>ASIMMR011007046</t>
  </si>
  <si>
    <t>MMR011007047</t>
  </si>
  <si>
    <t>စခန်းကြီး</t>
  </si>
  <si>
    <t>ASIMMR011007047</t>
  </si>
  <si>
    <t>MMR011007048</t>
  </si>
  <si>
    <t>Ah Nan Pin</t>
  </si>
  <si>
    <t>အနန်းပင်</t>
  </si>
  <si>
    <t>ASIMMR011007048</t>
  </si>
  <si>
    <t>MMR011007049</t>
  </si>
  <si>
    <t>Kyet Tu Yway Thaung</t>
  </si>
  <si>
    <t>ကြက်တူရွေးသောင်</t>
  </si>
  <si>
    <t>ASIMMR011007049</t>
  </si>
  <si>
    <t>MMR011008001</t>
  </si>
  <si>
    <t>Nyaung Kone Lay</t>
  </si>
  <si>
    <t>ညောင်ကုန်းလေး</t>
  </si>
  <si>
    <t>ASIMMR011008001</t>
  </si>
  <si>
    <t>MMR011008002</t>
  </si>
  <si>
    <t>Pan Kone</t>
  </si>
  <si>
    <t>ပန်းကုန်း</t>
  </si>
  <si>
    <t>ASIMMR011008002</t>
  </si>
  <si>
    <t>MMR011008003</t>
  </si>
  <si>
    <t>Oke Ta Dar</t>
  </si>
  <si>
    <t>ဥတ္တတား</t>
  </si>
  <si>
    <t>ASIMMR011008003</t>
  </si>
  <si>
    <t>MMR011008004</t>
  </si>
  <si>
    <t>Da Rein</t>
  </si>
  <si>
    <t>ဒရိန်း</t>
  </si>
  <si>
    <t>ASIMMR011008004</t>
  </si>
  <si>
    <t>MMR011008005</t>
  </si>
  <si>
    <t>Day Kin</t>
  </si>
  <si>
    <t>ဒေးကင်း</t>
  </si>
  <si>
    <t>ASIMMR011008005</t>
  </si>
  <si>
    <t>MMR011008006</t>
  </si>
  <si>
    <t>Ka Mar Bi</t>
  </si>
  <si>
    <t>ကမာဘီ</t>
  </si>
  <si>
    <t>ASIMMR011008006</t>
  </si>
  <si>
    <t>MMR011008007</t>
  </si>
  <si>
    <t>Ah Hauk</t>
  </si>
  <si>
    <t>အဟောက်</t>
  </si>
  <si>
    <t>ASIMMR011008007</t>
  </si>
  <si>
    <t>MMR011008008</t>
  </si>
  <si>
    <t>Htan Pin Chaung Gyi</t>
  </si>
  <si>
    <t>ထန်းပင်ချောင်ကြီး</t>
  </si>
  <si>
    <t>ASIMMR011008008</t>
  </si>
  <si>
    <t>MMR011008009</t>
  </si>
  <si>
    <t>Zin Kyaik</t>
  </si>
  <si>
    <t>ဇင်းကျိုက်</t>
  </si>
  <si>
    <t>ASIMMR011008009</t>
  </si>
  <si>
    <t>MMR011008010</t>
  </si>
  <si>
    <t>Tat Hmu Chaung</t>
  </si>
  <si>
    <t>တပ်မှူးချောင်</t>
  </si>
  <si>
    <t>ASIMMR011008010</t>
  </si>
  <si>
    <t>MMR011008011</t>
  </si>
  <si>
    <t>Kawt Htaw</t>
  </si>
  <si>
    <t>ကော့ထော်</t>
  </si>
  <si>
    <t>ASIMMR011008011</t>
  </si>
  <si>
    <t>MMR011008012</t>
  </si>
  <si>
    <t>Kywe Chan</t>
  </si>
  <si>
    <t>ကျွဲခြံ</t>
  </si>
  <si>
    <t>ASIMMR011008012</t>
  </si>
  <si>
    <t>MMR011008013</t>
  </si>
  <si>
    <t>Kawt Kayin</t>
  </si>
  <si>
    <t>ကော့ကရင်</t>
  </si>
  <si>
    <t>ASIMMR011008013</t>
  </si>
  <si>
    <t>MMR011008014</t>
  </si>
  <si>
    <t>Ka Daing</t>
  </si>
  <si>
    <t>ကဒိုင်</t>
  </si>
  <si>
    <t>ASIMMR011008014</t>
  </si>
  <si>
    <t>MMR011008015</t>
  </si>
  <si>
    <t>Bant Bway Kone</t>
  </si>
  <si>
    <t>ဘန့်ဘွေးကုန်း</t>
  </si>
  <si>
    <t>ASIMMR011008015</t>
  </si>
  <si>
    <t>MMR011008016</t>
  </si>
  <si>
    <t>Tha Pyay Kone</t>
  </si>
  <si>
    <t>သပြေကုန်း</t>
  </si>
  <si>
    <t>ASIMMR011008016</t>
  </si>
  <si>
    <t>MMR011008017</t>
  </si>
  <si>
    <t>Hpa Lat</t>
  </si>
  <si>
    <t>ဖလပ်</t>
  </si>
  <si>
    <t>ASIMMR011008017</t>
  </si>
  <si>
    <t>MMR011008018</t>
  </si>
  <si>
    <t>Yin Nyein (North)</t>
  </si>
  <si>
    <t>ရင်းငြိမ် (မြောက်)</t>
  </si>
  <si>
    <t>ASIMMR011008018</t>
  </si>
  <si>
    <t>MMR011008019</t>
  </si>
  <si>
    <t>Yin Nyein (South)</t>
  </si>
  <si>
    <t>ရင်းငြိမ် (တောင်)</t>
  </si>
  <si>
    <t>ASIMMR011008019</t>
  </si>
  <si>
    <t>MMR011008020</t>
  </si>
  <si>
    <t>Ywar Tan Shey</t>
  </si>
  <si>
    <t>ရွာတန်းရှည်</t>
  </si>
  <si>
    <t>ASIMMR011008020</t>
  </si>
  <si>
    <t>MMR011008021</t>
  </si>
  <si>
    <t>Hpyu Ba</t>
  </si>
  <si>
    <t>ဖြူဘ</t>
  </si>
  <si>
    <t>ASIMMR011008021</t>
  </si>
  <si>
    <t>MMR011008022</t>
  </si>
  <si>
    <t>Ka Tun</t>
  </si>
  <si>
    <t>ကတွန်</t>
  </si>
  <si>
    <t>ASIMMR011008022</t>
  </si>
  <si>
    <t>MMR011008023</t>
  </si>
  <si>
    <t>Kyauk Yae Twin</t>
  </si>
  <si>
    <t>ကျောက်ရေတွင်း</t>
  </si>
  <si>
    <t>ASIMMR011008023</t>
  </si>
  <si>
    <t>MMR011008024</t>
  </si>
  <si>
    <t>Inn Pyaung</t>
  </si>
  <si>
    <t>အင်းပြောင်</t>
  </si>
  <si>
    <t>ASIMMR011008024</t>
  </si>
  <si>
    <t>MMR011008025</t>
  </si>
  <si>
    <t>Mya Lay Chaung</t>
  </si>
  <si>
    <t>မြလေးချောင်</t>
  </si>
  <si>
    <t>ASIMMR011008025</t>
  </si>
  <si>
    <t>MMR011008026</t>
  </si>
  <si>
    <t>Htan Pin Chaung Lay</t>
  </si>
  <si>
    <t>ထန်းပင်ချောင်လေး</t>
  </si>
  <si>
    <t>ASIMMR011008026</t>
  </si>
  <si>
    <t>MMR011008027</t>
  </si>
  <si>
    <t>Nyaung Kone Gyi</t>
  </si>
  <si>
    <t>ညောင်ကုန်းကြီး</t>
  </si>
  <si>
    <t>ASIMMR011008027</t>
  </si>
  <si>
    <t>MMR011008028</t>
  </si>
  <si>
    <t>Kyon Haw</t>
  </si>
  <si>
    <t>ကျုံဟော်</t>
  </si>
  <si>
    <t>ASIMMR011008028</t>
  </si>
  <si>
    <t>MMR011008029</t>
  </si>
  <si>
    <t>Thea Kone</t>
  </si>
  <si>
    <t>ASIMMR011008029</t>
  </si>
  <si>
    <t>MMR011008030</t>
  </si>
  <si>
    <t>Ka Taik</t>
  </si>
  <si>
    <t>ကတိုက်</t>
  </si>
  <si>
    <t>ASIMMR011008030</t>
  </si>
  <si>
    <t>MMR011008031</t>
  </si>
  <si>
    <t>Ohn Ta Pin</t>
  </si>
  <si>
    <t>အုံးတပင်</t>
  </si>
  <si>
    <t>ASIMMR011008031</t>
  </si>
  <si>
    <t>MMR011008032</t>
  </si>
  <si>
    <t>Sin Ywar</t>
  </si>
  <si>
    <t>ဆင်ရွာ</t>
  </si>
  <si>
    <t>ASIMMR011008032</t>
  </si>
  <si>
    <t>MMR011008033</t>
  </si>
  <si>
    <t>Wea Pa Tan</t>
  </si>
  <si>
    <t>ဝဲပတန်</t>
  </si>
  <si>
    <t>ASIMMR011008033</t>
  </si>
  <si>
    <t>MMR011008034</t>
  </si>
  <si>
    <t>Moke Ta Ma-Kywe Chan</t>
  </si>
  <si>
    <t>မုတ္တမ-ကျွဲခြံ</t>
  </si>
  <si>
    <t>ASIMMR011008034</t>
  </si>
  <si>
    <t>MMR011008035</t>
  </si>
  <si>
    <t>Kyauk Sa Yit</t>
  </si>
  <si>
    <t>ကျောက်စရစ်</t>
  </si>
  <si>
    <t>ASIMMR011008035</t>
  </si>
  <si>
    <t>MMR011008036</t>
  </si>
  <si>
    <t>Let Pan Taw</t>
  </si>
  <si>
    <t>လက်ပံတော</t>
  </si>
  <si>
    <t>ASIMMR011008036</t>
  </si>
  <si>
    <t>MMR011008037</t>
  </si>
  <si>
    <t>Oke Kan</t>
  </si>
  <si>
    <t>ဥက္ကံ</t>
  </si>
  <si>
    <t>ASIMMR011008037</t>
  </si>
  <si>
    <t>MMR011008038</t>
  </si>
  <si>
    <t>Hmaw Bi</t>
  </si>
  <si>
    <t>ASIMMR011008038</t>
  </si>
  <si>
    <t>MMR011008039</t>
  </si>
  <si>
    <t>ASIMMR011008039</t>
  </si>
  <si>
    <t>Thea Ein</t>
  </si>
  <si>
    <t>သဲအိမ်</t>
  </si>
  <si>
    <t>MMR011008041</t>
  </si>
  <si>
    <t>Thea Hpyu Kone</t>
  </si>
  <si>
    <t>သဲဖြူကုန်း</t>
  </si>
  <si>
    <t>ASIMMR011008041</t>
  </si>
  <si>
    <t>MMR011008042</t>
  </si>
  <si>
    <t>ASIMMR011008042</t>
  </si>
  <si>
    <t>MMR011008043</t>
  </si>
  <si>
    <t>Kyar Bo</t>
  </si>
  <si>
    <t>ကျားဘို</t>
  </si>
  <si>
    <t>ASIMMR011008043</t>
  </si>
  <si>
    <t>MMR011008044</t>
  </si>
  <si>
    <t>Moke Ta Ma</t>
  </si>
  <si>
    <t>မုတ္ကမ</t>
  </si>
  <si>
    <t>ASIMMR011008044</t>
  </si>
  <si>
    <t>MMR011008045</t>
  </si>
  <si>
    <t>Nat Gyi Chaung</t>
  </si>
  <si>
    <t>နတ်ကြီးချောင်း</t>
  </si>
  <si>
    <t>ASIMMR011008045</t>
  </si>
  <si>
    <t>MMR011008046</t>
  </si>
  <si>
    <t>Kyon Ka</t>
  </si>
  <si>
    <t>ကျုံက</t>
  </si>
  <si>
    <t>ASIMMR011008046</t>
  </si>
  <si>
    <t>MMR011008047</t>
  </si>
  <si>
    <t>Ah Hlat</t>
  </si>
  <si>
    <t>အလှပ်</t>
  </si>
  <si>
    <t>ASIMMR011008047</t>
  </si>
  <si>
    <t>MMR011008048</t>
  </si>
  <si>
    <t>Lat Pan Kyun</t>
  </si>
  <si>
    <t>လက်ပံကျွန်း</t>
  </si>
  <si>
    <t>ASIMMR011008048</t>
  </si>
  <si>
    <t>MMR011008049</t>
  </si>
  <si>
    <t>Kya Khat Ngu</t>
  </si>
  <si>
    <t>ကျခပ်ငူ</t>
  </si>
  <si>
    <t>ASIMMR011008049</t>
  </si>
  <si>
    <t>MMR011008050</t>
  </si>
  <si>
    <t>Ei Byit</t>
  </si>
  <si>
    <t>အီဗြစ်</t>
  </si>
  <si>
    <t>ASIMMR011008050</t>
  </si>
  <si>
    <t>MMR011009001</t>
  </si>
  <si>
    <t>Ah Baing</t>
  </si>
  <si>
    <t>အဘိုင်း</t>
  </si>
  <si>
    <t>ASIMMR011009001</t>
  </si>
  <si>
    <t>MMR011009002</t>
  </si>
  <si>
    <t>Kyu Chaung</t>
  </si>
  <si>
    <t>ကျူချောင်</t>
  </si>
  <si>
    <t>ASIMMR011009002</t>
  </si>
  <si>
    <t>MMR011009003</t>
  </si>
  <si>
    <t>Thone Gwa</t>
  </si>
  <si>
    <t>ASIMMR011009003</t>
  </si>
  <si>
    <t>MMR011009004</t>
  </si>
  <si>
    <t>Baw Ka Hta (Win Kan)</t>
  </si>
  <si>
    <t>ဘောကထ (ဝင်းကံ)</t>
  </si>
  <si>
    <t>ASIMMR011009004</t>
  </si>
  <si>
    <t>MMR011009005</t>
  </si>
  <si>
    <t>Hle Lan Ku</t>
  </si>
  <si>
    <t>လှည်းလမ်းကူး</t>
  </si>
  <si>
    <t>ASIMMR011009005</t>
  </si>
  <si>
    <t>MMR011009006</t>
  </si>
  <si>
    <t>In Ga Po</t>
  </si>
  <si>
    <t>အင်္ဂပို</t>
  </si>
  <si>
    <t>ASIMMR011009006</t>
  </si>
  <si>
    <t>MMR011009007</t>
  </si>
  <si>
    <t>Ka Daing Dut</t>
  </si>
  <si>
    <t>ကဒိုင်ဒွတ်</t>
  </si>
  <si>
    <t>ASIMMR011009007</t>
  </si>
  <si>
    <t>MMR011009008</t>
  </si>
  <si>
    <t>Kan Ni</t>
  </si>
  <si>
    <t>ကန်းနီ</t>
  </si>
  <si>
    <t>ASIMMR011009008</t>
  </si>
  <si>
    <t>MMR011009009</t>
  </si>
  <si>
    <t>Kha Ywea</t>
  </si>
  <si>
    <t>ခရွဲ</t>
  </si>
  <si>
    <t>ASIMMR011009009</t>
  </si>
  <si>
    <t>MMR011009010</t>
  </si>
  <si>
    <t>Moke Kha Mawt</t>
  </si>
  <si>
    <t>မုက္ခမော့</t>
  </si>
  <si>
    <t>ASIMMR011009010</t>
  </si>
  <si>
    <t>MMR011009011</t>
  </si>
  <si>
    <t>Kawt Htin</t>
  </si>
  <si>
    <t>ကော့ထင်း</t>
  </si>
  <si>
    <t>ASIMMR011009011</t>
  </si>
  <si>
    <t>MMR011009012</t>
  </si>
  <si>
    <t>Kawt Bein</t>
  </si>
  <si>
    <t>ကော့ဘိန်း</t>
  </si>
  <si>
    <t>ASIMMR011009012</t>
  </si>
  <si>
    <t>MMR011009013</t>
  </si>
  <si>
    <t>ASIMMR011009013</t>
  </si>
  <si>
    <t>MMR011009014</t>
  </si>
  <si>
    <t>Kyaik Ka Thar</t>
  </si>
  <si>
    <t>ကျိုက္ကသာ</t>
  </si>
  <si>
    <t>ASIMMR011009014</t>
  </si>
  <si>
    <t>MMR011009015</t>
  </si>
  <si>
    <t>Kyaik Pi</t>
  </si>
  <si>
    <t>ကျိုက်ပိ</t>
  </si>
  <si>
    <t>ASIMMR011009015</t>
  </si>
  <si>
    <t>MMR011009016</t>
  </si>
  <si>
    <t>Kin Mun Chaung</t>
  </si>
  <si>
    <t>ကင်မွန်းချောင်း</t>
  </si>
  <si>
    <t>ASIMMR011009016</t>
  </si>
  <si>
    <t>MMR011009017</t>
  </si>
  <si>
    <t>Ma Lawt Chaung</t>
  </si>
  <si>
    <t>မလော့ချောင်</t>
  </si>
  <si>
    <t>ASIMMR011009017</t>
  </si>
  <si>
    <t>MMR011009018</t>
  </si>
  <si>
    <t>Mar Lar Hpu</t>
  </si>
  <si>
    <t>မာလာဖူး</t>
  </si>
  <si>
    <t>ASIMMR011009018</t>
  </si>
  <si>
    <t>MMR011009019</t>
  </si>
  <si>
    <t>Moke Kha Mu</t>
  </si>
  <si>
    <t>မုက္ခမူ</t>
  </si>
  <si>
    <t>ASIMMR011009019</t>
  </si>
  <si>
    <t>MMR011009020</t>
  </si>
  <si>
    <t>Ma Yan Chaung Kwar Yi Ywar Thit</t>
  </si>
  <si>
    <t>မရမ်းချောင်း ကွာရီရွာသစ်</t>
  </si>
  <si>
    <t>ASIMMR011009020</t>
  </si>
  <si>
    <t>MMR011009021</t>
  </si>
  <si>
    <t>Kyun Taw</t>
  </si>
  <si>
    <t>ကျွန်းတော</t>
  </si>
  <si>
    <t>ASIMMR011009021</t>
  </si>
  <si>
    <t>MMR011009022</t>
  </si>
  <si>
    <t>Hnget Pyaw Taw</t>
  </si>
  <si>
    <t>ငှက်ပျောတော</t>
  </si>
  <si>
    <t>ASIMMR011009022</t>
  </si>
  <si>
    <t>MMR011009023</t>
  </si>
  <si>
    <t>Thein Za Yat</t>
  </si>
  <si>
    <t>သိမ်ဇရပ်</t>
  </si>
  <si>
    <t>ASIMMR011009023</t>
  </si>
  <si>
    <t>MMR011009024</t>
  </si>
  <si>
    <t>Kyauk Ka Lat</t>
  </si>
  <si>
    <t>ကျောက်ကလပ်</t>
  </si>
  <si>
    <t>ASIMMR011009024</t>
  </si>
  <si>
    <t>MMR011009025</t>
  </si>
  <si>
    <t>Bo Yar Gyi</t>
  </si>
  <si>
    <t>ဘိုယားကြီး</t>
  </si>
  <si>
    <t>ASIMMR011009025</t>
  </si>
  <si>
    <t>MMR011009026</t>
  </si>
  <si>
    <t>Pyin Ka Toe Kone</t>
  </si>
  <si>
    <t>ပျဉ်းကတိုးကုန်း</t>
  </si>
  <si>
    <t>ASIMMR011009026</t>
  </si>
  <si>
    <t>MMR011009027</t>
  </si>
  <si>
    <t>Hpet Ka Leik</t>
  </si>
  <si>
    <t>ဖက္တလိပ်</t>
  </si>
  <si>
    <t>ASIMMR011009027</t>
  </si>
  <si>
    <t>MMR011009028</t>
  </si>
  <si>
    <t>Pi Ti</t>
  </si>
  <si>
    <t>ပီတိ</t>
  </si>
  <si>
    <t>ASIMMR011009028</t>
  </si>
  <si>
    <t>MMR011009029</t>
  </si>
  <si>
    <t>Sit Taung</t>
  </si>
  <si>
    <t>စစ်တောင်း</t>
  </si>
  <si>
    <t>ASIMMR011009029</t>
  </si>
  <si>
    <t>MMR011009030</t>
  </si>
  <si>
    <t>Sut Pa Nu</t>
  </si>
  <si>
    <t>စွပ်ပနူး</t>
  </si>
  <si>
    <t>ASIMMR011009030</t>
  </si>
  <si>
    <t>MMR011009031</t>
  </si>
  <si>
    <t>Kha Lun</t>
  </si>
  <si>
    <t>ခလွန်</t>
  </si>
  <si>
    <t>ASIMMR011009031</t>
  </si>
  <si>
    <t>MMR011009032</t>
  </si>
  <si>
    <t>War Boe Chaung</t>
  </si>
  <si>
    <t>ဝါးဘိုးချောင်း</t>
  </si>
  <si>
    <t>ASIMMR011009032</t>
  </si>
  <si>
    <t>MMR011009033</t>
  </si>
  <si>
    <t>Kwin Ka Lay</t>
  </si>
  <si>
    <t>ကွင်းကလေး</t>
  </si>
  <si>
    <t>ASIMMR011009033</t>
  </si>
  <si>
    <t>MMR011009034</t>
  </si>
  <si>
    <t>Zee Pyaung</t>
  </si>
  <si>
    <t>ဇီးပျောင်း</t>
  </si>
  <si>
    <t>ASIMMR011009034</t>
  </si>
  <si>
    <t>MMR011009035</t>
  </si>
  <si>
    <t>Moke Pa Lin</t>
  </si>
  <si>
    <t>မုပ်ပလင်</t>
  </si>
  <si>
    <t>ASIMMR011009035</t>
  </si>
  <si>
    <t>MMR011010001</t>
  </si>
  <si>
    <t>Hnin Pale</t>
  </si>
  <si>
    <t>နှင်းပုလဲ</t>
  </si>
  <si>
    <t>ASIMMR011010001</t>
  </si>
  <si>
    <t>MMR011010002</t>
  </si>
  <si>
    <t>Shwe Hlay</t>
  </si>
  <si>
    <t>ရွှေလှေ</t>
  </si>
  <si>
    <t>ASIMMR011010002</t>
  </si>
  <si>
    <t>MMR011010003</t>
  </si>
  <si>
    <t>Nyaung Pa Lin</t>
  </si>
  <si>
    <t>ညောင်ပလင်</t>
  </si>
  <si>
    <t>ASIMMR011010003</t>
  </si>
  <si>
    <t>MMR011010004</t>
  </si>
  <si>
    <t>Leik Khone</t>
  </si>
  <si>
    <t>လိပ်ခုန်း</t>
  </si>
  <si>
    <t>ASIMMR011010004</t>
  </si>
  <si>
    <t>MMR011010005</t>
  </si>
  <si>
    <t>Ta Bet Swea</t>
  </si>
  <si>
    <t>တဘက်ဆွဲ</t>
  </si>
  <si>
    <t>ASIMMR011010005</t>
  </si>
  <si>
    <t>MMR011010006</t>
  </si>
  <si>
    <t>Ah Naing Pun</t>
  </si>
  <si>
    <t>အနိင်းပွန်</t>
  </si>
  <si>
    <t>ASIMMR011010006</t>
  </si>
  <si>
    <t>MMR011010007</t>
  </si>
  <si>
    <t>Mu Thin</t>
  </si>
  <si>
    <t>မုသင်</t>
  </si>
  <si>
    <t>ASIMMR011010007</t>
  </si>
  <si>
    <t>MMR011010008</t>
  </si>
  <si>
    <t>Zwe Ka Lar</t>
  </si>
  <si>
    <t>ဇွဲကလာ</t>
  </si>
  <si>
    <t>ASIMMR011010008</t>
  </si>
  <si>
    <t>MMR011010009</t>
  </si>
  <si>
    <t>Zoke Thoke</t>
  </si>
  <si>
    <t>ဇုတ်သုတ်</t>
  </si>
  <si>
    <t>ASIMMR011010009</t>
  </si>
  <si>
    <t>MMR011010010</t>
  </si>
  <si>
    <t>Zoke Ka Li</t>
  </si>
  <si>
    <t>ဇုက္ကလီ</t>
  </si>
  <si>
    <t>ASIMMR011010010</t>
  </si>
  <si>
    <t>MMR011010011</t>
  </si>
  <si>
    <t>Kawt Ka Dut</t>
  </si>
  <si>
    <t>ကော့ကကဒွတ်</t>
  </si>
  <si>
    <t>ASIMMR011010011</t>
  </si>
  <si>
    <t>MMR011010012</t>
  </si>
  <si>
    <t>Yun Da Lin Kone</t>
  </si>
  <si>
    <t>ယွန်းဒလင်းကုန်း</t>
  </si>
  <si>
    <t>ASIMMR011010012</t>
  </si>
  <si>
    <t>MMR011010013</t>
  </si>
  <si>
    <t>ASIMMR011010013</t>
  </si>
  <si>
    <t>MMR011010014</t>
  </si>
  <si>
    <t>Pauk Taw</t>
  </si>
  <si>
    <t>ASIMMR011010014</t>
  </si>
  <si>
    <t>MMR011010015</t>
  </si>
  <si>
    <t>Kin Ywar</t>
  </si>
  <si>
    <t>ကင်းရွာ</t>
  </si>
  <si>
    <t>ASIMMR011010015</t>
  </si>
  <si>
    <t>MMR011010016</t>
  </si>
  <si>
    <t>Taung Gyi</t>
  </si>
  <si>
    <t>ASIMMR011010016</t>
  </si>
  <si>
    <t>MMR011010017</t>
  </si>
  <si>
    <t>Win Ka</t>
  </si>
  <si>
    <t>ဝင်းက</t>
  </si>
  <si>
    <t>ASIMMR011010017</t>
  </si>
  <si>
    <t>MMR011010018</t>
  </si>
  <si>
    <t>Ah Yet Thi Ma</t>
  </si>
  <si>
    <t>အရက်သီမ</t>
  </si>
  <si>
    <t>ASIMMR011010018</t>
  </si>
  <si>
    <t>MMR011010019</t>
  </si>
  <si>
    <t>ASIMMR011010019</t>
  </si>
  <si>
    <t>MMR011010020</t>
  </si>
  <si>
    <t>Thein Ngu</t>
  </si>
  <si>
    <t>သိန်ငူ</t>
  </si>
  <si>
    <t>ASIMMR011010020</t>
  </si>
  <si>
    <t>MMR011010021</t>
  </si>
  <si>
    <t>Thea Hpyu Chaung</t>
  </si>
  <si>
    <t>သဲဖြူချောင်း</t>
  </si>
  <si>
    <t>ASIMMR011010021</t>
  </si>
  <si>
    <t>MMR011010022</t>
  </si>
  <si>
    <t>Ah Lu</t>
  </si>
  <si>
    <t>အလူး</t>
  </si>
  <si>
    <t>ASIMMR011010022</t>
  </si>
  <si>
    <t>MMR011010023</t>
  </si>
  <si>
    <t>Win Pyan</t>
  </si>
  <si>
    <t>ဝင်းပြန်</t>
  </si>
  <si>
    <t>ASIMMR011010023</t>
  </si>
  <si>
    <t>MMR011010024</t>
  </si>
  <si>
    <t>ASIMMR011010024</t>
  </si>
  <si>
    <t>MMR011010025</t>
  </si>
  <si>
    <t>Hpoe War Thein</t>
  </si>
  <si>
    <t>ဖိုးဝါးသိမ်</t>
  </si>
  <si>
    <t>ASIMMR011010025</t>
  </si>
  <si>
    <t>MMR011010026</t>
  </si>
  <si>
    <t>Gon Hnyin Nwei</t>
  </si>
  <si>
    <t>ဂုံညင်းနွယ်</t>
  </si>
  <si>
    <t>ASIMMR011010026</t>
  </si>
  <si>
    <t>MMR011010027</t>
  </si>
  <si>
    <t>Win Thaung</t>
  </si>
  <si>
    <t>ဝင်းသောင်</t>
  </si>
  <si>
    <t>ASIMMR011010027</t>
  </si>
  <si>
    <t>MMR011010028</t>
  </si>
  <si>
    <t>Ka Di Pu</t>
  </si>
  <si>
    <t>ကဒီပု</t>
  </si>
  <si>
    <t>ASIMMR011010028</t>
  </si>
  <si>
    <t>MMR011010029</t>
  </si>
  <si>
    <t>Dauk Yat</t>
  </si>
  <si>
    <t>ဒေါက်ရပ်</t>
  </si>
  <si>
    <t>ASIMMR011010029</t>
  </si>
  <si>
    <t>MMR011010030</t>
  </si>
  <si>
    <t>Shwe Yaung Pya</t>
  </si>
  <si>
    <t>ရွှေရောင်ပြ</t>
  </si>
  <si>
    <t>ASIMMR011010030</t>
  </si>
  <si>
    <t>MMR011010031</t>
  </si>
  <si>
    <t>Kya Khat Chaung</t>
  </si>
  <si>
    <t>ကျခတ်ချောင်း</t>
  </si>
  <si>
    <t>ASIMMR011010031</t>
  </si>
  <si>
    <t>MMR011010032</t>
  </si>
  <si>
    <t>Ta Nyin Kone</t>
  </si>
  <si>
    <t>တညင်းကုန်း</t>
  </si>
  <si>
    <t>ASIMMR011010032</t>
  </si>
  <si>
    <t>MMR011010033</t>
  </si>
  <si>
    <t>Ka Zaing</t>
  </si>
  <si>
    <t>ကဇိုင်း</t>
  </si>
  <si>
    <t>ASIMMR011010033</t>
  </si>
  <si>
    <t>MMR011010034</t>
  </si>
  <si>
    <t>Yin Ohn</t>
  </si>
  <si>
    <t>ရင်းအုံ</t>
  </si>
  <si>
    <t>ASIMMR011010034</t>
  </si>
  <si>
    <t>MMR011010035</t>
  </si>
  <si>
    <t>Me Lan</t>
  </si>
  <si>
    <t>မဲလံ</t>
  </si>
  <si>
    <t>ASIMMR011010035</t>
  </si>
  <si>
    <t>MMR011010036</t>
  </si>
  <si>
    <t>Me Lan Gaung</t>
  </si>
  <si>
    <t>မဲလံဂေါင်း</t>
  </si>
  <si>
    <t>ASIMMR011010036</t>
  </si>
  <si>
    <t>MMR011010037</t>
  </si>
  <si>
    <t>Ah Hone Wa</t>
  </si>
  <si>
    <t>အဟုံးဝ</t>
  </si>
  <si>
    <t>ASIMMR011010037</t>
  </si>
  <si>
    <t>MMR011010038</t>
  </si>
  <si>
    <t>Hpa Yar Seik</t>
  </si>
  <si>
    <t>ဘုရားဆိပ်</t>
  </si>
  <si>
    <t>ASIMMR011010038</t>
  </si>
  <si>
    <t>MMR011010039</t>
  </si>
  <si>
    <t>Nat Gyi</t>
  </si>
  <si>
    <t>နတ်ကြီး</t>
  </si>
  <si>
    <t>ASIMMR011010039</t>
  </si>
  <si>
    <t>Me Na Than</t>
  </si>
  <si>
    <t>မဲနသန်</t>
  </si>
  <si>
    <t>MMR011010041</t>
  </si>
  <si>
    <t>Me Pa Li</t>
  </si>
  <si>
    <t>မဲပလီ</t>
  </si>
  <si>
    <t>ASIMMR011010041</t>
  </si>
  <si>
    <t>MMR011010042</t>
  </si>
  <si>
    <t>ASIMMR011010042</t>
  </si>
  <si>
    <t>MMR011010043</t>
  </si>
  <si>
    <t>Baw Naw Khee</t>
  </si>
  <si>
    <t>ဘောနောခီး</t>
  </si>
  <si>
    <t>ASIMMR011010043</t>
  </si>
  <si>
    <t>MMR011010044</t>
  </si>
  <si>
    <t>Ah Su Chaung</t>
  </si>
  <si>
    <t>အစူးချောင်း</t>
  </si>
  <si>
    <t>ASIMMR011010044</t>
  </si>
  <si>
    <t>MMR011010045</t>
  </si>
  <si>
    <t>Win Tar Pan</t>
  </si>
  <si>
    <t>ဝင်းတာပန်</t>
  </si>
  <si>
    <t>ASIMMR011010045</t>
  </si>
  <si>
    <t>MMR011010046</t>
  </si>
  <si>
    <t>Lay Kay</t>
  </si>
  <si>
    <t>လေးကေ</t>
  </si>
  <si>
    <t>ASIMMR011010046</t>
  </si>
  <si>
    <t>MMR011010047</t>
  </si>
  <si>
    <t>Kyoe Waing</t>
  </si>
  <si>
    <t>ကြိုးဝိုင်း</t>
  </si>
  <si>
    <t>ASIMMR011010047</t>
  </si>
  <si>
    <t>MMR011010048</t>
  </si>
  <si>
    <t>Paing Da Wei</t>
  </si>
  <si>
    <t>ပိုင်ဒဝယ်</t>
  </si>
  <si>
    <t>ASIMMR011010048</t>
  </si>
  <si>
    <t>MMR011010049</t>
  </si>
  <si>
    <t>Kyar Kwin</t>
  </si>
  <si>
    <t>ကျားကွင်း</t>
  </si>
  <si>
    <t>ASIMMR011010049</t>
  </si>
  <si>
    <t>MMR011010050</t>
  </si>
  <si>
    <t>Kyauk Lone Gyi</t>
  </si>
  <si>
    <t>ကျောက်လုံးကြီး</t>
  </si>
  <si>
    <t>ASIMMR011010050</t>
  </si>
  <si>
    <t>Old_Village_Pcode</t>
  </si>
  <si>
    <t>Kawt Wein Ywar Ma</t>
  </si>
  <si>
    <t>ကော့ဝိန်ရွာမ</t>
  </si>
  <si>
    <t>Kawt Wein Ywar Thit</t>
  </si>
  <si>
    <t>ကော့ဝိန်ရွာသစ်</t>
  </si>
  <si>
    <t>Zaw Ya Kyun</t>
  </si>
  <si>
    <t>ဇော်ရကျွန်း</t>
  </si>
  <si>
    <t>Kawt Tun Kwin Paing</t>
  </si>
  <si>
    <t>ကော့တွန်ကွင်းပိုင်း</t>
  </si>
  <si>
    <t>Than Ka Paing</t>
  </si>
  <si>
    <t>သံကပိုင်း</t>
  </si>
  <si>
    <t>Hpe Htaw</t>
  </si>
  <si>
    <t>ဖဲထော်</t>
  </si>
  <si>
    <t>Ma Yan Kwin</t>
  </si>
  <si>
    <t>မရမ်းကွင်း</t>
  </si>
  <si>
    <t>Ywar Thin</t>
  </si>
  <si>
    <t>ရွာသင်</t>
  </si>
  <si>
    <t>Put Ta Lu Kone</t>
  </si>
  <si>
    <t>ပွတ္တလူးကုန်း</t>
  </si>
  <si>
    <t>Kyet Thun Kone</t>
  </si>
  <si>
    <t>ကြက်သွန်ကုန်း</t>
  </si>
  <si>
    <t>Kawt Ya</t>
  </si>
  <si>
    <t>ကော့ရ</t>
  </si>
  <si>
    <t>Kha Run</t>
  </si>
  <si>
    <t>ခရွန်း</t>
  </si>
  <si>
    <t>Zaw Kone</t>
  </si>
  <si>
    <t>ဇော်ကုန်း</t>
  </si>
  <si>
    <t>Shan Ywar</t>
  </si>
  <si>
    <t>ရှမ်းရွာ</t>
  </si>
  <si>
    <t>Kawt Kha Po</t>
  </si>
  <si>
    <t>ကော့ခပို</t>
  </si>
  <si>
    <t>Thu Gyi Kone</t>
  </si>
  <si>
    <t>သူကြီးကုန်း</t>
  </si>
  <si>
    <t>ဖားအောက်</t>
  </si>
  <si>
    <t>Yo Go (Ywar Haung)</t>
  </si>
  <si>
    <t>ရိုးဂိုး (ရွာဟောင်း)</t>
  </si>
  <si>
    <t>Yo Go (Ywar thit)</t>
  </si>
  <si>
    <t>ရိုးဂိုး (ရွာသစ်)</t>
  </si>
  <si>
    <t>MMR011002001001</t>
  </si>
  <si>
    <t>Kat Ka Taung</t>
  </si>
  <si>
    <t>ကပ်ကတောင်</t>
  </si>
  <si>
    <t>MMR011002001002</t>
  </si>
  <si>
    <t>Daung Kone</t>
  </si>
  <si>
    <t>ဒေါင်းကုန်း</t>
  </si>
  <si>
    <t>MMR011002001003</t>
  </si>
  <si>
    <t>MMR011002002001</t>
  </si>
  <si>
    <t>Paw Law Kone</t>
  </si>
  <si>
    <t>ပေါလောကုန်း</t>
  </si>
  <si>
    <t>MMR011002002002</t>
  </si>
  <si>
    <t>Mee Thway Kone</t>
  </si>
  <si>
    <t>မီးသွေးကုန်း</t>
  </si>
  <si>
    <t>MMR011002002003</t>
  </si>
  <si>
    <t>Kawt Tar</t>
  </si>
  <si>
    <t>ကော့တာ</t>
  </si>
  <si>
    <t>MMR011002002004</t>
  </si>
  <si>
    <t>Paw Law Kyun</t>
  </si>
  <si>
    <t>ပေါလောကျွန်း</t>
  </si>
  <si>
    <t>New Village, GAD Aug 2012</t>
  </si>
  <si>
    <t>Kyauk Kwe</t>
  </si>
  <si>
    <t>ကျောက်ကွဲ</t>
  </si>
  <si>
    <t>MMR011002003001</t>
  </si>
  <si>
    <t>San Hnit Khwa</t>
  </si>
  <si>
    <t>စမ်းနှစ်ခွ</t>
  </si>
  <si>
    <t>Aye Yeik Thar</t>
  </si>
  <si>
    <t>အေးရိပ်သာ</t>
  </si>
  <si>
    <t>Ye Mon</t>
  </si>
  <si>
    <t>ရဲမွန်</t>
  </si>
  <si>
    <t>Hpa Yar Kone</t>
  </si>
  <si>
    <t>ဘုရားကုန်း</t>
  </si>
  <si>
    <t>Bein Byaw Ywar Thit</t>
  </si>
  <si>
    <t>ဘိန်းဗျောရွာသစ်</t>
  </si>
  <si>
    <t>Bein Byaw Set Kone</t>
  </si>
  <si>
    <t>ဘိန်းဗျောစက်ကုန်း</t>
  </si>
  <si>
    <t>Nat San</t>
  </si>
  <si>
    <t>နတ်စမ်း</t>
  </si>
  <si>
    <t>Ma Yan Chan</t>
  </si>
  <si>
    <t>မရမ်းခြံ</t>
  </si>
  <si>
    <t>ဓမ္မဿ</t>
  </si>
  <si>
    <t>MMR011002005001</t>
  </si>
  <si>
    <t>Taung Kalay</t>
  </si>
  <si>
    <t>တောင်ကလေး</t>
  </si>
  <si>
    <t>MMR011002006002</t>
  </si>
  <si>
    <t>Mei Ta Ri</t>
  </si>
  <si>
    <t>မယ်တရိ</t>
  </si>
  <si>
    <t>MMR011002006003</t>
  </si>
  <si>
    <t>Htaw Pa Lawt</t>
  </si>
  <si>
    <t>ထော်ပလော့</t>
  </si>
  <si>
    <t>MMR011002006005</t>
  </si>
  <si>
    <t>MMR011002006001</t>
  </si>
  <si>
    <t>Hpet Tay Kone</t>
  </si>
  <si>
    <t>ဖက်တေးကုန်း</t>
  </si>
  <si>
    <t>MMR011002006004</t>
  </si>
  <si>
    <t>Kawt Ka Lain Taung</t>
  </si>
  <si>
    <t>ကော့ကလိမ်တောင်</t>
  </si>
  <si>
    <t>Nwut Li</t>
  </si>
  <si>
    <t>နွတ်လီ</t>
  </si>
  <si>
    <t>Ka Dar Shan Ywar</t>
  </si>
  <si>
    <t>ကဒါရှမ်းရွာ</t>
  </si>
  <si>
    <t>Lone Pi Myauk</t>
  </si>
  <si>
    <t>လုံပိမြောက်</t>
  </si>
  <si>
    <t>Ka Naing Lo</t>
  </si>
  <si>
    <t>ကနိုင်လို</t>
  </si>
  <si>
    <t>MMR011002007005</t>
  </si>
  <si>
    <t>Hlaing Ka Mein</t>
  </si>
  <si>
    <t>လှိုင်ကမိန်</t>
  </si>
  <si>
    <t>MMR011002007004</t>
  </si>
  <si>
    <t>Kyan Taw</t>
  </si>
  <si>
    <t>ကြံတော</t>
  </si>
  <si>
    <t>MMR011002007003</t>
  </si>
  <si>
    <t>MMR011002007001</t>
  </si>
  <si>
    <t>Tha Yet Kone</t>
  </si>
  <si>
    <t>သရက်ကုန်း</t>
  </si>
  <si>
    <t>MMR011002007002</t>
  </si>
  <si>
    <t>Ka Zun Kone</t>
  </si>
  <si>
    <t>ကဇွန်းကုန်း</t>
  </si>
  <si>
    <t>MMR011002008005</t>
  </si>
  <si>
    <t>Auk Ywar</t>
  </si>
  <si>
    <t>အောက်ရွာ</t>
  </si>
  <si>
    <t>MMR011002008004</t>
  </si>
  <si>
    <t>Ah Paw Ywar</t>
  </si>
  <si>
    <t>အပေါ်ရွာ</t>
  </si>
  <si>
    <t>MMR011002008002</t>
  </si>
  <si>
    <t>MMR011002008001</t>
  </si>
  <si>
    <t>Thone Ein Su</t>
  </si>
  <si>
    <t>သုံးအိမ်စု</t>
  </si>
  <si>
    <t>MMR011002008003</t>
  </si>
  <si>
    <t>MMR011002009001</t>
  </si>
  <si>
    <t>An Ka Sin</t>
  </si>
  <si>
    <t>အံကစင်</t>
  </si>
  <si>
    <t>MMR011002010004</t>
  </si>
  <si>
    <t>MMR011002010001</t>
  </si>
  <si>
    <t>Kawt Wan</t>
  </si>
  <si>
    <t>ကော့ဝမ်း</t>
  </si>
  <si>
    <t>MMR011002010002</t>
  </si>
  <si>
    <t>Ah Hlat Kone</t>
  </si>
  <si>
    <t>အလှပ်ကုန်း</t>
  </si>
  <si>
    <t>MMR011002010003</t>
  </si>
  <si>
    <t>Kyar Inn Chaung</t>
  </si>
  <si>
    <t>ကြာအင်းချောင်</t>
  </si>
  <si>
    <t>MMR011002011003</t>
  </si>
  <si>
    <t>MMR011002011001</t>
  </si>
  <si>
    <t>Kawt Kyaik</t>
  </si>
  <si>
    <t>ကော့ကျိုက်</t>
  </si>
  <si>
    <t>MMR011002011002</t>
  </si>
  <si>
    <t>MMR011002012001</t>
  </si>
  <si>
    <t>U To Chaung</t>
  </si>
  <si>
    <t>ဦးတိုချောင်</t>
  </si>
  <si>
    <t>MMR011002013006</t>
  </si>
  <si>
    <t>Shan Ywar Gyi</t>
  </si>
  <si>
    <t>ရှမ်းရွာကြီး</t>
  </si>
  <si>
    <t>MMR011002013008</t>
  </si>
  <si>
    <t>Ka Ton Ka Ye</t>
  </si>
  <si>
    <t>ကတုံကရဲ</t>
  </si>
  <si>
    <t>MMR011002013002</t>
  </si>
  <si>
    <t>Kawt Dun</t>
  </si>
  <si>
    <t>ကော့ဒွန်း</t>
  </si>
  <si>
    <t>MMR011002013007</t>
  </si>
  <si>
    <t>Mway Hauk</t>
  </si>
  <si>
    <t>မွေဟောက်</t>
  </si>
  <si>
    <t>MMR011002013009</t>
  </si>
  <si>
    <t>Me Ka Than</t>
  </si>
  <si>
    <t>မဲကသံ</t>
  </si>
  <si>
    <t>MMR011002013005</t>
  </si>
  <si>
    <t>MMR011002013003</t>
  </si>
  <si>
    <t>MMR011002013001</t>
  </si>
  <si>
    <t>Thin Gan Chaung</t>
  </si>
  <si>
    <t>သင်္ဃန်းချောင်</t>
  </si>
  <si>
    <t>MMR011002013004</t>
  </si>
  <si>
    <t>Wea Ngeit</t>
  </si>
  <si>
    <t>ဝဲငဲ့</t>
  </si>
  <si>
    <t>MMR011002015001</t>
  </si>
  <si>
    <t>MMR011002016001</t>
  </si>
  <si>
    <t>MMR011002017002</t>
  </si>
  <si>
    <t>MMR011002017001</t>
  </si>
  <si>
    <t>MMR011002018001</t>
  </si>
  <si>
    <t>Kawt Pyay</t>
  </si>
  <si>
    <t>ကော့ပြည်</t>
  </si>
  <si>
    <t>MMR011002018002</t>
  </si>
  <si>
    <t>MMR011002019001</t>
  </si>
  <si>
    <t>Kayin Hlaing</t>
  </si>
  <si>
    <t>ကရင်လှိုင်</t>
  </si>
  <si>
    <t>MMR011002019002</t>
  </si>
  <si>
    <t>Shan Kyun</t>
  </si>
  <si>
    <t>ရှမ်းကျွန်း</t>
  </si>
  <si>
    <t>Myaing Tharyar</t>
  </si>
  <si>
    <t>မြိုင်သာယာ</t>
  </si>
  <si>
    <t>MMR011002020006</t>
  </si>
  <si>
    <t>MMR011002020010</t>
  </si>
  <si>
    <t>Yar Naing</t>
  </si>
  <si>
    <t>ရာနိုင်</t>
  </si>
  <si>
    <t>MMR011002020009</t>
  </si>
  <si>
    <t>Thar Yar Kone</t>
  </si>
  <si>
    <t>သာယာကုန်း</t>
  </si>
  <si>
    <t>MMR011002020007</t>
  </si>
  <si>
    <t>Hpa Yar Ngoke To</t>
  </si>
  <si>
    <t>ဘုရားငုတ်တို</t>
  </si>
  <si>
    <t>MMR011002020005</t>
  </si>
  <si>
    <t>Kawt Pyaung Ma Lar</t>
  </si>
  <si>
    <t>ကောပြောင်းမလာ</t>
  </si>
  <si>
    <t>MMR011002020004</t>
  </si>
  <si>
    <t>MMR011002020002</t>
  </si>
  <si>
    <t>Mingalar Kone</t>
  </si>
  <si>
    <t>မင်္ဂလာကုန်း</t>
  </si>
  <si>
    <t>Rename from Hpin Hlan Kone</t>
  </si>
  <si>
    <t>MMR011002020008</t>
  </si>
  <si>
    <t>MMR011002020001</t>
  </si>
  <si>
    <t>Ngar Hpe Chaung</t>
  </si>
  <si>
    <t>ငါးဖယ်ခေျာင်း</t>
  </si>
  <si>
    <t>Nwut Auk</t>
  </si>
  <si>
    <t>နွတ်အောက်</t>
  </si>
  <si>
    <t>Taung Nar</t>
  </si>
  <si>
    <t>တောင်နား</t>
  </si>
  <si>
    <t>Ohn Da Bin</t>
  </si>
  <si>
    <t>MMR011002020003</t>
  </si>
  <si>
    <t>MMR011002021001</t>
  </si>
  <si>
    <t>Kawt lin</t>
  </si>
  <si>
    <t>ကော့လင်း</t>
  </si>
  <si>
    <t>MMR011002021002</t>
  </si>
  <si>
    <t>Kawt Min</t>
  </si>
  <si>
    <t>ကော့မင်း</t>
  </si>
  <si>
    <t>MMR011002021003</t>
  </si>
  <si>
    <t>MMR011002022001</t>
  </si>
  <si>
    <t>Kyon Ma Nin</t>
  </si>
  <si>
    <t>ကျုံမနင်း</t>
  </si>
  <si>
    <t>MMR011002022002</t>
  </si>
  <si>
    <t>MMR011002023001</t>
  </si>
  <si>
    <t>Ma Yin Kone</t>
  </si>
  <si>
    <t>မရင်းကုန်း</t>
  </si>
  <si>
    <t>Kyaik Htaw</t>
  </si>
  <si>
    <t>ကျိုက်ထော်</t>
  </si>
  <si>
    <t>Oak Aw Kone</t>
  </si>
  <si>
    <t>ဥကုန်း</t>
  </si>
  <si>
    <t>Aung Bala Kone</t>
  </si>
  <si>
    <t>အောင်ဗလကုန်း</t>
  </si>
  <si>
    <t>Wa Pyan Kone</t>
  </si>
  <si>
    <t>ဝါးပျံကုန်း</t>
  </si>
  <si>
    <t>MMR011002025001</t>
  </si>
  <si>
    <t>Ywar Thit</t>
  </si>
  <si>
    <t>ရွာသစ်</t>
  </si>
  <si>
    <t>MMR011002025002</t>
  </si>
  <si>
    <t>Ah Lan Kyun</t>
  </si>
  <si>
    <t>အလန်းကျွန်း</t>
  </si>
  <si>
    <t>MMR011002025003</t>
  </si>
  <si>
    <t>MMR011002026001</t>
  </si>
  <si>
    <t>Mi Nwut</t>
  </si>
  <si>
    <t>မိနွတ်</t>
  </si>
  <si>
    <t>MMR011002027001</t>
  </si>
  <si>
    <t>Mi Khwar</t>
  </si>
  <si>
    <t>မိခွါး</t>
  </si>
  <si>
    <t>MMR011002027002</t>
  </si>
  <si>
    <t>Lay Ein Su</t>
  </si>
  <si>
    <t>လေးအိမ်စု</t>
  </si>
  <si>
    <t>MMR011002027003</t>
  </si>
  <si>
    <t>Na Yat Taung</t>
  </si>
  <si>
    <t>နရပ်တောင်</t>
  </si>
  <si>
    <t>MMR011002027004</t>
  </si>
  <si>
    <t>MMR011002028003</t>
  </si>
  <si>
    <t>MMR011002028001</t>
  </si>
  <si>
    <t>Ta Ku Ka Lon</t>
  </si>
  <si>
    <t>တကူကလုံ</t>
  </si>
  <si>
    <t>MMR011002028002</t>
  </si>
  <si>
    <t>MMR011002029001</t>
  </si>
  <si>
    <t>Naung Naung Kone</t>
  </si>
  <si>
    <t>နောင်နောင်ကုန်း</t>
  </si>
  <si>
    <t>MMR011002029002</t>
  </si>
  <si>
    <t>MMR011002029003</t>
  </si>
  <si>
    <t>Pa Ye Hpar Htaw</t>
  </si>
  <si>
    <t>ပရဲဖာထော်</t>
  </si>
  <si>
    <t>MMR011002029004</t>
  </si>
  <si>
    <t>Hlwa Sin Kone</t>
  </si>
  <si>
    <t>MMR011002029005</t>
  </si>
  <si>
    <t>MMR011002030001</t>
  </si>
  <si>
    <t>Kya Khat Kone</t>
  </si>
  <si>
    <t>ကြခတ်ကုန်း</t>
  </si>
  <si>
    <t>MMR011002030002</t>
  </si>
  <si>
    <t>Mya Kone</t>
  </si>
  <si>
    <t>မြကုန်း</t>
  </si>
  <si>
    <t>MMR011002031002</t>
  </si>
  <si>
    <t>Shan Ywar Ka Lay</t>
  </si>
  <si>
    <t>ရှမ်းရွာကလေး</t>
  </si>
  <si>
    <t>MMR011002031003</t>
  </si>
  <si>
    <t>Chan Kone</t>
  </si>
  <si>
    <t>ခြံကုန်း</t>
  </si>
  <si>
    <t>MMR011002031004</t>
  </si>
  <si>
    <t>MMR011002031001</t>
  </si>
  <si>
    <t>MMR011002032001</t>
  </si>
  <si>
    <t>MMR011002032002</t>
  </si>
  <si>
    <t>Kyar Inn Kone</t>
  </si>
  <si>
    <t>ကြာအင်းကုန်း</t>
  </si>
  <si>
    <t>MMR011002032003</t>
  </si>
  <si>
    <t>MMR011002033001</t>
  </si>
  <si>
    <t>Myanmar Hlaing</t>
  </si>
  <si>
    <t>မြန်မာလှိုင်</t>
  </si>
  <si>
    <t>MMR011002033002</t>
  </si>
  <si>
    <t>Thein Phyu Kone</t>
  </si>
  <si>
    <t>သိမ်ဖြူကုန်း</t>
  </si>
  <si>
    <t>Hle Tan</t>
  </si>
  <si>
    <t>လှည်းတန်း</t>
  </si>
  <si>
    <t>Kin Su</t>
  </si>
  <si>
    <t>ခင်စု</t>
  </si>
  <si>
    <t>Rubber Ni Kone</t>
  </si>
  <si>
    <t>ရော်ဘာနီကုန်း</t>
  </si>
  <si>
    <t>Thu Kha Myaing</t>
  </si>
  <si>
    <t>သုခမြိုင်</t>
  </si>
  <si>
    <t>Kawt Kwa</t>
  </si>
  <si>
    <t>ကော့ကွ</t>
  </si>
  <si>
    <t>MMR011002035003</t>
  </si>
  <si>
    <t>Kawt Pan Kyaw</t>
  </si>
  <si>
    <t>ကော့ပန်ကျော်</t>
  </si>
  <si>
    <t>Kawt Kha Lauk</t>
  </si>
  <si>
    <t>ကော့ခလောက်</t>
  </si>
  <si>
    <t>MMR011002035004</t>
  </si>
  <si>
    <t>Kywe Chan Kone</t>
  </si>
  <si>
    <t>ကျွဲခြံကုန်း</t>
  </si>
  <si>
    <t>MMR011002035002</t>
  </si>
  <si>
    <t>ဖနုံ</t>
  </si>
  <si>
    <t>MMR011002035001</t>
  </si>
  <si>
    <t>Kawt Wet</t>
  </si>
  <si>
    <t>ကော့ဝက်</t>
  </si>
  <si>
    <t>MMR011002035005</t>
  </si>
  <si>
    <t>MMR011002036001</t>
  </si>
  <si>
    <t>Taung Ka lay</t>
  </si>
  <si>
    <t>MMR011002036002</t>
  </si>
  <si>
    <t>Taung Thu Kone</t>
  </si>
  <si>
    <t>​တောင်သူကုန်း</t>
  </si>
  <si>
    <t>MMR011002036003</t>
  </si>
  <si>
    <t>Kan Nar Su</t>
  </si>
  <si>
    <t>ကန်းနားစု</t>
  </si>
  <si>
    <t>MMR011002036004</t>
  </si>
  <si>
    <t>Ywar Thit Kone</t>
  </si>
  <si>
    <t>ရွာသစ်ကုန်း</t>
  </si>
  <si>
    <t>MMR011002037001</t>
  </si>
  <si>
    <t>Kawt Swei</t>
  </si>
  <si>
    <t>ကော့စွယ်</t>
  </si>
  <si>
    <t>MMR011002037005</t>
  </si>
  <si>
    <t>Kawt Nut</t>
  </si>
  <si>
    <t>ကော့နွတ်</t>
  </si>
  <si>
    <t>MMR011002037004</t>
  </si>
  <si>
    <t>Kyun Kone</t>
  </si>
  <si>
    <t>ကျွန်းကုန်း</t>
  </si>
  <si>
    <t>MMR011002037002</t>
  </si>
  <si>
    <t>MMR011002038001</t>
  </si>
  <si>
    <t>MMR011002039001</t>
  </si>
  <si>
    <t>​ရေတွင်းကုန်း</t>
  </si>
  <si>
    <t>Naung Lon</t>
  </si>
  <si>
    <t>နောင်လုံ</t>
  </si>
  <si>
    <t>Ma Har Myaing</t>
  </si>
  <si>
    <t>မဟာမြိုင်</t>
  </si>
  <si>
    <t>Shan Kone</t>
  </si>
  <si>
    <t>ရှမ်းကုန်း</t>
  </si>
  <si>
    <t>Malay Kone</t>
  </si>
  <si>
    <t>မလေးကုန်း</t>
  </si>
  <si>
    <t>Mun Su</t>
  </si>
  <si>
    <t>မွန်စု</t>
  </si>
  <si>
    <t>MMR011002041002</t>
  </si>
  <si>
    <t>MMR011002041003</t>
  </si>
  <si>
    <t>MMR011002041001</t>
  </si>
  <si>
    <t>Chaung Hnit khwa</t>
  </si>
  <si>
    <t>MMR011002042002</t>
  </si>
  <si>
    <t>MMR011002042003</t>
  </si>
  <si>
    <t>​ချောင်းနှစ်ခွ</t>
  </si>
  <si>
    <t>MMR011002042001</t>
  </si>
  <si>
    <t>MMR011002043001</t>
  </si>
  <si>
    <t>Shwe War Chaung</t>
  </si>
  <si>
    <t>ရွှေဝါချောင်</t>
  </si>
  <si>
    <t>MMR011002043002</t>
  </si>
  <si>
    <t>Kawt Sat</t>
  </si>
  <si>
    <t>ကော့စပ်</t>
  </si>
  <si>
    <t>MMR011003001001</t>
  </si>
  <si>
    <t>MMR011003001002</t>
  </si>
  <si>
    <t>MMR011003002001</t>
  </si>
  <si>
    <t>MMR011003003001</t>
  </si>
  <si>
    <t>Daung U</t>
  </si>
  <si>
    <t>ဒေါင်းဥ</t>
  </si>
  <si>
    <t>MMR011003005001</t>
  </si>
  <si>
    <t>Kyan Khin</t>
  </si>
  <si>
    <t>MMR011003005002</t>
  </si>
  <si>
    <t>Ta Kar Kyaik</t>
  </si>
  <si>
    <t>တကာကျိုက်</t>
  </si>
  <si>
    <t>MMR011003005003</t>
  </si>
  <si>
    <t>MMR011003006001</t>
  </si>
  <si>
    <t>MMR011003007001</t>
  </si>
  <si>
    <t>Kawt Dut</t>
  </si>
  <si>
    <t>MMR011003007002</t>
  </si>
  <si>
    <t>Kun Daing</t>
  </si>
  <si>
    <t>ကွန်ဒိုင်း</t>
  </si>
  <si>
    <t>MMR011003007003</t>
  </si>
  <si>
    <t>MMR011003008001</t>
  </si>
  <si>
    <t>MMR011003009001</t>
  </si>
  <si>
    <t>MMR011003010001</t>
  </si>
  <si>
    <t>Taw Ka Mar</t>
  </si>
  <si>
    <t>တော်ကမာ</t>
  </si>
  <si>
    <t>MMR011003011002</t>
  </si>
  <si>
    <t>MMR011003011001</t>
  </si>
  <si>
    <t>Musalim Su</t>
  </si>
  <si>
    <t>မူဆလင်စု</t>
  </si>
  <si>
    <t>MMR011003012003</t>
  </si>
  <si>
    <t>MMR011003012001</t>
  </si>
  <si>
    <t>Wea Ku</t>
  </si>
  <si>
    <t>ဝဲကူး</t>
  </si>
  <si>
    <t>MMR011003012002</t>
  </si>
  <si>
    <t>MMR011003013001</t>
  </si>
  <si>
    <t>Ah Pyaing</t>
  </si>
  <si>
    <t>အပြိုင်</t>
  </si>
  <si>
    <t>MMR011003015001</t>
  </si>
  <si>
    <t>Kun Ta Ke</t>
  </si>
  <si>
    <t>ကွမ်တကဲ</t>
  </si>
  <si>
    <t>MMR011003015002</t>
  </si>
  <si>
    <t>MMR011003015003</t>
  </si>
  <si>
    <t>MMR011003016001</t>
  </si>
  <si>
    <t>Paing Ka Dar Ku Lar Su</t>
  </si>
  <si>
    <t>ပိုင်ကဒါး ကုလားစု</t>
  </si>
  <si>
    <t>MMR011003016002</t>
  </si>
  <si>
    <t>Paing Ka Dar Shan Su</t>
  </si>
  <si>
    <t>ပိုင်ကဒါး ရှမ်းစု</t>
  </si>
  <si>
    <t>MMR011003016003</t>
  </si>
  <si>
    <t>MMR011003017001</t>
  </si>
  <si>
    <t>Paing Ka Dar</t>
  </si>
  <si>
    <t>ပိုင်ကဒါး</t>
  </si>
  <si>
    <t>MMR011003017003</t>
  </si>
  <si>
    <t>Mu Kha Nee</t>
  </si>
  <si>
    <t>မုခနီး</t>
  </si>
  <si>
    <t>MMR011003017002</t>
  </si>
  <si>
    <t>MMR011003018001</t>
  </si>
  <si>
    <t>MMR011003018002</t>
  </si>
  <si>
    <t>Mu Yit Ka Lay</t>
  </si>
  <si>
    <t>MMR011003019001</t>
  </si>
  <si>
    <t>Ta Ku Tar</t>
  </si>
  <si>
    <t>တကူတာ</t>
  </si>
  <si>
    <t>MMR011003019002</t>
  </si>
  <si>
    <t>Kawt Ka Dei</t>
  </si>
  <si>
    <t>ကော့ကဒဲ့</t>
  </si>
  <si>
    <t>MMR011003019003</t>
  </si>
  <si>
    <t>Ta Ku Ha Awee</t>
  </si>
  <si>
    <t>တကူဟအွီး</t>
  </si>
  <si>
    <t>MMR011003019004</t>
  </si>
  <si>
    <t>MMR011003019005</t>
  </si>
  <si>
    <t>Kone Ka Lay</t>
  </si>
  <si>
    <t>ကုန်းကလေး</t>
  </si>
  <si>
    <t>MMR011003019006</t>
  </si>
  <si>
    <t>MMR011003020001</t>
  </si>
  <si>
    <t>Htan Pin Kone</t>
  </si>
  <si>
    <t>ထန်းပင်ကုန်း</t>
  </si>
  <si>
    <t>MMR011003020002</t>
  </si>
  <si>
    <t>MMR011003021001</t>
  </si>
  <si>
    <t>Taw Paung</t>
  </si>
  <si>
    <t>တောင်ပေါင်း</t>
  </si>
  <si>
    <t>MMR011003021002</t>
  </si>
  <si>
    <t>Kha Lawt Ka Naing</t>
  </si>
  <si>
    <t>ခလော့ကနိုင်း</t>
  </si>
  <si>
    <t>MMR011003022002</t>
  </si>
  <si>
    <t>MMR011003022001</t>
  </si>
  <si>
    <t>MMR011003023001</t>
  </si>
  <si>
    <t>MMR011003025001</t>
  </si>
  <si>
    <t>MMR011003026001</t>
  </si>
  <si>
    <t>MMR011003027001</t>
  </si>
  <si>
    <t>MMR011003028001</t>
  </si>
  <si>
    <t>MMR011003029001</t>
  </si>
  <si>
    <t>MMR011003030001</t>
  </si>
  <si>
    <t>Hnyee Hmoke</t>
  </si>
  <si>
    <t>MMR011003030002</t>
  </si>
  <si>
    <t>Kawt Ran Mar</t>
  </si>
  <si>
    <t>ကော့ရမ္မာ</t>
  </si>
  <si>
    <t>MMR011003031002</t>
  </si>
  <si>
    <t>MMR011003031001</t>
  </si>
  <si>
    <t>MMR011003032001</t>
  </si>
  <si>
    <t>Taw Ka Pu</t>
  </si>
  <si>
    <t>တော်ကပူး</t>
  </si>
  <si>
    <t>MMR011003032002</t>
  </si>
  <si>
    <t>Taw Pa Kauk</t>
  </si>
  <si>
    <t>တော်ပကောက်</t>
  </si>
  <si>
    <t>New village added as in the new publiaction 2011</t>
  </si>
  <si>
    <t>MMR011003033001</t>
  </si>
  <si>
    <t>Kwin Ka Lein</t>
  </si>
  <si>
    <t>ကွင်းကလိန်</t>
  </si>
  <si>
    <t>MMR011003033002</t>
  </si>
  <si>
    <t>Kun La Maing</t>
  </si>
  <si>
    <t>ကွမ်လမိုင်း</t>
  </si>
  <si>
    <t>MMR011003035001</t>
  </si>
  <si>
    <t>Mu Naing</t>
  </si>
  <si>
    <t>မုနိုင်း</t>
  </si>
  <si>
    <t>MMR011003035003</t>
  </si>
  <si>
    <t>​ဒေါင်းရပ် (အနောက်)</t>
  </si>
  <si>
    <t>MMR011003036001</t>
  </si>
  <si>
    <t>MMR011003037001</t>
  </si>
  <si>
    <t>Ku Lar Su</t>
  </si>
  <si>
    <t>ကုလားစု</t>
  </si>
  <si>
    <t>MMR011003038002</t>
  </si>
  <si>
    <t>MMR011003038001</t>
  </si>
  <si>
    <t>Kawt Ywe</t>
  </si>
  <si>
    <t>ကော့ရွဲ</t>
  </si>
  <si>
    <t>MMR011003039003</t>
  </si>
  <si>
    <t>MMR011003039001</t>
  </si>
  <si>
    <t>Ka Taung Sein</t>
  </si>
  <si>
    <t>ကတောင်စိန်</t>
  </si>
  <si>
    <t>MMR011003039002</t>
  </si>
  <si>
    <t>MMR011003041001</t>
  </si>
  <si>
    <t>Nat Hmaw Ywar Haung</t>
  </si>
  <si>
    <t>နတ်မှော်ရွာဟောင်း</t>
  </si>
  <si>
    <t>MMR011003042001</t>
  </si>
  <si>
    <t>Nat Hmaw Ywar Thit</t>
  </si>
  <si>
    <t>နတ်မှော်ရွာသစ်</t>
  </si>
  <si>
    <t>MMR011003042002</t>
  </si>
  <si>
    <t>Wet Lay Yat</t>
  </si>
  <si>
    <t>ဝက်လေးရပ်</t>
  </si>
  <si>
    <t>Hnee Kaing</t>
  </si>
  <si>
    <t>နှီးကိုင်း</t>
  </si>
  <si>
    <t>Pa Dan Ngan</t>
  </si>
  <si>
    <t>ပဒါန်ငံ</t>
  </si>
  <si>
    <t>Ka Dat Htauk</t>
  </si>
  <si>
    <t>ကဒါတ်ထောက်</t>
  </si>
  <si>
    <t>Taung Waing</t>
  </si>
  <si>
    <t>တောင်ပိုင်း</t>
  </si>
  <si>
    <t>Ah Nan San</t>
  </si>
  <si>
    <t>အနန်းစမ်း</t>
  </si>
  <si>
    <t>Hlwar Ka My</t>
  </si>
  <si>
    <t>လှာကမိုင်</t>
  </si>
  <si>
    <t>Ya Thae Taung</t>
  </si>
  <si>
    <t>Sann Kyi</t>
  </si>
  <si>
    <t>ဆန်းကြီး</t>
  </si>
  <si>
    <t>ဝါကရု</t>
  </si>
  <si>
    <t>ဖောင်စိန်</t>
  </si>
  <si>
    <t>Da Yei Hpyu</t>
  </si>
  <si>
    <t>ဒရယ်ဖြူ</t>
  </si>
  <si>
    <t>Do Ka Ni</t>
  </si>
  <si>
    <t>ဒိုကနိ</t>
  </si>
  <si>
    <t>Pa Nga Ywar Haung</t>
  </si>
  <si>
    <t>ပငရွာဟောင်း</t>
  </si>
  <si>
    <t>Wea Thun Zaung</t>
  </si>
  <si>
    <t>ဝဲသွန်ဇောင်း</t>
  </si>
  <si>
    <t>Hpa Yar Lay Su</t>
  </si>
  <si>
    <t>ဘုရားလေးဆူ</t>
  </si>
  <si>
    <t>Aing Shey</t>
  </si>
  <si>
    <t>အိုင်ရှည်</t>
  </si>
  <si>
    <t>Aung Ku Tho</t>
  </si>
  <si>
    <t>အောင်ကုသိုလ်</t>
  </si>
  <si>
    <t>Wea Ka Tar</t>
  </si>
  <si>
    <t>ဝဲကတာ</t>
  </si>
  <si>
    <t>Hpe Hpa Daw</t>
  </si>
  <si>
    <t>ဖဲဖဒေါ</t>
  </si>
  <si>
    <t>Wei Boe Htaung</t>
  </si>
  <si>
    <t>ဝယ်ဘိုးတောင်</t>
  </si>
  <si>
    <t>Kun Hta Yan</t>
  </si>
  <si>
    <t>ကွမ်ထရန်</t>
  </si>
  <si>
    <t>Ah Pyin Sa Khan</t>
  </si>
  <si>
    <t>အပြင်စခမ်း</t>
  </si>
  <si>
    <t>Ah Hte Sa Khan</t>
  </si>
  <si>
    <t>အထဲစခမ်း</t>
  </si>
  <si>
    <t>We Taw</t>
  </si>
  <si>
    <t>ဝဲတော</t>
  </si>
  <si>
    <t>Kone Myint Thar</t>
  </si>
  <si>
    <t>ကုန်းမြင့်သာ</t>
  </si>
  <si>
    <t>Ye Dagon</t>
  </si>
  <si>
    <t>ရေဒဂုန်</t>
  </si>
  <si>
    <t>Zee Hnit Pin</t>
  </si>
  <si>
    <t>ဇီးနှစ်ပင်</t>
  </si>
  <si>
    <t>Wea Pa Toke</t>
  </si>
  <si>
    <t>ဝဲပတုပ်</t>
  </si>
  <si>
    <t>Gyawt Ywar</t>
  </si>
  <si>
    <t>ဂျော့ရွာ</t>
  </si>
  <si>
    <t>Sut Pa Laung</t>
  </si>
  <si>
    <t>စွပ္ပလောင်း</t>
  </si>
  <si>
    <t>ထင်းရှုး</t>
  </si>
  <si>
    <t>Win Sein</t>
  </si>
  <si>
    <t>ဝင်းစိန်</t>
  </si>
  <si>
    <t>Lay Yin Pyan Kwin</t>
  </si>
  <si>
    <t>လေယာဉ်ပျံကွင်း</t>
  </si>
  <si>
    <t>Aye Kabar</t>
  </si>
  <si>
    <t>အေးကမ္ဘာ</t>
  </si>
  <si>
    <t>Lin Ma Thar</t>
  </si>
  <si>
    <t>လင်မသာ</t>
  </si>
  <si>
    <t>ပီန္နဲတော်</t>
  </si>
  <si>
    <t>Taung Paw</t>
  </si>
  <si>
    <t>တောင်ပေါ်</t>
  </si>
  <si>
    <t>Ywar Thar Aye</t>
  </si>
  <si>
    <t>ရွာသာအေး</t>
  </si>
  <si>
    <t>Ka Lein Pa Daw</t>
  </si>
  <si>
    <t>ကလိန်ပဒေါ</t>
  </si>
  <si>
    <t>La Lawt Cha</t>
  </si>
  <si>
    <t>လလော့ချ</t>
  </si>
  <si>
    <t>Hnet Pyaw Taw</t>
  </si>
  <si>
    <t>Kan Laing Mu Ywar Thit</t>
  </si>
  <si>
    <t>ကံလိုင်းမူးရွာသစ်</t>
  </si>
  <si>
    <t>Pa Ran Din</t>
  </si>
  <si>
    <t>ပရန်ဒင်</t>
  </si>
  <si>
    <t>Wea Wun</t>
  </si>
  <si>
    <t>ဝဲဝန်း</t>
  </si>
  <si>
    <t>MMR011005001002</t>
  </si>
  <si>
    <t>MMR011005001001</t>
  </si>
  <si>
    <t>MMR011005002001</t>
  </si>
  <si>
    <t>Kawt Khaik</t>
  </si>
  <si>
    <t>ကော့ခိုက်</t>
  </si>
  <si>
    <t>MMR011005002002</t>
  </si>
  <si>
    <t>MMR011005003001</t>
  </si>
  <si>
    <t>Hpae Ku</t>
  </si>
  <si>
    <t>ဖဲကူး</t>
  </si>
  <si>
    <t>MMR011005003002</t>
  </si>
  <si>
    <t>Myaing Kone</t>
  </si>
  <si>
    <t>မြိုင်ကုန်း</t>
  </si>
  <si>
    <t>MMR011005005001</t>
  </si>
  <si>
    <t>Kawt Ka Bwee</t>
  </si>
  <si>
    <t>ကော့ကဗွီး</t>
  </si>
  <si>
    <t>MMR011005005002</t>
  </si>
  <si>
    <t>Kawt Hla</t>
  </si>
  <si>
    <t>ကော့လှ</t>
  </si>
  <si>
    <t>MMR011005005003</t>
  </si>
  <si>
    <t>Kawt Kha Pon (Ywar Haung)</t>
  </si>
  <si>
    <t>ကော့ခပုံ (ရွာဟောင်း)</t>
  </si>
  <si>
    <t>MMR011005006001</t>
  </si>
  <si>
    <t>Kawt Kha Pon (Ywar Thit)</t>
  </si>
  <si>
    <t>ကော့ခပုံ (ရွာသစ်)</t>
  </si>
  <si>
    <t>MMR011005006002</t>
  </si>
  <si>
    <t>Kun Tar (Ywar Haung)</t>
  </si>
  <si>
    <t>ကွမ်တာ (ရွာဟောင်း)</t>
  </si>
  <si>
    <t>MMR011005007001</t>
  </si>
  <si>
    <t>Kun Tar (Ywar Thit)</t>
  </si>
  <si>
    <t>ကွမ်တာ (ရွာသစ်)</t>
  </si>
  <si>
    <t>MMR011005007002</t>
  </si>
  <si>
    <t>MMR011005008001</t>
  </si>
  <si>
    <t>MMR011005009001</t>
  </si>
  <si>
    <t>Kawt Kha Lwei</t>
  </si>
  <si>
    <t>ကော့ခလွယ်</t>
  </si>
  <si>
    <t>MMR011005010002</t>
  </si>
  <si>
    <t>MMR011005010001</t>
  </si>
  <si>
    <t>MMR011005011001</t>
  </si>
  <si>
    <t>MMR011005012001</t>
  </si>
  <si>
    <t>Paing Ka Mar</t>
  </si>
  <si>
    <t>ပိုင်ကမာ</t>
  </si>
  <si>
    <t>MMR011005012002</t>
  </si>
  <si>
    <t>MMR011005013001</t>
  </si>
  <si>
    <t>Ba Lauk</t>
  </si>
  <si>
    <t>ဘလောက်</t>
  </si>
  <si>
    <t>MMR011005015001</t>
  </si>
  <si>
    <t>Nyaung Waing</t>
  </si>
  <si>
    <t>ညောင်ဝိုင်း</t>
  </si>
  <si>
    <t>MMR011005015002</t>
  </si>
  <si>
    <t>MMR011005016001</t>
  </si>
  <si>
    <t>MMR011005017001</t>
  </si>
  <si>
    <t>MMR011005018001</t>
  </si>
  <si>
    <t>Kyaik Kar</t>
  </si>
  <si>
    <t>ကျိုက်ကာ</t>
  </si>
  <si>
    <t>MMR011005019001</t>
  </si>
  <si>
    <t>MMR011005019002</t>
  </si>
  <si>
    <t>Naing Hlon</t>
  </si>
  <si>
    <t>နိုင်လှုံ</t>
  </si>
  <si>
    <t>MMR011005020001</t>
  </si>
  <si>
    <t>Lat Tet</t>
  </si>
  <si>
    <t>လက်တက်</t>
  </si>
  <si>
    <t>MMR011005020002</t>
  </si>
  <si>
    <t>MMR011005021001</t>
  </si>
  <si>
    <t>MMR011005022002</t>
  </si>
  <si>
    <t>MMR011005023001</t>
  </si>
  <si>
    <t>MMR011005025001</t>
  </si>
  <si>
    <t>MMR011005026002</t>
  </si>
  <si>
    <t>MMR011005027001</t>
  </si>
  <si>
    <t>MMR011005028001</t>
  </si>
  <si>
    <t>MMR011005029001</t>
  </si>
  <si>
    <t>MMR011005030001</t>
  </si>
  <si>
    <t>MMR011005031001</t>
  </si>
  <si>
    <t>MMR011005032001</t>
  </si>
  <si>
    <t>MMR011005033001</t>
  </si>
  <si>
    <t>Hnee Pa Daw (Ywar Thit)</t>
  </si>
  <si>
    <t>နှီးပဒေါ (ရွာသစ်)</t>
  </si>
  <si>
    <t>Hnee Pa Daw (Ywar Haung)</t>
  </si>
  <si>
    <t>နှီးပဒေါ (ရွာဟောင်း)</t>
  </si>
  <si>
    <t>Set Thwei (Ywar Haung)</t>
  </si>
  <si>
    <t>ဆက်သွယ် (ရွာဟောင်း)</t>
  </si>
  <si>
    <t>MMR011005035001</t>
  </si>
  <si>
    <t>Set Thwei (Ywar Thit)</t>
  </si>
  <si>
    <t>ဆက်သွယ် (ရွာသစ်)</t>
  </si>
  <si>
    <t>MMR011005035002</t>
  </si>
  <si>
    <t>MMR011005036001</t>
  </si>
  <si>
    <t>MMR011005037001</t>
  </si>
  <si>
    <t>Kun Hlar (Ywar Haung)</t>
  </si>
  <si>
    <t>ကွမ်လှာ (ရွာဟောင်း)</t>
  </si>
  <si>
    <t>MMR011005038001</t>
  </si>
  <si>
    <t>Kun Hlar (Ywar Thit)</t>
  </si>
  <si>
    <t>ကွမ်လှာ (ရွာသစ်)</t>
  </si>
  <si>
    <t>MMR011005038002</t>
  </si>
  <si>
    <t>MMR011006001001</t>
  </si>
  <si>
    <t>Da Min Seik Gyi</t>
  </si>
  <si>
    <t>ဓမင်းဆိပ်ကြီး</t>
  </si>
  <si>
    <t>MMR011006001002</t>
  </si>
  <si>
    <t>Da Min Seik Lay</t>
  </si>
  <si>
    <t>ဓမင်းဆိပ်လေး</t>
  </si>
  <si>
    <t>MMR011006001003</t>
  </si>
  <si>
    <t>MMR011006002001</t>
  </si>
  <si>
    <t>MMR011006003001</t>
  </si>
  <si>
    <t>Pa Laing Kee</t>
  </si>
  <si>
    <t>ပလိုင်ကီး</t>
  </si>
  <si>
    <t>MMR011006003002</t>
  </si>
  <si>
    <t>Kyone Laung Ywar Thit</t>
  </si>
  <si>
    <t>ကျုံလောင်းရွာသစ်</t>
  </si>
  <si>
    <t>Shwe Pyi Thar</t>
  </si>
  <si>
    <t>Palic</t>
  </si>
  <si>
    <t>ပလစ်</t>
  </si>
  <si>
    <t>Poke Pa Waddy</t>
  </si>
  <si>
    <t>ပုတ်ပ၀တီ</t>
  </si>
  <si>
    <t>Pawt Htaw</t>
  </si>
  <si>
    <t>ပေါ့ထော်</t>
  </si>
  <si>
    <t>Kyon Paw</t>
  </si>
  <si>
    <t>ကျုံပေါ</t>
  </si>
  <si>
    <t>စောကဲ</t>
  </si>
  <si>
    <t>Yit Chaung</t>
  </si>
  <si>
    <t>ရစ်ချောင်း</t>
  </si>
  <si>
    <t>Ah Dein Chan Su</t>
  </si>
  <si>
    <t>အဒိန်းခြံစု</t>
  </si>
  <si>
    <t>Kaing Taw</t>
  </si>
  <si>
    <t>ကိုင်းတော</t>
  </si>
  <si>
    <t>Son Pa Yauk</t>
  </si>
  <si>
    <t>စုံပ​ရောက်</t>
  </si>
  <si>
    <t>MMR011006005003</t>
  </si>
  <si>
    <t>War Ra Hine</t>
  </si>
  <si>
    <t>ါးရခိုင်</t>
  </si>
  <si>
    <t>Ah Byaw</t>
  </si>
  <si>
    <t>အဗျော့</t>
  </si>
  <si>
    <t>Kin Pun</t>
  </si>
  <si>
    <t>ကင်ပွန်း</t>
  </si>
  <si>
    <t>နတ််ကြီး</t>
  </si>
  <si>
    <t>Myin Ta Pyay</t>
  </si>
  <si>
    <t>မြင်းတပြေး</t>
  </si>
  <si>
    <t>MMR011006005001</t>
  </si>
  <si>
    <t>Kyauk Taing</t>
  </si>
  <si>
    <t>ကျောက်တိုင်</t>
  </si>
  <si>
    <t>Ngar Kalay Chaung</t>
  </si>
  <si>
    <t>ငါးကလေးခေျာင်း</t>
  </si>
  <si>
    <t>Aing Shay</t>
  </si>
  <si>
    <t>Hpa Lan Chaung Wa</t>
  </si>
  <si>
    <t>ဖလံခေျာင်း၀</t>
  </si>
  <si>
    <t>Kan Hla</t>
  </si>
  <si>
    <t>ကံလှ</t>
  </si>
  <si>
    <t>Hpar Gyi</t>
  </si>
  <si>
    <t>ဖားကြီး</t>
  </si>
  <si>
    <t>MMR011006005004</t>
  </si>
  <si>
    <t>MMR011006005007</t>
  </si>
  <si>
    <t>Leik Poke</t>
  </si>
  <si>
    <t>လိပ်ပုတ်</t>
  </si>
  <si>
    <t>Da Min Seik</t>
  </si>
  <si>
    <t>ဓမင်းဆိပ်</t>
  </si>
  <si>
    <t>MMR011006006006</t>
  </si>
  <si>
    <t>Thar Ka Yan</t>
  </si>
  <si>
    <t>သာကရံ</t>
  </si>
  <si>
    <t>MMR011006006005</t>
  </si>
  <si>
    <t>Pa Laing Thein</t>
  </si>
  <si>
    <t>ပလိုင်သိမ်</t>
  </si>
  <si>
    <t>MMR011006006004</t>
  </si>
  <si>
    <t>Hnyee Hnyu</t>
  </si>
  <si>
    <t>နှီးနှူး</t>
  </si>
  <si>
    <t>MMR011006006003</t>
  </si>
  <si>
    <t>MMR011006006001</t>
  </si>
  <si>
    <t>Hnit Ta Yoke</t>
  </si>
  <si>
    <t>နှစ်တရုပ်</t>
  </si>
  <si>
    <t>MMR011006006002</t>
  </si>
  <si>
    <t>MMR011006007001</t>
  </si>
  <si>
    <t>Kyauk Mi Kyaung</t>
  </si>
  <si>
    <t>Kyauk Mi Chaung (North)</t>
  </si>
  <si>
    <t>ကျောက်မိချောင်း (မြောက်)</t>
  </si>
  <si>
    <t>Wei Zin</t>
  </si>
  <si>
    <t>၀ယ်ဇင်</t>
  </si>
  <si>
    <t>Kwin Shay</t>
  </si>
  <si>
    <t>ကွင်းရှည်</t>
  </si>
  <si>
    <t>Kyon Laung</t>
  </si>
  <si>
    <t>ကျုံလောင်း</t>
  </si>
  <si>
    <t>MMR011006008003</t>
  </si>
  <si>
    <t>Wei Paung</t>
  </si>
  <si>
    <t>ဝယ်ပေါင်</t>
  </si>
  <si>
    <t>MMR011006008002</t>
  </si>
  <si>
    <t>Kyauk Mi Chaung</t>
  </si>
  <si>
    <t>MMR011006008001</t>
  </si>
  <si>
    <t>Hpa Lan</t>
  </si>
  <si>
    <t>ဖလံ</t>
  </si>
  <si>
    <t>MMR011006008004</t>
  </si>
  <si>
    <t>Wea Yat</t>
  </si>
  <si>
    <t>ဝဲရက်</t>
  </si>
  <si>
    <t>MMR011006009002</t>
  </si>
  <si>
    <t>Ka Lawt Lay</t>
  </si>
  <si>
    <t>ကလော့လေး</t>
  </si>
  <si>
    <t>Rename from Lawt Ka Lay</t>
  </si>
  <si>
    <t>MMR011006009003</t>
  </si>
  <si>
    <t>MMR011006009001</t>
  </si>
  <si>
    <t>MMR011006010001</t>
  </si>
  <si>
    <t>Wu Ka Taw</t>
  </si>
  <si>
    <t>ဝူကတော</t>
  </si>
  <si>
    <t>MMR011006010002</t>
  </si>
  <si>
    <t>Myo Haung Kone</t>
  </si>
  <si>
    <t>မြို့ဟောင်းကုန်း</t>
  </si>
  <si>
    <t>Pa Yan Maw</t>
  </si>
  <si>
    <t>ပရန်မော်</t>
  </si>
  <si>
    <t>MMR011006011003</t>
  </si>
  <si>
    <t>Sein Gyi</t>
  </si>
  <si>
    <t>စိန်ကြီး</t>
  </si>
  <si>
    <t>Field,Jan 2011</t>
  </si>
  <si>
    <t>Lat/Long SDC</t>
  </si>
  <si>
    <t>Paing Wan</t>
  </si>
  <si>
    <t>ပိုင်ဝမ်း</t>
  </si>
  <si>
    <t>MMR011006011004</t>
  </si>
  <si>
    <t>Taung Ka Mar</t>
  </si>
  <si>
    <t>တောင်ကမာ</t>
  </si>
  <si>
    <t>MMR011006011002</t>
  </si>
  <si>
    <t>သင်္သန်းကျွန်း</t>
  </si>
  <si>
    <t>MMR011006011001</t>
  </si>
  <si>
    <t>Zun Ta Lin</t>
  </si>
  <si>
    <t>ဇွန်းတလင်း</t>
  </si>
  <si>
    <t>MMR011006011008</t>
  </si>
  <si>
    <t>Ar Yu Taung</t>
  </si>
  <si>
    <t>အာယုတောင်</t>
  </si>
  <si>
    <t>MMR011006012001</t>
  </si>
  <si>
    <t>Son Nant Thar</t>
  </si>
  <si>
    <t>စုံနံ့သာ</t>
  </si>
  <si>
    <t>MMR011006012003</t>
  </si>
  <si>
    <t>Ywar Ka Lay</t>
  </si>
  <si>
    <t>ရွာကလေး</t>
  </si>
  <si>
    <t>MMR011006012004</t>
  </si>
  <si>
    <t>Ah Pa Loi</t>
  </si>
  <si>
    <t>အပလွိုင်</t>
  </si>
  <si>
    <t>MMR011006012005</t>
  </si>
  <si>
    <t>Hman Sein</t>
  </si>
  <si>
    <t>မှန်စိန်</t>
  </si>
  <si>
    <t>MMR011006012006</t>
  </si>
  <si>
    <t>Set Twea</t>
  </si>
  <si>
    <t>ဆက်တွဲ</t>
  </si>
  <si>
    <t>MMR011006012007</t>
  </si>
  <si>
    <t>​တောင်စွန်း</t>
  </si>
  <si>
    <t>MMR011006013001</t>
  </si>
  <si>
    <t>Mawt Ka Nin</t>
  </si>
  <si>
    <t>Myo Haung</t>
  </si>
  <si>
    <t>မြို့ဟောင်း</t>
  </si>
  <si>
    <t>Don Hpi</t>
  </si>
  <si>
    <t>MMR011006015001</t>
  </si>
  <si>
    <t>Kha Yun</t>
  </si>
  <si>
    <t>MMR011006015002</t>
  </si>
  <si>
    <t>Bay Ka Lwea</t>
  </si>
  <si>
    <t>ဘေးကလွဲ</t>
  </si>
  <si>
    <t>MMR011006015003</t>
  </si>
  <si>
    <t>War Baw</t>
  </si>
  <si>
    <t>ဝါဘော်</t>
  </si>
  <si>
    <t>MMR011006015004</t>
  </si>
  <si>
    <t>Du Lel</t>
  </si>
  <si>
    <t>ဒူလယ်</t>
  </si>
  <si>
    <t>MMR011006015005</t>
  </si>
  <si>
    <t>San Pya</t>
  </si>
  <si>
    <t>စံပြ</t>
  </si>
  <si>
    <t>Ku Toet Seik</t>
  </si>
  <si>
    <t>ကူတို့ဆိပ်</t>
  </si>
  <si>
    <t>MMR011006016002</t>
  </si>
  <si>
    <t>MMR011006016001</t>
  </si>
  <si>
    <t>Ku La Koke (Ah Lel Seik)</t>
  </si>
  <si>
    <t>လားကုတ် (အလယ်ဆိပ်)</t>
  </si>
  <si>
    <t>MMR011006017003</t>
  </si>
  <si>
    <t>Ku La Koke (Ah Htet Seik)</t>
  </si>
  <si>
    <t>လားကုတ် (အထက်ဆိပ်)</t>
  </si>
  <si>
    <t>MMR011006017001</t>
  </si>
  <si>
    <t>Ku La Koke (Auk Seik)</t>
  </si>
  <si>
    <t>လားကုတ် (အောက်ဆိပ်)</t>
  </si>
  <si>
    <t>MMR011006017002</t>
  </si>
  <si>
    <t>Bay La Maing</t>
  </si>
  <si>
    <t>MMR011006018001</t>
  </si>
  <si>
    <t>Kawt Pun</t>
  </si>
  <si>
    <t>ကော့ပွန်</t>
  </si>
  <si>
    <t>MMR011006018005</t>
  </si>
  <si>
    <t>Lein Maw Chan</t>
  </si>
  <si>
    <t>လိမ္မော်ခြံ</t>
  </si>
  <si>
    <t>MMR011006018007</t>
  </si>
  <si>
    <t>MMR011006018008</t>
  </si>
  <si>
    <t>Aung Thar Yar</t>
  </si>
  <si>
    <t>အောင်သာယာ</t>
  </si>
  <si>
    <t>Aung Tha Pyay</t>
  </si>
  <si>
    <t>အောင်သပြေ</t>
  </si>
  <si>
    <t>Thaung Pyin</t>
  </si>
  <si>
    <t>MMR011006019001</t>
  </si>
  <si>
    <t>Bu Tar Kone</t>
  </si>
  <si>
    <t>ဘူတာကုန်း</t>
  </si>
  <si>
    <t>Wea Hpei</t>
  </si>
  <si>
    <t>ဝယ်ဖယ်</t>
  </si>
  <si>
    <t>MMR011006020005</t>
  </si>
  <si>
    <t>Kar Seik</t>
  </si>
  <si>
    <t>ကားဆိပ်</t>
  </si>
  <si>
    <t>MMR011006020002</t>
  </si>
  <si>
    <t>Hnit Kayin</t>
  </si>
  <si>
    <t>MMR011006020001</t>
  </si>
  <si>
    <t>Tha Pyay Ywar</t>
  </si>
  <si>
    <t>သပြေရွာ</t>
  </si>
  <si>
    <t>MMR011006020004</t>
  </si>
  <si>
    <t>Wet Swei Hpyu</t>
  </si>
  <si>
    <t>ဝက်စွယ်ဖြူ</t>
  </si>
  <si>
    <t>MMR011006021005</t>
  </si>
  <si>
    <t>Be La Mu</t>
  </si>
  <si>
    <t>MMR011006021001</t>
  </si>
  <si>
    <t>Ba Yaung</t>
  </si>
  <si>
    <t>ဘရောင်း</t>
  </si>
  <si>
    <t>MMR011006021006</t>
  </si>
  <si>
    <t>Ta Pa Htaw</t>
  </si>
  <si>
    <t>တပါထော်</t>
  </si>
  <si>
    <t>MMR011006021004</t>
  </si>
  <si>
    <t>Wei Pa Thea</t>
  </si>
  <si>
    <t>ဝယ်ပသဲ</t>
  </si>
  <si>
    <t>MMR011006021003</t>
  </si>
  <si>
    <t>Thu Taw</t>
  </si>
  <si>
    <t>သူတော်</t>
  </si>
  <si>
    <t>MMR011006021002</t>
  </si>
  <si>
    <t>Thaw Saw</t>
  </si>
  <si>
    <t>သောစော</t>
  </si>
  <si>
    <t>MMR011006022006</t>
  </si>
  <si>
    <t>Than Ka Deik</t>
  </si>
  <si>
    <t>သံကဒိုက်</t>
  </si>
  <si>
    <t>MMR011006022003</t>
  </si>
  <si>
    <t>Ti Tal</t>
  </si>
  <si>
    <t>တီတယ်</t>
  </si>
  <si>
    <t>MMR011006022004</t>
  </si>
  <si>
    <t>Wei Da La</t>
  </si>
  <si>
    <t>ဝယ်ဒလ</t>
  </si>
  <si>
    <t>MMR011006022005</t>
  </si>
  <si>
    <t>Ka Nin Ka Mawt</t>
  </si>
  <si>
    <t>MMR011006022001</t>
  </si>
  <si>
    <t>Ta Pin Taing</t>
  </si>
  <si>
    <t>တပင်ကိုင်</t>
  </si>
  <si>
    <t>MMR011006023008</t>
  </si>
  <si>
    <t>Bi Saing</t>
  </si>
  <si>
    <t>ဘီစိုင်</t>
  </si>
  <si>
    <t>MMR011006023009</t>
  </si>
  <si>
    <t>Min Hla</t>
  </si>
  <si>
    <t>MMR011006023010</t>
  </si>
  <si>
    <t>Kun Do</t>
  </si>
  <si>
    <t>ကွမ်ဒူး</t>
  </si>
  <si>
    <t>MMR011006023006</t>
  </si>
  <si>
    <t>Kun Thee Taw</t>
  </si>
  <si>
    <t>ကွမ်းသီးတော</t>
  </si>
  <si>
    <t>MMR011006023005</t>
  </si>
  <si>
    <t>Hnin Sone</t>
  </si>
  <si>
    <t>Rename from Hnit Soke</t>
  </si>
  <si>
    <t>MMR011006023001</t>
  </si>
  <si>
    <t>Ka Lake Htoke (Upper)</t>
  </si>
  <si>
    <t>ကလိတ်ထုတ် (အထက်)</t>
  </si>
  <si>
    <t>MMR011006023003</t>
  </si>
  <si>
    <t>Taung Bon</t>
  </si>
  <si>
    <t>Wei Nut</t>
  </si>
  <si>
    <t>ဝယ်နွတ်</t>
  </si>
  <si>
    <t>Sar Ka Lal</t>
  </si>
  <si>
    <t>စာကလယ်</t>
  </si>
  <si>
    <t>Koe Maing</t>
  </si>
  <si>
    <t>MMR011006025001</t>
  </si>
  <si>
    <t>Man Aung</t>
  </si>
  <si>
    <t>မန်အောင်</t>
  </si>
  <si>
    <t>MMR011006025002</t>
  </si>
  <si>
    <t>Sin Ku</t>
  </si>
  <si>
    <t>ဆင်ကူး</t>
  </si>
  <si>
    <t>MMR011006026002</t>
  </si>
  <si>
    <t>သဲခုံ</t>
  </si>
  <si>
    <t>MMR011006026004</t>
  </si>
  <si>
    <t>Toe Tet Ywar Thit</t>
  </si>
  <si>
    <t>တိုးတက်ရွာသစ်</t>
  </si>
  <si>
    <t>MMR011006026001</t>
  </si>
  <si>
    <t>Ka Byar</t>
  </si>
  <si>
    <t>MMR011006027001</t>
  </si>
  <si>
    <t>Ka Byar Wa</t>
  </si>
  <si>
    <t>ကဗျာဝ</t>
  </si>
  <si>
    <t>MMR011006027002</t>
  </si>
  <si>
    <t>Shwe Hin Thar</t>
  </si>
  <si>
    <t>ရွှေဟင်္သာ</t>
  </si>
  <si>
    <t>MMR011006027003</t>
  </si>
  <si>
    <t>Ma Gyi</t>
  </si>
  <si>
    <t>မကြီး</t>
  </si>
  <si>
    <t>MMR011006028001</t>
  </si>
  <si>
    <t>Mi Htaw Lar Gyi</t>
  </si>
  <si>
    <t>မိထောလာကြီး</t>
  </si>
  <si>
    <t>MMR011006028002</t>
  </si>
  <si>
    <t>Mi Htaw Lar Lay</t>
  </si>
  <si>
    <t>မိထောလာလေး</t>
  </si>
  <si>
    <t>MMR011006028003</t>
  </si>
  <si>
    <t>Da Ni Kyar</t>
  </si>
  <si>
    <t>ဓနိကြာ</t>
  </si>
  <si>
    <t>MMR011006028004</t>
  </si>
  <si>
    <t>Ma Gyi Chaung Wa</t>
  </si>
  <si>
    <t>မကျီးချောင်း၀</t>
  </si>
  <si>
    <t>Yin Tein Wa</t>
  </si>
  <si>
    <t>ရင်းတိန်းဝ</t>
  </si>
  <si>
    <t>MMR011006029003</t>
  </si>
  <si>
    <t>Yin Yei</t>
  </si>
  <si>
    <t>MMR011006029001</t>
  </si>
  <si>
    <t>Yin Tein</t>
  </si>
  <si>
    <t>ရင်းတိန်း</t>
  </si>
  <si>
    <t>MMR011006029002</t>
  </si>
  <si>
    <t>Khaw Zar Chaung Wa</t>
  </si>
  <si>
    <t>ခေါဇာချောင်းဝ</t>
  </si>
  <si>
    <t>MMR011006030005</t>
  </si>
  <si>
    <t>Kyauk Aing</t>
  </si>
  <si>
    <t>ကျောက်အိုင်</t>
  </si>
  <si>
    <t>MMR011006030004</t>
  </si>
  <si>
    <t>Mee Tine Tat</t>
  </si>
  <si>
    <t>မီးတုတ်တတ်</t>
  </si>
  <si>
    <t>Rename from</t>
  </si>
  <si>
    <t>MMR011006030003</t>
  </si>
  <si>
    <t>Kyon Nye</t>
  </si>
  <si>
    <t>MMR011006030001</t>
  </si>
  <si>
    <t>Ta Yoke Htauk</t>
  </si>
  <si>
    <t>တရုတ်ထောက်</t>
  </si>
  <si>
    <t>MMR011006030002</t>
  </si>
  <si>
    <t>Taung Kyar Ywar Gyi</t>
  </si>
  <si>
    <t>တောင်ကြားရွာကြီး</t>
  </si>
  <si>
    <t>MMR011007001001</t>
  </si>
  <si>
    <t>Taung Kyar Auk Ywar</t>
  </si>
  <si>
    <t>တောင်ကြားအောက်ရွာ</t>
  </si>
  <si>
    <t>MMR011007001002</t>
  </si>
  <si>
    <t>Ywar Kyar</t>
  </si>
  <si>
    <t>ရွာကြား</t>
  </si>
  <si>
    <t>MMR011007001003</t>
  </si>
  <si>
    <t>Saw Ke Su</t>
  </si>
  <si>
    <t>စော်ကဲစု</t>
  </si>
  <si>
    <t>MMR011007001004</t>
  </si>
  <si>
    <t>Let Pan Kone</t>
  </si>
  <si>
    <t>လက်ပံကုန်း</t>
  </si>
  <si>
    <t>MMR011007001005</t>
  </si>
  <si>
    <t>Taung Pu Sar</t>
  </si>
  <si>
    <t>တောင်ပူစာ</t>
  </si>
  <si>
    <t>MMR011007001006</t>
  </si>
  <si>
    <t>MMR011007001007</t>
  </si>
  <si>
    <t>Win Pa Ywar Gyi</t>
  </si>
  <si>
    <t>ဝင်းပရွာကြီး</t>
  </si>
  <si>
    <t>MMR011007002001</t>
  </si>
  <si>
    <t>Tein Lay Su</t>
  </si>
  <si>
    <t>တိမ်လေးစု</t>
  </si>
  <si>
    <t>MMR011007002005</t>
  </si>
  <si>
    <t>Da Nyin Kone</t>
  </si>
  <si>
    <t>ဒညင်းကုန်း</t>
  </si>
  <si>
    <t>Lat/Lon: PSI, Nov 2009</t>
  </si>
  <si>
    <t>MMR011007002002</t>
  </si>
  <si>
    <t>Ba Yin Gyi Kone</t>
  </si>
  <si>
    <t>ဗရင်ဂျီကုန်း</t>
  </si>
  <si>
    <t>MMR011007002004</t>
  </si>
  <si>
    <t>Yae Twin Hpyu</t>
  </si>
  <si>
    <t>ရေတွင်းဖြူ</t>
  </si>
  <si>
    <t>MMR011007002003</t>
  </si>
  <si>
    <t>Kawt Hlaing Ywar Gyi</t>
  </si>
  <si>
    <t>ကော့လှိုင်းရွာကြီး</t>
  </si>
  <si>
    <t>MMR011007003001</t>
  </si>
  <si>
    <t>Kawt Hlaing Ywar Lay</t>
  </si>
  <si>
    <t>ကော့လှိုင်းရွာလေး</t>
  </si>
  <si>
    <t>MMR011007003002</t>
  </si>
  <si>
    <t>Kawt Hlaing Chaung</t>
  </si>
  <si>
    <t>ကော့လှိုင်းချောင်</t>
  </si>
  <si>
    <t>MMR011007003003</t>
  </si>
  <si>
    <t>Kawt Hlaing (Kyon Hmein)</t>
  </si>
  <si>
    <t>ကော့လှိုင်း (ကျုံမှိန်)</t>
  </si>
  <si>
    <t>MMR011007003004</t>
  </si>
  <si>
    <t>Chaung Zauk Ywar Gyi</t>
  </si>
  <si>
    <t>ချောင်းဇောက်ရွာကြီး</t>
  </si>
  <si>
    <t>Chaung Zauk Ywar Lay</t>
  </si>
  <si>
    <t>ချောင်းဇောကရွာလေး</t>
  </si>
  <si>
    <t>MMR011007005004</t>
  </si>
  <si>
    <t>Ku Lar Kone</t>
  </si>
  <si>
    <t>ကုလားကုန်း</t>
  </si>
  <si>
    <t>MMR011007005005</t>
  </si>
  <si>
    <t>Htone Bo Ka Lay</t>
  </si>
  <si>
    <t>ထုံးဘိုကလေး</t>
  </si>
  <si>
    <t>MMR011007005002</t>
  </si>
  <si>
    <t>Wi Yaw Ywar Gyi</t>
  </si>
  <si>
    <t>ဝီယော်ရွာကြီး</t>
  </si>
  <si>
    <t>MMR011007005001</t>
  </si>
  <si>
    <t>Htone Bo Gyi</t>
  </si>
  <si>
    <t>ထုံးဘိုကြီး</t>
  </si>
  <si>
    <t>MMR011007005003</t>
  </si>
  <si>
    <t>Min Lwin Ah Lel Ywar</t>
  </si>
  <si>
    <t>မင်းလွင် အလယ်ရွာ</t>
  </si>
  <si>
    <t>MMR011007006004</t>
  </si>
  <si>
    <t>MMR011007006010</t>
  </si>
  <si>
    <t>Pan Thar</t>
  </si>
  <si>
    <t>ပန်းသာ</t>
  </si>
  <si>
    <t>MMR011007006009</t>
  </si>
  <si>
    <t>Inn Ywar</t>
  </si>
  <si>
    <t>အင်းရွာ</t>
  </si>
  <si>
    <t>MMR011007006008</t>
  </si>
  <si>
    <t>Taung Thu Su</t>
  </si>
  <si>
    <t>တောင်သူစု</t>
  </si>
  <si>
    <t>MMR011007006007</t>
  </si>
  <si>
    <t>Pa Yit Kho</t>
  </si>
  <si>
    <t>ပရစ်ခို</t>
  </si>
  <si>
    <t>Wan Be Inn</t>
  </si>
  <si>
    <t>ဝမ်းဘဲအင်း</t>
  </si>
  <si>
    <t>MMR011007006005</t>
  </si>
  <si>
    <t>Min Lwin Ywar Gyi</t>
  </si>
  <si>
    <t>မင်းလွင် ရွာကြီး</t>
  </si>
  <si>
    <t>MMR011007006003</t>
  </si>
  <si>
    <t>Pein Hne Taw (Auk)</t>
  </si>
  <si>
    <t>ပိန္နဲတော (အောက်)</t>
  </si>
  <si>
    <t>MMR011007006002</t>
  </si>
  <si>
    <t>Pein Hne Taw (Ah Htet)</t>
  </si>
  <si>
    <t>ပိန္နဲတော (အထက်)</t>
  </si>
  <si>
    <t>MMR011007006001</t>
  </si>
  <si>
    <t>MMR011007006006</t>
  </si>
  <si>
    <t>Ma Yang</t>
  </si>
  <si>
    <t>MMR011007007004</t>
  </si>
  <si>
    <t>Nyar Dawei</t>
  </si>
  <si>
    <t>ညာထားဝယ်</t>
  </si>
  <si>
    <t>MMR011007007003</t>
  </si>
  <si>
    <t>Da Yoe</t>
  </si>
  <si>
    <t>ဒရိုး</t>
  </si>
  <si>
    <t>MMR011007007002</t>
  </si>
  <si>
    <t>ဓနု</t>
  </si>
  <si>
    <t>MMR011007007001</t>
  </si>
  <si>
    <t>MMR011007007005</t>
  </si>
  <si>
    <t>MMR011007008001</t>
  </si>
  <si>
    <t>Hpar Pain</t>
  </si>
  <si>
    <t>ဖားပိနို</t>
  </si>
  <si>
    <t>MMR011007009003</t>
  </si>
  <si>
    <t>MMR011007009001</t>
  </si>
  <si>
    <t>Si Son</t>
  </si>
  <si>
    <t>ဆီဆုံ</t>
  </si>
  <si>
    <t>MMR011007009002</t>
  </si>
  <si>
    <t>MMR011007010001</t>
  </si>
  <si>
    <t>Kyauk Taung</t>
  </si>
  <si>
    <t>ကျောက်တောင်</t>
  </si>
  <si>
    <t>MMR011007010004</t>
  </si>
  <si>
    <t>MMR011007010002</t>
  </si>
  <si>
    <t>MMR011007010003</t>
  </si>
  <si>
    <t>Lay Thar Kone</t>
  </si>
  <si>
    <t>လေသာကုန်း</t>
  </si>
  <si>
    <t>MMR011007011006</t>
  </si>
  <si>
    <t>Min Te Su</t>
  </si>
  <si>
    <t>မင်းတဲစု</t>
  </si>
  <si>
    <t>MMR011007011003</t>
  </si>
  <si>
    <t>Nga Gyi Inn</t>
  </si>
  <si>
    <t>ငါးကြီးအင်း</t>
  </si>
  <si>
    <t>MMR011007011009</t>
  </si>
  <si>
    <t>MMR011007011008</t>
  </si>
  <si>
    <t>Min Tan</t>
  </si>
  <si>
    <t>မင်းတန်း</t>
  </si>
  <si>
    <t>MMR011007011007</t>
  </si>
  <si>
    <t>MMR011007011004</t>
  </si>
  <si>
    <t>Shwe Hlay Tan</t>
  </si>
  <si>
    <t>ရွှေလှေတန်း</t>
  </si>
  <si>
    <t>MMR011007011002</t>
  </si>
  <si>
    <t>MMR011007011001</t>
  </si>
  <si>
    <t>Bu Tar Lan</t>
  </si>
  <si>
    <t>ဘူတာလမ်း</t>
  </si>
  <si>
    <t>MMR011007011005</t>
  </si>
  <si>
    <t>Ta Man Gyi</t>
  </si>
  <si>
    <t>တမံကြီး</t>
  </si>
  <si>
    <t>MMR011007012006</t>
  </si>
  <si>
    <t>MMR011007012001</t>
  </si>
  <si>
    <t>Auk Kyin</t>
  </si>
  <si>
    <t>အောက်ကျင်း</t>
  </si>
  <si>
    <t>MMR011007012002</t>
  </si>
  <si>
    <t>Lan Ma Tan Taing Kauk</t>
  </si>
  <si>
    <t>လမ္မတန်းတိုင်ကောက်</t>
  </si>
  <si>
    <t>MMR011007012003</t>
  </si>
  <si>
    <t>Bago Su</t>
  </si>
  <si>
    <t>ပဲခူးစု</t>
  </si>
  <si>
    <t>MMR011007012004</t>
  </si>
  <si>
    <t>Ah Paw Tan</t>
  </si>
  <si>
    <t>အပေါ်တန်း</t>
  </si>
  <si>
    <t>MMR011007012005</t>
  </si>
  <si>
    <t>Nga Pyay Ma</t>
  </si>
  <si>
    <t>ငါးပြေမ</t>
  </si>
  <si>
    <t>MMR011007013004</t>
  </si>
  <si>
    <t>Hnan Taung</t>
  </si>
  <si>
    <t>နှမ်းတောင်း</t>
  </si>
  <si>
    <t>MMR011007013006</t>
  </si>
  <si>
    <t>Din Gar Seik</t>
  </si>
  <si>
    <t>ဒင်္ဂါးဆိပ်</t>
  </si>
  <si>
    <t>MMR011007013005</t>
  </si>
  <si>
    <t>MMR011007013001</t>
  </si>
  <si>
    <t>Hti Ta Mu</t>
  </si>
  <si>
    <t>ထီတမူ</t>
  </si>
  <si>
    <t>MMR011007013003</t>
  </si>
  <si>
    <t>Ngoke To Su</t>
  </si>
  <si>
    <t>ငုတ္တိုစု</t>
  </si>
  <si>
    <t>MMR011007013002</t>
  </si>
  <si>
    <t>Kayin Lay Seik</t>
  </si>
  <si>
    <t>ကရင်လေးဆိပ်</t>
  </si>
  <si>
    <t>Hpaw Hpa</t>
  </si>
  <si>
    <t>ဖော်ဖ</t>
  </si>
  <si>
    <t>Pu Tein Yoe</t>
  </si>
  <si>
    <t>ပုတိမ်ရိုး</t>
  </si>
  <si>
    <t>Ka Li Kyun</t>
  </si>
  <si>
    <t>ကလိကျွန်း</t>
  </si>
  <si>
    <t>Kyun Ka Lay</t>
  </si>
  <si>
    <t>ကျွန်းကလေး</t>
  </si>
  <si>
    <t>Kin Mun Chon</t>
  </si>
  <si>
    <t>ကင်မွန်းချုံ</t>
  </si>
  <si>
    <t>Ka Mar Saing</t>
  </si>
  <si>
    <t>ကမာစိုင်</t>
  </si>
  <si>
    <t>MMR011007015002</t>
  </si>
  <si>
    <t>Kywe Kone</t>
  </si>
  <si>
    <t>ကျွဲကုန်း</t>
  </si>
  <si>
    <t>MMR011007015006</t>
  </si>
  <si>
    <t>Yae Wai Ywar Lay</t>
  </si>
  <si>
    <t>ရေဝေရွာလေး</t>
  </si>
  <si>
    <t>MMR011007015005</t>
  </si>
  <si>
    <t>Za Yat Kyun</t>
  </si>
  <si>
    <t>ဇရပ်ကျွန်း</t>
  </si>
  <si>
    <t>MMR011007015003</t>
  </si>
  <si>
    <t>MMR011007015001</t>
  </si>
  <si>
    <t>Yae Wai Ywar Gyi</t>
  </si>
  <si>
    <t>ရေဝေရွာကြီး</t>
  </si>
  <si>
    <t>MMR011007015004</t>
  </si>
  <si>
    <t>MMR011007016001</t>
  </si>
  <si>
    <t>MMR011007017001</t>
  </si>
  <si>
    <t>Myanmar Su</t>
  </si>
  <si>
    <t>မြန်မာစု</t>
  </si>
  <si>
    <t>MMR011007017002</t>
  </si>
  <si>
    <t>Kayin Su</t>
  </si>
  <si>
    <t>ကရင်စု</t>
  </si>
  <si>
    <t>MMR011007017003</t>
  </si>
  <si>
    <t>ဓနုကတိုက်</t>
  </si>
  <si>
    <t>MMR011007018001</t>
  </si>
  <si>
    <t>Seik Kyun (North)</t>
  </si>
  <si>
    <t>ဆိပ်ကျွန်း (မြောက်)</t>
  </si>
  <si>
    <t>MMR011007019001</t>
  </si>
  <si>
    <t>Seik Kyun (South)</t>
  </si>
  <si>
    <t>ဆိပ်ကျွန်း (တောင်)</t>
  </si>
  <si>
    <t>MMR011007019002</t>
  </si>
  <si>
    <t>MMR011007020001</t>
  </si>
  <si>
    <t>MMR011007021001</t>
  </si>
  <si>
    <t>Ah Lan Ta Yar Byanmar</t>
  </si>
  <si>
    <t>အလံတရာ ဗြဟ္မာ</t>
  </si>
  <si>
    <t>MMR011007022010</t>
  </si>
  <si>
    <t>Kyaung Za Yat</t>
  </si>
  <si>
    <t>ကျောင်းဇရပ်</t>
  </si>
  <si>
    <t>MMR011007022013</t>
  </si>
  <si>
    <t>Ah Lan Ta Yar Buddha Thit Sar</t>
  </si>
  <si>
    <t>အလံတရာ ဗုဒ္ဓသစ္စာ</t>
  </si>
  <si>
    <t>MMR011007022011</t>
  </si>
  <si>
    <t>Ah Lan Ta Yar Weik Zar</t>
  </si>
  <si>
    <t>အလံတရာ ဝိဇ္ဇာ</t>
  </si>
  <si>
    <t>MMR011007022009</t>
  </si>
  <si>
    <t>Ah Lan Ta Yar Boe Boe Aung</t>
  </si>
  <si>
    <t>အလံတရာ ဘိုးဘိုးအောင်</t>
  </si>
  <si>
    <t>MMR011007022008</t>
  </si>
  <si>
    <t>Ah Lan Ta Yar Boe Thi Kyar</t>
  </si>
  <si>
    <t>အလံတရာ ဘိုးသိကြား</t>
  </si>
  <si>
    <t>MMR011007022007</t>
  </si>
  <si>
    <t>Thin Htaw</t>
  </si>
  <si>
    <t>သင်းထော်</t>
  </si>
  <si>
    <t>MMR011007022005</t>
  </si>
  <si>
    <t>Hti Waing</t>
  </si>
  <si>
    <t>ထီဝိုင်</t>
  </si>
  <si>
    <t>MMR011007022004</t>
  </si>
  <si>
    <t>MMR011007022001</t>
  </si>
  <si>
    <t>MMR011007022003</t>
  </si>
  <si>
    <t>MMR011007022002</t>
  </si>
  <si>
    <t>Ah Lan Ta Yar Baw Ga</t>
  </si>
  <si>
    <t>အလံတရာ ဘောဂ</t>
  </si>
  <si>
    <t>MMR011007022006</t>
  </si>
  <si>
    <t>Ah Lel Kone</t>
  </si>
  <si>
    <t>အလယ်ကုန်း</t>
  </si>
  <si>
    <t>MMR011007022012</t>
  </si>
  <si>
    <t>MMR011007023001</t>
  </si>
  <si>
    <t>Ah Dhamma Kone</t>
  </si>
  <si>
    <t>အဓမ္မကုန်</t>
  </si>
  <si>
    <t>MMR011007023004</t>
  </si>
  <si>
    <t>MMR011007023002</t>
  </si>
  <si>
    <t>Taw Sun</t>
  </si>
  <si>
    <t>တောစွန်း</t>
  </si>
  <si>
    <t>MMR011007023003</t>
  </si>
  <si>
    <t>Oke Shit Kone</t>
  </si>
  <si>
    <t>ဥသျှစ်ကုန်း</t>
  </si>
  <si>
    <t>MMR011007025006</t>
  </si>
  <si>
    <t>Kat Tha Hpa Kwin Sat</t>
  </si>
  <si>
    <t>ကဿဖကွင်းစပ်</t>
  </si>
  <si>
    <t>MMR011007025009</t>
  </si>
  <si>
    <t>Ma Waing Su</t>
  </si>
  <si>
    <t>မဝိုင်းစု</t>
  </si>
  <si>
    <t>MMR011007025008</t>
  </si>
  <si>
    <t>Naung Bo Kwin Sat</t>
  </si>
  <si>
    <t>နောင်ဘိုကွင်းစပ်</t>
  </si>
  <si>
    <t>MMR011007025007</t>
  </si>
  <si>
    <t>Naung Bo Chaung Wa</t>
  </si>
  <si>
    <t>နောင်ဘိုချောင်းဝ</t>
  </si>
  <si>
    <t>MMR011007025004</t>
  </si>
  <si>
    <t>Ka Tha Hpa Taung Ywar Gyi (Ta Yoke Gyi)</t>
  </si>
  <si>
    <t>ကဿဖတောင်ရွာကြီး (တရုတ်တန်း)</t>
  </si>
  <si>
    <t>MMR011007025003</t>
  </si>
  <si>
    <t>Daung Ywar</t>
  </si>
  <si>
    <t>ဒေါင်းရွာ</t>
  </si>
  <si>
    <t>MMR011007025002</t>
  </si>
  <si>
    <t>Naung Bo (South)</t>
  </si>
  <si>
    <t>နောင်ဘို (တောင်)</t>
  </si>
  <si>
    <t>MMR011007025001</t>
  </si>
  <si>
    <t>Naung Bo (North)</t>
  </si>
  <si>
    <t>နောင်ဘို (မြောက်)</t>
  </si>
  <si>
    <t>MMR011007025005</t>
  </si>
  <si>
    <t>Paw Taw Mu Ywar Gyi</t>
  </si>
  <si>
    <t>ပေါ်တော်မူရွာကြီး</t>
  </si>
  <si>
    <t>MMR011007026001</t>
  </si>
  <si>
    <t>MMR011007026002</t>
  </si>
  <si>
    <t>MMR011007026003</t>
  </si>
  <si>
    <t>Gyaing Ywar</t>
  </si>
  <si>
    <t>ဂျိုင်းရွာ</t>
  </si>
  <si>
    <t>MMR011007026004</t>
  </si>
  <si>
    <t>Bu Din Chaung (Aye Ywar)</t>
  </si>
  <si>
    <t>ဘူဒင်းချောင် (အေးရွာ-ရွာသစ်)</t>
  </si>
  <si>
    <t>MMR011007027001</t>
  </si>
  <si>
    <t>MMR011007027002</t>
  </si>
  <si>
    <t>Hpa Yar Paing</t>
  </si>
  <si>
    <t>ဘုရားပိုင်း</t>
  </si>
  <si>
    <t>MMR011007028004</t>
  </si>
  <si>
    <t>Set Paing (Kayin Su)</t>
  </si>
  <si>
    <t>စက်ပိုင်း (ကရင်စု)</t>
  </si>
  <si>
    <t>MMR011007028005</t>
  </si>
  <si>
    <t>Hman Ku Kone</t>
  </si>
  <si>
    <t>မှန်ကူကုန်း</t>
  </si>
  <si>
    <t>MMR011007028002</t>
  </si>
  <si>
    <t>Ma Yan Kone (Taung Paing)</t>
  </si>
  <si>
    <t>မရမ်းကုန်း (တောင်ပိုင်း)</t>
  </si>
  <si>
    <t>MMR011007028001</t>
  </si>
  <si>
    <t>Gyoe Hpyu Kone</t>
  </si>
  <si>
    <t>ဂျိုးဖြူကုန်း</t>
  </si>
  <si>
    <t>MMR011007028006</t>
  </si>
  <si>
    <t>Tha Yet Taw (Taw Paing)</t>
  </si>
  <si>
    <t>သရက်တော (တောပိုင်း)</t>
  </si>
  <si>
    <t>MMR011007028003</t>
  </si>
  <si>
    <t>Aung Kan Thar</t>
  </si>
  <si>
    <t>​အောင်ကန်သာ</t>
  </si>
  <si>
    <t>MMR011007029001</t>
  </si>
  <si>
    <t>MMR011007030001</t>
  </si>
  <si>
    <t>MMR011007031002</t>
  </si>
  <si>
    <t>Ah Lel Ywar</t>
  </si>
  <si>
    <t>အလယ်ရွာ</t>
  </si>
  <si>
    <t>MMR011007031003</t>
  </si>
  <si>
    <t>Ywar Gyi</t>
  </si>
  <si>
    <t>ရွာကြီး</t>
  </si>
  <si>
    <t>MMR011007031001</t>
  </si>
  <si>
    <t>Pu Tein Ywar</t>
  </si>
  <si>
    <t>ပုတိမ်ရွာ</t>
  </si>
  <si>
    <t>MMR011007031004</t>
  </si>
  <si>
    <t>Day Ba Rein</t>
  </si>
  <si>
    <t>MMR011007032001</t>
  </si>
  <si>
    <t>MMR011007033001</t>
  </si>
  <si>
    <t>Myauk Paing</t>
  </si>
  <si>
    <t>မြောက်ပိုင်း</t>
  </si>
  <si>
    <t>Ah Lel Paing</t>
  </si>
  <si>
    <t>အလယ်ပိုင်း</t>
  </si>
  <si>
    <t>Taung Paing</t>
  </si>
  <si>
    <t>MMR011007035001</t>
  </si>
  <si>
    <t>MMR011007036003</t>
  </si>
  <si>
    <t>Khway Mar Chaung</t>
  </si>
  <si>
    <t>ခွေးမားချောင်</t>
  </si>
  <si>
    <t>MMR011007036002</t>
  </si>
  <si>
    <t>အုပ္ဖိုချောင်</t>
  </si>
  <si>
    <t>MMR011007036001</t>
  </si>
  <si>
    <t>MMR011007037001</t>
  </si>
  <si>
    <t>Ka Mar Paung</t>
  </si>
  <si>
    <t>ကမာပေါင်</t>
  </si>
  <si>
    <t>MMR011007037002</t>
  </si>
  <si>
    <t>Thin Taw</t>
  </si>
  <si>
    <t>သင်တော</t>
  </si>
  <si>
    <t>MMR011007037003</t>
  </si>
  <si>
    <t>MMR011007038001</t>
  </si>
  <si>
    <t>MMR011007038002</t>
  </si>
  <si>
    <t>Gawt Taw Ya</t>
  </si>
  <si>
    <t>ဂေါ့တောရ</t>
  </si>
  <si>
    <t>MMR011007039002</t>
  </si>
  <si>
    <t>Gawt Ywar Gyi</t>
  </si>
  <si>
    <t>ဂေါ့ရွာကြီး</t>
  </si>
  <si>
    <t>MMR011007039001</t>
  </si>
  <si>
    <t>MMR011007041001</t>
  </si>
  <si>
    <t>MMR011007041004</t>
  </si>
  <si>
    <t>MMR011007041002</t>
  </si>
  <si>
    <t>MMR011007041003</t>
  </si>
  <si>
    <t>MMR011007042001</t>
  </si>
  <si>
    <t>Kyar Ban</t>
  </si>
  <si>
    <t>ကြာဘန်း</t>
  </si>
  <si>
    <t>MMR011007042002</t>
  </si>
  <si>
    <t>Than Ban</t>
  </si>
  <si>
    <t>သမ္ဘာန်</t>
  </si>
  <si>
    <t>MMR011007042003</t>
  </si>
  <si>
    <t>MMR011007042004</t>
  </si>
  <si>
    <t>MMR011007042005</t>
  </si>
  <si>
    <t>Inn Shey</t>
  </si>
  <si>
    <t>အင်းရှည်</t>
  </si>
  <si>
    <t>MMR011007042006</t>
  </si>
  <si>
    <t>Naung Kyan</t>
  </si>
  <si>
    <t>နောင်ကျန်</t>
  </si>
  <si>
    <t>MMR011007042007</t>
  </si>
  <si>
    <t>Su Inn</t>
  </si>
  <si>
    <t>ဆူးအင်း</t>
  </si>
  <si>
    <t>MMR011007042008</t>
  </si>
  <si>
    <t>Pa De Gaw</t>
  </si>
  <si>
    <t>ပဒဲကော</t>
  </si>
  <si>
    <t>MMR011007043006</t>
  </si>
  <si>
    <t>MMR011007043008</t>
  </si>
  <si>
    <t>Lay Taing</t>
  </si>
  <si>
    <t>လေးတိုင်</t>
  </si>
  <si>
    <t>MMR011007043007</t>
  </si>
  <si>
    <t>MMR011007043003</t>
  </si>
  <si>
    <t>Inn Ni</t>
  </si>
  <si>
    <t>အင်းနီ</t>
  </si>
  <si>
    <t>MMR011007043004</t>
  </si>
  <si>
    <t>MMR011007043001</t>
  </si>
  <si>
    <t>MMR011007043002</t>
  </si>
  <si>
    <t>Myat San</t>
  </si>
  <si>
    <t>မြတ်စံ</t>
  </si>
  <si>
    <t>MMR011007043005</t>
  </si>
  <si>
    <t>Shwe Baw Kone</t>
  </si>
  <si>
    <t>ရွှေဘော်ကုန်း</t>
  </si>
  <si>
    <t>ပိန္နဲကုန်း</t>
  </si>
  <si>
    <t>Lan Ma Tan</t>
  </si>
  <si>
    <t>လမ္မတန်း</t>
  </si>
  <si>
    <t>MMR011007045003</t>
  </si>
  <si>
    <t>MMR011007045004</t>
  </si>
  <si>
    <t>MMR011007045001</t>
  </si>
  <si>
    <t>Kyaung Paing</t>
  </si>
  <si>
    <t>ကျောင်းပိုင်း</t>
  </si>
  <si>
    <t>MMR011007045002</t>
  </si>
  <si>
    <t>Inn Waing Lay</t>
  </si>
  <si>
    <t>အင်းဝိုင်းလေး</t>
  </si>
  <si>
    <t>MMR011007046002</t>
  </si>
  <si>
    <t>Naung Yat</t>
  </si>
  <si>
    <t>နောင်ရပ်</t>
  </si>
  <si>
    <t>MMR011007046003</t>
  </si>
  <si>
    <t>Inn Waing Gyi</t>
  </si>
  <si>
    <t>အင်းဝိုင်းကြီး</t>
  </si>
  <si>
    <t>MMR011007046001</t>
  </si>
  <si>
    <t>MMR011007047001</t>
  </si>
  <si>
    <t>Nyaung Chaung</t>
  </si>
  <si>
    <t>ညောင်ချောင်း</t>
  </si>
  <si>
    <t>MMR011007047002</t>
  </si>
  <si>
    <t>Hpar Paing</t>
  </si>
  <si>
    <t>ဖားပိုင်</t>
  </si>
  <si>
    <t>MMR011007047003</t>
  </si>
  <si>
    <t>MMR011007047004</t>
  </si>
  <si>
    <t>MMR011007048001</t>
  </si>
  <si>
    <t>Inn Kwea</t>
  </si>
  <si>
    <t>အင်းကွဲ</t>
  </si>
  <si>
    <t>MMR011007048002</t>
  </si>
  <si>
    <t>Da La Pan</t>
  </si>
  <si>
    <t>ဒလပန်း</t>
  </si>
  <si>
    <t>MMR011007049003</t>
  </si>
  <si>
    <t>Wa Khoke Taw</t>
  </si>
  <si>
    <t>ဝါးခုတ်တော</t>
  </si>
  <si>
    <t>MMR011007049004</t>
  </si>
  <si>
    <t>MMR011007049001</t>
  </si>
  <si>
    <t>Shan Su</t>
  </si>
  <si>
    <t>ရှမ်းစု</t>
  </si>
  <si>
    <t>MMR011007049002</t>
  </si>
  <si>
    <t>MMR011008001001</t>
  </si>
  <si>
    <t>MMR011008002001</t>
  </si>
  <si>
    <t>Thin Paung Chaung</t>
  </si>
  <si>
    <t>သင်ပေါင်းချောင်း</t>
  </si>
  <si>
    <t>MMR011008002002</t>
  </si>
  <si>
    <t>MMR011008002003</t>
  </si>
  <si>
    <t>Nat Sin</t>
  </si>
  <si>
    <t>နတ်စင်</t>
  </si>
  <si>
    <t>MMR011008002004</t>
  </si>
  <si>
    <t>MMR011008002005</t>
  </si>
  <si>
    <t>MMR011008003001</t>
  </si>
  <si>
    <t>Ah Twin Ywar</t>
  </si>
  <si>
    <t>အတွင်းရွာ</t>
  </si>
  <si>
    <t>MMR011008003002</t>
  </si>
  <si>
    <t>Kyaik Ka Loet Paing</t>
  </si>
  <si>
    <t>ကျိုက်ကလို့ပိုင်း</t>
  </si>
  <si>
    <t>MMR011008005001</t>
  </si>
  <si>
    <t>Ywar Thit Paing</t>
  </si>
  <si>
    <t>ရွာသစ်ပိုင်း</t>
  </si>
  <si>
    <t>MMR011008005002</t>
  </si>
  <si>
    <t>Seik Gyi</t>
  </si>
  <si>
    <t>ဆိပ်ကြီး</t>
  </si>
  <si>
    <t>MMR011008005003</t>
  </si>
  <si>
    <t>MMR011008006001</t>
  </si>
  <si>
    <t>MMR011008007001</t>
  </si>
  <si>
    <t>Htan Pin Chaung Ywar Gyi Paing</t>
  </si>
  <si>
    <t>ထန်းပင်ချောင်း ရွာကြီးပိုင်း</t>
  </si>
  <si>
    <t>MMR011008008001</t>
  </si>
  <si>
    <t>Ywar Lay Paing</t>
  </si>
  <si>
    <t>ရွာလေးပိုင်း</t>
  </si>
  <si>
    <t>MMR011008008002</t>
  </si>
  <si>
    <t>Baing Laung</t>
  </si>
  <si>
    <t>ဘိုင်လောင်း</t>
  </si>
  <si>
    <t>MMR011008008003</t>
  </si>
  <si>
    <t>MMR011008009001</t>
  </si>
  <si>
    <t>Kha Louk Inn</t>
  </si>
  <si>
    <t>ခလောက်အင်း</t>
  </si>
  <si>
    <t>MMR011008009002</t>
  </si>
  <si>
    <t>MMR011008009003</t>
  </si>
  <si>
    <t>Sar Hpo Su</t>
  </si>
  <si>
    <t>ဆားဖိုစု</t>
  </si>
  <si>
    <t>MMR011008009004</t>
  </si>
  <si>
    <t>MMR011008010001</t>
  </si>
  <si>
    <t>MMR011008010002</t>
  </si>
  <si>
    <t>MMR011008011001</t>
  </si>
  <si>
    <t>MMR011008011002</t>
  </si>
  <si>
    <t>Ywar Ma Paing</t>
  </si>
  <si>
    <t>ရွာမပိုင်း</t>
  </si>
  <si>
    <t>MMR011008012001</t>
  </si>
  <si>
    <t>MMR011008012002</t>
  </si>
  <si>
    <t>Bu Tar Yon Paing</t>
  </si>
  <si>
    <t>ဘူတာရုံပိုင်း</t>
  </si>
  <si>
    <t>MMR011008012003</t>
  </si>
  <si>
    <t>MMR011008012004</t>
  </si>
  <si>
    <t>San Htaik Ka Lay</t>
  </si>
  <si>
    <t>ဆန်ထိုက်ကလေး</t>
  </si>
  <si>
    <t>MMR011008012005</t>
  </si>
  <si>
    <t>Kwin Paing</t>
  </si>
  <si>
    <t>ကွင်းပိုင်း</t>
  </si>
  <si>
    <t>MMR011008012006</t>
  </si>
  <si>
    <t>MMR011008013001</t>
  </si>
  <si>
    <t>MMR011008013002</t>
  </si>
  <si>
    <t>MMR011008015001</t>
  </si>
  <si>
    <t>Mu Kyi</t>
  </si>
  <si>
    <t>မုကျိ</t>
  </si>
  <si>
    <t>MMR011008015002</t>
  </si>
  <si>
    <t>Kar Te Su</t>
  </si>
  <si>
    <t>ကားတဲစု</t>
  </si>
  <si>
    <t>MMR011008016003</t>
  </si>
  <si>
    <t>MMR011008016001</t>
  </si>
  <si>
    <t>Khin Tan</t>
  </si>
  <si>
    <t>ခင်တန်း</t>
  </si>
  <si>
    <t>MMR011008016002</t>
  </si>
  <si>
    <t>MMR011008017001</t>
  </si>
  <si>
    <t>Wit Gyi</t>
  </si>
  <si>
    <t>ဝတ်ကြီး</t>
  </si>
  <si>
    <t>MMR011008017002</t>
  </si>
  <si>
    <t>MMR011008018001</t>
  </si>
  <si>
    <t>Tha Byu Chaung</t>
  </si>
  <si>
    <t>သဗြုချောင်</t>
  </si>
  <si>
    <t>MMR011008018002</t>
  </si>
  <si>
    <t>MMR011008018003</t>
  </si>
  <si>
    <t>Ku Lar Chaung</t>
  </si>
  <si>
    <t>ကုလားချောင်</t>
  </si>
  <si>
    <t>MMR011008018004</t>
  </si>
  <si>
    <t>MMR011008018005</t>
  </si>
  <si>
    <t>MMR011008019001</t>
  </si>
  <si>
    <t>Kwet Thit</t>
  </si>
  <si>
    <t>ကွက်သစ်</t>
  </si>
  <si>
    <t>MMR011008019002</t>
  </si>
  <si>
    <t>MMR011008019003</t>
  </si>
  <si>
    <t>MMR011008020001</t>
  </si>
  <si>
    <t>MMR011008021001</t>
  </si>
  <si>
    <t>MMR011008022001</t>
  </si>
  <si>
    <t>Sut Ta Pa Chaung</t>
  </si>
  <si>
    <t>စွပ်တပချောင်</t>
  </si>
  <si>
    <t>MMR011008022002</t>
  </si>
  <si>
    <t>MMR011008023001</t>
  </si>
  <si>
    <t>MMR011008023002</t>
  </si>
  <si>
    <t>Ta Khun Taing (North)</t>
  </si>
  <si>
    <t>တံခွန်တိုင် (မြောက်)</t>
  </si>
  <si>
    <t>Ta Khun Taing (Middle)</t>
  </si>
  <si>
    <t>တံခွန်တိုင် (အလယ်)</t>
  </si>
  <si>
    <t>MMR011008025001</t>
  </si>
  <si>
    <t>MMR011008026005</t>
  </si>
  <si>
    <t>MMR011008026001</t>
  </si>
  <si>
    <t>Nyaung Kone Su</t>
  </si>
  <si>
    <t>ညောင်ကုန်းစု</t>
  </si>
  <si>
    <t>MMR011008026002</t>
  </si>
  <si>
    <t>Kyaung Su</t>
  </si>
  <si>
    <t>ကျောင်းစု</t>
  </si>
  <si>
    <t>MMR011008026003</t>
  </si>
  <si>
    <t>MMR011008026004</t>
  </si>
  <si>
    <t>MMR011008027001</t>
  </si>
  <si>
    <t>MMR011008027002</t>
  </si>
  <si>
    <t>MMR011008028001</t>
  </si>
  <si>
    <t>MMR011008029001</t>
  </si>
  <si>
    <t>Ah Wa Byea Kwin Paing</t>
  </si>
  <si>
    <t>အဝဗြဲကွင်းပိုင်း</t>
  </si>
  <si>
    <t>MMR011008029002</t>
  </si>
  <si>
    <t>Ku Lar Tan</t>
  </si>
  <si>
    <t>ကုလားတန်း</t>
  </si>
  <si>
    <t>MMR011008029003</t>
  </si>
  <si>
    <t>Nyaung Tan</t>
  </si>
  <si>
    <t>ညောင်တန်း</t>
  </si>
  <si>
    <t>MMR011008029004</t>
  </si>
  <si>
    <t>MMR011008029005</t>
  </si>
  <si>
    <t>Hlay U Paing</t>
  </si>
  <si>
    <t>လှေဦးပိုင်း</t>
  </si>
  <si>
    <t>MMR011008029006</t>
  </si>
  <si>
    <t>Ka Taik (Middle)</t>
  </si>
  <si>
    <t>ကတိုက် (အလယ်)</t>
  </si>
  <si>
    <t>MMR011008030001</t>
  </si>
  <si>
    <t>MMR011008030002</t>
  </si>
  <si>
    <t>Chaung Hpyar</t>
  </si>
  <si>
    <t>ချောင်းဖျား</t>
  </si>
  <si>
    <t>MMR011008030003</t>
  </si>
  <si>
    <t>MMR011008031001</t>
  </si>
  <si>
    <t>Hpet Tan</t>
  </si>
  <si>
    <t>ဖက်တန်း</t>
  </si>
  <si>
    <t>MMR011008031006</t>
  </si>
  <si>
    <t>MMR011008031005</t>
  </si>
  <si>
    <t>Kawt Kan</t>
  </si>
  <si>
    <t>ကော့ကံ</t>
  </si>
  <si>
    <t>MMR011008031003</t>
  </si>
  <si>
    <t>MMR011008031004</t>
  </si>
  <si>
    <t>MMR011008031002</t>
  </si>
  <si>
    <t>MMR011008032002</t>
  </si>
  <si>
    <t>MMR011008032001</t>
  </si>
  <si>
    <t>Htan Ywar</t>
  </si>
  <si>
    <t>ထန်းရွာ</t>
  </si>
  <si>
    <t>MMR011008032003</t>
  </si>
  <si>
    <t>Wea Pa Tan Ywar Thit</t>
  </si>
  <si>
    <t>ဝဲပတန်ရွာသစ်</t>
  </si>
  <si>
    <t>MMR011008033001</t>
  </si>
  <si>
    <t>MMR011008033002</t>
  </si>
  <si>
    <t>Kan Nar Paing</t>
  </si>
  <si>
    <t>ကမ်းနားပိုင်း</t>
  </si>
  <si>
    <t>Kyaik Pun</t>
  </si>
  <si>
    <t>ကျိုက်ပွန်</t>
  </si>
  <si>
    <t>MMR011008035001</t>
  </si>
  <si>
    <t>MMR011008036001</t>
  </si>
  <si>
    <t>MMR011008036002</t>
  </si>
  <si>
    <t>MMR011008037001</t>
  </si>
  <si>
    <t>MMR011008038001</t>
  </si>
  <si>
    <t>Kawt Ka Lein Kyun</t>
  </si>
  <si>
    <t>ကော့ကလိန်းကျွန်း</t>
  </si>
  <si>
    <t>MMR011008038002</t>
  </si>
  <si>
    <t>Ku Lar Kyun</t>
  </si>
  <si>
    <t>MMR011008038003</t>
  </si>
  <si>
    <t>MMR011008039001</t>
  </si>
  <si>
    <t>Dat Taw Kone</t>
  </si>
  <si>
    <t>ဓာတ်တော်ကုန်း</t>
  </si>
  <si>
    <t>MMR011008039002</t>
  </si>
  <si>
    <t>Kyon Kaing</t>
  </si>
  <si>
    <t>ကျုံကိုင်</t>
  </si>
  <si>
    <t>MMR011008039003</t>
  </si>
  <si>
    <t>Kyon Ka Mar</t>
  </si>
  <si>
    <t>ကျုံကမာ</t>
  </si>
  <si>
    <t>MMR011008039004</t>
  </si>
  <si>
    <t>Za Yat Hpyu</t>
  </si>
  <si>
    <t>ဇရပ်ဖြူ</t>
  </si>
  <si>
    <t>MMR011008039005</t>
  </si>
  <si>
    <t>In Gyin Kone</t>
  </si>
  <si>
    <t>အင်ကြင်းကုန်း</t>
  </si>
  <si>
    <t>Thit Kaung</t>
  </si>
  <si>
    <t>သစ်ခေါင်</t>
  </si>
  <si>
    <t>Me Baung</t>
  </si>
  <si>
    <t>မဲဘောင်</t>
  </si>
  <si>
    <t>MMR011008041001</t>
  </si>
  <si>
    <t>Thoe Kya</t>
  </si>
  <si>
    <t>သိုးကျ</t>
  </si>
  <si>
    <t>MMR011008041002</t>
  </si>
  <si>
    <t>Nat Sin Kone</t>
  </si>
  <si>
    <t>နတ်စင်ကုန်း</t>
  </si>
  <si>
    <t>MMR011008041003</t>
  </si>
  <si>
    <t>Kan Hpyu</t>
  </si>
  <si>
    <t>ကန်ဖြူ</t>
  </si>
  <si>
    <t>MMR011008041004</t>
  </si>
  <si>
    <t>Ye Pyar Kone</t>
  </si>
  <si>
    <t>ရဲပြားကုန်း</t>
  </si>
  <si>
    <t>MMR011008041005</t>
  </si>
  <si>
    <t>Pa Shu Paing</t>
  </si>
  <si>
    <t>ပသျှူပိုင်း</t>
  </si>
  <si>
    <t>MMR011008041006</t>
  </si>
  <si>
    <t>MMR011008042001</t>
  </si>
  <si>
    <t>Kyon Wa</t>
  </si>
  <si>
    <t>ကျုံဝ</t>
  </si>
  <si>
    <t>MMR011008042002</t>
  </si>
  <si>
    <t>MMR011008042003</t>
  </si>
  <si>
    <t>MMR011008043001</t>
  </si>
  <si>
    <t>Aung Zay Ya Kwet Thit</t>
  </si>
  <si>
    <t>အောင်ဇေယျကွက်သစ်</t>
  </si>
  <si>
    <t>Yae Su Kwat Thit</t>
  </si>
  <si>
    <t>ရေးစုကွက်သစ်</t>
  </si>
  <si>
    <t>Sin Hpyu Yat</t>
  </si>
  <si>
    <t>ဆင်ဖြူရပ်</t>
  </si>
  <si>
    <t>Myin Tat</t>
  </si>
  <si>
    <t>မြင်းတပ်</t>
  </si>
  <si>
    <t>Yae Su</t>
  </si>
  <si>
    <t>ရေးစု</t>
  </si>
  <si>
    <t>Shwe Din Gar Kyun</t>
  </si>
  <si>
    <t>ရွှေဒင်္ဂါးကျွန်း</t>
  </si>
  <si>
    <t>Zay Ta Wun</t>
  </si>
  <si>
    <t>ဇေတဝန်</t>
  </si>
  <si>
    <t>Thu Htay Kone</t>
  </si>
  <si>
    <t>သူဌေးကုန်း</t>
  </si>
  <si>
    <t>Zar Ka Dun</t>
  </si>
  <si>
    <t>ဇာကဒွန်း</t>
  </si>
  <si>
    <t>Kawt Saing</t>
  </si>
  <si>
    <t>ကော့စိုင်</t>
  </si>
  <si>
    <t>Pathein Kwin</t>
  </si>
  <si>
    <t>ပုသိမ်ကွင်း</t>
  </si>
  <si>
    <t>Zin Bar</t>
  </si>
  <si>
    <t>ဇင်းဘာ</t>
  </si>
  <si>
    <t>War Yi Shu (2)</t>
  </si>
  <si>
    <t>ဝါရီရူး (၂)</t>
  </si>
  <si>
    <t>War Yi Shu (1)</t>
  </si>
  <si>
    <t>ါရီရူး (၁)</t>
  </si>
  <si>
    <t>Mee Ya Htar Win</t>
  </si>
  <si>
    <t>မီးရထားဝင်း</t>
  </si>
  <si>
    <t>နတ်ကြီးချောင်</t>
  </si>
  <si>
    <t>MMR011008045001</t>
  </si>
  <si>
    <t>MMR011008045002</t>
  </si>
  <si>
    <t>MMR011008046005</t>
  </si>
  <si>
    <t>MMR011008046006</t>
  </si>
  <si>
    <t>MMR011008046004</t>
  </si>
  <si>
    <t>Ah Shey Paing</t>
  </si>
  <si>
    <t>အရှေ့ပိုင်း</t>
  </si>
  <si>
    <t>MMR011008046002</t>
  </si>
  <si>
    <t>Pi Tauk Kone</t>
  </si>
  <si>
    <t>ပိတောက်ကုန်း</t>
  </si>
  <si>
    <t>MMR011008046001</t>
  </si>
  <si>
    <t>MMR011008046003</t>
  </si>
  <si>
    <t>MMR011008047007</t>
  </si>
  <si>
    <t>Ah Nauk Paing</t>
  </si>
  <si>
    <t>အနောက်ပိုင်း</t>
  </si>
  <si>
    <t>MMR011008047008</t>
  </si>
  <si>
    <t>MMR011008047006</t>
  </si>
  <si>
    <t>MMR011008047003</t>
  </si>
  <si>
    <t>MMR011008047002</t>
  </si>
  <si>
    <t>Se Ein Su</t>
  </si>
  <si>
    <t>ဆယ်အိမ်စု</t>
  </si>
  <si>
    <t>MMR011008047001</t>
  </si>
  <si>
    <t>MMR011008048002</t>
  </si>
  <si>
    <t>MMR011008048004</t>
  </si>
  <si>
    <t>Let Pan Kyun</t>
  </si>
  <si>
    <t>MMR011008048001</t>
  </si>
  <si>
    <t>လက်ပံ</t>
  </si>
  <si>
    <t>MMR011008049002</t>
  </si>
  <si>
    <t>ကျခတ်ငူ</t>
  </si>
  <si>
    <t>MMR011008049001</t>
  </si>
  <si>
    <t>Za Yoe Ywar</t>
  </si>
  <si>
    <t>ဇရုံးရွာ</t>
  </si>
  <si>
    <t>MMR011008049003</t>
  </si>
  <si>
    <t>Kawt Man Hpei</t>
  </si>
  <si>
    <t>ကော့မံဖယ်</t>
  </si>
  <si>
    <t>MMR011008050002</t>
  </si>
  <si>
    <t>MMR011008050001</t>
  </si>
  <si>
    <t>Ah Baing Pein Hne Kone</t>
  </si>
  <si>
    <t>အဘိုင်းပိန်းနဲကုန်း</t>
  </si>
  <si>
    <t>Ka Nyin Chaung</t>
  </si>
  <si>
    <t>ကညင်ချောင်း</t>
  </si>
  <si>
    <t>Sa Ka</t>
  </si>
  <si>
    <t>စက</t>
  </si>
  <si>
    <t>Than Ta Dar</t>
  </si>
  <si>
    <t>သံတံတား</t>
  </si>
  <si>
    <t>ဇရစ်ချောင်း</t>
  </si>
  <si>
    <t>Yae Kyaw</t>
  </si>
  <si>
    <t>ရေကျော်</t>
  </si>
  <si>
    <t>Win Kan</t>
  </si>
  <si>
    <t>Baw Ka Hta</t>
  </si>
  <si>
    <t>ဘောဂထ</t>
  </si>
  <si>
    <t>VT name changed from Baw Ka Hta</t>
  </si>
  <si>
    <t>ဝင်းကန်</t>
  </si>
  <si>
    <t>Baik Kar</t>
  </si>
  <si>
    <t>ဘိုက္ကား</t>
  </si>
  <si>
    <t>Me Yone Ka Lay</t>
  </si>
  <si>
    <t>မဲရုံးကလေး</t>
  </si>
  <si>
    <t>Me Yone Gyi</t>
  </si>
  <si>
    <t>မဲရုံးကြီး</t>
  </si>
  <si>
    <t>Saung Naing Gyi</t>
  </si>
  <si>
    <t>ဆောင်နိုင်ကြီး</t>
  </si>
  <si>
    <t>Tha Hton Su</t>
  </si>
  <si>
    <t>သထုံစု</t>
  </si>
  <si>
    <t>Chaung Wa</t>
  </si>
  <si>
    <t>ချောင်း၀</t>
  </si>
  <si>
    <t>Name changed from Chaung Ywar</t>
  </si>
  <si>
    <t xml:space="preserve">Ah Khaik </t>
  </si>
  <si>
    <t xml:space="preserve"> Sit Kwin</t>
  </si>
  <si>
    <t xml:space="preserve">အခိုက် </t>
  </si>
  <si>
    <t>စစ်ကွင်း</t>
  </si>
  <si>
    <t>Saung Naing Gwa</t>
  </si>
  <si>
    <t>ဆောင်နိုင်ဂွ</t>
  </si>
  <si>
    <t>Win Ka Law</t>
  </si>
  <si>
    <t>ဝင်းကလော</t>
  </si>
  <si>
    <t>Kawt San</t>
  </si>
  <si>
    <t>ကော့စံ</t>
  </si>
  <si>
    <t>Ta Kay Chaung Hpyar</t>
  </si>
  <si>
    <t>တကေးချောင်းဖျား</t>
  </si>
  <si>
    <t>Yae Wai</t>
  </si>
  <si>
    <t>ရေဝေ</t>
  </si>
  <si>
    <t>မုက္ကမူ</t>
  </si>
  <si>
    <t>Pyin Ma Sa Khan</t>
  </si>
  <si>
    <t>ပျဉ်းမစခန်း</t>
  </si>
  <si>
    <t>Seik Kan Thar</t>
  </si>
  <si>
    <t>ဆိပ်ကမ်းသာ</t>
  </si>
  <si>
    <t>Lu Lay</t>
  </si>
  <si>
    <t>လူလေ</t>
  </si>
  <si>
    <t>Sin Twin</t>
  </si>
  <si>
    <t>ဆင်တွင်း</t>
  </si>
  <si>
    <t>Thit Seint Pin</t>
  </si>
  <si>
    <t>သစ်ဆိမ့်ပင်</t>
  </si>
  <si>
    <t>Kyauk Tan Ka Lay</t>
  </si>
  <si>
    <t>ကျောက်တန်းကလေး</t>
  </si>
  <si>
    <t>ဖက္ကလိပ်</t>
  </si>
  <si>
    <t>Kyar Hpyu</t>
  </si>
  <si>
    <t>ကြာဖြူ</t>
  </si>
  <si>
    <t>Chaung Kwayt</t>
  </si>
  <si>
    <t>ချောင်းကွေ့</t>
  </si>
  <si>
    <t>Kha Wa Chaung</t>
  </si>
  <si>
    <t>ခဝါချောင်း</t>
  </si>
  <si>
    <t>Kyauk Yae Kan</t>
  </si>
  <si>
    <t>ကျောက်ရေကန်</t>
  </si>
  <si>
    <t>Kyauk Hpyar</t>
  </si>
  <si>
    <t>ကျောက်ဖျာ</t>
  </si>
  <si>
    <t>Moe Baw</t>
  </si>
  <si>
    <t>မိုးဘော</t>
  </si>
  <si>
    <t>Taung Ka Lay</t>
  </si>
  <si>
    <t>Inn Wa</t>
  </si>
  <si>
    <t>အင်းဝ</t>
  </si>
  <si>
    <t>Zee Pyaung (5)</t>
  </si>
  <si>
    <t>ဇီးပျောင်း (၅)</t>
  </si>
  <si>
    <t>Zee Pyaung (1)</t>
  </si>
  <si>
    <t>ဇီးပျောင်း (၁)</t>
  </si>
  <si>
    <t>Zee Pyaung (2)</t>
  </si>
  <si>
    <t>ဇီးပျောင်း (၂)</t>
  </si>
  <si>
    <t>Zee Pyaung (3)</t>
  </si>
  <si>
    <t>ဇီးပျောင်း (၃)</t>
  </si>
  <si>
    <t>Zee Pyaung (4)</t>
  </si>
  <si>
    <t>ဇီးပျောင်း (၄)</t>
  </si>
  <si>
    <t>Zee Pyaung (6)</t>
  </si>
  <si>
    <t>ဇီးပျောင်း (၆)</t>
  </si>
  <si>
    <t>MMR011010001003</t>
  </si>
  <si>
    <t>MMR011010001001</t>
  </si>
  <si>
    <t>Yae Hpyu Kan</t>
  </si>
  <si>
    <t>ရေဖြူကန်</t>
  </si>
  <si>
    <t>MMR011010001002</t>
  </si>
  <si>
    <t>MMR011010002001</t>
  </si>
  <si>
    <t>MMR011010002002</t>
  </si>
  <si>
    <t>MMR011010003001</t>
  </si>
  <si>
    <t>MMR011010003002</t>
  </si>
  <si>
    <t>Than Pu Yar Pin Seik</t>
  </si>
  <si>
    <t>သံပုရာပင်ဆိပ်</t>
  </si>
  <si>
    <t>MMR011010003003</t>
  </si>
  <si>
    <t>Leik Khone Ywar Lay</t>
  </si>
  <si>
    <t>လိပ်ခုန်းရွာလေး</t>
  </si>
  <si>
    <t>MMR011010005001</t>
  </si>
  <si>
    <t>Inn Byar</t>
  </si>
  <si>
    <t>အင်းဗျား</t>
  </si>
  <si>
    <t>MMR011010006005</t>
  </si>
  <si>
    <t>အနိုင်းပွန်</t>
  </si>
  <si>
    <t>MMR011010006001</t>
  </si>
  <si>
    <t>Thit To Kyun</t>
  </si>
  <si>
    <t>သစ်တိုကျွန်း</t>
  </si>
  <si>
    <t>MMR011010006002</t>
  </si>
  <si>
    <t>Ka Beit Oke Hpo</t>
  </si>
  <si>
    <t>ကဘဲ့အုတ်ဖို</t>
  </si>
  <si>
    <t>MMR011010006003</t>
  </si>
  <si>
    <t>MMR011010006004</t>
  </si>
  <si>
    <t>MMR011010007004</t>
  </si>
  <si>
    <t>Waing Pat</t>
  </si>
  <si>
    <t>ဝိုင်းပတ်</t>
  </si>
  <si>
    <t>MMR011010007003</t>
  </si>
  <si>
    <t>MMR011010007001</t>
  </si>
  <si>
    <t>MMR011010007002</t>
  </si>
  <si>
    <t>MMR011010008001</t>
  </si>
  <si>
    <t>Zoke Thoke Ywar Gyi</t>
  </si>
  <si>
    <t>MMR011010009001</t>
  </si>
  <si>
    <t>Zoke Thoke Ywar Lay</t>
  </si>
  <si>
    <t>ဇုတ်သုတ်ရွာလေး</t>
  </si>
  <si>
    <t>MMR011010009002</t>
  </si>
  <si>
    <t>ဇုက္ကလိ</t>
  </si>
  <si>
    <t>MMR011010010001</t>
  </si>
  <si>
    <t>Thein Chaung</t>
  </si>
  <si>
    <t>သိန်ချောင်း</t>
  </si>
  <si>
    <t>MMR011010010002</t>
  </si>
  <si>
    <t>Thin Taw Gyi</t>
  </si>
  <si>
    <t>သင်တောကြီး</t>
  </si>
  <si>
    <t>MMR011010011002</t>
  </si>
  <si>
    <t>ကော့ကဒွတ်</t>
  </si>
  <si>
    <t>MMR011010011001</t>
  </si>
  <si>
    <t>Ka Ka Te</t>
  </si>
  <si>
    <t>ကကတဲ</t>
  </si>
  <si>
    <t>MMR011010012003</t>
  </si>
  <si>
    <t>Ah Nan Kone</t>
  </si>
  <si>
    <t>အနန်းကုန်း</t>
  </si>
  <si>
    <t>MMR011010012004</t>
  </si>
  <si>
    <t>MMR011010012001</t>
  </si>
  <si>
    <t>Kawt Ka Mei</t>
  </si>
  <si>
    <t>ကော့ကမယ်</t>
  </si>
  <si>
    <t>MMR011010012002</t>
  </si>
  <si>
    <t>MMR011010013001</t>
  </si>
  <si>
    <t>Kay Tha Wa Di</t>
  </si>
  <si>
    <t>ကေသဝတီ</t>
  </si>
  <si>
    <t>MMR011010013002</t>
  </si>
  <si>
    <t>Kyee Pin</t>
  </si>
  <si>
    <t>ကျီးပင်</t>
  </si>
  <si>
    <t>MMR011010013003</t>
  </si>
  <si>
    <t>Nyaung Thar Yar</t>
  </si>
  <si>
    <t>ညောင်သာယာ</t>
  </si>
  <si>
    <t>MMR011010013004</t>
  </si>
  <si>
    <t>Sin Inn</t>
  </si>
  <si>
    <t>ဆင်အင်း</t>
  </si>
  <si>
    <t>MMR011010013005</t>
  </si>
  <si>
    <t>Sat Thwar</t>
  </si>
  <si>
    <t>ဆပ်သွား</t>
  </si>
  <si>
    <t>MMR011010013006</t>
  </si>
  <si>
    <t>MMR011010013007</t>
  </si>
  <si>
    <t>Inn Hpa Laung</t>
  </si>
  <si>
    <t>အင်းဖလောင်း</t>
  </si>
  <si>
    <t>MMR011010013008</t>
  </si>
  <si>
    <t>Ka Toe Seik</t>
  </si>
  <si>
    <t>ကတို့ဆိပ်</t>
  </si>
  <si>
    <t>Shan Chaung</t>
  </si>
  <si>
    <t>ရှမ်းချောင်း</t>
  </si>
  <si>
    <t>Kyon Ka Mi Su</t>
  </si>
  <si>
    <t>ကျုံကမိစု</t>
  </si>
  <si>
    <t>Pauk Kwe</t>
  </si>
  <si>
    <t>ပေါက်ကွဲ</t>
  </si>
  <si>
    <t>MMR011010015001</t>
  </si>
  <si>
    <t>MMR011010016001</t>
  </si>
  <si>
    <t>MMR011010017001</t>
  </si>
  <si>
    <t>MMR011010017002</t>
  </si>
  <si>
    <t>MMR011010018001</t>
  </si>
  <si>
    <t>Paing Dan Lay</t>
  </si>
  <si>
    <t>ပိုင်ဒံလေး</t>
  </si>
  <si>
    <t>MMR011010019003</t>
  </si>
  <si>
    <t>Ma Yan Kone Chan</t>
  </si>
  <si>
    <t>မရမ်းကုန်းခြံ</t>
  </si>
  <si>
    <t>MMR011010019011</t>
  </si>
  <si>
    <t>Kayin Chaung</t>
  </si>
  <si>
    <t>ကုရင်ချောင်</t>
  </si>
  <si>
    <t>MMR011010019009</t>
  </si>
  <si>
    <t>Kan Gyi Paing</t>
  </si>
  <si>
    <t>ကံကြီးပိုင်း</t>
  </si>
  <si>
    <t>MMR011010019008</t>
  </si>
  <si>
    <t>MMR011010019007</t>
  </si>
  <si>
    <t>Nga Bat Chaung</t>
  </si>
  <si>
    <t>ငဘတ်ချောင်</t>
  </si>
  <si>
    <t>MMR011010019002</t>
  </si>
  <si>
    <t>MMR011010019001</t>
  </si>
  <si>
    <t>Tar Lan</t>
  </si>
  <si>
    <t>တာလမ်း</t>
  </si>
  <si>
    <t>MMR011010019010</t>
  </si>
  <si>
    <t>MMR011010019006</t>
  </si>
  <si>
    <t>Kyein Hpan</t>
  </si>
  <si>
    <t>ကြိမ်ဖန်</t>
  </si>
  <si>
    <t>MMR011010019005</t>
  </si>
  <si>
    <t>Paing Dan Gyi</t>
  </si>
  <si>
    <t>ပိုင်ဒံကြီး</t>
  </si>
  <si>
    <t>MMR011010019004</t>
  </si>
  <si>
    <t>MMR011010020001</t>
  </si>
  <si>
    <t>MMR011010021001</t>
  </si>
  <si>
    <t>War Hpyu Kone</t>
  </si>
  <si>
    <t>ဝါးဖြူကုန်း</t>
  </si>
  <si>
    <t>MMR011010021004</t>
  </si>
  <si>
    <t>Kyaik Te</t>
  </si>
  <si>
    <t>ကျိုက်တဲ</t>
  </si>
  <si>
    <t>MMR011010021002</t>
  </si>
  <si>
    <t>Tha Pyay Ni</t>
  </si>
  <si>
    <t>သပြေနီ</t>
  </si>
  <si>
    <t>MMR011010021003</t>
  </si>
  <si>
    <t>Ah Nauk Ywar Lay</t>
  </si>
  <si>
    <t>အနောက်ရွာလေး</t>
  </si>
  <si>
    <t>MMR011010022005</t>
  </si>
  <si>
    <t>MMR011010022004</t>
  </si>
  <si>
    <t>Ah Lu Ah Nauk Ywar Gyi</t>
  </si>
  <si>
    <t>အလူးအနောက်ရွာကြီး</t>
  </si>
  <si>
    <t>MMR011010022001</t>
  </si>
  <si>
    <t>Ah Shey Ywar Gyi</t>
  </si>
  <si>
    <t>အရှေ့ရွာကြီး</t>
  </si>
  <si>
    <t>MMR011010022003</t>
  </si>
  <si>
    <t>Ah Shey Ywar Ka Lay</t>
  </si>
  <si>
    <t>အရှေ့ရွာလေး</t>
  </si>
  <si>
    <t>MMR011010022002</t>
  </si>
  <si>
    <t>MMR011010023001</t>
  </si>
  <si>
    <t>Win Pyan Ywar Thit</t>
  </si>
  <si>
    <t>ဝင်းပြန်ရွာသစ်</t>
  </si>
  <si>
    <t>MMR011010023002</t>
  </si>
  <si>
    <t>Sin Su</t>
  </si>
  <si>
    <t>ဆင်စု</t>
  </si>
  <si>
    <t>Wea Gyi</t>
  </si>
  <si>
    <t>ဝဲကြီး</t>
  </si>
  <si>
    <t>ကံနီ</t>
  </si>
  <si>
    <t>War Ta Ngar</t>
  </si>
  <si>
    <t>ဝါးတငါ</t>
  </si>
  <si>
    <t>Kyauk Yae Twin Chan</t>
  </si>
  <si>
    <t>ကျောက်ရေတွင်းခြံ</t>
  </si>
  <si>
    <t>MMR011010025001</t>
  </si>
  <si>
    <t>Nyaung Htouk</t>
  </si>
  <si>
    <t>ညောင်ထောက်</t>
  </si>
  <si>
    <t>MMR011010025002</t>
  </si>
  <si>
    <t>Ah Lu Gyi</t>
  </si>
  <si>
    <t>အလူးကြီး</t>
  </si>
  <si>
    <t>MMR011010026002</t>
  </si>
  <si>
    <t>Gon Hnyin Nwe</t>
  </si>
  <si>
    <t>MMR011010026001</t>
  </si>
  <si>
    <t>MMR011010027001</t>
  </si>
  <si>
    <t>MMR011010027002</t>
  </si>
  <si>
    <t>Kyauk Pon</t>
  </si>
  <si>
    <t>ကျောက်ပုံ</t>
  </si>
  <si>
    <t>MMR011010027003</t>
  </si>
  <si>
    <t>​ချောင်းကွေ့</t>
  </si>
  <si>
    <t>MMR011010027004</t>
  </si>
  <si>
    <t>Ka Ra Way Seik (Upper)</t>
  </si>
  <si>
    <t>ကရဝေးဆိပ် (အထက်)</t>
  </si>
  <si>
    <t>MMR011010027005</t>
  </si>
  <si>
    <t>Ka Ra Way Seik (Lower)</t>
  </si>
  <si>
    <t>ကရဝေးဆိပ် (အောက်)</t>
  </si>
  <si>
    <t>MMR011010027006</t>
  </si>
  <si>
    <t>Ka Ra Way Seik (Middle)</t>
  </si>
  <si>
    <t>ကရဝေးဆိပ် (အလယ်)</t>
  </si>
  <si>
    <t>MMR011010027007</t>
  </si>
  <si>
    <t>Ka Di Pu Kone</t>
  </si>
  <si>
    <t>ပဒီပုကုန်း</t>
  </si>
  <si>
    <t>MMR011010028002</t>
  </si>
  <si>
    <t>War Hpaw Kone</t>
  </si>
  <si>
    <t>MMR011010028009</t>
  </si>
  <si>
    <t>Kyet Chay Khat</t>
  </si>
  <si>
    <t>ကြက်ခြေခတ်</t>
  </si>
  <si>
    <t>MMR011010028008</t>
  </si>
  <si>
    <t>Pan Di Kone</t>
  </si>
  <si>
    <t>ဖန်တိကုန်း</t>
  </si>
  <si>
    <t>MMR011010028006</t>
  </si>
  <si>
    <t>Kayin Ywar</t>
  </si>
  <si>
    <t>ကရင်ရွာ</t>
  </si>
  <si>
    <t>MMR011010028004</t>
  </si>
  <si>
    <t>MMR011010028001</t>
  </si>
  <si>
    <t>Thit Cha Taung</t>
  </si>
  <si>
    <t>သစ်ချတောင်</t>
  </si>
  <si>
    <t>MMR011010028007</t>
  </si>
  <si>
    <t>Belin Kyoe</t>
  </si>
  <si>
    <t>ဘီးလင်းကြိုး</t>
  </si>
  <si>
    <t>MMR011010028005</t>
  </si>
  <si>
    <t>MMR011010029001</t>
  </si>
  <si>
    <t>Shwe In Don</t>
  </si>
  <si>
    <t>ရွှေအင်ဒုံ</t>
  </si>
  <si>
    <t>MMR011010029002</t>
  </si>
  <si>
    <t>Taung Lay</t>
  </si>
  <si>
    <t>တောင်လေး</t>
  </si>
  <si>
    <t>MMR011010029003</t>
  </si>
  <si>
    <t>Tet Tu Kone</t>
  </si>
  <si>
    <t>တက်တူကုန်း</t>
  </si>
  <si>
    <t>MMR011010029004</t>
  </si>
  <si>
    <t>Khe Mauk</t>
  </si>
  <si>
    <t>ခဲမောက်</t>
  </si>
  <si>
    <t>MMR011010029005</t>
  </si>
  <si>
    <t>Ah Wun Gyi</t>
  </si>
  <si>
    <t>အဝန်းကြီး</t>
  </si>
  <si>
    <t>MMR011010030004</t>
  </si>
  <si>
    <t>Kha Lauk Inn</t>
  </si>
  <si>
    <t>MMR011010030005</t>
  </si>
  <si>
    <t>Zee Wun</t>
  </si>
  <si>
    <t>ဇီးဝန်း</t>
  </si>
  <si>
    <t>MMR011010030006</t>
  </si>
  <si>
    <t>Ma Yan Kone Ywar Gyi</t>
  </si>
  <si>
    <t>မရမ်းကုန်းရွာကြီး</t>
  </si>
  <si>
    <t>MMR011010030002</t>
  </si>
  <si>
    <t>MMR011010030001</t>
  </si>
  <si>
    <t>Mi Chaung Aing</t>
  </si>
  <si>
    <t>မိချောင်းအိုင်</t>
  </si>
  <si>
    <t>MMR011010030007</t>
  </si>
  <si>
    <t>Ma Yan Kone Ywar Lay</t>
  </si>
  <si>
    <t>မရမ်းကုန်းရွာလေး</t>
  </si>
  <si>
    <t>MMR011010030003</t>
  </si>
  <si>
    <t>MMR011010031001</t>
  </si>
  <si>
    <t>Shan Ka Lay</t>
  </si>
  <si>
    <t>ရှမ်းကလေး</t>
  </si>
  <si>
    <t>MMR011010031002</t>
  </si>
  <si>
    <t>MMR011010031003</t>
  </si>
  <si>
    <t>MMR011010031004</t>
  </si>
  <si>
    <t>Win Za Loke Ywar Thit</t>
  </si>
  <si>
    <t>ဝင်းဇလုပ်ရွာသစ်</t>
  </si>
  <si>
    <t>MMR011010031005</t>
  </si>
  <si>
    <t>Ohn Taw</t>
  </si>
  <si>
    <t>အုန်းတော</t>
  </si>
  <si>
    <t>MMR011010031006</t>
  </si>
  <si>
    <t>Myauk Ywar</t>
  </si>
  <si>
    <t>​မြောက်ရွာ</t>
  </si>
  <si>
    <t>MMR011010031007</t>
  </si>
  <si>
    <t>Hpa Khee</t>
  </si>
  <si>
    <t>ဖခီး</t>
  </si>
  <si>
    <t>MMR011010031008</t>
  </si>
  <si>
    <t>Hpa Yar Ywar</t>
  </si>
  <si>
    <t>ဘုရားရွာ</t>
  </si>
  <si>
    <t>MMR011010032002</t>
  </si>
  <si>
    <t>Ah Nauk Hpa Yar Seik</t>
  </si>
  <si>
    <t>အနောက်ဘုရားဆိပ်</t>
  </si>
  <si>
    <t>MMR011010032003</t>
  </si>
  <si>
    <t>MMR011010032001</t>
  </si>
  <si>
    <t>Mar Li Kar</t>
  </si>
  <si>
    <t>မာလိကာ</t>
  </si>
  <si>
    <t>MMR011010032004</t>
  </si>
  <si>
    <t>MMR011010033001</t>
  </si>
  <si>
    <t>MMR011010033002</t>
  </si>
  <si>
    <t>Yae Za Loke</t>
  </si>
  <si>
    <t>ရေဇလုပ်</t>
  </si>
  <si>
    <t>MMR011010033003</t>
  </si>
  <si>
    <t>Chaung Pyant</t>
  </si>
  <si>
    <t>ချောင်းပြန့်</t>
  </si>
  <si>
    <t>MMR011010033004</t>
  </si>
  <si>
    <t>Nei Char</t>
  </si>
  <si>
    <t>နယ်ခြား</t>
  </si>
  <si>
    <t>Me Lan Hpar Ka Du</t>
  </si>
  <si>
    <t>မဲလံဖားကဒူး</t>
  </si>
  <si>
    <t>MMR011010035001</t>
  </si>
  <si>
    <t>Me Lan Kyaung</t>
  </si>
  <si>
    <t>မဲလံကျောင်း</t>
  </si>
  <si>
    <t>MMR011010035002</t>
  </si>
  <si>
    <t>Me Lan Auk</t>
  </si>
  <si>
    <t>မဲလံအောက်</t>
  </si>
  <si>
    <t>MMR011010035003</t>
  </si>
  <si>
    <t>Ta Nyin Pin</t>
  </si>
  <si>
    <t>တညင်းပင်</t>
  </si>
  <si>
    <t>MMR011010036005</t>
  </si>
  <si>
    <t>Lel Sawt Lawt</t>
  </si>
  <si>
    <t>လယ်စော့လော့</t>
  </si>
  <si>
    <t>MMR011010036002</t>
  </si>
  <si>
    <t>MMR011010036007</t>
  </si>
  <si>
    <t>Than Pya Chaung</t>
  </si>
  <si>
    <t>သံပြချောင်း</t>
  </si>
  <si>
    <t>MMR011010036006</t>
  </si>
  <si>
    <t>Da Ni Gyi</t>
  </si>
  <si>
    <t>ဓနိကြီး</t>
  </si>
  <si>
    <t>MMR011010036003</t>
  </si>
  <si>
    <t>MMR011010036001</t>
  </si>
  <si>
    <t>Pyin Thar</t>
  </si>
  <si>
    <t>ပြင်သာ</t>
  </si>
  <si>
    <t>MMR011010036004</t>
  </si>
  <si>
    <t>Inn Waing Kone</t>
  </si>
  <si>
    <t>အင်းဝိုင်းကုန်း</t>
  </si>
  <si>
    <t>MMR011010037003</t>
  </si>
  <si>
    <t>MMR011010037001</t>
  </si>
  <si>
    <t>MMR011010037004</t>
  </si>
  <si>
    <t>Hpoe Kyi Seik</t>
  </si>
  <si>
    <t>ဖိုးကြီးဆိပ်</t>
  </si>
  <si>
    <t>Kyauk Saung</t>
  </si>
  <si>
    <t>ကျောက်ဆောင်</t>
  </si>
  <si>
    <t>Myauk Thu Htay Kone</t>
  </si>
  <si>
    <t>မြောက်သူဌေးကုန်း</t>
  </si>
  <si>
    <t>MMR011010038003</t>
  </si>
  <si>
    <t>Ka Daing Sein</t>
  </si>
  <si>
    <t>ကဒိုင်စိန်</t>
  </si>
  <si>
    <t>MMR011010038004</t>
  </si>
  <si>
    <t>MMR011010038001</t>
  </si>
  <si>
    <t>Taung Thu Htay Kone</t>
  </si>
  <si>
    <t>တောင်သူဌေးကုန်း</t>
  </si>
  <si>
    <t>MMR011010038002</t>
  </si>
  <si>
    <t>MMR011010039002</t>
  </si>
  <si>
    <t>MMR011010039003</t>
  </si>
  <si>
    <t>Shwe Laung Inn</t>
  </si>
  <si>
    <t>ရွှေလောင်းအင်း</t>
  </si>
  <si>
    <t>MMR011010039004</t>
  </si>
  <si>
    <t>MMR011010039005</t>
  </si>
  <si>
    <t>Wi Ya Seik</t>
  </si>
  <si>
    <t>ဝီရဆိပ်</t>
  </si>
  <si>
    <t>MMR011010039006</t>
  </si>
  <si>
    <t>MMR011010039007</t>
  </si>
  <si>
    <t>MMR011010039001</t>
  </si>
  <si>
    <t>Htwee Kyaw Hla</t>
  </si>
  <si>
    <t>ထွီးကျော်လှ</t>
  </si>
  <si>
    <t>Day Law Khee</t>
  </si>
  <si>
    <t>ဒေးလော်ခီး</t>
  </si>
  <si>
    <t>Khaw Ti Khee</t>
  </si>
  <si>
    <t>ခေါ်တိခီး</t>
  </si>
  <si>
    <t>Paw Khiee</t>
  </si>
  <si>
    <t>ပေါ်ခီး</t>
  </si>
  <si>
    <t>Be Lin Noet</t>
  </si>
  <si>
    <t>ဘဲလင်းနို့</t>
  </si>
  <si>
    <t>Shwe Aung</t>
  </si>
  <si>
    <t>ရွှေအောင်</t>
  </si>
  <si>
    <t>Noet Khea</t>
  </si>
  <si>
    <t>နို့ခဲ</t>
  </si>
  <si>
    <t>Pyin Ma</t>
  </si>
  <si>
    <t>ပျဉ်းမ</t>
  </si>
  <si>
    <t>MMR011010041005</t>
  </si>
  <si>
    <t>Win Ka Lay (Upper)</t>
  </si>
  <si>
    <t>ဝင်းကလေး (အထက်)</t>
  </si>
  <si>
    <t>MMR011010041008</t>
  </si>
  <si>
    <t>MMR011010041001</t>
  </si>
  <si>
    <t>Me Pa Li (Upper)</t>
  </si>
  <si>
    <t>မဲပလီ (အထက်)</t>
  </si>
  <si>
    <t>MMR011010041002</t>
  </si>
  <si>
    <t>Nyar Su Wa</t>
  </si>
  <si>
    <t>ညာစူးဝ</t>
  </si>
  <si>
    <t>MMR011010041004</t>
  </si>
  <si>
    <t>MMR011010041006</t>
  </si>
  <si>
    <t>Win Ka Lay (Lower)</t>
  </si>
  <si>
    <t>ဝင်းကလေး (အောက်)</t>
  </si>
  <si>
    <t>MMR011010041007</t>
  </si>
  <si>
    <t>MMR011010042001</t>
  </si>
  <si>
    <t>Hpoe Kaw Htaw</t>
  </si>
  <si>
    <t>ဖိုးကော်ထော</t>
  </si>
  <si>
    <t>MMR011010042002</t>
  </si>
  <si>
    <t>Kwee Lay</t>
  </si>
  <si>
    <t>ကွီးလေး</t>
  </si>
  <si>
    <t>MMR011010043002</t>
  </si>
  <si>
    <t>Ka Law Hta</t>
  </si>
  <si>
    <t>ကလောထ</t>
  </si>
  <si>
    <t>MMR011010043003</t>
  </si>
  <si>
    <t>To Tei Khi</t>
  </si>
  <si>
    <t>တိုတယ်ခီး</t>
  </si>
  <si>
    <t>MMR011010043004</t>
  </si>
  <si>
    <t>Htee Maw Khee</t>
  </si>
  <si>
    <t>ထီးမော်ခီး</t>
  </si>
  <si>
    <t>MMR011010043005</t>
  </si>
  <si>
    <t>MMR011010043001</t>
  </si>
  <si>
    <t>Dawt Zan</t>
  </si>
  <si>
    <t>ဒေါ့ဇံ</t>
  </si>
  <si>
    <t>Nwei Taw</t>
  </si>
  <si>
    <t>နွယ်တော</t>
  </si>
  <si>
    <t>Maw Khee</t>
  </si>
  <si>
    <t>မောခီး</t>
  </si>
  <si>
    <t>Tar Oke Khee</t>
  </si>
  <si>
    <t>တာအုပ်ခီး</t>
  </si>
  <si>
    <t>Kya Thaung Taw</t>
  </si>
  <si>
    <t>ကျသောင်းတော</t>
  </si>
  <si>
    <t>Paw Khee</t>
  </si>
  <si>
    <t>MMR011010045001</t>
  </si>
  <si>
    <t>Win Ta Pan (Upper)</t>
  </si>
  <si>
    <t>ဝင်းတာပန် (အထက်)</t>
  </si>
  <si>
    <t>MMR011010045003</t>
  </si>
  <si>
    <t>Win Ta Pan (Lower)</t>
  </si>
  <si>
    <t>ဝင်းတာပန် (အောက်)</t>
  </si>
  <si>
    <t>MMR011010045002</t>
  </si>
  <si>
    <t>MMR011010046001</t>
  </si>
  <si>
    <t>Myint Kyoe</t>
  </si>
  <si>
    <t>မြစ်ကျိုး</t>
  </si>
  <si>
    <t>MMR011010046002</t>
  </si>
  <si>
    <t>Kyauk Taung Lay</t>
  </si>
  <si>
    <t>ကျောက်တောင်လေး</t>
  </si>
  <si>
    <t>MMR011010046003</t>
  </si>
  <si>
    <t>Kya Thaung Seik</t>
  </si>
  <si>
    <t>ကျသောင်းဆိပ်</t>
  </si>
  <si>
    <t>MMR011010046004</t>
  </si>
  <si>
    <t>Pyin Ma Pin Seik</t>
  </si>
  <si>
    <t>ပျဉ်မပင်ဆိပ်</t>
  </si>
  <si>
    <t>MMR011010046005</t>
  </si>
  <si>
    <t>MMR011010046006</t>
  </si>
  <si>
    <t>Nyar Hpoe Khee</t>
  </si>
  <si>
    <t>ညာဖိုးခီး</t>
  </si>
  <si>
    <t>MMR011010046010</t>
  </si>
  <si>
    <t>MMR011010047001</t>
  </si>
  <si>
    <t>ဘော်နော်ခီး</t>
  </si>
  <si>
    <t>MMR011010047002</t>
  </si>
  <si>
    <t>Paing Da Wei Auk</t>
  </si>
  <si>
    <t>ပိုင်ဒဝယ်အောက်</t>
  </si>
  <si>
    <t>MMR011010048002</t>
  </si>
  <si>
    <t>Kyaung Ywar Let Pan Kone</t>
  </si>
  <si>
    <t>ကျောင်းရွာလက်ပံကုန်း</t>
  </si>
  <si>
    <t xml:space="preserve">Paing Da Wei Anauk Ywar Lay </t>
  </si>
  <si>
    <t>ပိုင်ဒ၀ယ်အနောက်ရွာလေး</t>
  </si>
  <si>
    <t>MMR011010048001</t>
  </si>
  <si>
    <t>Tha Yet Kone Kwet Thit</t>
  </si>
  <si>
    <t>သရက်ကုန်းကွက်သစ်</t>
  </si>
  <si>
    <t>MMR011010049001</t>
  </si>
  <si>
    <t>Ma Yan Chaung</t>
  </si>
  <si>
    <t>မရမ်းချောင်</t>
  </si>
  <si>
    <t>MMR011010049002</t>
  </si>
  <si>
    <t>Ah Hone Wa Ah Nauk</t>
  </si>
  <si>
    <t>အဟုံးဝအနောက်</t>
  </si>
  <si>
    <t>MMR011010049003</t>
  </si>
  <si>
    <t>MMR011010050001</t>
  </si>
  <si>
    <t>Thet Kei Kyin</t>
  </si>
  <si>
    <t>သက်ကယ်ကျင်း</t>
  </si>
  <si>
    <t>MMR011010050002</t>
  </si>
  <si>
    <t>Ward_ID</t>
  </si>
  <si>
    <t>Ward_Name_MM</t>
  </si>
  <si>
    <t>Ward_Name_EN</t>
  </si>
  <si>
    <t>VT_ID</t>
  </si>
  <si>
    <t>Village_Tract_Name_MM</t>
  </si>
  <si>
    <t>Village_Tract_Name_EN</t>
  </si>
  <si>
    <t>Village_ID</t>
  </si>
  <si>
    <t>School Suffix ID</t>
  </si>
  <si>
    <t xml:space="preserve"> School Level Exist Name</t>
  </si>
  <si>
    <t>High &amp; Mid</t>
  </si>
  <si>
    <t>Mid &amp; Pri</t>
  </si>
  <si>
    <t>High &amp; Pri</t>
  </si>
  <si>
    <t>High, Mid &amp; Pri</t>
  </si>
  <si>
    <t>Level exist</t>
  </si>
  <si>
    <t>Main School ID</t>
  </si>
  <si>
    <t>Main School Suffix ID</t>
  </si>
  <si>
    <t>Garan</t>
  </si>
  <si>
    <t>Selected_Ward_VT_ID</t>
  </si>
  <si>
    <t>Selected_Urban_Rural</t>
  </si>
  <si>
    <t>Selected_Village_ID</t>
  </si>
  <si>
    <t>Selected_School_Level</t>
  </si>
  <si>
    <t>Selected_School_Level_Exist</t>
  </si>
  <si>
    <t>Selected_LandOwnership</t>
  </si>
  <si>
    <t>Selected_LandType</t>
  </si>
  <si>
    <t>In Area</t>
  </si>
  <si>
    <t>One</t>
  </si>
  <si>
    <t>Selected_SchoolShiftType</t>
  </si>
  <si>
    <t>SchoolPost Name</t>
  </si>
  <si>
    <t>OfficeStaff Name</t>
  </si>
  <si>
    <t>Academic_Year_ID</t>
  </si>
  <si>
    <t>Selected Control Color</t>
  </si>
  <si>
    <t>Selected Control Name</t>
  </si>
  <si>
    <t>Multimedia</t>
  </si>
  <si>
    <t>Selected_SchoolMediaPlatform</t>
  </si>
  <si>
    <t>School Level</t>
  </si>
  <si>
    <t>Location</t>
  </si>
  <si>
    <t>Paper Form Signed By</t>
  </si>
  <si>
    <t>Name</t>
  </si>
  <si>
    <t>Office Post</t>
  </si>
  <si>
    <t>Signed Date (DD/MM/YYYY)</t>
  </si>
  <si>
    <t>SignedName_31</t>
  </si>
  <si>
    <t>SignedPost_31</t>
  </si>
  <si>
    <t>SignedDate_31</t>
  </si>
  <si>
    <t>School_ID</t>
  </si>
  <si>
    <t>VT_Ward_ID</t>
  </si>
  <si>
    <t>School_Name</t>
  </si>
  <si>
    <t>SchoolLevel_ID</t>
  </si>
  <si>
    <t>SchoolLevelExist_ID</t>
  </si>
  <si>
    <t>MainSchool_ID</t>
  </si>
  <si>
    <t>ShiftOfSchool_ID</t>
  </si>
  <si>
    <t>BoardOfTrustee_YN</t>
  </si>
  <si>
    <t>SchoolLandOwnershipType_ID</t>
  </si>
  <si>
    <t>SchoolLandType_ID</t>
  </si>
  <si>
    <t>SchoolCompound_Area_Arca</t>
  </si>
  <si>
    <t>SchoolCompound_Width_Feet</t>
  </si>
  <si>
    <t>SchoolCompound_Length_Feet</t>
  </si>
  <si>
    <t>FourSeated_Table</t>
  </si>
  <si>
    <t>ThreeSeated_Table</t>
  </si>
  <si>
    <t>TwoSeated_Table</t>
  </si>
  <si>
    <t>OHP_LCD</t>
  </si>
  <si>
    <t>Total_Computer</t>
  </si>
  <si>
    <t>Usable_Computer</t>
  </si>
  <si>
    <t>Total_Printer</t>
  </si>
  <si>
    <t>Total_TypeWriter</t>
  </si>
  <si>
    <t>Total_RadioCassette</t>
  </si>
  <si>
    <t>Total_TV</t>
  </si>
  <si>
    <t>Total_VCD</t>
  </si>
  <si>
    <t>Total_Copier</t>
  </si>
  <si>
    <t>Total_Fan</t>
  </si>
  <si>
    <t>Cupboard</t>
  </si>
  <si>
    <t>FourSeated_Chair</t>
  </si>
  <si>
    <t>ThreeSeated_Chair</t>
  </si>
  <si>
    <t>TwoSeated_Chair</t>
  </si>
  <si>
    <t>Short_Table</t>
  </si>
  <si>
    <t>Teacher_Table</t>
  </si>
  <si>
    <t>Teacher_Chair</t>
  </si>
  <si>
    <t>BlackWhite_Board</t>
  </si>
  <si>
    <t>Usable_Printer</t>
  </si>
  <si>
    <t>Usable_Fan</t>
  </si>
  <si>
    <t>Usable_Copier</t>
  </si>
  <si>
    <t>Usable_VCD</t>
  </si>
  <si>
    <t>Usable_TV</t>
  </si>
  <si>
    <t>Usable_RadioCassette</t>
  </si>
  <si>
    <t>Usable_TypeWriter</t>
  </si>
  <si>
    <t>OneSeated_Table</t>
  </si>
  <si>
    <t>OneSeated_Chair</t>
  </si>
  <si>
    <t>SchoolLibrary_YN</t>
  </si>
  <si>
    <t>LibrarySeperate_YN</t>
  </si>
  <si>
    <t>NoOfBooksInLibrary</t>
  </si>
  <si>
    <t>Borrowable_YN</t>
  </si>
  <si>
    <t>ScienceLab_YN</t>
  </si>
  <si>
    <t>LabTeaching_YN</t>
  </si>
  <si>
    <t>MediaPlatform_ID</t>
  </si>
  <si>
    <t>MediaPlatformUse_YN</t>
  </si>
  <si>
    <t>Elearning_YN</t>
  </si>
  <si>
    <t>ElearnUse_YN</t>
  </si>
  <si>
    <t>Sr</t>
  </si>
  <si>
    <t>Children Population</t>
  </si>
  <si>
    <t xml:space="preserve">Ways to school from village        </t>
  </si>
  <si>
    <t>SR_ID</t>
  </si>
  <si>
    <t>11001</t>
  </si>
  <si>
    <t>11</t>
  </si>
  <si>
    <t>11002</t>
  </si>
  <si>
    <t>11003</t>
  </si>
  <si>
    <t>11004</t>
  </si>
  <si>
    <t>11005</t>
  </si>
  <si>
    <t>11006</t>
  </si>
  <si>
    <t>11007</t>
  </si>
  <si>
    <t>11008</t>
  </si>
  <si>
    <t>11009</t>
  </si>
  <si>
    <t>11010</t>
  </si>
  <si>
    <t>110010010</t>
  </si>
  <si>
    <t>110010020</t>
  </si>
  <si>
    <t>110010050</t>
  </si>
  <si>
    <t>110010060</t>
  </si>
  <si>
    <t>110010070</t>
  </si>
  <si>
    <t>110010080</t>
  </si>
  <si>
    <t>110010100</t>
  </si>
  <si>
    <t>110010110</t>
  </si>
  <si>
    <t>110010160</t>
  </si>
  <si>
    <t>110010170</t>
  </si>
  <si>
    <t>110010180</t>
  </si>
  <si>
    <t>110010190</t>
  </si>
  <si>
    <t>110020010</t>
  </si>
  <si>
    <t>110020020</t>
  </si>
  <si>
    <t>110020030</t>
  </si>
  <si>
    <t>110020050</t>
  </si>
  <si>
    <t>110020060</t>
  </si>
  <si>
    <t>110020070</t>
  </si>
  <si>
    <t>110020080</t>
  </si>
  <si>
    <t>110020090</t>
  </si>
  <si>
    <t>110020100</t>
  </si>
  <si>
    <t>110020110</t>
  </si>
  <si>
    <t>110020120</t>
  </si>
  <si>
    <t>110020130</t>
  </si>
  <si>
    <t>110020150</t>
  </si>
  <si>
    <t>110020160</t>
  </si>
  <si>
    <t>110020170</t>
  </si>
  <si>
    <t>110020180</t>
  </si>
  <si>
    <t>110020190</t>
  </si>
  <si>
    <t>110020200</t>
  </si>
  <si>
    <t>110020210</t>
  </si>
  <si>
    <t>110020220</t>
  </si>
  <si>
    <t>110020230</t>
  </si>
  <si>
    <t>110020250</t>
  </si>
  <si>
    <t>110020260</t>
  </si>
  <si>
    <t>110020270</t>
  </si>
  <si>
    <t>110020280</t>
  </si>
  <si>
    <t>110020290</t>
  </si>
  <si>
    <t>110020300</t>
  </si>
  <si>
    <t>110020310</t>
  </si>
  <si>
    <t>110020320</t>
  </si>
  <si>
    <t>110020330</t>
  </si>
  <si>
    <t>110020350</t>
  </si>
  <si>
    <t>110020360</t>
  </si>
  <si>
    <t>110020370</t>
  </si>
  <si>
    <t>110020380</t>
  </si>
  <si>
    <t>110020390</t>
  </si>
  <si>
    <t>110020410</t>
  </si>
  <si>
    <t>110020420</t>
  </si>
  <si>
    <t>110020430</t>
  </si>
  <si>
    <t>110030010</t>
  </si>
  <si>
    <t>110030020</t>
  </si>
  <si>
    <t>110030030</t>
  </si>
  <si>
    <t>110030050</t>
  </si>
  <si>
    <t>110030060</t>
  </si>
  <si>
    <t>110030070</t>
  </si>
  <si>
    <t>110030080</t>
  </si>
  <si>
    <t>110030090</t>
  </si>
  <si>
    <t>110030100</t>
  </si>
  <si>
    <t>110030110</t>
  </si>
  <si>
    <t>110030120</t>
  </si>
  <si>
    <t>110030130</t>
  </si>
  <si>
    <t>110030150</t>
  </si>
  <si>
    <t>110030160</t>
  </si>
  <si>
    <t>110030170</t>
  </si>
  <si>
    <t>110030180</t>
  </si>
  <si>
    <t>110030190</t>
  </si>
  <si>
    <t>110030200</t>
  </si>
  <si>
    <t>110030210</t>
  </si>
  <si>
    <t>110030220</t>
  </si>
  <si>
    <t>110030230</t>
  </si>
  <si>
    <t>110030250</t>
  </si>
  <si>
    <t>110030260</t>
  </si>
  <si>
    <t>110030270</t>
  </si>
  <si>
    <t>110030280</t>
  </si>
  <si>
    <t>110030290</t>
  </si>
  <si>
    <t>110030300</t>
  </si>
  <si>
    <t>110030310</t>
  </si>
  <si>
    <t>110030320</t>
  </si>
  <si>
    <t>110030330</t>
  </si>
  <si>
    <t>110030350</t>
  </si>
  <si>
    <t>110030360</t>
  </si>
  <si>
    <t>110030370</t>
  </si>
  <si>
    <t>110030380</t>
  </si>
  <si>
    <t>110030390</t>
  </si>
  <si>
    <t>110030410</t>
  </si>
  <si>
    <t>110030420</t>
  </si>
  <si>
    <t>110050010</t>
  </si>
  <si>
    <t>110050020</t>
  </si>
  <si>
    <t>110050030</t>
  </si>
  <si>
    <t>110050050</t>
  </si>
  <si>
    <t>110050060</t>
  </si>
  <si>
    <t>110050070</t>
  </si>
  <si>
    <t>110050080</t>
  </si>
  <si>
    <t>110050090</t>
  </si>
  <si>
    <t>110050100</t>
  </si>
  <si>
    <t>110050110</t>
  </si>
  <si>
    <t>110050120</t>
  </si>
  <si>
    <t>110050130</t>
  </si>
  <si>
    <t>110050150</t>
  </si>
  <si>
    <t>110050160</t>
  </si>
  <si>
    <t>110050170</t>
  </si>
  <si>
    <t>110050180</t>
  </si>
  <si>
    <t>110050190</t>
  </si>
  <si>
    <t>110050200</t>
  </si>
  <si>
    <t>110050210</t>
  </si>
  <si>
    <t>110050220</t>
  </si>
  <si>
    <t>110050230</t>
  </si>
  <si>
    <t>110050250</t>
  </si>
  <si>
    <t>110050260</t>
  </si>
  <si>
    <t>110050270</t>
  </si>
  <si>
    <t>110050280</t>
  </si>
  <si>
    <t>110050290</t>
  </si>
  <si>
    <t>110050300</t>
  </si>
  <si>
    <t>110050310</t>
  </si>
  <si>
    <t>110050320</t>
  </si>
  <si>
    <t>110050330</t>
  </si>
  <si>
    <t>110050350</t>
  </si>
  <si>
    <t>110050360</t>
  </si>
  <si>
    <t>110050370</t>
  </si>
  <si>
    <t>110050380</t>
  </si>
  <si>
    <t>110060010</t>
  </si>
  <si>
    <t>110060020</t>
  </si>
  <si>
    <t>110060030</t>
  </si>
  <si>
    <t>110060050</t>
  </si>
  <si>
    <t>110060060</t>
  </si>
  <si>
    <t>110060070</t>
  </si>
  <si>
    <t>110060080</t>
  </si>
  <si>
    <t>110060090</t>
  </si>
  <si>
    <t>110060100</t>
  </si>
  <si>
    <t>110060110</t>
  </si>
  <si>
    <t>110060120</t>
  </si>
  <si>
    <t>110060130</t>
  </si>
  <si>
    <t>110060150</t>
  </si>
  <si>
    <t>110060160</t>
  </si>
  <si>
    <t>110060170</t>
  </si>
  <si>
    <t>110060180</t>
  </si>
  <si>
    <t>110060190</t>
  </si>
  <si>
    <t>110060200</t>
  </si>
  <si>
    <t>110060210</t>
  </si>
  <si>
    <t>110060220</t>
  </si>
  <si>
    <t>110060230</t>
  </si>
  <si>
    <t>110060250</t>
  </si>
  <si>
    <t>110060260</t>
  </si>
  <si>
    <t>110060270</t>
  </si>
  <si>
    <t>110060280</t>
  </si>
  <si>
    <t>110060290</t>
  </si>
  <si>
    <t>110060300</t>
  </si>
  <si>
    <t>110070010</t>
  </si>
  <si>
    <t>110070020</t>
  </si>
  <si>
    <t>110070030</t>
  </si>
  <si>
    <t>110070050</t>
  </si>
  <si>
    <t>110070060</t>
  </si>
  <si>
    <t>110070070</t>
  </si>
  <si>
    <t>110070080</t>
  </si>
  <si>
    <t>110070090</t>
  </si>
  <si>
    <t>110070100</t>
  </si>
  <si>
    <t>110070110</t>
  </si>
  <si>
    <t>110070120</t>
  </si>
  <si>
    <t>110070130</t>
  </si>
  <si>
    <t>110070150</t>
  </si>
  <si>
    <t>110070160</t>
  </si>
  <si>
    <t>110070170</t>
  </si>
  <si>
    <t>110070180</t>
  </si>
  <si>
    <t>110070190</t>
  </si>
  <si>
    <t>110070200</t>
  </si>
  <si>
    <t>110070210</t>
  </si>
  <si>
    <t>110070220</t>
  </si>
  <si>
    <t>110070230</t>
  </si>
  <si>
    <t>110070250</t>
  </si>
  <si>
    <t>110070260</t>
  </si>
  <si>
    <t>110070270</t>
  </si>
  <si>
    <t>110070280</t>
  </si>
  <si>
    <t>110070290</t>
  </si>
  <si>
    <t>110070300</t>
  </si>
  <si>
    <t>110070310</t>
  </si>
  <si>
    <t>110070320</t>
  </si>
  <si>
    <t>110070330</t>
  </si>
  <si>
    <t>110070350</t>
  </si>
  <si>
    <t>110070360</t>
  </si>
  <si>
    <t>110070370</t>
  </si>
  <si>
    <t>110070380</t>
  </si>
  <si>
    <t>110070390</t>
  </si>
  <si>
    <t>110070410</t>
  </si>
  <si>
    <t>110070420</t>
  </si>
  <si>
    <t>110070430</t>
  </si>
  <si>
    <t>110070450</t>
  </si>
  <si>
    <t>110070460</t>
  </si>
  <si>
    <t>110070470</t>
  </si>
  <si>
    <t>110070480</t>
  </si>
  <si>
    <t>110070490</t>
  </si>
  <si>
    <t>110080010</t>
  </si>
  <si>
    <t>110080020</t>
  </si>
  <si>
    <t>110080030</t>
  </si>
  <si>
    <t>110080050</t>
  </si>
  <si>
    <t>110080060</t>
  </si>
  <si>
    <t>110080070</t>
  </si>
  <si>
    <t>110080080</t>
  </si>
  <si>
    <t>110080090</t>
  </si>
  <si>
    <t>110080100</t>
  </si>
  <si>
    <t>110080110</t>
  </si>
  <si>
    <t>110080120</t>
  </si>
  <si>
    <t>110080130</t>
  </si>
  <si>
    <t>110080150</t>
  </si>
  <si>
    <t>110080160</t>
  </si>
  <si>
    <t>110080170</t>
  </si>
  <si>
    <t>110080180</t>
  </si>
  <si>
    <t>110080190</t>
  </si>
  <si>
    <t>110080200</t>
  </si>
  <si>
    <t>110080210</t>
  </si>
  <si>
    <t>110080220</t>
  </si>
  <si>
    <t>110080230</t>
  </si>
  <si>
    <t>110080250</t>
  </si>
  <si>
    <t>110080260</t>
  </si>
  <si>
    <t>110080270</t>
  </si>
  <si>
    <t>110080280</t>
  </si>
  <si>
    <t>110080290</t>
  </si>
  <si>
    <t>110080300</t>
  </si>
  <si>
    <t>110080310</t>
  </si>
  <si>
    <t>110080320</t>
  </si>
  <si>
    <t>110080330</t>
  </si>
  <si>
    <t>110080350</t>
  </si>
  <si>
    <t>110080360</t>
  </si>
  <si>
    <t>110080370</t>
  </si>
  <si>
    <t>110080380</t>
  </si>
  <si>
    <t>110080390</t>
  </si>
  <si>
    <t>110080410</t>
  </si>
  <si>
    <t>110080420</t>
  </si>
  <si>
    <t>110080430</t>
  </si>
  <si>
    <t>110080450</t>
  </si>
  <si>
    <t>110080460</t>
  </si>
  <si>
    <t>110080470</t>
  </si>
  <si>
    <t>110080480</t>
  </si>
  <si>
    <t>110080490</t>
  </si>
  <si>
    <t>110080500</t>
  </si>
  <si>
    <t>110090010</t>
  </si>
  <si>
    <t>110090020</t>
  </si>
  <si>
    <t>110090030</t>
  </si>
  <si>
    <t>110090050</t>
  </si>
  <si>
    <t>110090060</t>
  </si>
  <si>
    <t>110090070</t>
  </si>
  <si>
    <t>110090080</t>
  </si>
  <si>
    <t>110090090</t>
  </si>
  <si>
    <t>110090100</t>
  </si>
  <si>
    <t>110090110</t>
  </si>
  <si>
    <t>110090120</t>
  </si>
  <si>
    <t>110090130</t>
  </si>
  <si>
    <t>110090150</t>
  </si>
  <si>
    <t>110090160</t>
  </si>
  <si>
    <t>110090170</t>
  </si>
  <si>
    <t>110090180</t>
  </si>
  <si>
    <t>110090190</t>
  </si>
  <si>
    <t>110090200</t>
  </si>
  <si>
    <t>110090210</t>
  </si>
  <si>
    <t>110090220</t>
  </si>
  <si>
    <t>110090230</t>
  </si>
  <si>
    <t>110090250</t>
  </si>
  <si>
    <t>110090260</t>
  </si>
  <si>
    <t>110090270</t>
  </si>
  <si>
    <t>110090280</t>
  </si>
  <si>
    <t>110090290</t>
  </si>
  <si>
    <t>110090300</t>
  </si>
  <si>
    <t>110090310</t>
  </si>
  <si>
    <t>110090320</t>
  </si>
  <si>
    <t>110090330</t>
  </si>
  <si>
    <t>110090350</t>
  </si>
  <si>
    <t>110100010</t>
  </si>
  <si>
    <t>110100020</t>
  </si>
  <si>
    <t>110100030</t>
  </si>
  <si>
    <t>110100050</t>
  </si>
  <si>
    <t>110100060</t>
  </si>
  <si>
    <t>110100070</t>
  </si>
  <si>
    <t>110100080</t>
  </si>
  <si>
    <t>110100090</t>
  </si>
  <si>
    <t>110100100</t>
  </si>
  <si>
    <t>110100110</t>
  </si>
  <si>
    <t>110100120</t>
  </si>
  <si>
    <t>110100130</t>
  </si>
  <si>
    <t>110100150</t>
  </si>
  <si>
    <t>110100160</t>
  </si>
  <si>
    <t>110100170</t>
  </si>
  <si>
    <t>110100180</t>
  </si>
  <si>
    <t>110100190</t>
  </si>
  <si>
    <t>110100200</t>
  </si>
  <si>
    <t>110100210</t>
  </si>
  <si>
    <t>110100220</t>
  </si>
  <si>
    <t>110100230</t>
  </si>
  <si>
    <t>110100250</t>
  </si>
  <si>
    <t>110100260</t>
  </si>
  <si>
    <t>110100270</t>
  </si>
  <si>
    <t>110100280</t>
  </si>
  <si>
    <t>110100290</t>
  </si>
  <si>
    <t>110100300</t>
  </si>
  <si>
    <t>110100310</t>
  </si>
  <si>
    <t>110100320</t>
  </si>
  <si>
    <t>110100330</t>
  </si>
  <si>
    <t>110100350</t>
  </si>
  <si>
    <t>110100360</t>
  </si>
  <si>
    <t>110100370</t>
  </si>
  <si>
    <t>110100380</t>
  </si>
  <si>
    <t>110100390</t>
  </si>
  <si>
    <t>110100410</t>
  </si>
  <si>
    <t>110100420</t>
  </si>
  <si>
    <t>110100430</t>
  </si>
  <si>
    <t>110100450</t>
  </si>
  <si>
    <t>110100460</t>
  </si>
  <si>
    <t>110100470</t>
  </si>
  <si>
    <t>110100480</t>
  </si>
  <si>
    <t>110100490</t>
  </si>
  <si>
    <t>110100500</t>
  </si>
  <si>
    <t>VT_PCode</t>
  </si>
  <si>
    <t>Old_VT_PCode</t>
  </si>
  <si>
    <t>110011011</t>
  </si>
  <si>
    <t>110011021</t>
  </si>
  <si>
    <t>110011031</t>
  </si>
  <si>
    <t>110011041</t>
  </si>
  <si>
    <t>110011051</t>
  </si>
  <si>
    <t>110011061</t>
  </si>
  <si>
    <t>110011071</t>
  </si>
  <si>
    <t>110011081</t>
  </si>
  <si>
    <t>110011091</t>
  </si>
  <si>
    <t>110011101</t>
  </si>
  <si>
    <t>110011111</t>
  </si>
  <si>
    <t>110011121</t>
  </si>
  <si>
    <t>110011131</t>
  </si>
  <si>
    <t>110011141</t>
  </si>
  <si>
    <t>110011151</t>
  </si>
  <si>
    <t>110011161</t>
  </si>
  <si>
    <t>110011171</t>
  </si>
  <si>
    <t>110011181</t>
  </si>
  <si>
    <t>110011191</t>
  </si>
  <si>
    <t>110011201</t>
  </si>
  <si>
    <t>110011211</t>
  </si>
  <si>
    <t>110011221</t>
  </si>
  <si>
    <t>110011231</t>
  </si>
  <si>
    <t>110011241</t>
  </si>
  <si>
    <t>110011251</t>
  </si>
  <si>
    <t>110011261</t>
  </si>
  <si>
    <t>110011271</t>
  </si>
  <si>
    <t>110011281</t>
  </si>
  <si>
    <t>110021011</t>
  </si>
  <si>
    <t>110021021</t>
  </si>
  <si>
    <t>110031011</t>
  </si>
  <si>
    <t>110031021</t>
  </si>
  <si>
    <t>110031031</t>
  </si>
  <si>
    <t>110041011</t>
  </si>
  <si>
    <t>110041021</t>
  </si>
  <si>
    <t>110041031</t>
  </si>
  <si>
    <t>110041041</t>
  </si>
  <si>
    <t>110041051</t>
  </si>
  <si>
    <t>110041061</t>
  </si>
  <si>
    <t>110041071</t>
  </si>
  <si>
    <t>110041081</t>
  </si>
  <si>
    <t>110041091</t>
  </si>
  <si>
    <t>110042011</t>
  </si>
  <si>
    <t>110042021</t>
  </si>
  <si>
    <t>110042031</t>
  </si>
  <si>
    <t>110042041</t>
  </si>
  <si>
    <t>110042051</t>
  </si>
  <si>
    <t>110042061</t>
  </si>
  <si>
    <t>110051011</t>
  </si>
  <si>
    <t>110051021</t>
  </si>
  <si>
    <t>110051031</t>
  </si>
  <si>
    <t>110051041</t>
  </si>
  <si>
    <t>110061011</t>
  </si>
  <si>
    <t>110061021</t>
  </si>
  <si>
    <t>110061031</t>
  </si>
  <si>
    <t>110061041</t>
  </si>
  <si>
    <t>110061051</t>
  </si>
  <si>
    <t>110061061</t>
  </si>
  <si>
    <t>110061071</t>
  </si>
  <si>
    <t>110061081</t>
  </si>
  <si>
    <t>110061091</t>
  </si>
  <si>
    <t>110062011</t>
  </si>
  <si>
    <t>110062021</t>
  </si>
  <si>
    <t>110062031</t>
  </si>
  <si>
    <t>110063011</t>
  </si>
  <si>
    <t>110063021</t>
  </si>
  <si>
    <t>110071011</t>
  </si>
  <si>
    <t>110071021</t>
  </si>
  <si>
    <t>110071031</t>
  </si>
  <si>
    <t>110071041</t>
  </si>
  <si>
    <t>110071051</t>
  </si>
  <si>
    <t>110081011</t>
  </si>
  <si>
    <t>110081021</t>
  </si>
  <si>
    <t>110081031</t>
  </si>
  <si>
    <t>110081041</t>
  </si>
  <si>
    <t>110091011</t>
  </si>
  <si>
    <t>110091021</t>
  </si>
  <si>
    <t>110091031</t>
  </si>
  <si>
    <t>110091041</t>
  </si>
  <si>
    <t>110091051</t>
  </si>
  <si>
    <t>110091061</t>
  </si>
  <si>
    <t>110101011</t>
  </si>
  <si>
    <t>110101021</t>
  </si>
  <si>
    <t>110101031</t>
  </si>
  <si>
    <t>110101041</t>
  </si>
  <si>
    <t>110101051</t>
  </si>
  <si>
    <t>Town_ID</t>
  </si>
  <si>
    <t>110011</t>
  </si>
  <si>
    <t>110021</t>
  </si>
  <si>
    <t>110031</t>
  </si>
  <si>
    <t>110041</t>
  </si>
  <si>
    <t>110042</t>
  </si>
  <si>
    <t>110051</t>
  </si>
  <si>
    <t>110061</t>
  </si>
  <si>
    <t>110062</t>
  </si>
  <si>
    <t>110063</t>
  </si>
  <si>
    <t>110071</t>
  </si>
  <si>
    <t>110081</t>
  </si>
  <si>
    <t>110091</t>
  </si>
  <si>
    <t>110101</t>
  </si>
  <si>
    <t>Village_Alias_EN</t>
  </si>
  <si>
    <t>Village_Alias_MM</t>
  </si>
  <si>
    <t>Longitude</t>
  </si>
  <si>
    <t>Latitude</t>
  </si>
  <si>
    <t>Village_EN</t>
  </si>
  <si>
    <t>Village_MM</t>
  </si>
  <si>
    <t>Village_Tract</t>
  </si>
  <si>
    <t>Lane</t>
  </si>
  <si>
    <t>Road</t>
  </si>
  <si>
    <t>Water way</t>
  </si>
  <si>
    <t>No street</t>
  </si>
  <si>
    <t xml:space="preserve">Distance in miles </t>
  </si>
  <si>
    <t>from school to village</t>
  </si>
  <si>
    <t>Ward / Village</t>
  </si>
  <si>
    <t>ID</t>
  </si>
  <si>
    <t>English Name</t>
  </si>
  <si>
    <t>Myanmar Name</t>
  </si>
  <si>
    <t>Village_Name</t>
  </si>
  <si>
    <t>Hpar Auk - 194969</t>
  </si>
  <si>
    <t>Ka Toe - 194925</t>
  </si>
  <si>
    <t>Kawt Hlar - 194939</t>
  </si>
  <si>
    <t>Kawt Hnat - 194934</t>
  </si>
  <si>
    <t>Kawt Kha Mei - 194966</t>
  </si>
  <si>
    <t>Kawt Kha Ni - 194957</t>
  </si>
  <si>
    <t>Kawt Kha Po - 194967</t>
  </si>
  <si>
    <t>Kawt Pauk - 194941</t>
  </si>
  <si>
    <t>Kawt Tun - 194931</t>
  </si>
  <si>
    <t>Kawt Tun Kwin Paing - 194932</t>
  </si>
  <si>
    <t>Kawt Wein Ywar Ma - 194926</t>
  </si>
  <si>
    <t>Kawt Wein Ywar Thit - 194927</t>
  </si>
  <si>
    <t>Kawt Ya - 194958</t>
  </si>
  <si>
    <t>Kha Run - 194963</t>
  </si>
  <si>
    <t>Kun Tar - 194935</t>
  </si>
  <si>
    <t>Kyar Inn - 194962</t>
  </si>
  <si>
    <t>Kyet Thun Kone - 194951</t>
  </si>
  <si>
    <t>Ma Yan - 194942</t>
  </si>
  <si>
    <t>Ma Yan Kwin - 194943</t>
  </si>
  <si>
    <t>Min Ywar - 194946</t>
  </si>
  <si>
    <t>Mu Yaung - 194949</t>
  </si>
  <si>
    <t>Put Ta Lu Kone - 194948</t>
  </si>
  <si>
    <t>Put Ta Lu Kone - 194950</t>
  </si>
  <si>
    <t>Shan Ywar - 194965</t>
  </si>
  <si>
    <t>Than Ka Paing - 194936</t>
  </si>
  <si>
    <t>Thu Gyi Kone - 194968</t>
  </si>
  <si>
    <t>Yo Go (Ywar Haung) - 194970</t>
  </si>
  <si>
    <t>Yo Go (Ywar thit) - 194971</t>
  </si>
  <si>
    <t>Ywar Thin - 194947</t>
  </si>
  <si>
    <t>Zaw Kone - 194964</t>
  </si>
  <si>
    <t>Zaw Ya Kyun - 194933</t>
  </si>
  <si>
    <t>Ah Hlat Kone - 195005</t>
  </si>
  <si>
    <t>Ah Hta Yan - 194975</t>
  </si>
  <si>
    <t>Ah Hta Yan - 220162</t>
  </si>
  <si>
    <t>Ah Lan Kyun - 195055</t>
  </si>
  <si>
    <t>Ah Paw Ywar - 194998</t>
  </si>
  <si>
    <t>An Ka Sin - 195006</t>
  </si>
  <si>
    <t>An Ka Ye - 194972</t>
  </si>
  <si>
    <t>Auk Ywar - 195000</t>
  </si>
  <si>
    <t>Aung Bala Kone - 195051</t>
  </si>
  <si>
    <t>Aye Yeik Thar - 220161</t>
  </si>
  <si>
    <t>Bar Bu Kone - 194979</t>
  </si>
  <si>
    <t>Bein Byaw - 194981</t>
  </si>
  <si>
    <t>Bein Byaw Set Kone - 194980</t>
  </si>
  <si>
    <t>Bein Byaw Ywar Thit - 194982</t>
  </si>
  <si>
    <t>Chan Kone - 195074</t>
  </si>
  <si>
    <t>Chaung Hnit Khwa - 195109</t>
  </si>
  <si>
    <t>Daung Kone - 194974</t>
  </si>
  <si>
    <t>Dhamma Tha - 194985</t>
  </si>
  <si>
    <t>Hla Ka Zaing - 194986</t>
  </si>
  <si>
    <t>Hlaing Ka Mein - 194994</t>
  </si>
  <si>
    <t>Hle Tan - 220175</t>
  </si>
  <si>
    <t>Hlwa Sin Kone - 195068</t>
  </si>
  <si>
    <t>Hlwa Sin Kone - 195105</t>
  </si>
  <si>
    <t>Hpa Non - 195084</t>
  </si>
  <si>
    <t>Hpa Yar Kone - 194984</t>
  </si>
  <si>
    <t>Hpa Yar Kone - 195076</t>
  </si>
  <si>
    <t>Hpa Yar Kone - 195111</t>
  </si>
  <si>
    <t>Hpa Yar Ngoke To - 195035</t>
  </si>
  <si>
    <t>Hpar Pyauk - 195078</t>
  </si>
  <si>
    <t>Hpar Thein - 195089</t>
  </si>
  <si>
    <t>Hpet Tay Kone - 194989</t>
  </si>
  <si>
    <t>Htaw Pa Lawt - 194990</t>
  </si>
  <si>
    <t>Ka Dar - 194991</t>
  </si>
  <si>
    <t>Ka Dar Shan Ywar - 220164</t>
  </si>
  <si>
    <t>Ka Laing Ka Naing - 194997</t>
  </si>
  <si>
    <t>Ka Naing Lo - 194995</t>
  </si>
  <si>
    <t>Ka Ton Ka Ye - 195012</t>
  </si>
  <si>
    <t>Ka Ton Si - 195112</t>
  </si>
  <si>
    <t>Ka Zun Kone - 195001</t>
  </si>
  <si>
    <t>Kan Nar Su - 195092</t>
  </si>
  <si>
    <t>Kat Ka Taung - 194973</t>
  </si>
  <si>
    <t>Kawt Bwee - 195003</t>
  </si>
  <si>
    <t>Kawt Dun - 195017</t>
  </si>
  <si>
    <t>Kawt Dun - 195021</t>
  </si>
  <si>
    <t>Kawt Ka Lain Taung - 220166</t>
  </si>
  <si>
    <t>Kawt Ka Lawt - 195011</t>
  </si>
  <si>
    <t>Kawt Kha Lauk - 195087</t>
  </si>
  <si>
    <t>Kawt Kha Lein - 195007</t>
  </si>
  <si>
    <t>Kawt Kha Ni - 195063</t>
  </si>
  <si>
    <t>Kawt Kwa - 195086</t>
  </si>
  <si>
    <t>Kawt Kyaik - 195008</t>
  </si>
  <si>
    <t>Kawt lin - 195042</t>
  </si>
  <si>
    <t>Kawt Min - 195043</t>
  </si>
  <si>
    <t>Kawt Nut - 195096</t>
  </si>
  <si>
    <t>Kawt Pa Laing - 195010</t>
  </si>
  <si>
    <t>Kawt Pa Naw - 195020</t>
  </si>
  <si>
    <t>Kawt Pan Kyaw - 220178</t>
  </si>
  <si>
    <t>Kawt Pyaung Ma Lar - 195034</t>
  </si>
  <si>
    <t>Kawt Pyay - 195028</t>
  </si>
  <si>
    <t>Kawt Sat - 195115</t>
  </si>
  <si>
    <t>Kawt Swei - 195097</t>
  </si>
  <si>
    <t>Kawt Tar - 194978</t>
  </si>
  <si>
    <t>Kawt That - 195023</t>
  </si>
  <si>
    <t>Kawt Wan - 195004</t>
  </si>
  <si>
    <t>Kawt Wet - 195088</t>
  </si>
  <si>
    <t>Kayin Hlaing - 195030</t>
  </si>
  <si>
    <t>Kha Naung - 195002</t>
  </si>
  <si>
    <t>Kha Yon - 195024</t>
  </si>
  <si>
    <t>Kin Su - 220176</t>
  </si>
  <si>
    <t>Kun Ngan - 195025</t>
  </si>
  <si>
    <t>Kya Khat Kone - 195070</t>
  </si>
  <si>
    <t>Kyaik Htaw - 195052</t>
  </si>
  <si>
    <t>Kyaik Pa Yan - 195027</t>
  </si>
  <si>
    <t>Kyan Taw - 194993</t>
  </si>
  <si>
    <t>Kyar Inn Chaung - 195009</t>
  </si>
  <si>
    <t>Kyar Inn Kone - 195077</t>
  </si>
  <si>
    <t>Kyauk Kwe - 220158</t>
  </si>
  <si>
    <t>Kyee Oke - 195029</t>
  </si>
  <si>
    <t>Kyet Thun Kone - 195081</t>
  </si>
  <si>
    <t>Kyon Kwei - 195031</t>
  </si>
  <si>
    <t>Kyon Ma Nin - 195045</t>
  </si>
  <si>
    <t>Kyon Sein - 195041</t>
  </si>
  <si>
    <t>Kyon Wan - 195044</t>
  </si>
  <si>
    <t>Kyun Kone - 195094</t>
  </si>
  <si>
    <t>Kyun Ywar - 195046</t>
  </si>
  <si>
    <t>Kywe Chan Kone - 195085</t>
  </si>
  <si>
    <t>La Mu Kho - 195047</t>
  </si>
  <si>
    <t>Lay Ein Su - 195059</t>
  </si>
  <si>
    <t>Let Pan - 195053</t>
  </si>
  <si>
    <t>Lone Pi Myauk - 220168</t>
  </si>
  <si>
    <t>Ma Har Myaing - 195102</t>
  </si>
  <si>
    <t>Ma Yan Chan - 220159</t>
  </si>
  <si>
    <t>Ma Yan Kone - 195110</t>
  </si>
  <si>
    <t>Ma Yin Kone - 195048</t>
  </si>
  <si>
    <t>Malay Kone - 220181</t>
  </si>
  <si>
    <t>Me Ka Than - 195015</t>
  </si>
  <si>
    <t>Mee Thway Kone - 194977</t>
  </si>
  <si>
    <t>Mei Ka Yo - 195056</t>
  </si>
  <si>
    <t>Mei Ta Ri - 194988</t>
  </si>
  <si>
    <t>Mi Ka Thit - 195057</t>
  </si>
  <si>
    <t>Mi Khwar - 195058</t>
  </si>
  <si>
    <t>Mi Nwut - 220174</t>
  </si>
  <si>
    <t>Mingalar Kone - 195038</t>
  </si>
  <si>
    <t>Mingalar Kone - 220180</t>
  </si>
  <si>
    <t>Moke Soe Kyun - 195061</t>
  </si>
  <si>
    <t>Mun Su - 195106</t>
  </si>
  <si>
    <t>Mway Hauk - 195019</t>
  </si>
  <si>
    <t>Mya Kone - 195072</t>
  </si>
  <si>
    <t>Myaing Tharyar - 195036</t>
  </si>
  <si>
    <t>Myanmar Hlaing - 195079</t>
  </si>
  <si>
    <t>Na Yat Taung - 195060</t>
  </si>
  <si>
    <t>Nat San - 194983</t>
  </si>
  <si>
    <t>Naung Lon - 195101</t>
  </si>
  <si>
    <t>Naung Naung Kone - 195065</t>
  </si>
  <si>
    <t>Nga Byay Ma - 195069</t>
  </si>
  <si>
    <t>Nga Pu Inn - 195064</t>
  </si>
  <si>
    <t>Ngar Hpe Chaung - 220172</t>
  </si>
  <si>
    <t>Ni Don - 195071</t>
  </si>
  <si>
    <t>Nwut Auk - 220171</t>
  </si>
  <si>
    <t>Nwut Li - 220165</t>
  </si>
  <si>
    <t>Nyaung Kone - 195049</t>
  </si>
  <si>
    <t>Nyaung Pin Seik - 195075</t>
  </si>
  <si>
    <t>Oak Aw Kone - 220173</t>
  </si>
  <si>
    <t>Ohn Da Bin - 195033</t>
  </si>
  <si>
    <t>Pa Ye Hpar Htaw - 195067</t>
  </si>
  <si>
    <t>Pan Kone - 195013</t>
  </si>
  <si>
    <t>Pauk Taw - 195026</t>
  </si>
  <si>
    <t>Paw Law Kone - 194976</t>
  </si>
  <si>
    <t>Paw Law Kyun - 220157</t>
  </si>
  <si>
    <t>Paw Taw Mu - 220167</t>
  </si>
  <si>
    <t>Pein Hne Kone - 195080</t>
  </si>
  <si>
    <t>Rubber Ni Kone - 195082</t>
  </si>
  <si>
    <t>San Hnit Khwa - 220160</t>
  </si>
  <si>
    <t>Shan Kone - 195104</t>
  </si>
  <si>
    <t>Shan Kyun - 220169</t>
  </si>
  <si>
    <t>Shan Ywar Gyi - 195018</t>
  </si>
  <si>
    <t>Shan Ywar Ka Lay - 195073</t>
  </si>
  <si>
    <t>Shwe War Chaung - 195113</t>
  </si>
  <si>
    <t>Ta Dar U - 195032</t>
  </si>
  <si>
    <t>Ta Ku Ka Lon - 195062</t>
  </si>
  <si>
    <t>Ta Ra Nar - 195093</t>
  </si>
  <si>
    <t>Taung Ka lay - 195090</t>
  </si>
  <si>
    <t>Taung Kalay - 194987</t>
  </si>
  <si>
    <t>Taung Nar - 220170</t>
  </si>
  <si>
    <t>Taung Thu Kone - 195091</t>
  </si>
  <si>
    <t>Tha Yet Kone - 194992</t>
  </si>
  <si>
    <t>Tha Yet Kone - 195116</t>
  </si>
  <si>
    <t>Than Ka Laung - 195098</t>
  </si>
  <si>
    <t>Thar Yar Kone - 195037</t>
  </si>
  <si>
    <t>Thein Phyu Kone - 220177</t>
  </si>
  <si>
    <t>Thin Gan Chaung - 195014</t>
  </si>
  <si>
    <t>Thone Ein Su - 194999</t>
  </si>
  <si>
    <t>Thu Kha Myaing - 195083</t>
  </si>
  <si>
    <t>Thu Kha Myaing - 195103</t>
  </si>
  <si>
    <t>U Lay - 195099</t>
  </si>
  <si>
    <t>U To Chaung - 195016</t>
  </si>
  <si>
    <t>Wa Pyan Kone - 195050</t>
  </si>
  <si>
    <t>Wea Ngeit - 195022</t>
  </si>
  <si>
    <t>Yae Twin Kone - 195100</t>
  </si>
  <si>
    <t>Yar Naing - 195039</t>
  </si>
  <si>
    <t>Ye Mon - 220163</t>
  </si>
  <si>
    <t>Ywar Tan Shey - 195107</t>
  </si>
  <si>
    <t>Ywar Thit - 195054</t>
  </si>
  <si>
    <t>Ywar Thit - 195066</t>
  </si>
  <si>
    <t>Ywar Thit Kone - 220179</t>
  </si>
  <si>
    <t>Ah Bit - 195172</t>
  </si>
  <si>
    <t>Ah Pyaing - 195141</t>
  </si>
  <si>
    <t>Boe Net - 195192</t>
  </si>
  <si>
    <t>Da Yei - 195120</t>
  </si>
  <si>
    <t>Daung U - 195123</t>
  </si>
  <si>
    <t>Daung Yat (West) - 195185</t>
  </si>
  <si>
    <t>Daung Yet (East) - 195186</t>
  </si>
  <si>
    <t>Hin Thar Kyun - 195170</t>
  </si>
  <si>
    <t>Hnee Hmoke - 195128</t>
  </si>
  <si>
    <t>Hnyee Hmoke - 195173</t>
  </si>
  <si>
    <t>Hpan Hpa - 195159</t>
  </si>
  <si>
    <t>Htan Pin Kone - 195160</t>
  </si>
  <si>
    <t>Ka Dar - 195144</t>
  </si>
  <si>
    <t>Ka Hnyaw - 195189</t>
  </si>
  <si>
    <t>Ka Lwi - 195121</t>
  </si>
  <si>
    <t>Ka Ma Nin - 195145</t>
  </si>
  <si>
    <t>Ka Mar Kay - 195176</t>
  </si>
  <si>
    <t>Ka Mar Mo - 195122</t>
  </si>
  <si>
    <t>Ka Taung Sein - 195190</t>
  </si>
  <si>
    <t>Ka Yaik Du - 195151</t>
  </si>
  <si>
    <t>Kawt Dut - 195129</t>
  </si>
  <si>
    <t>Kawt Ka Daik - 195171</t>
  </si>
  <si>
    <t>Kawt Ka Dei - 195155</t>
  </si>
  <si>
    <t>Kawt Mu Pun - 195187</t>
  </si>
  <si>
    <t>Kawt Ran Mar - 195175</t>
  </si>
  <si>
    <t>Kawt Ywe - 195191</t>
  </si>
  <si>
    <t>Kayin Win Sein - 195136</t>
  </si>
  <si>
    <t>Kha Lawt Ka Naing - 195164</t>
  </si>
  <si>
    <t>Kha Yaik Hnee Hu - 195178</t>
  </si>
  <si>
    <t>Kha Yaik Thit - 195165</t>
  </si>
  <si>
    <t>Kone Ka Lay - 195158</t>
  </si>
  <si>
    <t>Ku Lar Bi - 195168</t>
  </si>
  <si>
    <t>Ku Lar Su - 195188</t>
  </si>
  <si>
    <t>Ku Lar Toet - 195163</t>
  </si>
  <si>
    <t>Kun Daing - 195130</t>
  </si>
  <si>
    <t>Kun Hlar - 195174</t>
  </si>
  <si>
    <t>Kun La Maing - 195181</t>
  </si>
  <si>
    <t>Kun Ta Ke - 195143</t>
  </si>
  <si>
    <t>Kun Thea - 195166</t>
  </si>
  <si>
    <t>Kun Yaik - 195142</t>
  </si>
  <si>
    <t>Kwin Ka Lein - 195179</t>
  </si>
  <si>
    <t>Kyan Khin - 195125</t>
  </si>
  <si>
    <t>Ma Yan - 195167</t>
  </si>
  <si>
    <t>Mu Du - 195193</t>
  </si>
  <si>
    <t>Mu Kha Nee - 195149</t>
  </si>
  <si>
    <t>Mu Kwe - 195139</t>
  </si>
  <si>
    <t>Mu Naing - 195184</t>
  </si>
  <si>
    <t>Mu Yit Gyi - 195133</t>
  </si>
  <si>
    <t>Mu Yit Ka Lay - 195153</t>
  </si>
  <si>
    <t>Musalim Su - 195138</t>
  </si>
  <si>
    <t>Nat Hmaw Ywar Haung - 195194</t>
  </si>
  <si>
    <t>Nat Hmaw Ywar Thit - 195195</t>
  </si>
  <si>
    <t>Nyaung Lan - 195124</t>
  </si>
  <si>
    <t>Paing Ka Dar - 195150</t>
  </si>
  <si>
    <t>Paing Ka Dar Ku Lar Su - 195146</t>
  </si>
  <si>
    <t>Paing Ka Dar Shan Su - 195147</t>
  </si>
  <si>
    <t>Saw Ke - 195148</t>
  </si>
  <si>
    <t>Se Pa Lar - 195131</t>
  </si>
  <si>
    <t>Ta Kar Kyaik - 195126</t>
  </si>
  <si>
    <t>Ta Ku Ha Awee - 195156</t>
  </si>
  <si>
    <t>Ta Ku Pa Ti - 195161</t>
  </si>
  <si>
    <t>Ta Ku Tar - 195154</t>
  </si>
  <si>
    <t>Taung Sun - 195182</t>
  </si>
  <si>
    <t>Taw Ka Mar - 195135</t>
  </si>
  <si>
    <t>Taw Ka Nar - 195127</t>
  </si>
  <si>
    <t>Taw Ka Pu - 195177</t>
  </si>
  <si>
    <t>Taw Pa Kauk - 219204</t>
  </si>
  <si>
    <t>Taw Paung - 195162</t>
  </si>
  <si>
    <t>Taw Pun - 195134</t>
  </si>
  <si>
    <t>Thet Kaw - 195180</t>
  </si>
  <si>
    <t>Wea Ku - 195137</t>
  </si>
  <si>
    <t>Wei Lan - 195169</t>
  </si>
  <si>
    <t>Yae Twin Kone - 195152</t>
  </si>
  <si>
    <t>Ywar Lut - 195118</t>
  </si>
  <si>
    <t>Ywar Thit - 195119</t>
  </si>
  <si>
    <t>Ywar Thit - 195157</t>
  </si>
  <si>
    <t>Zee Kone - 195132</t>
  </si>
  <si>
    <t>Ah Hte Sa Khan - 195246</t>
  </si>
  <si>
    <t>Ah Nan San - 195204</t>
  </si>
  <si>
    <t>Ah Nin - 195273</t>
  </si>
  <si>
    <t>Ah Pyin Sa Khan - 195241</t>
  </si>
  <si>
    <t>Aing Shey - 195228</t>
  </si>
  <si>
    <t>An Khe - 195250</t>
  </si>
  <si>
    <t>Aung Ku Tho - 220185</t>
  </si>
  <si>
    <t>Aye Kabar - 220190</t>
  </si>
  <si>
    <t>Da Yei Hpyu - 195215</t>
  </si>
  <si>
    <t>Do Ka Ni - 195216</t>
  </si>
  <si>
    <t>Gyawt Ywar - 195255</t>
  </si>
  <si>
    <t>Hlwar Ka My - 220184</t>
  </si>
  <si>
    <t>Hnee Kaing - 195198</t>
  </si>
  <si>
    <t>Hnet Pyaw Taw - 220192</t>
  </si>
  <si>
    <t>Hnget Pyaw Taw - 195266</t>
  </si>
  <si>
    <t>Hpa Yar Lay Su - 195227</t>
  </si>
  <si>
    <t>Hpaung Sein - 195213</t>
  </si>
  <si>
    <t>Hpe Hpa Daw - 195232</t>
  </si>
  <si>
    <t>Htin Shu - 195257</t>
  </si>
  <si>
    <t>Ka Dat Htauk - 195202</t>
  </si>
  <si>
    <t>Ka Lein Pa Daw - 195265</t>
  </si>
  <si>
    <t>Ka Yoke Pi - 195236</t>
  </si>
  <si>
    <t>Kan Laing Mu Ywar Thit - 195275</t>
  </si>
  <si>
    <t>Kawt Lay - 195254</t>
  </si>
  <si>
    <t>Kayin Thaung - 195203</t>
  </si>
  <si>
    <t>Kone Myint Thar - 220187</t>
  </si>
  <si>
    <t>Kun Hta Yan - 195238</t>
  </si>
  <si>
    <t>Kun That - 195206</t>
  </si>
  <si>
    <t>Kyaung Ywar - 195268</t>
  </si>
  <si>
    <t>Kyon Ka Dat - 195208</t>
  </si>
  <si>
    <t>Kyon Ka Yoke - 195214</t>
  </si>
  <si>
    <t>La Lawt Cha - 195270</t>
  </si>
  <si>
    <t>Lay Yin Pyan Kwin - 195260</t>
  </si>
  <si>
    <t>Lin Ma Thar - 195267</t>
  </si>
  <si>
    <t>Mya Mar Lar - 195196</t>
  </si>
  <si>
    <t>Pa Dan Ngan - 195199</t>
  </si>
  <si>
    <t>Pa Dar Ngan - 195205</t>
  </si>
  <si>
    <t>Pa Nga - 195217</t>
  </si>
  <si>
    <t>Pa Nga Ywar Haung - 195219</t>
  </si>
  <si>
    <t>Pa Ran Din - 195276</t>
  </si>
  <si>
    <t>Pein Hne Taw - 195264</t>
  </si>
  <si>
    <t>Sann Kyi - 220183</t>
  </si>
  <si>
    <t>Set Se - 195209</t>
  </si>
  <si>
    <t>Sin Taung - 195200</t>
  </si>
  <si>
    <t>Sut Pa Laung - 195256</t>
  </si>
  <si>
    <t>Taung Hpa Lu - 195210</t>
  </si>
  <si>
    <t>Taung Paw - 195262</t>
  </si>
  <si>
    <t>Taung Waing - 195201</t>
  </si>
  <si>
    <t>Thet Kaw - 195233</t>
  </si>
  <si>
    <t>War Kha Yu - 195211</t>
  </si>
  <si>
    <t>We Taw - 220186</t>
  </si>
  <si>
    <t>Wea Ka Laung - 195248</t>
  </si>
  <si>
    <t>Wea Ka Li - 195225</t>
  </si>
  <si>
    <t>Wea Ka Tar - 195234</t>
  </si>
  <si>
    <t>Wea Ka War - 195229</t>
  </si>
  <si>
    <t>Wea Kha Mi - 195261</t>
  </si>
  <si>
    <t>Wea Pa Toke - 195249</t>
  </si>
  <si>
    <t>Wea Thun Zaung - 195224</t>
  </si>
  <si>
    <t>Wea Win Ka Yar - 195230</t>
  </si>
  <si>
    <t>Wea Wun - 195277</t>
  </si>
  <si>
    <t>Wea Yet Ywar Thit - 195223</t>
  </si>
  <si>
    <t>Wei Boe Htaung - 195231</t>
  </si>
  <si>
    <t>Wet Lay Yat - 195197</t>
  </si>
  <si>
    <t>Win Sein - 195259</t>
  </si>
  <si>
    <t>Ya Thae Taung - 220182</t>
  </si>
  <si>
    <t>Yae Pu - 195226</t>
  </si>
  <si>
    <t>Ye Dagon - 220188</t>
  </si>
  <si>
    <t>Ywar Thar Aye - 220191</t>
  </si>
  <si>
    <t>Zee Hnit Pin - 220189</t>
  </si>
  <si>
    <t>Ah Khun - 195313</t>
  </si>
  <si>
    <t>Ba Lauk - 195304</t>
  </si>
  <si>
    <t>Be Yan - 195295</t>
  </si>
  <si>
    <t>Do Mar - 195323</t>
  </si>
  <si>
    <t>Gon Hnyin Tan - 195314</t>
  </si>
  <si>
    <t>Hmein Ga Nein - 195288</t>
  </si>
  <si>
    <t>Hnee Pa Daw (Ywar Haung) - 195327</t>
  </si>
  <si>
    <t>Hnee Pa Daw (Ywar Thit) - 195328</t>
  </si>
  <si>
    <t>Hpae Ku - 195285</t>
  </si>
  <si>
    <t>Hpe Do - 195320</t>
  </si>
  <si>
    <t>Htaung Kay - 195318</t>
  </si>
  <si>
    <t>Hton Man - 195325</t>
  </si>
  <si>
    <t>Ka Lawt Thawt - 195321</t>
  </si>
  <si>
    <t>Ka Mar Oke - 195331</t>
  </si>
  <si>
    <t>Ka Mar Wet - 195316</t>
  </si>
  <si>
    <t>Ka Tone Paw - 195303</t>
  </si>
  <si>
    <t>Kawt Hla - 195290</t>
  </si>
  <si>
    <t>Kawt Ka Bwee - 195289</t>
  </si>
  <si>
    <t>Kawt Kha Lwei - 195298</t>
  </si>
  <si>
    <t>Kawt Kha Pon (Ywar Haung) - 195291</t>
  </si>
  <si>
    <t>Kawt Kha Pon (Ywar Thit) - 195292</t>
  </si>
  <si>
    <t>Kawt Khaik - 195283</t>
  </si>
  <si>
    <t>Kawt Pa Ran - 195302</t>
  </si>
  <si>
    <t>Kawt Pi Htaw - 195322</t>
  </si>
  <si>
    <t>Kin Chaung - 195296</t>
  </si>
  <si>
    <t>Kun Hlar (Ywar Haung) - 195333</t>
  </si>
  <si>
    <t>Kun Hlar (Ywar Thit) - 195334</t>
  </si>
  <si>
    <t>Kun Ka Bwee - 195326</t>
  </si>
  <si>
    <t>Kun Tar (Ywar Haung) - 195293</t>
  </si>
  <si>
    <t>Kun Tar (Ywar Thit) - 195294</t>
  </si>
  <si>
    <t>Kwayt Wan - 195282</t>
  </si>
  <si>
    <t>Kyaik Kar - 195309</t>
  </si>
  <si>
    <t>Kyaik Ywea - 195307</t>
  </si>
  <si>
    <t>Kyauk Ta Lone - 195286</t>
  </si>
  <si>
    <t>Kyon Hpaik - 195297</t>
  </si>
  <si>
    <t>Lat Tet - 195312</t>
  </si>
  <si>
    <t>Myaing Kone - 195287</t>
  </si>
  <si>
    <t>Naing Hlon - 195311</t>
  </si>
  <si>
    <t>Naing Pyaing - 195284</t>
  </si>
  <si>
    <t>Nyaung Kone - 195300</t>
  </si>
  <si>
    <t>Nyaung Waing - 195305</t>
  </si>
  <si>
    <t>Paing Ka Mar - 195301</t>
  </si>
  <si>
    <t>Sein Taung - 195319</t>
  </si>
  <si>
    <t>Set Thwei (Ywar Haung) - 195329</t>
  </si>
  <si>
    <t>Set Thwei (Ywar Thit) - 195330</t>
  </si>
  <si>
    <t>Shan Ywar - 195317</t>
  </si>
  <si>
    <t>Ta Khun Taing - 195308</t>
  </si>
  <si>
    <t>Tar Pa Thun - 195280</t>
  </si>
  <si>
    <t>Taung Pa - 195324</t>
  </si>
  <si>
    <t>Taw Ku - 195310</t>
  </si>
  <si>
    <t>Thar Yar Kone - 195281</t>
  </si>
  <si>
    <t>Thein Kone - 195315</t>
  </si>
  <si>
    <t>Wea Ka Li - 195306</t>
  </si>
  <si>
    <t>Wet Te - 195299</t>
  </si>
  <si>
    <t>Yaung Daung - 195332</t>
  </si>
  <si>
    <t>Ah Baw - 195339</t>
  </si>
  <si>
    <t>Ah Byaw - 220207</t>
  </si>
  <si>
    <t>Ah Dein Chan Su - 220210</t>
  </si>
  <si>
    <t>Ah Pa Loi - 195380</t>
  </si>
  <si>
    <t>Ah Sin - 195335</t>
  </si>
  <si>
    <t>Aing Shay - 220200</t>
  </si>
  <si>
    <t>An Din - 195351</t>
  </si>
  <si>
    <t>Ar Yu Taung - 195376</t>
  </si>
  <si>
    <t>Aung Tha Pyay - 220221</t>
  </si>
  <si>
    <t>Aung Thar Yar - 220220</t>
  </si>
  <si>
    <t>Ba Yaung - 195422</t>
  </si>
  <si>
    <t>Bay Ka Lwea - 195393</t>
  </si>
  <si>
    <t>Be La Mu - 195417</t>
  </si>
  <si>
    <t>Bi Saing - 195437</t>
  </si>
  <si>
    <t>Bu Tar Kone - 220222</t>
  </si>
  <si>
    <t>Chaung Taung - 195362</t>
  </si>
  <si>
    <t>Da Min Seik - 195356</t>
  </si>
  <si>
    <t>Da Min Seik Gyi - 195336</t>
  </si>
  <si>
    <t>Da Min Seik Lay - 195337</t>
  </si>
  <si>
    <t>Da Ni Kyar - 195456</t>
  </si>
  <si>
    <t>Don Hpi - 195391</t>
  </si>
  <si>
    <t>Du Lel - 195395</t>
  </si>
  <si>
    <t>Du Yar - 195366</t>
  </si>
  <si>
    <t>Han Gan - 195385</t>
  </si>
  <si>
    <t>Hman Sein - 195381</t>
  </si>
  <si>
    <t>Hnin Sone - 195429</t>
  </si>
  <si>
    <t>Hnit Kayin - 195412</t>
  </si>
  <si>
    <t>Hnit Ta Yoke - 195352</t>
  </si>
  <si>
    <t>Hnyee Hnyu - 195353</t>
  </si>
  <si>
    <t>Hpa Lan - 195361</t>
  </si>
  <si>
    <t>Hpa Lan Chaung Wa - 220199</t>
  </si>
  <si>
    <t>Hpar Gyi - 195347</t>
  </si>
  <si>
    <t>Ka Byar - 195450</t>
  </si>
  <si>
    <t>Ka Byar Wa - 195451</t>
  </si>
  <si>
    <t>Ka Lake Htoke (Upper) - 195431</t>
  </si>
  <si>
    <t>Ka Lawt - 195357</t>
  </si>
  <si>
    <t>Ka Lawt Lay - 195364</t>
  </si>
  <si>
    <t>Ka Nin Ka Mawt - 195423</t>
  </si>
  <si>
    <t>Kaing Taw - 220209</t>
  </si>
  <si>
    <t>Kan Hla - 220198</t>
  </si>
  <si>
    <t>Kan Ni - 195350</t>
  </si>
  <si>
    <t>Kar Seik - 195413</t>
  </si>
  <si>
    <t>Kawt Dut - 195396</t>
  </si>
  <si>
    <t>Kawt Hlaing - 195445</t>
  </si>
  <si>
    <t>Kha Yun - 195392</t>
  </si>
  <si>
    <t>Khaw Zar Chaung Wa - 195464</t>
  </si>
  <si>
    <t>Kin Pun - 220206</t>
  </si>
  <si>
    <t>Koe Maing - 195443</t>
  </si>
  <si>
    <t>Ku La Koke (Ah Htet Seik) - 195398</t>
  </si>
  <si>
    <t>Ku La Koke (Auk Seik) - 195399</t>
  </si>
  <si>
    <t>Ku Toet Seik - 195397</t>
  </si>
  <si>
    <t>Kun Do - 195434</t>
  </si>
  <si>
    <t>Kun Thee Taw - 195433</t>
  </si>
  <si>
    <t>Kwin Shay - 220214</t>
  </si>
  <si>
    <t>Kyauk Aing - 195463</t>
  </si>
  <si>
    <t>Kyauk Mi Chaung - 195358</t>
  </si>
  <si>
    <t>Kyauk Mi Chaung (North) - 220213</t>
  </si>
  <si>
    <t>Kyauk Taing - 220202</t>
  </si>
  <si>
    <t>Kyauk Tan - 195441</t>
  </si>
  <si>
    <t>Kyaung Ywar - 195344</t>
  </si>
  <si>
    <t>Kyon Laung - 195360</t>
  </si>
  <si>
    <t>Kyon Nye - 195460</t>
  </si>
  <si>
    <t>Kyon Paw - 195343</t>
  </si>
  <si>
    <t>Kyone Laung Ywar Thit - 220196</t>
  </si>
  <si>
    <t>Lay Ein Su - 220217</t>
  </si>
  <si>
    <t>Leik Poke - 220204</t>
  </si>
  <si>
    <t>Ma Gyi - 195453</t>
  </si>
  <si>
    <t>Ma Gyi Chaung Wa - 220224</t>
  </si>
  <si>
    <t>Man Aung - 195444</t>
  </si>
  <si>
    <t>Mawt Ka Nin - 195388</t>
  </si>
  <si>
    <t>Mee Tine Tat - 195462</t>
  </si>
  <si>
    <t>Mi Htaw Lar Gyi - 195454</t>
  </si>
  <si>
    <t>Mi Htaw Lar Lay - 195455</t>
  </si>
  <si>
    <t>Min Hla - 195438</t>
  </si>
  <si>
    <t>Myin Ta Pyay - 220197</t>
  </si>
  <si>
    <t>Myo Haung - 195389</t>
  </si>
  <si>
    <t>Myo Haung Kone - 220215</t>
  </si>
  <si>
    <t>Nat Gyi - 220205</t>
  </si>
  <si>
    <t>Ngar Kalay Chaung - 220201</t>
  </si>
  <si>
    <t>Pa Laing Thein - 195354</t>
  </si>
  <si>
    <t>Pa Yan Maw - 195370</t>
  </si>
  <si>
    <t>Paing Wan - 195371</t>
  </si>
  <si>
    <t>Palic - 220193</t>
  </si>
  <si>
    <t>Pawt Htaw - 195342</t>
  </si>
  <si>
    <t>Poke Pa Waddy - 220195</t>
  </si>
  <si>
    <t>San Pya - 220219</t>
  </si>
  <si>
    <t>Sar Ka Lal - 195442</t>
  </si>
  <si>
    <t>Saw Ke - 220211</t>
  </si>
  <si>
    <t>Sein Gyi - 218089</t>
  </si>
  <si>
    <t>Set Twea - 195382</t>
  </si>
  <si>
    <t>Shwe Hin Thar - 195452</t>
  </si>
  <si>
    <t>Shwe Pyi Thar - 220194</t>
  </si>
  <si>
    <t>Sin Ku - 195446</t>
  </si>
  <si>
    <t>Son Nant Thar - 195378</t>
  </si>
  <si>
    <t>Son Pa Yauk - 195346</t>
  </si>
  <si>
    <t>Ta Pa Htaw - 195420</t>
  </si>
  <si>
    <t>Ta Pin Taing - 195436</t>
  </si>
  <si>
    <t>Ta Yoke Htauk - 195461</t>
  </si>
  <si>
    <t>Taung Bon - 195439</t>
  </si>
  <si>
    <t>Taung Ka Mar - 195369</t>
  </si>
  <si>
    <t>Taung Sun - 218090</t>
  </si>
  <si>
    <t>Tha Pyay Ywar - 195415</t>
  </si>
  <si>
    <t>Than Ka Deik - 195425</t>
  </si>
  <si>
    <t>Thar Ka Yan - 195355</t>
  </si>
  <si>
    <t>Thar Yar Kone - 220216</t>
  </si>
  <si>
    <t>Thaung Pyin - 195411</t>
  </si>
  <si>
    <t>Thaw Saw - 195428</t>
  </si>
  <si>
    <t>Thea Kone - 195448</t>
  </si>
  <si>
    <t>Thin Gan Kyun - 195368</t>
  </si>
  <si>
    <t>Thu Taw - 195418</t>
  </si>
  <si>
    <t>Ti Tal - 195426</t>
  </si>
  <si>
    <t>Toe Tet Ywar Thit - 220223</t>
  </si>
  <si>
    <t>Tu Myaung - 195341</t>
  </si>
  <si>
    <t>War Baw - 195394</t>
  </si>
  <si>
    <t>War Ra Hine - 220208</t>
  </si>
  <si>
    <t>Wea Hpei - 195416</t>
  </si>
  <si>
    <t>Wea Yat - 195363</t>
  </si>
  <si>
    <t>Wei Da La - 195427</t>
  </si>
  <si>
    <t>Wei Pa Thea - 195419</t>
  </si>
  <si>
    <t>Wei Paung - 195359</t>
  </si>
  <si>
    <t>Wei Zin - 220212</t>
  </si>
  <si>
    <t>Wet Swei Hpyu - 195421</t>
  </si>
  <si>
    <t>Wu Ka Taw - 195367</t>
  </si>
  <si>
    <t>Yin Tein - 195458</t>
  </si>
  <si>
    <t>Yin Tein Wa - 195459</t>
  </si>
  <si>
    <t>Yin Yei - 195457</t>
  </si>
  <si>
    <t>Yit Chaung - 220203</t>
  </si>
  <si>
    <t>Ywar Ka Lay - 195379</t>
  </si>
  <si>
    <t>Ywar Thit - 220218</t>
  </si>
  <si>
    <t>Ywar Thit - 195390</t>
  </si>
  <si>
    <t>Zee Hpyu Thaung - 195338</t>
  </si>
  <si>
    <t>Zun Ta Lin - 195375</t>
  </si>
  <si>
    <t>Ah Dhamma Kone - 195570</t>
  </si>
  <si>
    <t>Ah Lan Ta Yar Baw Ga - 195559</t>
  </si>
  <si>
    <t>Ah Lan Ta Yar Boe Boe Aung - 195561</t>
  </si>
  <si>
    <t>Ah Lan Ta Yar Boe Thi Kyar - 195560</t>
  </si>
  <si>
    <t>Ah Lan Ta Yar Buddha Thit Sar - 195564</t>
  </si>
  <si>
    <t>Ah Lan Ta Yar Byanmar - 195563</t>
  </si>
  <si>
    <t>Ah Lan Ta Yar Weik Zar - 195562</t>
  </si>
  <si>
    <t>Ah Lel Kone - 195565</t>
  </si>
  <si>
    <t>Ah Lel Paing - 195602</t>
  </si>
  <si>
    <t>Ah Lel Paing - 195618</t>
  </si>
  <si>
    <t>Ah Lel Paing - 195622</t>
  </si>
  <si>
    <t>Ah Lel Ywar - 195597</t>
  </si>
  <si>
    <t>Ah Nan Pin - 195655</t>
  </si>
  <si>
    <t>Ah Paw Tan - 195524</t>
  </si>
  <si>
    <t>Auk Kyin - 195521</t>
  </si>
  <si>
    <t>Aung Kan Thar - 219206</t>
  </si>
  <si>
    <t>Ba Yin Gyi Kone - 195475</t>
  </si>
  <si>
    <t>Bago Su - 195523</t>
  </si>
  <si>
    <t>Bu Din Chaung (Aye Ywar) - 195585</t>
  </si>
  <si>
    <t>Bu Tar Lan - 195515</t>
  </si>
  <si>
    <t>Chaung Zauk Ywar Gyi - 195481</t>
  </si>
  <si>
    <t>Chaung Zauk Ywar Lay - 195482</t>
  </si>
  <si>
    <t>Da La Pan - 195659</t>
  </si>
  <si>
    <t>Da Nu - 195498</t>
  </si>
  <si>
    <t>Da Nu Ka Taik - 195549</t>
  </si>
  <si>
    <t>Da Nyin Kone - 195473</t>
  </si>
  <si>
    <t>Da Yoe - 195499</t>
  </si>
  <si>
    <t>Daung Ywar - 195573</t>
  </si>
  <si>
    <t>Day Ba Rein - 195599</t>
  </si>
  <si>
    <t>Din Gar Seik - 195530</t>
  </si>
  <si>
    <t>Don Wun - 195539</t>
  </si>
  <si>
    <t>Du Yin Seik - 195624</t>
  </si>
  <si>
    <t>Gawt Taw Ya - 195615</t>
  </si>
  <si>
    <t>Gawt Ywar Gyi - 195614</t>
  </si>
  <si>
    <t>Gyaing Ywar - 195584</t>
  </si>
  <si>
    <t>Gyaing Ywar - 195617</t>
  </si>
  <si>
    <t>Gyoe Hpyu Kone - 195592</t>
  </si>
  <si>
    <t>Hman Ku Kone - 195588</t>
  </si>
  <si>
    <t>Hnan Taung - 195531</t>
  </si>
  <si>
    <t>Hpa Yar Paing - 195590</t>
  </si>
  <si>
    <t>Hpar Pain - 195506</t>
  </si>
  <si>
    <t>Hpar Paing - 195653</t>
  </si>
  <si>
    <t>Hpaw Hpa - 195534</t>
  </si>
  <si>
    <t>Htaung Hmu - 195632</t>
  </si>
  <si>
    <t>Htein Pin - 195594</t>
  </si>
  <si>
    <t>Hti Ta Mu - 195528</t>
  </si>
  <si>
    <t>Hti Waing - 195557</t>
  </si>
  <si>
    <t>Htone Bo Gyi - 195485</t>
  </si>
  <si>
    <t>Htone Bo Ka Lay - 195484</t>
  </si>
  <si>
    <t>Inn Kwea - 195656</t>
  </si>
  <si>
    <t>Inn Ni - 195635</t>
  </si>
  <si>
    <t>Inn Shey - 195629</t>
  </si>
  <si>
    <t>Inn Waing Gyi - 195648</t>
  </si>
  <si>
    <t>Inn Waing Lay - 195649</t>
  </si>
  <si>
    <t>Inn Ywar - 195495</t>
  </si>
  <si>
    <t>Inn Ywar - 195508</t>
  </si>
  <si>
    <t>Ka Li Kyun - 195536</t>
  </si>
  <si>
    <t>Ka Mar Paung - 195609</t>
  </si>
  <si>
    <t>Ka Taik Gyi - 195546</t>
  </si>
  <si>
    <t>Ka Taik Ka Lay - 195545</t>
  </si>
  <si>
    <t>Ka Tha Hpa Taung Ywar Gyi (Ta Yoke Gyi) - 195574</t>
  </si>
  <si>
    <t>Ka Zaing - 195627</t>
  </si>
  <si>
    <t>Kat Tha Hpa Kwin Sat - 195580</t>
  </si>
  <si>
    <t>Kawt Hlaing (Kyon Hmein) - 195480</t>
  </si>
  <si>
    <t>Kawt Hlaing Chaung - 195479</t>
  </si>
  <si>
    <t>Kawt Hlaing Ywar Gyi - 195477</t>
  </si>
  <si>
    <t>Kawt Hlaing Ywar Lay - 195478</t>
  </si>
  <si>
    <t>Kayin Lay Seik - 195533</t>
  </si>
  <si>
    <t>Kayin Su - 195548</t>
  </si>
  <si>
    <t>Kayin Su - 195616</t>
  </si>
  <si>
    <t>Kayin Su - 195621</t>
  </si>
  <si>
    <t>Khway Mar Chaung - 195606</t>
  </si>
  <si>
    <t>Kin Mun Chon - 195538</t>
  </si>
  <si>
    <t>Ku Lar Kone - 195487</t>
  </si>
  <si>
    <t>Ku Lar Su - 195497</t>
  </si>
  <si>
    <t>Kyaik Kaw - 195520</t>
  </si>
  <si>
    <t>Kyar Ban - 195625</t>
  </si>
  <si>
    <t>Kyauk Tan - 195471</t>
  </si>
  <si>
    <t>Kyauk Tan - 195583</t>
  </si>
  <si>
    <t>Kyauk Tan - 195608</t>
  </si>
  <si>
    <t>Kyauk Taung - 195510</t>
  </si>
  <si>
    <t>Kyaung Paing - 195645</t>
  </si>
  <si>
    <t>Kyaung Ywar - 195493</t>
  </si>
  <si>
    <t>Kyaung Za Yat - 195566</t>
  </si>
  <si>
    <t>Kyet Tu Yway Thaung - 195657</t>
  </si>
  <si>
    <t>Kyon Par - 195612</t>
  </si>
  <si>
    <t>Kyun Ka Lay - 195537</t>
  </si>
  <si>
    <t>Kywe Kone - 195544</t>
  </si>
  <si>
    <t>Lan Ma Tan - 195646</t>
  </si>
  <si>
    <t>Lan Ma Tan Taing Kauk - 195522</t>
  </si>
  <si>
    <t>Lay Taing - 195638</t>
  </si>
  <si>
    <t>Lay Thar Kone - 195516</t>
  </si>
  <si>
    <t>Lay Thar Kone - 195556</t>
  </si>
  <si>
    <t>Let Pan Kone - 195469</t>
  </si>
  <si>
    <t>Ma Waing Su - 195579</t>
  </si>
  <si>
    <t>Ma Yan Kone (Taung Paing) - 195587</t>
  </si>
  <si>
    <t>Ma Yang - 195501</t>
  </si>
  <si>
    <t>Mar Lar Hpu - 195628</t>
  </si>
  <si>
    <t>Mat Cha - 195504</t>
  </si>
  <si>
    <t>Min Lwin Ah Lel Ywar - 195491</t>
  </si>
  <si>
    <t>Min Lwin Ywar Gyi - 195490</t>
  </si>
  <si>
    <t>Min Tan - 195517</t>
  </si>
  <si>
    <t>Min Te Su - 195513</t>
  </si>
  <si>
    <t>Moe Kaung - 195532</t>
  </si>
  <si>
    <t>Myanmar Su - 195547</t>
  </si>
  <si>
    <t>Myanmar Su - 195582</t>
  </si>
  <si>
    <t>Myat San - 195636</t>
  </si>
  <si>
    <t>Myauk Paing - 195601</t>
  </si>
  <si>
    <t>Myauk Paing - 195623</t>
  </si>
  <si>
    <t>Myay Ni Kone - 195567</t>
  </si>
  <si>
    <t>Naung Bo - 195613</t>
  </si>
  <si>
    <t>Naung Bo (North) - 195576</t>
  </si>
  <si>
    <t>Naung Bo (South) - 195572</t>
  </si>
  <si>
    <t>Naung Bo Chaung Wa - 195575</t>
  </si>
  <si>
    <t>Naung Bo Kwin Sat - 195578</t>
  </si>
  <si>
    <t>Naung Ka Toke - 195507</t>
  </si>
  <si>
    <t>Naung Kyan - 195630</t>
  </si>
  <si>
    <t>Naung Kyan - 195639</t>
  </si>
  <si>
    <t>Naung Kyan - 195642</t>
  </si>
  <si>
    <t>Naung Yat - 195650</t>
  </si>
  <si>
    <t>Nga Gyi Inn - 195519</t>
  </si>
  <si>
    <t>Nga Pyay Ma - 195529</t>
  </si>
  <si>
    <t>Ngoke To Su - 195527</t>
  </si>
  <si>
    <t>Nyar Dawei - 195500</t>
  </si>
  <si>
    <t>Nyaung Chaung - 195652</t>
  </si>
  <si>
    <t>Nyaung Kone - 195518</t>
  </si>
  <si>
    <t>Oke Hpo Chaung - 195605</t>
  </si>
  <si>
    <t>Oke Shit Kone - 195577</t>
  </si>
  <si>
    <t>Pa De Gaw - 195637</t>
  </si>
  <si>
    <t>Pa Yit Kho - 219205</t>
  </si>
  <si>
    <t>Pan Thar - 195496</t>
  </si>
  <si>
    <t>Paw Taw Mu Ywar Gyi - 195581</t>
  </si>
  <si>
    <t>Pein Hne Kone - 195643</t>
  </si>
  <si>
    <t>Pein Hne Taw (Ah Htet) - 195488</t>
  </si>
  <si>
    <t>Pein Hne Taw (Auk) - 195489</t>
  </si>
  <si>
    <t>Pu Tein Yoe - 195535</t>
  </si>
  <si>
    <t>Pu Tein Ywar - 195598</t>
  </si>
  <si>
    <t>Sa Khan Gyi - 195651</t>
  </si>
  <si>
    <t>Saw Ke - 195509</t>
  </si>
  <si>
    <t>Saw Ke Su - 195468</t>
  </si>
  <si>
    <t>Seik Kyun (North) - 195550</t>
  </si>
  <si>
    <t>Seik Kyun (South) - 195551</t>
  </si>
  <si>
    <t>Set Paing (Kayin Su) - 195591</t>
  </si>
  <si>
    <t>Shan Su - 195658</t>
  </si>
  <si>
    <t>Shan Ywar - 195596</t>
  </si>
  <si>
    <t>Shwe Baw Kone - 195641</t>
  </si>
  <si>
    <t>Shwe Hin Thar - 195514</t>
  </si>
  <si>
    <t>Shwe Hlay Tan - 195512</t>
  </si>
  <si>
    <t>Si Son - 195505</t>
  </si>
  <si>
    <t>Sin Hpyu Kyun - 195571</t>
  </si>
  <si>
    <t>Su Inn - 195631</t>
  </si>
  <si>
    <t>Ta Dar U - 195526</t>
  </si>
  <si>
    <t>Ta Dar U - 195634</t>
  </si>
  <si>
    <t>Ta Khun Taing - 195586</t>
  </si>
  <si>
    <t>Ta Man Gyi - 195525</t>
  </si>
  <si>
    <t>Taung Kyar - 195654</t>
  </si>
  <si>
    <t>Taung Kyar Auk Ywar - 195466</t>
  </si>
  <si>
    <t>Taung Kyar Ywar Gyi - 195465</t>
  </si>
  <si>
    <t>Taung Paing - 195603</t>
  </si>
  <si>
    <t>Taung Paing - 195619</t>
  </si>
  <si>
    <t>Taung Paing - 195620</t>
  </si>
  <si>
    <t>Taung Pu Sar - 195470</t>
  </si>
  <si>
    <t>Taung Sun - 195604</t>
  </si>
  <si>
    <t>Taung Thu Su - 195494</t>
  </si>
  <si>
    <t>Taung Thu Su - 195644</t>
  </si>
  <si>
    <t>Taw Gyi - 195552</t>
  </si>
  <si>
    <t>Taw Sun - 195569</t>
  </si>
  <si>
    <t>Tein Lay Su - 195476</t>
  </si>
  <si>
    <t>Tha Yet Taw - 195600</t>
  </si>
  <si>
    <t>Tha Yet Taw (Taw Paing) - 195589</t>
  </si>
  <si>
    <t>Than Ban - 195626</t>
  </si>
  <si>
    <t>Thar Yar Kone - 195555</t>
  </si>
  <si>
    <t>Thaung Gyi - 195553</t>
  </si>
  <si>
    <t>Thea Kone - 195502</t>
  </si>
  <si>
    <t>Thein Kone - 195647</t>
  </si>
  <si>
    <t>Thein Seik - 195511</t>
  </si>
  <si>
    <t>Thin Htaw - 195558</t>
  </si>
  <si>
    <t>Thin Taw - 195610</t>
  </si>
  <si>
    <t>Thone Ein Su - 195486</t>
  </si>
  <si>
    <t>Thone Ein Su - 195607</t>
  </si>
  <si>
    <t>Wa Khoke Taw - 195660</t>
  </si>
  <si>
    <t>Wan Be Inn - 195492</t>
  </si>
  <si>
    <t>Wi Yaw Ywar Gyi - 195483</t>
  </si>
  <si>
    <t>Win Hpone - 195503</t>
  </si>
  <si>
    <t>Win Pa Ywar Gyi - 195472</t>
  </si>
  <si>
    <t>Yae Twin Hpyu - 195474</t>
  </si>
  <si>
    <t>Yae Wai Ywar Gyi - 195542</t>
  </si>
  <si>
    <t>Yae Wai Ywar Lay - 195543</t>
  </si>
  <si>
    <t>Ywar Gyi - 195595</t>
  </si>
  <si>
    <t>Ywar Kyar - 195467</t>
  </si>
  <si>
    <t>Ywar Tan Shey - 195633</t>
  </si>
  <si>
    <t>Za Yat Kyun - 195541</t>
  </si>
  <si>
    <t>Za Yit Chaung - 195554</t>
  </si>
  <si>
    <t>Za Yit Chaung - 195568</t>
  </si>
  <si>
    <t>Zaik Ka Ye - 195593</t>
  </si>
  <si>
    <t>Ah Hauk - 195675</t>
  </si>
  <si>
    <t>Ah Lel Paing - 195802</t>
  </si>
  <si>
    <t>Ah Nauk Paing - 195810</t>
  </si>
  <si>
    <t>Ah Shey Paing - 195798</t>
  </si>
  <si>
    <t>Ah Twin Ywar - 195668</t>
  </si>
  <si>
    <t>Ah Wa Byea Kwin Paing - 195731</t>
  </si>
  <si>
    <t>Auk Ywar - 195737</t>
  </si>
  <si>
    <t>Aung Zay Ya Kwet Thit - 195787</t>
  </si>
  <si>
    <t>Baing Laung - 195678</t>
  </si>
  <si>
    <t>Baing Laung - 195684</t>
  </si>
  <si>
    <t>Bant Bway Kone - 195696</t>
  </si>
  <si>
    <t>Bu Tar Yon Paing - 195689</t>
  </si>
  <si>
    <t>Chaung Hpyar - 195738</t>
  </si>
  <si>
    <t>Da Rein - 195669</t>
  </si>
  <si>
    <t>Dat Taw Kone - 195762</t>
  </si>
  <si>
    <t>Day Ba Rein - 195705</t>
  </si>
  <si>
    <t>Day Kin - 195671</t>
  </si>
  <si>
    <t>Ei Byit - 195823</t>
  </si>
  <si>
    <t>Hlay U Paing - 195735</t>
  </si>
  <si>
    <t>Hmaw Bi - 195758</t>
  </si>
  <si>
    <t>Hpa Lat - 195681</t>
  </si>
  <si>
    <t>Hpa Lat - 195701</t>
  </si>
  <si>
    <t>Hpet Tan - 195744</t>
  </si>
  <si>
    <t>Hpyu Ba - 195712</t>
  </si>
  <si>
    <t>Htan Pin Chaung Lay - 195722</t>
  </si>
  <si>
    <t>Htan Pin Chaung Ywar Gyi Paing - 195676</t>
  </si>
  <si>
    <t>Htan Ywar - 195747</t>
  </si>
  <si>
    <t>In Gyin Kone - 195769</t>
  </si>
  <si>
    <t>Inn Pyaung - 195717</t>
  </si>
  <si>
    <t>Ka Daing - 195695</t>
  </si>
  <si>
    <t>Ka Mar Bi - 195674</t>
  </si>
  <si>
    <t>Ka Taik (Middle) - 195736</t>
  </si>
  <si>
    <t>Ka Tun - 195713</t>
  </si>
  <si>
    <t>Kan Hpyu - 195774</t>
  </si>
  <si>
    <t>Kan Nar Paing - 195752</t>
  </si>
  <si>
    <t>Kar Te Su - 195700</t>
  </si>
  <si>
    <t>Kawt Htaw - 195685</t>
  </si>
  <si>
    <t>Kawt Ka Daik - 195777</t>
  </si>
  <si>
    <t>Kawt Ka Lein Kyun - 195759</t>
  </si>
  <si>
    <t>Kawt Kan - 195741</t>
  </si>
  <si>
    <t>Kawt Kayin - 195693</t>
  </si>
  <si>
    <t>Kawt Man Hpei - 195824</t>
  </si>
  <si>
    <t>Kawt Saing - 195783</t>
  </si>
  <si>
    <t>Kayin Su - 195726</t>
  </si>
  <si>
    <t>Kayin Su - 195800</t>
  </si>
  <si>
    <t>Kha Louk Inn - 195680</t>
  </si>
  <si>
    <t>Khin Tan - 195699</t>
  </si>
  <si>
    <t>Khin Tan - 195725</t>
  </si>
  <si>
    <t>Khin Tan - 195734</t>
  </si>
  <si>
    <t>Khin Tan - 195805</t>
  </si>
  <si>
    <t>Ku Lar Chaung - 195706</t>
  </si>
  <si>
    <t>Ku Lar Kone - 195686</t>
  </si>
  <si>
    <t>Ku Lar Kone - 195694</t>
  </si>
  <si>
    <t>Ku Lar Kyun - 195760</t>
  </si>
  <si>
    <t>Ku Lar Su - 195813</t>
  </si>
  <si>
    <t>Ku Lar Tan - 195732</t>
  </si>
  <si>
    <t>Ku Lar Tan - 195796</t>
  </si>
  <si>
    <t>Kwet Thit - 195709</t>
  </si>
  <si>
    <t>Kwin Paing - 195692</t>
  </si>
  <si>
    <t>Kya Khat Ngu - 195820</t>
  </si>
  <si>
    <t>Kyaik Ka Loet Paing - 195670</t>
  </si>
  <si>
    <t>Kyaik Pun - 195753</t>
  </si>
  <si>
    <t>Kyar Bo - 195780</t>
  </si>
  <si>
    <t>Kyauk Sa Yit - 195754</t>
  </si>
  <si>
    <t>Kyauk Yae Twin - 195715</t>
  </si>
  <si>
    <t>Kyaung Su - 195724</t>
  </si>
  <si>
    <t>Kyon Haw - 195729</t>
  </si>
  <si>
    <t>Kyon Ka Mar - 195764</t>
  </si>
  <si>
    <t>Kyon Kaing - 195763</t>
  </si>
  <si>
    <t>Kyon Wa - 195778</t>
  </si>
  <si>
    <t>Lay Ein Su - 195707</t>
  </si>
  <si>
    <t>Let Pan - 195821</t>
  </si>
  <si>
    <t>Let Pan Kyun - 195812</t>
  </si>
  <si>
    <t>Let Pan Taw - 195755</t>
  </si>
  <si>
    <t>Me Baung - 195767</t>
  </si>
  <si>
    <t>Mee Ya Htar Win - 195786</t>
  </si>
  <si>
    <t>Mu Kyi - 195697</t>
  </si>
  <si>
    <t>Mun Su - 195690</t>
  </si>
  <si>
    <t>Mun Su - 195710</t>
  </si>
  <si>
    <t>Mun Su - 195815</t>
  </si>
  <si>
    <t>Mya Lay Chaung - 195721</t>
  </si>
  <si>
    <t>Myauk Paing - 195751</t>
  </si>
  <si>
    <t>Myauk Paing - 195808</t>
  </si>
  <si>
    <t>Myin Tat - 195791</t>
  </si>
  <si>
    <t>Nat Gyi Chaung - 195795</t>
  </si>
  <si>
    <t>Nat Hmaw - 195761</t>
  </si>
  <si>
    <t>Nat Sin - 195665</t>
  </si>
  <si>
    <t>Nat Sin Kone - 195773</t>
  </si>
  <si>
    <t>Nyaung Kone Gyi - 195727</t>
  </si>
  <si>
    <t>Nyaung Kone Lay - 195661</t>
  </si>
  <si>
    <t>Nyaung Kone Su - 195723</t>
  </si>
  <si>
    <t>Nyaung Tan - 195733</t>
  </si>
  <si>
    <t>Ohn Ta Pin - 195739</t>
  </si>
  <si>
    <t>Oke Kan - 195757</t>
  </si>
  <si>
    <t>Oke Ta Dar - 195667</t>
  </si>
  <si>
    <t>Pa Shu Paing - 195776</t>
  </si>
  <si>
    <t>Pan Kone - 195662</t>
  </si>
  <si>
    <t>Pathein Kwin - 195782</t>
  </si>
  <si>
    <t>Pauk Taw - 195716</t>
  </si>
  <si>
    <t>Pi Tauk Kone - 195797</t>
  </si>
  <si>
    <t>San Htaik Ka Lay - 195691</t>
  </si>
  <si>
    <t>Sar Hpo Su - 195682</t>
  </si>
  <si>
    <t>Se Ein Su - 195803</t>
  </si>
  <si>
    <t>Seik Gyi - 195673</t>
  </si>
  <si>
    <t>Shan Ywar - 195746</t>
  </si>
  <si>
    <t>Shwe Din Gar Kyun - 195789</t>
  </si>
  <si>
    <t>Si Son - 195794</t>
  </si>
  <si>
    <t>Sin Hpyu Yat - 195792</t>
  </si>
  <si>
    <t>Sin Ywar - 195745</t>
  </si>
  <si>
    <t>Sut Ta Pa Chaung - 195714</t>
  </si>
  <si>
    <t>Ta Khun Taing - 195718</t>
  </si>
  <si>
    <t>Ta Khun Taing (Middle) - 195720</t>
  </si>
  <si>
    <t>Ta Khun Taing (North) - 195719</t>
  </si>
  <si>
    <t>Tat Hmu Chaung - 195683</t>
  </si>
  <si>
    <t>Taung Paing - 195750</t>
  </si>
  <si>
    <t>Taung Paing - 195809</t>
  </si>
  <si>
    <t>Taung Thu Su - 195743</t>
  </si>
  <si>
    <t>Taung Thu Su - 195801</t>
  </si>
  <si>
    <t>Tha Byu Chaung - 195704</t>
  </si>
  <si>
    <t>Tha Pyay Kone - 195698</t>
  </si>
  <si>
    <t>Thar Yar Kone - 195664</t>
  </si>
  <si>
    <t>Thea Ein - 195766</t>
  </si>
  <si>
    <t>Thea Hpyu Chaung - 195756</t>
  </si>
  <si>
    <t>Thea Hpyu Kone - 195771</t>
  </si>
  <si>
    <t>Thea Kone - 195730</t>
  </si>
  <si>
    <t>Thein Kone - 195666</t>
  </si>
  <si>
    <t>Thin Paung Chaung - 195663</t>
  </si>
  <si>
    <t>Thit Kaung - 195768</t>
  </si>
  <si>
    <t>Thoe Kya - 195772</t>
  </si>
  <si>
    <t>Thone Ein Su - 195799</t>
  </si>
  <si>
    <t>Thu Htay Kone - 195785</t>
  </si>
  <si>
    <t>War Yi Shu (1) - 219208</t>
  </si>
  <si>
    <t>War Yi Shu (2) - 219207</t>
  </si>
  <si>
    <t>Wea Pa Tan - 195749</t>
  </si>
  <si>
    <t>Wea Pa Tan Ywar Thit - 195748</t>
  </si>
  <si>
    <t>Wit Gyi - 195702</t>
  </si>
  <si>
    <t>Yae Su - 195790</t>
  </si>
  <si>
    <t>Yae Su Kwat Thit - 195793</t>
  </si>
  <si>
    <t>Yae Twin Kone - 195779</t>
  </si>
  <si>
    <t>Ye Pyar Kone - 195775</t>
  </si>
  <si>
    <t>Yin Nyein (North) - 195703</t>
  </si>
  <si>
    <t>Yin Nyein (South) - 195708</t>
  </si>
  <si>
    <t>Ywar Ka Lay - 195742</t>
  </si>
  <si>
    <t>Ywar Ka Lay - 195770</t>
  </si>
  <si>
    <t>Ywar Lay Paing - 195677</t>
  </si>
  <si>
    <t>Ywar Ma Paing - 195687</t>
  </si>
  <si>
    <t>Ywar Tan Shey - 195711</t>
  </si>
  <si>
    <t>Ywar Thit - 219209</t>
  </si>
  <si>
    <t>Ywar Thit Paing - 195672</t>
  </si>
  <si>
    <t>Ywar Thit Paing - 195688</t>
  </si>
  <si>
    <t>Ywar Thit Paing - 195728</t>
  </si>
  <si>
    <t>Za Yat Hpyu - 195765</t>
  </si>
  <si>
    <t>Za Yoe Ywar - 195822</t>
  </si>
  <si>
    <t>Zar Ka Dun - 195784</t>
  </si>
  <si>
    <t>Zay Ta Wun - 195788</t>
  </si>
  <si>
    <t>Zee Kone - 195804</t>
  </si>
  <si>
    <t>Zin Bar - 195781</t>
  </si>
  <si>
    <t>Zin Kyaik - 195679</t>
  </si>
  <si>
    <t>Ah Baing Pein Hne Kone - 195825</t>
  </si>
  <si>
    <t>Ah Khaik  - 195847</t>
  </si>
  <si>
    <t>Baik Kar - 195836</t>
  </si>
  <si>
    <t>Baw Ka Hta - 195833</t>
  </si>
  <si>
    <t>Bo Yar Gyi - 195873</t>
  </si>
  <si>
    <t>Chaung Kwayt - 195882</t>
  </si>
  <si>
    <t>Chaung Wa - 195845</t>
  </si>
  <si>
    <t>Hle Lan Ku - 195835</t>
  </si>
  <si>
    <t>Hnget Pyaw Taw - 195865</t>
  </si>
  <si>
    <t>Hpet Ka Leik - 195878</t>
  </si>
  <si>
    <t>In Ga Po - 195837</t>
  </si>
  <si>
    <t>Inn Wa - 219217</t>
  </si>
  <si>
    <t>Ka Daing Dut - 195839</t>
  </si>
  <si>
    <t>Ka Nyin Chaung - 195827</t>
  </si>
  <si>
    <t>Kan Ni - 195842</t>
  </si>
  <si>
    <t>Kawt Bein - 195849</t>
  </si>
  <si>
    <t>Kawt Htin - 195848</t>
  </si>
  <si>
    <t>Kawt San - 195854</t>
  </si>
  <si>
    <t>Kha Lun - 195888</t>
  </si>
  <si>
    <t>Kha Wa Chaung - 195885</t>
  </si>
  <si>
    <t>Kha Ywea - 195844</t>
  </si>
  <si>
    <t>Kin Mun Chaung - 195856</t>
  </si>
  <si>
    <t>Kwin Ka Lay - 195891</t>
  </si>
  <si>
    <t>Kyaik Ka Thar - 195853</t>
  </si>
  <si>
    <t>Kyaik Pi - 195855</t>
  </si>
  <si>
    <t>Kyar Hpyu - 219214</t>
  </si>
  <si>
    <t>Kyauk Hpyar - 219215</t>
  </si>
  <si>
    <t>Kyauk Ka Lat - 195870</t>
  </si>
  <si>
    <t>Kyauk Tan Ka Lay - 195875</t>
  </si>
  <si>
    <t>Kyauk Yae Kan - 195887</t>
  </si>
  <si>
    <t>Kyaung Ywar - 195850</t>
  </si>
  <si>
    <t>Kyu Chaung - 195828</t>
  </si>
  <si>
    <t>Kyun Taw - 195863</t>
  </si>
  <si>
    <t>Lu Lay - 195871</t>
  </si>
  <si>
    <t>Ma Lawt Chaung - 195858</t>
  </si>
  <si>
    <t>Ma Yan Chaung Kwar Yi Ywar Thit - 195862</t>
  </si>
  <si>
    <t>Mar Lar Hpu - 195859</t>
  </si>
  <si>
    <t>Me Yone Ka Lay - 195838</t>
  </si>
  <si>
    <t>Moe Baw - 195890</t>
  </si>
  <si>
    <t>Moke Kha Mawt - 195846</t>
  </si>
  <si>
    <t>Moke Kha Mu - 195861</t>
  </si>
  <si>
    <t>Moke Pa Lin - 195898</t>
  </si>
  <si>
    <t>Pein Hne Kone - 195876</t>
  </si>
  <si>
    <t>Pi Tauk Kone - 195866</t>
  </si>
  <si>
    <t>Pi Ti - 195879</t>
  </si>
  <si>
    <t>Pyin Ka Toe Kone - 195874</t>
  </si>
  <si>
    <t>Pyin Ma Sa Khan - 195864</t>
  </si>
  <si>
    <t>Sa Ka - 195830</t>
  </si>
  <si>
    <t>Saung Naing Gwa - 195852</t>
  </si>
  <si>
    <t>Saung Naing Gyi - 195841</t>
  </si>
  <si>
    <t>Seik Kan Thar - 219212</t>
  </si>
  <si>
    <t>Sin Twin - 195877</t>
  </si>
  <si>
    <t>Sit Taung - 195884</t>
  </si>
  <si>
    <t>Sut Pa Nu - 195886</t>
  </si>
  <si>
    <t>Ta Kay Chaung Hpyar - 195857</t>
  </si>
  <si>
    <t>Taung Ka Lay - 219216</t>
  </si>
  <si>
    <t>Tha Hton Su - 195843</t>
  </si>
  <si>
    <t>Tha Yet Kone - 195826</t>
  </si>
  <si>
    <t>Than Ta Dar - 219210</t>
  </si>
  <si>
    <t>Thein Za Yat - 195867</t>
  </si>
  <si>
    <t>Thit Seint Pin - 219213</t>
  </si>
  <si>
    <t>Thone Ein Su - 195872</t>
  </si>
  <si>
    <t>Thone Gwa - 195831</t>
  </si>
  <si>
    <t>War Boe Chaung - 195889</t>
  </si>
  <si>
    <t>Win Ka Law - 195851</t>
  </si>
  <si>
    <t>Win Kan - 195834</t>
  </si>
  <si>
    <t>Win Pyan - 219218</t>
  </si>
  <si>
    <t>Yae Kyaw - 219211</t>
  </si>
  <si>
    <t>Yae Wai - 195860</t>
  </si>
  <si>
    <t>Za Yit Chaung - 195829</t>
  </si>
  <si>
    <t>Zee Pyaung (1) - 195892</t>
  </si>
  <si>
    <t>Zee Pyaung (2) - 195893</t>
  </si>
  <si>
    <t>Zee Pyaung (3) - 195894</t>
  </si>
  <si>
    <t>Zee Pyaung (4) - 195895</t>
  </si>
  <si>
    <t>Zee Pyaung (5) - 195896</t>
  </si>
  <si>
    <t>Zee Pyaung (6) - 195897</t>
  </si>
  <si>
    <t>Ah Hone Wa - 196041</t>
  </si>
  <si>
    <t>Ah Hone Wa Ah Nauk - 196116</t>
  </si>
  <si>
    <t>Ah Lel Ywar - 195956</t>
  </si>
  <si>
    <t>Ah Lel Ywar - 195969</t>
  </si>
  <si>
    <t>Ah Lu Ah Nauk Ywar Gyi - 195966</t>
  </si>
  <si>
    <t>Ah Lu Gyi - 195982</t>
  </si>
  <si>
    <t>Ah Naing Pun - 195910</t>
  </si>
  <si>
    <t>Ah Nan Kone - 195929</t>
  </si>
  <si>
    <t>Ah Nauk Hpa Yar Seik - 196023</t>
  </si>
  <si>
    <t>Ah Nauk Ywar Lay - 195970</t>
  </si>
  <si>
    <t>Ah Shey Ywar Gyi - 195968</t>
  </si>
  <si>
    <t>Ah Shey Ywar Ka Lay - 195967</t>
  </si>
  <si>
    <t>Ah Su Chaung - 196087</t>
  </si>
  <si>
    <t>Ah Wun Gyi - 196009</t>
  </si>
  <si>
    <t>Ah Yet Thi Ma - 195949</t>
  </si>
  <si>
    <t>Bant Bway Kone - 196026</t>
  </si>
  <si>
    <t>Baw Naw Khee - 196082</t>
  </si>
  <si>
    <t>Baw Naw Khee - 196110</t>
  </si>
  <si>
    <t>Be Lin Noet - 196063</t>
  </si>
  <si>
    <t>Belin Kyoe - 195994</t>
  </si>
  <si>
    <t>Bu Tar Kone - 195901</t>
  </si>
  <si>
    <t>Chaung Hpyar - 196060</t>
  </si>
  <si>
    <t>Chaung Kwayt - 195986</t>
  </si>
  <si>
    <t>Chaung Pyant - 196028</t>
  </si>
  <si>
    <t>Da Ni Gyi - 196036</t>
  </si>
  <si>
    <t>Dauk Yat - 195999</t>
  </si>
  <si>
    <t>Dawt Zan - 196088</t>
  </si>
  <si>
    <t>Day Law Khee - 196066</t>
  </si>
  <si>
    <t>Gon Hnyin Nwe - 195981</t>
  </si>
  <si>
    <t>Hnin Pale - 195899</t>
  </si>
  <si>
    <t>Hpa Khee - 196020</t>
  </si>
  <si>
    <t>Hpa Yar Seik - 196045</t>
  </si>
  <si>
    <t>Hpa Yar Ywar - 196022</t>
  </si>
  <si>
    <t>Hpoe Kaw Htaw - 196080</t>
  </si>
  <si>
    <t>Hpoe Kyi Seik - 220227</t>
  </si>
  <si>
    <t>Hpoe War Thein - 195979</t>
  </si>
  <si>
    <t>Htee Maw Khee - 196086</t>
  </si>
  <si>
    <t>Htwee Kyaw Hla - 196067</t>
  </si>
  <si>
    <t>Inn Byar - 195914</t>
  </si>
  <si>
    <t>Inn Hpa Laung - 195937</t>
  </si>
  <si>
    <t>Inn Waing Kone - 196043</t>
  </si>
  <si>
    <t>Ka Beit Oke Hpo - 195912</t>
  </si>
  <si>
    <t>Ka Daing Sein - 196048</t>
  </si>
  <si>
    <t>Ka Di Pu - 195990</t>
  </si>
  <si>
    <t>Ka Di Pu Kone - 195991</t>
  </si>
  <si>
    <t>Ka Ka Te - 195928</t>
  </si>
  <si>
    <t>Ka Law Hta - 196084</t>
  </si>
  <si>
    <t>Ka Ra Way Seik (Lower) - 195988</t>
  </si>
  <si>
    <t>Ka Ra Way Seik (Middle) - 195989</t>
  </si>
  <si>
    <t>Ka Ra Way Seik (Upper) - 195987</t>
  </si>
  <si>
    <t>Ka Zaing - 196025</t>
  </si>
  <si>
    <t>Kan Gyi Paing - 195957</t>
  </si>
  <si>
    <t>Kan Ni - 195976</t>
  </si>
  <si>
    <t>Kawt Ka Dut - 195924</t>
  </si>
  <si>
    <t>Kawt Ka Mei - 195927</t>
  </si>
  <si>
    <t>Kay Tha Wa Di - 195931</t>
  </si>
  <si>
    <t>Kayin Chaung - 195958</t>
  </si>
  <si>
    <t>Kayin Su - 195936</t>
  </si>
  <si>
    <t>Kayin Su - 196055</t>
  </si>
  <si>
    <t>Kayin Ywar - 195993</t>
  </si>
  <si>
    <t>Kha Lauk Inn - 196010</t>
  </si>
  <si>
    <t>Khaw Ti Khee - 196070</t>
  </si>
  <si>
    <t>Khe Mauk - 196003</t>
  </si>
  <si>
    <t>Kin Ywar - 195944</t>
  </si>
  <si>
    <t>Kwee Lay - 196083</t>
  </si>
  <si>
    <t>Kwet Thit - 196053</t>
  </si>
  <si>
    <t>Kwin Ka Lay - 196044</t>
  </si>
  <si>
    <t>Kwin Ka Lay - 196089</t>
  </si>
  <si>
    <t>Kya Khat Chaung - 196013</t>
  </si>
  <si>
    <t>Kya Thaung Seik - 196102</t>
  </si>
  <si>
    <t>Kya Thaung Taw - 196093</t>
  </si>
  <si>
    <t>Kyaik Te - 195963</t>
  </si>
  <si>
    <t>Kyar Kwin - 196114</t>
  </si>
  <si>
    <t>Kyauk Hpyar - 196104</t>
  </si>
  <si>
    <t>Kyauk Lone Gyi - 195948</t>
  </si>
  <si>
    <t>Kyauk Lone Gyi - 195984</t>
  </si>
  <si>
    <t>Kyauk Lone Gyi - 196120</t>
  </si>
  <si>
    <t>Kyauk Pon - 195985</t>
  </si>
  <si>
    <t>Kyauk Saung - 220228</t>
  </si>
  <si>
    <t>Kyauk Ta Lone - 195941</t>
  </si>
  <si>
    <t>Kyauk Taung Lay - 196101</t>
  </si>
  <si>
    <t>Kyauk Yae Twin - 195973</t>
  </si>
  <si>
    <t>Kyauk Yae Twin Chan - 195978</t>
  </si>
  <si>
    <t>Kyaung Ywar - 195903</t>
  </si>
  <si>
    <t>Kyaung Ywar Let Pan Kone - 220231</t>
  </si>
  <si>
    <t>Kyee Pin - 195932</t>
  </si>
  <si>
    <t>Kyein Hpan - 195954</t>
  </si>
  <si>
    <t>Kyet Chay Khat - 195997</t>
  </si>
  <si>
    <t>Kyoe Waing - 196109</t>
  </si>
  <si>
    <t>Kyon Ka Mi Su - 195939</t>
  </si>
  <si>
    <t>Lay Kay - 196099</t>
  </si>
  <si>
    <t>Leik Khone - 195907</t>
  </si>
  <si>
    <t>Leik Khone Ywar Lay - 195908</t>
  </si>
  <si>
    <t>Lel Sawt Lawt - 196035</t>
  </si>
  <si>
    <t>Ma Yan Chaung - 196115</t>
  </si>
  <si>
    <t>Ma Yan Kone - 195950</t>
  </si>
  <si>
    <t>Ma Yan Kone Chan - 195960</t>
  </si>
  <si>
    <t>Ma Yan Kone Ywar Gyi - 196007</t>
  </si>
  <si>
    <t>Ma Yan Kone Ywar Lay - 196008</t>
  </si>
  <si>
    <t>Mar Li Kar - 196024</t>
  </si>
  <si>
    <t>Maw Khee - 196091</t>
  </si>
  <si>
    <t>Me Lan Auk - 196033</t>
  </si>
  <si>
    <t>Me Lan Gaung - 196034</t>
  </si>
  <si>
    <t>Me Lan Hpar Ka Du - 196031</t>
  </si>
  <si>
    <t>Me Lan Kyaung - 196032</t>
  </si>
  <si>
    <t>Me Na Than - 196058</t>
  </si>
  <si>
    <t>Me Pa Li - 196071</t>
  </si>
  <si>
    <t>Me Pa Li (Upper) - 196072</t>
  </si>
  <si>
    <t>Mi Chaung Aing - 196012</t>
  </si>
  <si>
    <t>Mu Thin - 195915</t>
  </si>
  <si>
    <t>Myauk Thu Htay Kone - 196047</t>
  </si>
  <si>
    <t>Myauk Ywar - 196019</t>
  </si>
  <si>
    <t>Myint Kyoe - 196100</t>
  </si>
  <si>
    <t>Nat Gyi - 196051</t>
  </si>
  <si>
    <t>Naung Ka Toke - 196015</t>
  </si>
  <si>
    <t>Nei Char - 196030</t>
  </si>
  <si>
    <t>Nga Bat Chaung - 195951</t>
  </si>
  <si>
    <t>Noet Khea - 196059</t>
  </si>
  <si>
    <t>Nwei Taw - 196090</t>
  </si>
  <si>
    <t>Nyar Hpoe Khee - 196108</t>
  </si>
  <si>
    <t>Nyar Su Wa - 196074</t>
  </si>
  <si>
    <t>Nyaung Htouk - 195980</t>
  </si>
  <si>
    <t>Nyaung Lan - 195905</t>
  </si>
  <si>
    <t>Nyaung Pa Lin - 195904</t>
  </si>
  <si>
    <t>Nyaung Thar Yar - 195933</t>
  </si>
  <si>
    <t>Ohn Taw - 196018</t>
  </si>
  <si>
    <t>Paing Da Wei - 196111</t>
  </si>
  <si>
    <t>Paing Da Wei Anauk Ywar Lay  - 220229</t>
  </si>
  <si>
    <t>Paing Da Wei Auk - 196112</t>
  </si>
  <si>
    <t>Paing Dan Gyi - 195953</t>
  </si>
  <si>
    <t>Paing Dan Lay - 195952</t>
  </si>
  <si>
    <t>Pan Di Kone - 195995</t>
  </si>
  <si>
    <t>Pauk Kwe - 195942</t>
  </si>
  <si>
    <t>Pauk Taw - 195938</t>
  </si>
  <si>
    <t>Paw Khee - 196094</t>
  </si>
  <si>
    <t>Paw Khiee - 196068</t>
  </si>
  <si>
    <t>Pi Ti - 196079</t>
  </si>
  <si>
    <t>Pyin Ma - 196064</t>
  </si>
  <si>
    <t>Pyin Ma Pin Seik - 196103</t>
  </si>
  <si>
    <t>Pyin Thar - 196037</t>
  </si>
  <si>
    <t>Pyin Thar - 196057</t>
  </si>
  <si>
    <t>Sat Thwar - 195935</t>
  </si>
  <si>
    <t>Shan Chaung - 195943</t>
  </si>
  <si>
    <t>Shan Ka Lay - 196014</t>
  </si>
  <si>
    <t>Shan Su - 220226</t>
  </si>
  <si>
    <t>Shan Su - 196052</t>
  </si>
  <si>
    <t>Shwe Aung - 196069</t>
  </si>
  <si>
    <t>Shwe Hlay - 195902</t>
  </si>
  <si>
    <t>Shwe In Don - 196000</t>
  </si>
  <si>
    <t>Shwe Laung Inn - 196054</t>
  </si>
  <si>
    <t>Shwe Yaung Pya - 196006</t>
  </si>
  <si>
    <t>Sin Inn - 195934</t>
  </si>
  <si>
    <t>Sin Su - 195974</t>
  </si>
  <si>
    <t>Ta Bet Swea - 195909</t>
  </si>
  <si>
    <t>Ta Nyin Kone - 196021</t>
  </si>
  <si>
    <t>Ta Nyin Pin - 196038</t>
  </si>
  <si>
    <t>Tar Lan - 195959</t>
  </si>
  <si>
    <t>Tar Oke Khee - 196092</t>
  </si>
  <si>
    <t>Taung Gyi - 195945</t>
  </si>
  <si>
    <t>Taung Ka Lay - 195913</t>
  </si>
  <si>
    <t>Taung Lay - 196001</t>
  </si>
  <si>
    <t>Taung Lay - 196076</t>
  </si>
  <si>
    <t>Taung Sun - 195930</t>
  </si>
  <si>
    <t>Taung Thu Htay Kone - 196046</t>
  </si>
  <si>
    <t>Tet Tu Kone - 196002</t>
  </si>
  <si>
    <t>Tha Pyay Kone - 220225</t>
  </si>
  <si>
    <t>Tha Pyay Ni - 195964</t>
  </si>
  <si>
    <t>Tha Yet Kone Kwet Thit - 220230</t>
  </si>
  <si>
    <t>Than Pu Yar Pin Seik - 195906</t>
  </si>
  <si>
    <t>Than Pya Chaung - 196039</t>
  </si>
  <si>
    <t>Thar Yar Kone - 195916</t>
  </si>
  <si>
    <t>Thea Hpyu Chaung - 195962</t>
  </si>
  <si>
    <t>Thein Chaung - 195923</t>
  </si>
  <si>
    <t>Thein Ngu - 195961</t>
  </si>
  <si>
    <t>Thet Kei Kyin - 196121</t>
  </si>
  <si>
    <t>Thin Taw Gyi - 195925</t>
  </si>
  <si>
    <t>Thit Cha Taung - 195996</t>
  </si>
  <si>
    <t>Thit To Kyun - 195911</t>
  </si>
  <si>
    <t>To Tei Khi - 196085</t>
  </si>
  <si>
    <t>Waing Pat - 195917</t>
  </si>
  <si>
    <t>War Hpaw Kone - 195998</t>
  </si>
  <si>
    <t>War Hpyu Kone - 195965</t>
  </si>
  <si>
    <t>War Ta Ngar - 195977</t>
  </si>
  <si>
    <t>Wea Gyi - 195975</t>
  </si>
  <si>
    <t>Wi Ya Seik - 196056</t>
  </si>
  <si>
    <t>Win Ka - 195947</t>
  </si>
  <si>
    <t>Win Ka Lay (Lower) - 196077</t>
  </si>
  <si>
    <t>Win Ka Lay (Upper) - 196078</t>
  </si>
  <si>
    <t>Win Pyan - 195971</t>
  </si>
  <si>
    <t>Win Pyan Ywar Thit - 195972</t>
  </si>
  <si>
    <t>Win Ta Pan (Lower) - 196096</t>
  </si>
  <si>
    <t>Win Ta Pan (Upper) - 196097</t>
  </si>
  <si>
    <t>Win Tar Pan - 196095</t>
  </si>
  <si>
    <t>Win Thaung - 195983</t>
  </si>
  <si>
    <t>Win Za Loke Ywar Thit - 196017</t>
  </si>
  <si>
    <t>Yae Hpyu Kan - 195900</t>
  </si>
  <si>
    <t>Yae Twin Hpyu - 196016</t>
  </si>
  <si>
    <t>Yae Za Loke - 196027</t>
  </si>
  <si>
    <t>Yin Ohn - 196029</t>
  </si>
  <si>
    <t>Yun Da Lin Kone - 195926</t>
  </si>
  <si>
    <t>Ywar Lay Paing - 195918</t>
  </si>
  <si>
    <t>Ywar Tan Shey - 195955</t>
  </si>
  <si>
    <t>Zee Kone - 196075</t>
  </si>
  <si>
    <t>Zee Wun - 196011</t>
  </si>
  <si>
    <t>Zoke Ka Li - 195922</t>
  </si>
  <si>
    <t>Zoke Thoke Ywar Gyi - 195920</t>
  </si>
  <si>
    <t>Zoke Thoke Ywar Lay - 195921</t>
  </si>
  <si>
    <t>Zwe Ka Lar - 195919</t>
  </si>
  <si>
    <t>Boy2</t>
  </si>
  <si>
    <t>Girl3</t>
  </si>
  <si>
    <t>Boy4</t>
  </si>
  <si>
    <t>Boy3</t>
  </si>
  <si>
    <t>Girl4</t>
  </si>
  <si>
    <t>Boy1</t>
  </si>
  <si>
    <t>Girl1</t>
  </si>
  <si>
    <t>Girl2</t>
  </si>
  <si>
    <t>Lane_Way</t>
  </si>
  <si>
    <t>Road_Way</t>
  </si>
  <si>
    <t>Water_Way</t>
  </si>
  <si>
    <t>No_Street</t>
  </si>
  <si>
    <t>Distance_School_Village(Miles)</t>
  </si>
  <si>
    <t>Buildings</t>
  </si>
  <si>
    <t>No of Buildings</t>
  </si>
  <si>
    <t>Wall</t>
  </si>
  <si>
    <t>Roof</t>
  </si>
  <si>
    <t>Floor</t>
  </si>
  <si>
    <t># Sections</t>
  </si>
  <si>
    <t>No of  classrooms</t>
  </si>
  <si>
    <t>Office</t>
  </si>
  <si>
    <t>Type</t>
  </si>
  <si>
    <t>Condition</t>
  </si>
  <si>
    <t>Permanent</t>
  </si>
  <si>
    <t>Temporary</t>
  </si>
  <si>
    <t>1=Good</t>
  </si>
  <si>
    <t>2=Fair</t>
  </si>
  <si>
    <t>3=Bad</t>
  </si>
  <si>
    <t>4=Very bad</t>
  </si>
  <si>
    <t>School Playground</t>
  </si>
  <si>
    <t>If yes, playground area</t>
  </si>
  <si>
    <t>Length</t>
  </si>
  <si>
    <t xml:space="preserve">Width </t>
  </si>
  <si>
    <t>Water and Sanitation</t>
  </si>
  <si>
    <t>No of Latrines</t>
  </si>
  <si>
    <t>Boys</t>
  </si>
  <si>
    <t>Girls</t>
  </si>
  <si>
    <t>Both</t>
  </si>
  <si>
    <t>Total</t>
  </si>
  <si>
    <t>Piped</t>
  </si>
  <si>
    <t>Tube well</t>
  </si>
  <si>
    <t>Well</t>
  </si>
  <si>
    <t>Hand Pump</t>
  </si>
  <si>
    <t>Rain</t>
  </si>
  <si>
    <t>River</t>
  </si>
  <si>
    <t>Pond</t>
  </si>
  <si>
    <t>Bottled/ Tank water</t>
  </si>
  <si>
    <t>Safe to drink?</t>
  </si>
  <si>
    <t xml:space="preserve">Main source </t>
  </si>
  <si>
    <t>&lt;100 ft</t>
  </si>
  <si>
    <t>100-200 ft</t>
  </si>
  <si>
    <t>&gt; 200 ft</t>
  </si>
  <si>
    <t>Enough to drink for whole year</t>
  </si>
  <si>
    <t>Enough for other use</t>
  </si>
  <si>
    <t>Electricity</t>
  </si>
  <si>
    <t>No electricity</t>
  </si>
  <si>
    <t>&lt;2 hours</t>
  </si>
  <si>
    <t>2-4 hours</t>
  </si>
  <si>
    <t>4-6 hours</t>
  </si>
  <si>
    <t>6-8 hours</t>
  </si>
  <si>
    <t>8-10 hours</t>
  </si>
  <si>
    <t>10-12 hours</t>
  </si>
  <si>
    <t>12-14 hours</t>
  </si>
  <si>
    <t>SCHOOL CATCHMENT AREA (FOR ALL SCHOOLS WITH PRIMARY LEVEL CLASSES) (END OF MAY)</t>
  </si>
  <si>
    <t>SCHOOL INFRASTRUCTURE (END OF FEBRUARY)</t>
  </si>
  <si>
    <t>Condi-tion</t>
  </si>
  <si>
    <t>Total classroom area
(Sq-ft)</t>
  </si>
  <si>
    <t>School Playground Exist</t>
  </si>
  <si>
    <t>School secure fence Exist</t>
  </si>
  <si>
    <t>In school compound</t>
  </si>
  <si>
    <t>Distance 
from school 
to water source</t>
  </si>
  <si>
    <t xml:space="preserve">    </t>
  </si>
  <si>
    <t>1=Concrete    2=Bricks    3=Stone        5=Bamboo    6=Zinc sheet    7=None    8=Part of Them    9=Other    10=Thet-Kal</t>
  </si>
  <si>
    <t>OR</t>
  </si>
  <si>
    <t>Buliding_No</t>
  </si>
  <si>
    <t>Storeys</t>
  </si>
  <si>
    <t>Total_Sections</t>
  </si>
  <si>
    <t>Classroom_Permanent</t>
  </si>
  <si>
    <t>Classroom_Temporary</t>
  </si>
  <si>
    <t>Office_Room</t>
  </si>
  <si>
    <t>Other_Room</t>
  </si>
  <si>
    <t>YearBuilt(StartEnd)</t>
  </si>
  <si>
    <t>Year Built (start/end)</t>
  </si>
  <si>
    <t>Wall_Type</t>
  </si>
  <si>
    <t>Wall_Condition</t>
  </si>
  <si>
    <t>Roof_Type</t>
  </si>
  <si>
    <t>Roof_Condition</t>
  </si>
  <si>
    <t>Floor_Type</t>
  </si>
  <si>
    <t>Floor_Condition</t>
  </si>
  <si>
    <t>Total_Classroom_Area (Sqft)</t>
  </si>
  <si>
    <t>School_AY_Info_ID</t>
  </si>
  <si>
    <t>SchoolPlayground_YN</t>
  </si>
  <si>
    <t>Playground_Length</t>
  </si>
  <si>
    <t>Playground_Width</t>
  </si>
  <si>
    <t>Playground_Area</t>
  </si>
  <si>
    <t>With_Root_Percent</t>
  </si>
  <si>
    <t>TotalToilet_Gent</t>
  </si>
  <si>
    <t>TotalToilet_Lady</t>
  </si>
  <si>
    <t>FunctionalToilet_Gent</t>
  </si>
  <si>
    <t>FunctionalToilet_Lady</t>
  </si>
  <si>
    <t>TotalToilet_Unisex</t>
  </si>
  <si>
    <t>FunctionalToilet_Unisex</t>
  </si>
  <si>
    <t>WaterSource_Piped</t>
  </si>
  <si>
    <t>WaterSource_Tube well</t>
  </si>
  <si>
    <t>WaterSource_Well</t>
  </si>
  <si>
    <t>WaterSource_Hand Pump</t>
  </si>
  <si>
    <t>WaterSource_Rain</t>
  </si>
  <si>
    <t>WaterSource_River</t>
  </si>
  <si>
    <t>WaterSource_Pond</t>
  </si>
  <si>
    <t>WaterSource_Bottled/ Tank water</t>
  </si>
  <si>
    <t>WaterSource_No</t>
  </si>
  <si>
    <t>SafeToDrink_YN</t>
  </si>
  <si>
    <t>EnoughToDrinkWholeYear_YN</t>
  </si>
  <si>
    <t>EnoughforOtherUse_YN</t>
  </si>
  <si>
    <t>NearestDistanceToWaterSource</t>
  </si>
  <si>
    <t>SchoolSecureFence_SA2_YN</t>
  </si>
  <si>
    <t xml:space="preserve">How many </t>
  </si>
  <si>
    <t>hours per day (7 am to 9 pm)</t>
  </si>
  <si>
    <t xml:space="preserve"> do you have electricity in your school on average?</t>
  </si>
  <si>
    <t>Electricity_Availability_Code</t>
  </si>
  <si>
    <t>Electricity_Availability_Desc</t>
  </si>
  <si>
    <t>Income</t>
  </si>
  <si>
    <t>Budgeted</t>
  </si>
  <si>
    <t>Expenditure</t>
  </si>
  <si>
    <t>Item</t>
  </si>
  <si>
    <t>Ordinary</t>
  </si>
  <si>
    <t>0101</t>
  </si>
  <si>
    <t>0102</t>
  </si>
  <si>
    <t>0103</t>
  </si>
  <si>
    <t>0104</t>
  </si>
  <si>
    <t>0201</t>
  </si>
  <si>
    <t>0202</t>
  </si>
  <si>
    <t>0203</t>
  </si>
  <si>
    <t>0204</t>
  </si>
  <si>
    <t>0301</t>
  </si>
  <si>
    <t>0302</t>
  </si>
  <si>
    <t>0303</t>
  </si>
  <si>
    <t>0304</t>
  </si>
  <si>
    <t>Lump sum</t>
  </si>
  <si>
    <t>Building</t>
  </si>
  <si>
    <t>Furniture</t>
  </si>
  <si>
    <t>Machine</t>
  </si>
  <si>
    <t>Total expense (Ordinary + Lump sum)</t>
  </si>
  <si>
    <t>Lump Sum Total</t>
  </si>
  <si>
    <t>Budgeted Amount</t>
  </si>
  <si>
    <t>Expenditure Amount</t>
  </si>
  <si>
    <t>Academic Start Year</t>
  </si>
  <si>
    <t>Academic End Year</t>
  </si>
  <si>
    <t>SA_4_ID</t>
  </si>
  <si>
    <t>Up to this month Budget Received</t>
  </si>
  <si>
    <t>February</t>
  </si>
  <si>
    <t>March</t>
  </si>
  <si>
    <t>June</t>
  </si>
  <si>
    <t>July</t>
  </si>
  <si>
    <t>August</t>
  </si>
  <si>
    <t>September</t>
  </si>
  <si>
    <t>October</t>
  </si>
  <si>
    <t>November</t>
  </si>
  <si>
    <t>December</t>
  </si>
  <si>
    <t>Feb</t>
  </si>
  <si>
    <t>SA_1_ID</t>
  </si>
  <si>
    <t>SA_2_ID</t>
  </si>
  <si>
    <t>id</t>
  </si>
  <si>
    <t>AcdemicMonth</t>
  </si>
  <si>
    <t>SchBuilding_ID</t>
  </si>
  <si>
    <t>SA_3_ID</t>
  </si>
  <si>
    <t>SA_3_Catchment_ID</t>
  </si>
  <si>
    <t>SA_4_IncomeID</t>
  </si>
  <si>
    <t>Budgetd</t>
  </si>
  <si>
    <t>Received_Amt_Current</t>
  </si>
  <si>
    <t>IncomeTypeCode</t>
  </si>
  <si>
    <t>IncomeTypeName</t>
  </si>
  <si>
    <t>School Fees</t>
  </si>
  <si>
    <t>ExpenditureTypeCode</t>
  </si>
  <si>
    <t>ExpenditureTypeName</t>
  </si>
  <si>
    <t>Lump Sum</t>
  </si>
  <si>
    <t>IncomeTitle_ID</t>
  </si>
  <si>
    <t>ExpenseSubTitle_ID</t>
  </si>
  <si>
    <t>ExpenseSubTitle_Name</t>
  </si>
  <si>
    <t>Budget_Amt_Current</t>
  </si>
  <si>
    <t>Expenditure_Amt_Current</t>
  </si>
  <si>
    <t>ExpenseTitle_ID</t>
  </si>
  <si>
    <t>SA_4_Expenditure_ID</t>
  </si>
  <si>
    <t>LumpSum</t>
  </si>
  <si>
    <t>School Lab</t>
  </si>
  <si>
    <t>Br-High</t>
  </si>
  <si>
    <t>Media</t>
  </si>
  <si>
    <t>Land Ownership</t>
  </si>
  <si>
    <t>Govt Land Type</t>
  </si>
  <si>
    <t>01</t>
  </si>
  <si>
    <t>B</t>
  </si>
  <si>
    <t>C</t>
  </si>
  <si>
    <t>D</t>
  </si>
  <si>
    <t>E</t>
  </si>
  <si>
    <t>F</t>
  </si>
  <si>
    <t>G</t>
  </si>
  <si>
    <t>H</t>
  </si>
  <si>
    <t>I</t>
  </si>
  <si>
    <t>J</t>
  </si>
  <si>
    <t>K</t>
  </si>
  <si>
    <t>L</t>
  </si>
  <si>
    <t>M</t>
  </si>
  <si>
    <t>O</t>
  </si>
  <si>
    <t>Q</t>
  </si>
  <si>
    <t>R</t>
  </si>
  <si>
    <t>S</t>
  </si>
  <si>
    <t>T</t>
  </si>
  <si>
    <t>U</t>
  </si>
  <si>
    <t>V</t>
  </si>
  <si>
    <t>W</t>
  </si>
  <si>
    <t>X</t>
  </si>
  <si>
    <t>Z</t>
  </si>
  <si>
    <t>Special</t>
  </si>
  <si>
    <t>GradeSort_Code</t>
  </si>
  <si>
    <t>Grade 1</t>
  </si>
  <si>
    <t>Grade 2</t>
  </si>
  <si>
    <t>Grade 3</t>
  </si>
  <si>
    <t>Grade 4</t>
  </si>
  <si>
    <t>Grade 5</t>
  </si>
  <si>
    <t>Grade 6</t>
  </si>
  <si>
    <t>Grade 7</t>
  </si>
  <si>
    <t>Grade 8</t>
  </si>
  <si>
    <t>Grade 9</t>
  </si>
  <si>
    <t>Grade 10</t>
  </si>
  <si>
    <t>Grade 11</t>
  </si>
  <si>
    <t>Myanmar</t>
  </si>
  <si>
    <t>English</t>
  </si>
  <si>
    <t>Maths</t>
  </si>
  <si>
    <t>Natural Science</t>
  </si>
  <si>
    <t>Geography/History</t>
  </si>
  <si>
    <t>Life Skills</t>
  </si>
  <si>
    <t>Basic Science</t>
  </si>
  <si>
    <t>Union Spirit</t>
  </si>
  <si>
    <t>Myanmar History 2</t>
  </si>
  <si>
    <t>Myanmar Reader</t>
  </si>
  <si>
    <t>Myanmar Zartaka stories</t>
  </si>
  <si>
    <t>Myanmar Grammar</t>
  </si>
  <si>
    <t>Mahawtada</t>
  </si>
  <si>
    <t>Maths 1</t>
  </si>
  <si>
    <t>Myanmar poems</t>
  </si>
  <si>
    <t>Maths 2</t>
  </si>
  <si>
    <t>Geography</t>
  </si>
  <si>
    <t>History</t>
  </si>
  <si>
    <t>General Science</t>
  </si>
  <si>
    <t>Myanmar selected poems</t>
  </si>
  <si>
    <t>Writing Myanmar Poetry</t>
  </si>
  <si>
    <t>Myanmar short stories</t>
  </si>
  <si>
    <t>Yaethe Play</t>
  </si>
  <si>
    <t>Potetawwarda Pjou</t>
  </si>
  <si>
    <t>Mg Yin Mg, Ma Mae Ma</t>
  </si>
  <si>
    <t>History of Myanmar literature</t>
  </si>
  <si>
    <t>Thanwara Pjou</t>
  </si>
  <si>
    <t>Physics</t>
  </si>
  <si>
    <t>Chemistry</t>
  </si>
  <si>
    <t>Biology</t>
  </si>
  <si>
    <t>Myanmar History</t>
  </si>
  <si>
    <t>World History</t>
  </si>
  <si>
    <t>Economics</t>
  </si>
  <si>
    <t>Myanmar Yodaya History</t>
  </si>
  <si>
    <t>General Arts</t>
  </si>
  <si>
    <t>TextBook_Code</t>
  </si>
  <si>
    <t>TextBook_Name</t>
  </si>
  <si>
    <t>Code of Ethics</t>
  </si>
  <si>
    <t>Grade_Code</t>
  </si>
  <si>
    <t>0217</t>
  </si>
  <si>
    <t>0218</t>
  </si>
  <si>
    <t>0221</t>
  </si>
  <si>
    <t>0224</t>
  </si>
  <si>
    <t>0317</t>
  </si>
  <si>
    <t>0318</t>
  </si>
  <si>
    <t>0321</t>
  </si>
  <si>
    <t>0324</t>
  </si>
  <si>
    <t>0401</t>
  </si>
  <si>
    <t>0417</t>
  </si>
  <si>
    <t>0418</t>
  </si>
  <si>
    <t>0421</t>
  </si>
  <si>
    <t>0424</t>
  </si>
  <si>
    <t>0501</t>
  </si>
  <si>
    <t>0517</t>
  </si>
  <si>
    <t>0518</t>
  </si>
  <si>
    <t>0526</t>
  </si>
  <si>
    <t>0522</t>
  </si>
  <si>
    <t>0524</t>
  </si>
  <si>
    <t>0525</t>
  </si>
  <si>
    <t>0529</t>
  </si>
  <si>
    <t>0601</t>
  </si>
  <si>
    <t>0617</t>
  </si>
  <si>
    <t>0618</t>
  </si>
  <si>
    <t>0626</t>
  </si>
  <si>
    <t>0622</t>
  </si>
  <si>
    <t>0624</t>
  </si>
  <si>
    <t>0625</t>
  </si>
  <si>
    <t>0629</t>
  </si>
  <si>
    <t>0702</t>
  </si>
  <si>
    <t>0703</t>
  </si>
  <si>
    <t>0717</t>
  </si>
  <si>
    <t>0719</t>
  </si>
  <si>
    <t>0720</t>
  </si>
  <si>
    <t>0732</t>
  </si>
  <si>
    <t>0727</t>
  </si>
  <si>
    <t>0723</t>
  </si>
  <si>
    <t>0729</t>
  </si>
  <si>
    <t>0802</t>
  </si>
  <si>
    <t>0803</t>
  </si>
  <si>
    <t>0817</t>
  </si>
  <si>
    <t>0819</t>
  </si>
  <si>
    <t>0820</t>
  </si>
  <si>
    <t>0832</t>
  </si>
  <si>
    <t>0827</t>
  </si>
  <si>
    <t>0823</t>
  </si>
  <si>
    <t>0829</t>
  </si>
  <si>
    <t>0904</t>
  </si>
  <si>
    <t>0905</t>
  </si>
  <si>
    <t>0906</t>
  </si>
  <si>
    <t>0907</t>
  </si>
  <si>
    <t>0917</t>
  </si>
  <si>
    <t>0919</t>
  </si>
  <si>
    <t>0920</t>
  </si>
  <si>
    <t>0932</t>
  </si>
  <si>
    <t>0927</t>
  </si>
  <si>
    <t>0923</t>
  </si>
  <si>
    <t>0929</t>
  </si>
  <si>
    <t>1004</t>
  </si>
  <si>
    <t>1005</t>
  </si>
  <si>
    <t>1006</t>
  </si>
  <si>
    <t>1007</t>
  </si>
  <si>
    <t>1017</t>
  </si>
  <si>
    <t>1019</t>
  </si>
  <si>
    <t>1020</t>
  </si>
  <si>
    <t>1032</t>
  </si>
  <si>
    <t>1027</t>
  </si>
  <si>
    <t>1023</t>
  </si>
  <si>
    <t>1029</t>
  </si>
  <si>
    <t>1108</t>
  </si>
  <si>
    <t>1109</t>
  </si>
  <si>
    <t>1103</t>
  </si>
  <si>
    <t>1110</t>
  </si>
  <si>
    <t>1111</t>
  </si>
  <si>
    <t>1112</t>
  </si>
  <si>
    <t>1117</t>
  </si>
  <si>
    <t>1118</t>
  </si>
  <si>
    <t>1134</t>
  </si>
  <si>
    <t>1135</t>
  </si>
  <si>
    <t>1136</t>
  </si>
  <si>
    <t>1132</t>
  </si>
  <si>
    <t>1128</t>
  </si>
  <si>
    <t>1130</t>
  </si>
  <si>
    <t>1133</t>
  </si>
  <si>
    <t>1131</t>
  </si>
  <si>
    <t>1208</t>
  </si>
  <si>
    <t>1209</t>
  </si>
  <si>
    <t>1203</t>
  </si>
  <si>
    <t>1210</t>
  </si>
  <si>
    <t>1213</t>
  </si>
  <si>
    <t>1214</t>
  </si>
  <si>
    <t>1215</t>
  </si>
  <si>
    <t>1216</t>
  </si>
  <si>
    <t>1217</t>
  </si>
  <si>
    <t>1218</t>
  </si>
  <si>
    <t>1234</t>
  </si>
  <si>
    <t>1235</t>
  </si>
  <si>
    <t>1236</t>
  </si>
  <si>
    <t>1232</t>
  </si>
  <si>
    <t>1228</t>
  </si>
  <si>
    <t>1230</t>
  </si>
  <si>
    <t>1233</t>
  </si>
  <si>
    <t>1231</t>
  </si>
  <si>
    <t>02</t>
  </si>
  <si>
    <t>03</t>
  </si>
  <si>
    <t>04</t>
  </si>
  <si>
    <t>05</t>
  </si>
  <si>
    <t>06</t>
  </si>
  <si>
    <t>07</t>
  </si>
  <si>
    <t>08</t>
  </si>
  <si>
    <t>09</t>
  </si>
  <si>
    <t>Module_Code</t>
  </si>
  <si>
    <t>10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</si>
  <si>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</si>
  <si>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</si>
  <si>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</si>
  <si>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</si>
  <si>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</si>
  <si>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</si>
  <si>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</si>
  <si>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</si>
  <si>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</si>
  <si>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</si>
  <si>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</si>
  <si>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</si>
  <si>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</si>
  <si>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</si>
  <si>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</si>
  <si>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</si>
  <si>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</si>
  <si>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</si>
  <si>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</si>
  <si>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</si>
  <si>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</si>
  <si>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</si>
  <si>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</si>
  <si>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</si>
  <si>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</si>
  <si>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Sorted by TownshipID, Village Tract ID and Village ID</t>
  </si>
  <si>
    <t>Sorted by TownshipID, Village Tract ID and Village Name</t>
  </si>
  <si>
    <t>Sorted by TownshipID  and Village Name</t>
  </si>
  <si>
    <t>Media  / Platform</t>
  </si>
  <si>
    <t>January</t>
  </si>
  <si>
    <t>April</t>
  </si>
  <si>
    <t>May</t>
  </si>
  <si>
    <t>NEMIS_TS_Index</t>
  </si>
  <si>
    <t>174</t>
  </si>
  <si>
    <t>175</t>
  </si>
  <si>
    <t>176</t>
  </si>
  <si>
    <t>177</t>
  </si>
  <si>
    <t>178</t>
  </si>
  <si>
    <t>179</t>
  </si>
  <si>
    <t>180</t>
  </si>
  <si>
    <t>181</t>
  </si>
  <si>
    <t>182</t>
  </si>
  <si>
    <t>173</t>
  </si>
  <si>
    <t>TSIndex_SchoolID</t>
  </si>
  <si>
    <t>With Roof %</t>
  </si>
  <si>
    <t>0117</t>
  </si>
  <si>
    <t>0425</t>
  </si>
  <si>
    <t>0602</t>
  </si>
  <si>
    <t>0603</t>
  </si>
  <si>
    <t>0619</t>
  </si>
  <si>
    <t>0804</t>
  </si>
  <si>
    <t>0805</t>
  </si>
  <si>
    <t>0806</t>
  </si>
  <si>
    <t>1008</t>
  </si>
  <si>
    <t>1009</t>
  </si>
  <si>
    <t>1003</t>
  </si>
  <si>
    <t>1010</t>
  </si>
  <si>
    <t>1011</t>
  </si>
  <si>
    <t>1034</t>
  </si>
  <si>
    <t>1035</t>
  </si>
  <si>
    <t>1030</t>
  </si>
  <si>
    <t>1033</t>
  </si>
  <si>
    <t>1031</t>
  </si>
  <si>
    <t>1113</t>
  </si>
  <si>
    <t>1114</t>
  </si>
  <si>
    <t>1115</t>
  </si>
  <si>
    <t>1116</t>
  </si>
  <si>
    <t>Pre-Grade1</t>
  </si>
  <si>
    <t>PA_3_ID</t>
  </si>
  <si>
    <t>PA_3_Expenditure_ID</t>
  </si>
  <si>
    <t>Usage_Quantity</t>
  </si>
  <si>
    <t>Student Status</t>
  </si>
  <si>
    <t>New / Promoted</t>
  </si>
  <si>
    <t>Repeater</t>
  </si>
  <si>
    <t>Kachin</t>
  </si>
  <si>
    <t>Kayah</t>
  </si>
  <si>
    <t>Kayin</t>
  </si>
  <si>
    <t>Chin</t>
  </si>
  <si>
    <t>Rakhine</t>
  </si>
  <si>
    <t>Shan</t>
  </si>
  <si>
    <t>SectionName</t>
  </si>
  <si>
    <t>SectionSort_Code</t>
  </si>
  <si>
    <t>STUDENT STATUS (END OF JULY)</t>
  </si>
  <si>
    <t xml:space="preserve">No of students (primary-level) </t>
  </si>
  <si>
    <t>Language spoken at HOME</t>
  </si>
  <si>
    <t>GradeSection</t>
  </si>
  <si>
    <t>Section
Name</t>
  </si>
  <si>
    <t>Grade
Name</t>
  </si>
  <si>
    <t xml:space="preserve">Pre Primary Experience for Grade1 new entrants   </t>
  </si>
  <si>
    <t>Grade</t>
  </si>
  <si>
    <t>Age</t>
  </si>
  <si>
    <t>5 years</t>
  </si>
  <si>
    <t>6 years</t>
  </si>
  <si>
    <t>7 years</t>
  </si>
  <si>
    <t>8 years</t>
  </si>
  <si>
    <t>9 years</t>
  </si>
  <si>
    <t>10 years</t>
  </si>
  <si>
    <t>11 years</t>
  </si>
  <si>
    <t>12 years</t>
  </si>
  <si>
    <t>13 years</t>
  </si>
  <si>
    <t>14 years</t>
  </si>
  <si>
    <t>15 years</t>
  </si>
  <si>
    <t>16 years</t>
  </si>
  <si>
    <t>17 years</t>
  </si>
  <si>
    <t>18+ years</t>
  </si>
  <si>
    <t>Boy</t>
  </si>
  <si>
    <t>Girl</t>
  </si>
  <si>
    <t>P Total</t>
  </si>
  <si>
    <t>M Total</t>
  </si>
  <si>
    <t>H Total</t>
  </si>
  <si>
    <t>Grand Total</t>
  </si>
  <si>
    <t>If pre primary classes exist,</t>
  </si>
  <si>
    <t>Pre pri students</t>
  </si>
  <si>
    <t>3 years</t>
  </si>
  <si>
    <t>4 years</t>
  </si>
  <si>
    <t>5 years and above</t>
  </si>
  <si>
    <t>STUDENT ENROLMENT BY AGE (END OF JULY)</t>
  </si>
  <si>
    <t># Enrolled students (*)</t>
  </si>
  <si>
    <t># Students who attended school less than 75%</t>
  </si>
  <si>
    <t>Grade Code</t>
  </si>
  <si>
    <t>Section Code</t>
  </si>
  <si>
    <t>Section Name</t>
  </si>
  <si>
    <t>Grade Name</t>
  </si>
  <si>
    <t>(*) # Enrolled students at beginning of school year +/- Transfers in/out with certificates</t>
  </si>
  <si>
    <t>Total Classes for All Grades</t>
  </si>
  <si>
    <t>Appear in all subjects</t>
  </si>
  <si>
    <t>Note 2:</t>
  </si>
  <si>
    <t>To take the actual marks they got in</t>
  </si>
  <si>
    <t>the tests (before remedial classes).</t>
  </si>
  <si>
    <t>Monitoring Learning Achievement  (Grade 9, 10, 11) (Every half year test)</t>
  </si>
  <si>
    <t>Optional Myanmar</t>
  </si>
  <si>
    <t>MONITORING LEARNING ACHIEVEMENT (GRADE 3 TO 8) (EVERY CHAPTER END TEST)</t>
  </si>
  <si>
    <t>BoyAll
Listed</t>
  </si>
  <si>
    <t>GirlAll
Listed</t>
  </si>
  <si>
    <t>Boy6</t>
  </si>
  <si>
    <t>Girl6</t>
  </si>
  <si>
    <t>Boy7</t>
  </si>
  <si>
    <t>Girl7</t>
  </si>
  <si>
    <t>Total Classes for 3to8 Grades</t>
  </si>
  <si>
    <t>Month Name</t>
  </si>
  <si>
    <t>Moth in Digits</t>
  </si>
  <si>
    <t>First-Half Year End Test</t>
  </si>
  <si>
    <t>Second-Half Year End Test</t>
  </si>
  <si>
    <t>Boy1 Total</t>
  </si>
  <si>
    <t>Girl1 Total</t>
  </si>
  <si>
    <t>Boy2 NewPro</t>
  </si>
  <si>
    <t>Girl2 NewPro</t>
  </si>
  <si>
    <t>Boy3 Repeat</t>
  </si>
  <si>
    <t>Girl3 Repeat</t>
  </si>
  <si>
    <t>Boy4 PreGrade1</t>
  </si>
  <si>
    <t>Girl4 PreGrade1</t>
  </si>
  <si>
    <t>AVERAGE MARKS BASED ON 100% RATE</t>
  </si>
  <si>
    <t>Boy2 L75P</t>
  </si>
  <si>
    <t>Girl2 L75P</t>
  </si>
  <si>
    <t>0903</t>
  </si>
  <si>
    <t>Today Date</t>
  </si>
  <si>
    <t>Current System Date</t>
  </si>
  <si>
    <t>မြန်မာစာ</t>
  </si>
  <si>
    <t>မြန်မာဖတ်စာ</t>
  </si>
  <si>
    <t>မြန်မာသဒ္ဒါ</t>
  </si>
  <si>
    <t>မြန်မာဇာတကဝတ္ထုတိုပျား</t>
  </si>
  <si>
    <t>မဟော်သဓာ</t>
  </si>
  <si>
    <t>မြန်မာကဗျာ</t>
  </si>
  <si>
    <t>မြန်မာကဗျာလက်ရွေးစဉ်</t>
  </si>
  <si>
    <t>ပင်ရင်းစကားပြေ</t>
  </si>
  <si>
    <t>မြန်မာကဗျာဖွဲ့နည်း</t>
  </si>
  <si>
    <t>မြန်မာဝတ္ထုတိုများ</t>
  </si>
  <si>
    <t>ပုတ္တောဝါဒပျို့</t>
  </si>
  <si>
    <t>ရေသည်ပြဇာတ်</t>
  </si>
  <si>
    <t>မောင်ရင်မောင်မမယ်မ</t>
  </si>
  <si>
    <t>မြန်မာစာပေသမိုင်း</t>
  </si>
  <si>
    <t>သံဝရပျို့</t>
  </si>
  <si>
    <t>အင်္ဂလိပ်စာ</t>
  </si>
  <si>
    <t>သင်္ချာ</t>
  </si>
  <si>
    <t>သင်္ချာ ၁</t>
  </si>
  <si>
    <t>သင်္ချာ ၂</t>
  </si>
  <si>
    <t>သဘာဝသိပ္ပံ</t>
  </si>
  <si>
    <t>အခြေခံသိပ္ပံ</t>
  </si>
  <si>
    <t>အထွေထွေသိပ္ပံ</t>
  </si>
  <si>
    <t>ဘဝတွက်တာကျွမ်းကျင်စရာ</t>
  </si>
  <si>
    <t>ပြည်ထောင်စုစိတ်ဓာတ်</t>
  </si>
  <si>
    <t>ပထဝီဝင်သမိုင်း</t>
  </si>
  <si>
    <t>သမိုင်း</t>
  </si>
  <si>
    <t xml:space="preserve">မြန်မာ့သမိုင်း </t>
  </si>
  <si>
    <t>မြန်မာ့သမိုင်း အတွဲ၂</t>
  </si>
  <si>
    <t xml:space="preserve">ကမ္ဘာ့ သမိုင်း </t>
  </si>
  <si>
    <t>မြန်မာယိုးဒယားသမိုင်း</t>
  </si>
  <si>
    <t>ပထဝီဝင်</t>
  </si>
  <si>
    <t>ဘောဂဗေဒ</t>
  </si>
  <si>
    <t>ရူပဗေဒ</t>
  </si>
  <si>
    <t>ဓာတုဗေဒ</t>
  </si>
  <si>
    <t>ဇီဝဗေဒ</t>
  </si>
  <si>
    <t>0116</t>
  </si>
  <si>
    <t>0120</t>
  </si>
  <si>
    <t>0123</t>
  </si>
  <si>
    <t>0216</t>
  </si>
  <si>
    <t>0220</t>
  </si>
  <si>
    <t>0223</t>
  </si>
  <si>
    <t>0316</t>
  </si>
  <si>
    <t>0320</t>
  </si>
  <si>
    <t>0323</t>
  </si>
  <si>
    <t>0416</t>
  </si>
  <si>
    <t>0423</t>
  </si>
  <si>
    <t>0428</t>
  </si>
  <si>
    <t>0516</t>
  </si>
  <si>
    <t>0521</t>
  </si>
  <si>
    <t>0523</t>
  </si>
  <si>
    <t>0528</t>
  </si>
  <si>
    <t>0616</t>
  </si>
  <si>
    <t>0631</t>
  </si>
  <si>
    <t>0628</t>
  </si>
  <si>
    <t>0716</t>
  </si>
  <si>
    <t>0718</t>
  </si>
  <si>
    <t>0731</t>
  </si>
  <si>
    <t>0726</t>
  </si>
  <si>
    <t>0722</t>
  </si>
  <si>
    <t>0728</t>
  </si>
  <si>
    <t>0816</t>
  </si>
  <si>
    <t>0818</t>
  </si>
  <si>
    <t>0831</t>
  </si>
  <si>
    <t>0826</t>
  </si>
  <si>
    <t>0822</t>
  </si>
  <si>
    <t>0828</t>
  </si>
  <si>
    <t>0916</t>
  </si>
  <si>
    <t>0918</t>
  </si>
  <si>
    <t>0931</t>
  </si>
  <si>
    <t>0926</t>
  </si>
  <si>
    <t>0922</t>
  </si>
  <si>
    <t>0928</t>
  </si>
  <si>
    <t>1016</t>
  </si>
  <si>
    <t>1107</t>
  </si>
  <si>
    <t>1127</t>
  </si>
  <si>
    <t>1129</t>
  </si>
  <si>
    <t>=CLEAN(IFERROR(INDEX(Grade_List,MATCH(tblPA1[[#This Row],[Grade Name]],Grade_Name,0),1),""))</t>
  </si>
  <si>
    <t>Number of books in library</t>
  </si>
  <si>
    <t>In Use</t>
  </si>
  <si>
    <t>Not in use</t>
  </si>
  <si>
    <t>If yes, are the students allowed to borrow?</t>
  </si>
  <si>
    <t>If yes, are there enough lab facilities?
adequate for teaching</t>
  </si>
  <si>
    <t>3 Platforms</t>
  </si>
  <si>
    <t>Age_Code</t>
  </si>
  <si>
    <t>Age_Name</t>
  </si>
  <si>
    <t>PA_2_ID</t>
  </si>
  <si>
    <t>PA_2_AgeDistri_ID</t>
  </si>
  <si>
    <t>PA_1_ID</t>
  </si>
  <si>
    <t>Section_Code</t>
  </si>
  <si>
    <t>NewPro_Boy</t>
  </si>
  <si>
    <t>NewPro_Girl</t>
  </si>
  <si>
    <t>Repeat_Boy</t>
  </si>
  <si>
    <t>Repeat_Girl</t>
  </si>
  <si>
    <t>PA_1_StudentStatusID</t>
  </si>
  <si>
    <t>PA_1_PrePrimaryID</t>
  </si>
  <si>
    <t>PrePri_Boy</t>
  </si>
  <si>
    <t>PrePri_Girl</t>
  </si>
  <si>
    <t>PM_06_ID</t>
  </si>
  <si>
    <t>SignedPost_313_June</t>
  </si>
  <si>
    <t>SignedName_313_June</t>
  </si>
  <si>
    <t>SignedDate_313_June</t>
  </si>
  <si>
    <t>PM_313_June</t>
  </si>
  <si>
    <t>decimal</t>
  </si>
  <si>
    <t>PM06_ID</t>
  </si>
  <si>
    <t>PM_313_July</t>
  </si>
  <si>
    <t>SignedName_313_July</t>
  </si>
  <si>
    <t>SignedPost_313_July</t>
  </si>
  <si>
    <t>SignedDate_313_July</t>
  </si>
  <si>
    <t>PM_07_ID</t>
  </si>
  <si>
    <t>PM07_ID</t>
  </si>
  <si>
    <t>Entrolled_Boy</t>
  </si>
  <si>
    <t>Entrolled_Girl</t>
  </si>
  <si>
    <t>Less75_Boy</t>
  </si>
  <si>
    <t>Less75_Girl</t>
  </si>
  <si>
    <t>PM_313_Aug</t>
  </si>
  <si>
    <t>SignedName_313_Aug</t>
  </si>
  <si>
    <t>SignedPost_313_Aug</t>
  </si>
  <si>
    <t>SignedDate_313_Aug</t>
  </si>
  <si>
    <t>PM08_ID</t>
  </si>
  <si>
    <t>PM_08_ID</t>
  </si>
  <si>
    <t>PM09_ID</t>
  </si>
  <si>
    <t>PM_09_ID</t>
  </si>
  <si>
    <t>PM_313_Sept</t>
  </si>
  <si>
    <t>SignedName_313_Sept</t>
  </si>
  <si>
    <t>SignedPost_313_Sept</t>
  </si>
  <si>
    <t>SignedDate_313_Sept</t>
  </si>
  <si>
    <t>PM10_ID</t>
  </si>
  <si>
    <t>PM_10_ID</t>
  </si>
  <si>
    <t>PM_313_Oct</t>
  </si>
  <si>
    <t>SignedName_313_Oct</t>
  </si>
  <si>
    <t>SignedPost_313_Oct</t>
  </si>
  <si>
    <t>SignedDate_313_Oct</t>
  </si>
  <si>
    <t>W/V</t>
  </si>
  <si>
    <t>Not Applicable Sign</t>
  </si>
  <si>
    <t>N/A</t>
  </si>
  <si>
    <t>Ward_Name</t>
  </si>
  <si>
    <t>Auk Kyin Ward - 110011041</t>
  </si>
  <si>
    <t>Bo Kone Ward - 110011111</t>
  </si>
  <si>
    <t>Chauk Maing Kywe Chan Kone Ward - 110011281</t>
  </si>
  <si>
    <t>Gway Kone Ward - 110011251</t>
  </si>
  <si>
    <t>Hlaing Shan Su Ward - 110011031</t>
  </si>
  <si>
    <t>Hpet Tan Ward - 110011061</t>
  </si>
  <si>
    <t>Kwin Yat Ward - 110011131</t>
  </si>
  <si>
    <t>Kyaik Hpa Nei Ward - 110011021</t>
  </si>
  <si>
    <t>Kyauk Tan Ward - 110011231</t>
  </si>
  <si>
    <t>Ma Yan Kone Ward - 110011091</t>
  </si>
  <si>
    <t>Mandalay Ward - 110011051</t>
  </si>
  <si>
    <t>Maung Ngan Ward - 110011121</t>
  </si>
  <si>
    <t>Mu Pon Ward - 110011171</t>
  </si>
  <si>
    <t>Myaing Thar Yar Ward - 110011211</t>
  </si>
  <si>
    <t>Myay Ni Kone Ward - 110011141</t>
  </si>
  <si>
    <t>Naung Kha Ri Ward - 110011261</t>
  </si>
  <si>
    <t>Ngan Tay Ward - 110011271</t>
  </si>
  <si>
    <t>Pan Be Dan Ward - 110011101</t>
  </si>
  <si>
    <t>San Gyi Ward - 110011241</t>
  </si>
  <si>
    <t>Shwe (South) Ward - 110011071</t>
  </si>
  <si>
    <t>Shwe Myaing Thi Ri Ward - 110011011</t>
  </si>
  <si>
    <t>Sit Ke Kone Ward - 110011081</t>
  </si>
  <si>
    <t>Thar Yar Aye Ward - 110011191</t>
  </si>
  <si>
    <t>Thi Ri Min Ga Lar Ward - 110011201</t>
  </si>
  <si>
    <t>Thi Ri Myaing Ward - 110011161</t>
  </si>
  <si>
    <t>Zay Cho Ward - 110011151</t>
  </si>
  <si>
    <t>Zay Yar Myaing Ward - 110011221</t>
  </si>
  <si>
    <t>Zay Yar Thi Ri Ward - 110011181</t>
  </si>
  <si>
    <t>Shin Saw Pu Ward - 110021011</t>
  </si>
  <si>
    <t>Yan Myo Aung Ward - 110021021</t>
  </si>
  <si>
    <t>Ah Nauk Ward - 110031011</t>
  </si>
  <si>
    <t>Ah Shey Ward - 110031021</t>
  </si>
  <si>
    <t>Toe Cheit Ward - 110031031</t>
  </si>
  <si>
    <t>Aung Chan Thar Ward - 110041021</t>
  </si>
  <si>
    <t>Aung Min Ga Lar Ward - 110041041</t>
  </si>
  <si>
    <t>Aung Pin Lel Ward - 110042021</t>
  </si>
  <si>
    <t>Aung Thar Yar Ward - 110041091</t>
  </si>
  <si>
    <t>Aung Thu Kha Ward - 110042041</t>
  </si>
  <si>
    <t>Aung Zay Ya Ward - 110041061</t>
  </si>
  <si>
    <t>Dhamma Zay Di Ward - 110042011</t>
  </si>
  <si>
    <t>Han Thar Wa Di Ward - 110041051</t>
  </si>
  <si>
    <t>Kyant Khaing Ye Ward - 110041081</t>
  </si>
  <si>
    <t>Kyar Kan Ward - 110041011</t>
  </si>
  <si>
    <t>Kyaung Paing Ward - 110041071</t>
  </si>
  <si>
    <t>Man Ya Ta Nar Ward - 110042061</t>
  </si>
  <si>
    <t>Myo Ma Zay Ward - 110042031</t>
  </si>
  <si>
    <t>Set Thit Ward - 110041031</t>
  </si>
  <si>
    <t>Yang Aung Myay Ward - 110042051</t>
  </si>
  <si>
    <t>Myoma (1) Ward - 110051011</t>
  </si>
  <si>
    <t>Myoma (2) Ward - 110051021</t>
  </si>
  <si>
    <t>Myoma (3) Ward - 110051031</t>
  </si>
  <si>
    <t>Myoma (4) Ward - 110051041</t>
  </si>
  <si>
    <t>Aung Min Ga Lar Ward - 110061091</t>
  </si>
  <si>
    <t>Aung Myit Tar Ward - 110061081</t>
  </si>
  <si>
    <t>Aung Thu Kha Ward - 110061071</t>
  </si>
  <si>
    <t>No (1) Ward - 110062011</t>
  </si>
  <si>
    <t>No (1) Ward - 110063011</t>
  </si>
  <si>
    <t>No (2) Ward - 110062021</t>
  </si>
  <si>
    <t>No (2) Ward - 110063021</t>
  </si>
  <si>
    <t>No (3) Ward - 110062031</t>
  </si>
  <si>
    <t>Thi Ri Khay Mar Ward - 110061041</t>
  </si>
  <si>
    <t>Thi Ri Mar Lar Ward - 110061021</t>
  </si>
  <si>
    <t>Thi Ri Nan Dar Ward - 110061031</t>
  </si>
  <si>
    <t>Thi Ri Zay Yar Ward - 110061011</t>
  </si>
  <si>
    <t>Yan Gyi Aung Ward - 110061061</t>
  </si>
  <si>
    <t>Yan Myo Aung Ward - 110061051</t>
  </si>
  <si>
    <t>Auk Kyin Ward - 110071031</t>
  </si>
  <si>
    <t>Bin Hlaing Ward - 110071051</t>
  </si>
  <si>
    <t>Leik Inn Ward - 110071011</t>
  </si>
  <si>
    <t>Nan Khe Ward - 110071021</t>
  </si>
  <si>
    <t>Thein Kone Ward - 110071041</t>
  </si>
  <si>
    <t>Ka Dar Ward - 110081041</t>
  </si>
  <si>
    <t>Ka Don See Ward - 110081021</t>
  </si>
  <si>
    <t>Moe Naing Ward - 110081011</t>
  </si>
  <si>
    <t>Paung Ward - 110081031</t>
  </si>
  <si>
    <t>Kant Kaw Ward - 110091051</t>
  </si>
  <si>
    <t>Kawt San Naing Ward - 110091031</t>
  </si>
  <si>
    <t>Myauk Paing Ward - 110091021</t>
  </si>
  <si>
    <t>Taung Paing Ward - 110091041</t>
  </si>
  <si>
    <t>Taung Thu Su Ward - 110091061</t>
  </si>
  <si>
    <t>Zay Yar Mun Ward - 110091011</t>
  </si>
  <si>
    <t>Bo Tay Za Ward - 110101051</t>
  </si>
  <si>
    <t>Hpoe Hla Gyi Ward - 110101041</t>
  </si>
  <si>
    <t>Hpoe Yar Zar Ward - 110101021</t>
  </si>
  <si>
    <t>Kan Thar Yar Ward - 110101031</t>
  </si>
  <si>
    <t>Sa Yar San Ward - 110101011</t>
  </si>
  <si>
    <t>PM11_ID</t>
  </si>
  <si>
    <t>PM_313_Nov</t>
  </si>
  <si>
    <t>SignedName_313_Nov</t>
  </si>
  <si>
    <t>SignedPost_313_Nov</t>
  </si>
  <si>
    <t>SignedDate_313_Nov</t>
  </si>
  <si>
    <t>PM_11_ID</t>
  </si>
  <si>
    <t>PM_12_ID</t>
  </si>
  <si>
    <t>PM12_ID</t>
  </si>
  <si>
    <t>PM_313_Dec</t>
  </si>
  <si>
    <t>SignedName_313_Dec</t>
  </si>
  <si>
    <t>SignedPost_313_Dec</t>
  </si>
  <si>
    <t>SignedDate_313_Dec</t>
  </si>
  <si>
    <t>PM_01_ID</t>
  </si>
  <si>
    <t>PM_313_Jan</t>
  </si>
  <si>
    <t>SignedName_313_Jan</t>
  </si>
  <si>
    <t>SignedPost_313_Jan</t>
  </si>
  <si>
    <t>SignedDate_313_Jan</t>
  </si>
  <si>
    <t>Febimal</t>
  </si>
  <si>
    <t>PM_313_Feb</t>
  </si>
  <si>
    <t>SignedName_313_Feb</t>
  </si>
  <si>
    <t>SignedPost_313_Feb</t>
  </si>
  <si>
    <t>SignedDate_313_Feb</t>
  </si>
  <si>
    <t>PM_02_ID</t>
  </si>
  <si>
    <t>PM02_ID</t>
  </si>
  <si>
    <t>PM_03_ID</t>
  </si>
  <si>
    <t>PM03_ID</t>
  </si>
  <si>
    <t>Marimal</t>
  </si>
  <si>
    <t>PM_313_Mar</t>
  </si>
  <si>
    <t>SignedName_313_Mar</t>
  </si>
  <si>
    <t>SignedPost_313_Mar</t>
  </si>
  <si>
    <t>SignedDate_313_Mar</t>
  </si>
  <si>
    <t>PM03_StudentStatusID</t>
  </si>
  <si>
    <t>PM02_StudentStatusID</t>
  </si>
  <si>
    <t>PM01_StudentStatusID</t>
  </si>
  <si>
    <t>PM12_StudentStatusID</t>
  </si>
  <si>
    <t>PM11_StudentStatusID</t>
  </si>
  <si>
    <t>PM10_StudentStatusID</t>
  </si>
  <si>
    <t>PM09_StudentStatusID</t>
  </si>
  <si>
    <t>PM08_StudentStatusID</t>
  </si>
  <si>
    <t>PM07_StudentStatusID</t>
  </si>
  <si>
    <t>PM06_StudentStatusID</t>
  </si>
  <si>
    <t>Boy5</t>
  </si>
  <si>
    <t>Girl5</t>
  </si>
  <si>
    <t>Subject_Code</t>
  </si>
  <si>
    <t>Subject_Name</t>
  </si>
  <si>
    <t>All_Subjects</t>
  </si>
  <si>
    <t>PCET2_02_AgeDistri_ID</t>
  </si>
  <si>
    <t>PCET2_02_ID</t>
  </si>
  <si>
    <t>General_Social Studies</t>
  </si>
  <si>
    <t>General_Basic Science</t>
  </si>
  <si>
    <t>General/
Social Studies</t>
  </si>
  <si>
    <t>PCET2_01_ID</t>
  </si>
  <si>
    <t>PCET2_01_AgeDistri_ID</t>
  </si>
  <si>
    <t>PCET1_06_ID</t>
  </si>
  <si>
    <t>PCET1_02_ID</t>
  </si>
  <si>
    <t>PCET1_01_ID</t>
  </si>
  <si>
    <t>PCET1_12_ID</t>
  </si>
  <si>
    <t>PCET1_11_ID</t>
  </si>
  <si>
    <t>PCET1_10_ID</t>
  </si>
  <si>
    <t>PCET1_09_ID</t>
  </si>
  <si>
    <t>PCET1_08_ID</t>
  </si>
  <si>
    <t>PCET1_07_ID</t>
  </si>
  <si>
    <t>Language_Code</t>
  </si>
  <si>
    <t>Language_Name</t>
  </si>
  <si>
    <t>StudentTotal</t>
  </si>
  <si>
    <t>SCHOOL INFORMATION SA-1</t>
  </si>
  <si>
    <t>Annex 3.2</t>
  </si>
  <si>
    <t>Annex 3.3</t>
  </si>
  <si>
    <t>Annex 3.4</t>
  </si>
  <si>
    <t>BUDGET PLAN SA-4</t>
  </si>
  <si>
    <t>SCHOOL CATCHMENT AREA SA-3</t>
  </si>
  <si>
    <t>SCHOOL INFRASTRUCTURE SA-2</t>
  </si>
  <si>
    <t>Annex 3.7</t>
  </si>
  <si>
    <t>STUDENT STATUS PA-1</t>
  </si>
  <si>
    <t>Annex 3.8</t>
  </si>
  <si>
    <t>STUDENT ENTROLMENT BY AGE PA-2</t>
  </si>
  <si>
    <t>Annex 3.9</t>
  </si>
  <si>
    <t>TEXTBOOKS PA-3</t>
  </si>
  <si>
    <t>Annex 3.13</t>
  </si>
  <si>
    <t>STUDENT STATUS PM</t>
  </si>
  <si>
    <t>MONITORING LEARNING ACHIEVEMENT (GRADE 3 TO 8)  PCET-1</t>
  </si>
  <si>
    <t>Annex 3.11</t>
  </si>
  <si>
    <t>MONITORING LEARNING ACHIEVEMENT  (GRADE 9, 10, 11)  PCET-2</t>
  </si>
  <si>
    <t>Annex 3.12</t>
  </si>
  <si>
    <t>Identity Type_Code</t>
  </si>
  <si>
    <t>State / Region ID</t>
  </si>
  <si>
    <t>Language_ID</t>
  </si>
  <si>
    <t>Subject_ID</t>
  </si>
  <si>
    <t>SchoolPost ID</t>
  </si>
  <si>
    <t>Attrition ID</t>
  </si>
  <si>
    <t>FormID</t>
  </si>
  <si>
    <t xml:space="preserve"> School Level ID</t>
  </si>
  <si>
    <t>SectionID</t>
  </si>
  <si>
    <t>TextBook_ID</t>
  </si>
  <si>
    <t>OfficeStaff ID</t>
  </si>
  <si>
    <t>Module_ID</t>
  </si>
  <si>
    <t>Grade_ID</t>
  </si>
  <si>
    <t>Age_ID</t>
  </si>
  <si>
    <t>TS_PCode</t>
  </si>
  <si>
    <t>SchoolPost_SortCode</t>
  </si>
  <si>
    <t>Total Income</t>
  </si>
  <si>
    <t>OfficePost_SortCode</t>
  </si>
  <si>
    <t xml:space="preserve"> SchoolLevel_SortCode</t>
  </si>
  <si>
    <t>Post-Pri</t>
  </si>
  <si>
    <t>Post- Pri</t>
  </si>
  <si>
    <t xml:space="preserve"> School Level Short Name</t>
  </si>
  <si>
    <t xml:space="preserve"> SchoolLevelExist _ID</t>
  </si>
  <si>
    <t>FormSignPost_ID</t>
  </si>
  <si>
    <t>FormSignPost_Name</t>
  </si>
  <si>
    <t>WaterSource_ID</t>
  </si>
  <si>
    <t>WaterSource_Name</t>
  </si>
  <si>
    <t>LandType_ID</t>
  </si>
  <si>
    <t>LandType_Name</t>
  </si>
  <si>
    <t>SchoolShiftType_ID</t>
  </si>
  <si>
    <t>SchooShiftType_Name</t>
  </si>
  <si>
    <t>SchoolMediaPlatform_Name</t>
  </si>
  <si>
    <t>SchoolMediaPlatform_ID</t>
  </si>
  <si>
    <t>LandOwnershipType_ID</t>
  </si>
  <si>
    <t>LandOwnershipType_Name</t>
  </si>
  <si>
    <t>ElectricityAvailability_ID</t>
  </si>
  <si>
    <t>ElectricityAvailability_Name</t>
  </si>
  <si>
    <t>TEARCHER ATTENDANCE</t>
  </si>
  <si>
    <t>Annex 3.6</t>
  </si>
  <si>
    <t>Month_ID</t>
  </si>
  <si>
    <t>Month_Name</t>
  </si>
  <si>
    <t>Month_SortCode</t>
  </si>
  <si>
    <t>Grade_Name</t>
  </si>
  <si>
    <t>TextBook_MM</t>
  </si>
  <si>
    <t>TextBook_EN</t>
  </si>
  <si>
    <t>Days of absence for teaching</t>
  </si>
  <si>
    <t xml:space="preserve">Teacher ID </t>
  </si>
  <si>
    <t>ID Type</t>
  </si>
  <si>
    <t>Total teacher attendance for each period</t>
  </si>
  <si>
    <t>Academic_Date</t>
  </si>
  <si>
    <t>Academic_End_Date</t>
  </si>
  <si>
    <t>Academic_End_Year</t>
  </si>
  <si>
    <t>Academic_Start_Date</t>
  </si>
  <si>
    <t>Academic_Start_Year</t>
  </si>
  <si>
    <t>AcademicYear_ID</t>
  </si>
  <si>
    <t>AcademicYear_List</t>
  </si>
  <si>
    <t>AcademicYear_Name</t>
  </si>
  <si>
    <t>Age_List</t>
  </si>
  <si>
    <t>Attrition_ID</t>
  </si>
  <si>
    <t>Attrition_List</t>
  </si>
  <si>
    <t>Attrition_Name</t>
  </si>
  <si>
    <t>District_Name_EN</t>
  </si>
  <si>
    <t>District_PCode</t>
  </si>
  <si>
    <t>DL</t>
  </si>
  <si>
    <t>Document_Code</t>
  </si>
  <si>
    <t>Electricity_Availability</t>
  </si>
  <si>
    <t>ElectricityAvailability_List</t>
  </si>
  <si>
    <t>ExpenditureType_ID</t>
  </si>
  <si>
    <t>ExpenditureType_List</t>
  </si>
  <si>
    <t>ExpenditureType_Name</t>
  </si>
  <si>
    <t>Form_ID</t>
  </si>
  <si>
    <t>Form_List</t>
  </si>
  <si>
    <t>Form_Name</t>
  </si>
  <si>
    <t>FormPost_31</t>
  </si>
  <si>
    <t>FormPost_312_First</t>
  </si>
  <si>
    <t>FormPost_312_Second</t>
  </si>
  <si>
    <t>FormPost_32</t>
  </si>
  <si>
    <t>FormPost_33</t>
  </si>
  <si>
    <t>FormPost_34_Aug</t>
  </si>
  <si>
    <t>FormPost_34_Feb</t>
  </si>
  <si>
    <t>FormPost_34_Nov</t>
  </si>
  <si>
    <t>FormPost_37</t>
  </si>
  <si>
    <t>FormPost_38</t>
  </si>
  <si>
    <t>FormPost_39</t>
  </si>
  <si>
    <t>FormSignPost_List</t>
  </si>
  <si>
    <t>Grade_List</t>
  </si>
  <si>
    <t>Grade1_Code</t>
  </si>
  <si>
    <t>Grade1_Name</t>
  </si>
  <si>
    <t>Grade11RowEnd</t>
  </si>
  <si>
    <t>Grade3To8_List</t>
  </si>
  <si>
    <t>=OFFSET(tblPA1[[#Headers],[Sr]],'PA-1'!Grade3RowStart-0,1,Grade8RowEnd,5)</t>
  </si>
  <si>
    <t>Grade8RowEnd</t>
  </si>
  <si>
    <t>Grade9To11_List</t>
  </si>
  <si>
    <t>GradeAll_List</t>
  </si>
  <si>
    <t>LandType_List</t>
  </si>
  <si>
    <t>Module_List</t>
  </si>
  <si>
    <t>Month_List</t>
  </si>
  <si>
    <t>NA_Sign</t>
  </si>
  <si>
    <t>NRCType_Code</t>
  </si>
  <si>
    <t>NRCType_ID</t>
  </si>
  <si>
    <t>NRCType_List</t>
  </si>
  <si>
    <t>NRCType_Name</t>
  </si>
  <si>
    <t>OfficeStaff_ID</t>
  </si>
  <si>
    <t>PM01_ID</t>
  </si>
  <si>
    <t>RowCount_GradeSection</t>
  </si>
  <si>
    <t>SA_4_Aug_ID</t>
  </si>
  <si>
    <t>SA_4_Feb_ID</t>
  </si>
  <si>
    <t>SA_4_Nov_ID</t>
  </si>
  <si>
    <t>SchoolAY_Info_ID</t>
  </si>
  <si>
    <t>SchoolLevel_List</t>
  </si>
  <si>
    <t>SchoolLevel_Name</t>
  </si>
  <si>
    <t>SchoolLevelExist_List</t>
  </si>
  <si>
    <t>SchoolLevelExist_Name</t>
  </si>
  <si>
    <t>SchoolMediaPlatform_List</t>
  </si>
  <si>
    <t>SchoolPost_ID</t>
  </si>
  <si>
    <t>SchoolPost_List</t>
  </si>
  <si>
    <t>SchoolPost_Name</t>
  </si>
  <si>
    <t>SchoolShiftType_List</t>
  </si>
  <si>
    <t>SchoolShiftType_Name</t>
  </si>
  <si>
    <t>Section_ID</t>
  </si>
  <si>
    <t>Section_List</t>
  </si>
  <si>
    <t>Section_Name</t>
  </si>
  <si>
    <t>Selected_Control_Color</t>
  </si>
  <si>
    <t>Selected_Control_Name</t>
  </si>
  <si>
    <t>Selected_School_ID</t>
  </si>
  <si>
    <t>Selected_School_Name</t>
  </si>
  <si>
    <t>Selected_Village_Name</t>
  </si>
  <si>
    <t>Selected_Ward_VT_Name</t>
  </si>
  <si>
    <t>StateRegion_ID</t>
  </si>
  <si>
    <t>StateRegion_Name_EN</t>
  </si>
  <si>
    <t>StateRegion_Name_MM</t>
  </si>
  <si>
    <t>StateRegion_PCode</t>
  </si>
  <si>
    <t>Subject_List</t>
  </si>
  <si>
    <t>TextBook_List</t>
  </si>
  <si>
    <t>TextBook_Name_EN</t>
  </si>
  <si>
    <t>TextBook_Name_MM</t>
  </si>
  <si>
    <t>TodayDate</t>
  </si>
  <si>
    <t>TotalClasses</t>
  </si>
  <si>
    <t>TotalClasses_3to8</t>
  </si>
  <si>
    <t>TotalClasses_9to11</t>
  </si>
  <si>
    <t>Township_Index</t>
  </si>
  <si>
    <t>Township_Info_Source</t>
  </si>
  <si>
    <t>Township_List</t>
  </si>
  <si>
    <t>Township_Name_EN</t>
  </si>
  <si>
    <t>Township_Name_MM</t>
  </si>
  <si>
    <t>Township_PCode</t>
  </si>
  <si>
    <t>Township_Remark</t>
  </si>
  <si>
    <t>TS_List</t>
  </si>
  <si>
    <t>Village_List_Rural</t>
  </si>
  <si>
    <t>Village_List_TS</t>
  </si>
  <si>
    <t>Village_Name_Sort_TS</t>
  </si>
  <si>
    <t>Village_Name_Sort_TS_Sel</t>
  </si>
  <si>
    <t>Village_TS_Column</t>
  </si>
  <si>
    <t>Village_TS_Start</t>
  </si>
  <si>
    <t>Village_VT_Column</t>
  </si>
  <si>
    <t>Village_VT_Start</t>
  </si>
  <si>
    <t>VillageName_Column</t>
  </si>
  <si>
    <t>VT_List</t>
  </si>
  <si>
    <t>VT_List_Rural</t>
  </si>
  <si>
    <t>VT_TS_Column</t>
  </si>
  <si>
    <t>VT_TS_Start</t>
  </si>
  <si>
    <t>VTName_Column</t>
  </si>
  <si>
    <t>Ward_List_Urban</t>
  </si>
  <si>
    <t>Ward_Name_Sort_TS</t>
  </si>
  <si>
    <t>Ward_Name_Sort_TS_Sel</t>
  </si>
  <si>
    <t>Ward_TS_Column</t>
  </si>
  <si>
    <t>Ward_TS_Start</t>
  </si>
  <si>
    <t>WardName_Column</t>
  </si>
  <si>
    <t>WaterSource_List</t>
  </si>
  <si>
    <t>WaterSourceDistance</t>
  </si>
  <si>
    <t>101</t>
  </si>
  <si>
    <t>ECD</t>
  </si>
  <si>
    <t>STUDENT ATTENDANCE (END OF JULY)</t>
  </si>
  <si>
    <t>STUDENT ATTENDANCE (END OF JUNE)</t>
  </si>
  <si>
    <t>STUDENT ATTENDANCE (END OF MARCH)</t>
  </si>
  <si>
    <t>STUDENT ATTENDANCE (END OF FEBRURARY)</t>
  </si>
  <si>
    <t>STUDENT ATTENDANCE (END OF JANUARY)</t>
  </si>
  <si>
    <t>STUDENT ATTENDANCE (END OF DECEMBER)</t>
  </si>
  <si>
    <t>STUDENT ATTENDANCE (END OF NOVEMBER)</t>
  </si>
  <si>
    <t>STUDENT ATTENDANCE (END OF OCTOBER)</t>
  </si>
  <si>
    <t>STUDENT ATTENDANCE (END OF SEPTEMBER)</t>
  </si>
  <si>
    <t>STUDENT ATTENDANCE (END OF AUGUST)</t>
  </si>
  <si>
    <t>Needed to Repaired</t>
  </si>
  <si>
    <t>Total Copier</t>
  </si>
  <si>
    <t>Usable Copier</t>
  </si>
  <si>
    <t>If your school is an affiliated or branch or post primary school, which main school is your school attached to?</t>
  </si>
  <si>
    <t>1</t>
  </si>
  <si>
    <t>2</t>
  </si>
  <si>
    <t>3</t>
  </si>
  <si>
    <t>4</t>
  </si>
  <si>
    <t>5</t>
  </si>
  <si>
    <t>6</t>
  </si>
  <si>
    <t>7</t>
  </si>
  <si>
    <t>8</t>
  </si>
  <si>
    <t>9</t>
  </si>
  <si>
    <t>Facility_ID</t>
  </si>
  <si>
    <t>Facility_Name</t>
  </si>
  <si>
    <t>Facility_Capacity</t>
  </si>
  <si>
    <t>SA_1_FacilityID</t>
  </si>
  <si>
    <t>=IF(AND(NOT($G21=""),COUNTIF(TearcherID_Aug,$G21)&gt;1),TRUE,FALSE)</t>
  </si>
  <si>
    <t>TQ_Aug_ID</t>
  </si>
  <si>
    <t>SchoolOpenDays_Aug</t>
  </si>
  <si>
    <t>TQ_TeacherAttendID</t>
  </si>
  <si>
    <t>Tearcher_ID</t>
  </si>
  <si>
    <t>OtherDuty</t>
  </si>
  <si>
    <t>Cert_Leave</t>
  </si>
  <si>
    <t>UnCert_Leave</t>
  </si>
  <si>
    <t>SignedName_36</t>
  </si>
  <si>
    <t>SignedPost_36</t>
  </si>
  <si>
    <t>SignedDate_36</t>
  </si>
  <si>
    <t>LeaveType_ID</t>
  </si>
  <si>
    <t>LeaveType_Name</t>
  </si>
  <si>
    <t>Other Duty</t>
  </si>
  <si>
    <t>Certified Leave</t>
  </si>
  <si>
    <t>Uncertified Leave</t>
  </si>
  <si>
    <t>Leave_Type</t>
  </si>
  <si>
    <t>Total_Leave</t>
  </si>
  <si>
    <t>TQ_Nov_ID</t>
  </si>
  <si>
    <t>SchoolOpenDays_Nov</t>
  </si>
  <si>
    <t>TQ_Feb_ID</t>
  </si>
  <si>
    <t>SchoolOpenDays_Feb</t>
  </si>
  <si>
    <t>Teacher ID</t>
  </si>
  <si>
    <t>NRC/Passport
No</t>
  </si>
  <si>
    <t>5+ years</t>
  </si>
  <si>
    <t>5-9 years</t>
  </si>
  <si>
    <t>3-4 years</t>
  </si>
  <si>
    <t>10-13 years</t>
  </si>
  <si>
    <t>14-15 years</t>
  </si>
  <si>
    <t>0</t>
  </si>
  <si>
    <t>Building Total</t>
  </si>
  <si>
    <t>Furniture Total</t>
  </si>
  <si>
    <t>Item 01 Total</t>
  </si>
  <si>
    <t>Item 02 Total</t>
  </si>
  <si>
    <t>Item 03 Total</t>
  </si>
  <si>
    <t>Ordinary Total</t>
  </si>
  <si>
    <t>Other Total</t>
  </si>
  <si>
    <t>Machine Total</t>
  </si>
  <si>
    <t>Account Title</t>
  </si>
  <si>
    <t>\</t>
  </si>
  <si>
    <t>=SUM(E20,G20,I20,K20,M20,O20,Q20,S20,U20,W20,Y20,AA20,AC20,AE20)</t>
  </si>
  <si>
    <t>=SUM(F20,H20,J20,L20,N20,P20,R20,T20,V20,X20,Z20,AB20,AD20,AF20)</t>
  </si>
  <si>
    <t>Office Clerk</t>
  </si>
  <si>
    <t>JAT 3</t>
  </si>
  <si>
    <t>AcademicQualificationType_ID</t>
  </si>
  <si>
    <t>AcademicQualificationType_Name</t>
  </si>
  <si>
    <t>PhD</t>
  </si>
  <si>
    <t>Master</t>
  </si>
  <si>
    <t>M Phil</t>
  </si>
  <si>
    <t>Bachelor</t>
  </si>
  <si>
    <t>Middle School Graduate</t>
  </si>
  <si>
    <t>Primary School Graduate</t>
  </si>
  <si>
    <t>Below Primary</t>
  </si>
  <si>
    <t>Degree of Buddishm</t>
  </si>
  <si>
    <t>High School Graduate</t>
  </si>
  <si>
    <t>Cleaner/ Guard</t>
  </si>
  <si>
    <t>General Knowledge</t>
  </si>
  <si>
    <t>Compulsory Myanmar  Prose</t>
  </si>
  <si>
    <t>Monastery</t>
  </si>
  <si>
    <t>Super Annulations</t>
  </si>
  <si>
    <t>Acre</t>
  </si>
  <si>
    <t>If yes, is it a separate room?
adequate for teaching</t>
  </si>
  <si>
    <t>2 Platforms</t>
  </si>
  <si>
    <t>E-learning</t>
  </si>
  <si>
    <t xml:space="preserve">Build No. </t>
  </si>
  <si>
    <t># Storey</t>
  </si>
  <si>
    <t>Budget Plan</t>
  </si>
  <si>
    <t>Attendance Period</t>
  </si>
  <si>
    <t>Sr.</t>
  </si>
  <si>
    <t>Boy1 Enrolled</t>
  </si>
  <si>
    <t>Girl1 Enrolled</t>
  </si>
  <si>
    <t>က</t>
  </si>
  <si>
    <t>KA</t>
  </si>
  <si>
    <t>ခ</t>
  </si>
  <si>
    <t>KHA</t>
  </si>
  <si>
    <t>ဂ</t>
  </si>
  <si>
    <t>GA</t>
  </si>
  <si>
    <t>ဃ</t>
  </si>
  <si>
    <t>GHA</t>
  </si>
  <si>
    <t>င</t>
  </si>
  <si>
    <t>NGA</t>
  </si>
  <si>
    <t>စ</t>
  </si>
  <si>
    <t>CA</t>
  </si>
  <si>
    <t>ဆ</t>
  </si>
  <si>
    <t>CHA</t>
  </si>
  <si>
    <t>JA</t>
  </si>
  <si>
    <t>ဈ</t>
  </si>
  <si>
    <t>JHA</t>
  </si>
  <si>
    <t>ည</t>
  </si>
  <si>
    <t>NYA</t>
  </si>
  <si>
    <t>ဋ</t>
  </si>
  <si>
    <t>ဌ</t>
  </si>
  <si>
    <t>TTHA</t>
  </si>
  <si>
    <t>ဍ</t>
  </si>
  <si>
    <t>DDA</t>
  </si>
  <si>
    <t>ဎ</t>
  </si>
  <si>
    <t>DDHA</t>
  </si>
  <si>
    <t>ဏ</t>
  </si>
  <si>
    <t>NNA</t>
  </si>
  <si>
    <t>တ</t>
  </si>
  <si>
    <t>TA</t>
  </si>
  <si>
    <t>ထ</t>
  </si>
  <si>
    <t>THA</t>
  </si>
  <si>
    <t>ဒ</t>
  </si>
  <si>
    <t>DA</t>
  </si>
  <si>
    <t>ဓ</t>
  </si>
  <si>
    <t>DHA</t>
  </si>
  <si>
    <t>န</t>
  </si>
  <si>
    <t>NA</t>
  </si>
  <si>
    <t>ပ</t>
  </si>
  <si>
    <t>PA</t>
  </si>
  <si>
    <t>ဖ</t>
  </si>
  <si>
    <t>PHA</t>
  </si>
  <si>
    <t>ဗ</t>
  </si>
  <si>
    <t>BA</t>
  </si>
  <si>
    <t>ဘ</t>
  </si>
  <si>
    <t>BHA</t>
  </si>
  <si>
    <t>မ</t>
  </si>
  <si>
    <t>MA</t>
  </si>
  <si>
    <t>ယ</t>
  </si>
  <si>
    <t>YA</t>
  </si>
  <si>
    <t>ရ</t>
  </si>
  <si>
    <t>RA</t>
  </si>
  <si>
    <t>လ</t>
  </si>
  <si>
    <t>LA</t>
  </si>
  <si>
    <t>ဝ</t>
  </si>
  <si>
    <t>WA</t>
  </si>
  <si>
    <t>သ</t>
  </si>
  <si>
    <t>SA</t>
  </si>
  <si>
    <t>ဟ</t>
  </si>
  <si>
    <t>HA</t>
  </si>
  <si>
    <t>EE</t>
  </si>
  <si>
    <t>ဠ</t>
  </si>
  <si>
    <t>LLA</t>
  </si>
  <si>
    <t>FF</t>
  </si>
  <si>
    <t>အ</t>
  </si>
  <si>
    <t>GG</t>
  </si>
  <si>
    <t>ဧ</t>
  </si>
  <si>
    <t>HH</t>
  </si>
  <si>
    <t>ဥ</t>
  </si>
  <si>
    <t>MyanmarLetter_ID</t>
  </si>
  <si>
    <t>MyanmarLetter_MM</t>
  </si>
  <si>
    <t>MyanmarLetter_EN</t>
  </si>
  <si>
    <t>MyanmarLetter_EnglishSymbol</t>
  </si>
  <si>
    <t>Eaet</t>
  </si>
  <si>
    <t>=AND(ISNUMBER(VALUE(F21)),COUNTIF($H$15:$H$30,F21)&lt;=1)</t>
  </si>
  <si>
    <t>(June-Aug/Sept-Nov/
Dec-Aug)</t>
  </si>
  <si>
    <t>n</t>
  </si>
  <si>
    <t>e</t>
  </si>
  <si>
    <t>p</t>
  </si>
  <si>
    <t>y</t>
  </si>
  <si>
    <t>NRCState_ID</t>
  </si>
  <si>
    <t>NRCState_Name</t>
  </si>
  <si>
    <t xml:space="preserve">Kachin </t>
  </si>
  <si>
    <t xml:space="preserve">Kayah </t>
  </si>
  <si>
    <t xml:space="preserve">Kayin </t>
  </si>
  <si>
    <t xml:space="preserve">Chin </t>
  </si>
  <si>
    <t xml:space="preserve">Mon </t>
  </si>
  <si>
    <t xml:space="preserve">Rakine </t>
  </si>
  <si>
    <t xml:space="preserve">Shan </t>
  </si>
  <si>
    <t xml:space="preserve">Sagaing </t>
  </si>
  <si>
    <t xml:space="preserve">Taninthayi </t>
  </si>
  <si>
    <t xml:space="preserve">Bago </t>
  </si>
  <si>
    <t xml:space="preserve">Magway </t>
  </si>
  <si>
    <t xml:space="preserve">Mandalay </t>
  </si>
  <si>
    <t xml:space="preserve">Yangon </t>
  </si>
  <si>
    <t xml:space="preserve">Ayeyarwady </t>
  </si>
  <si>
    <t>TS
ID</t>
  </si>
  <si>
    <t>State
Name</t>
  </si>
  <si>
    <t>State
ID</t>
  </si>
  <si>
    <t>Naypyitaw</t>
  </si>
  <si>
    <t>=IF(NOT(OR(ISBLANK(TQ_Aug!$E21),ISBLANK(TQ_Aug!$J21))),TQ_Aug!$E21&amp;TQ_Aug!$J21,"")</t>
  </si>
  <si>
    <t>IdentityType_EN</t>
  </si>
  <si>
    <t>IdentityType_MM</t>
  </si>
  <si>
    <t>နိုင်</t>
  </si>
  <si>
    <t>ပြု</t>
  </si>
  <si>
    <t>TTA</t>
  </si>
  <si>
    <t>ဧည့်</t>
  </si>
  <si>
    <t>ယာယီ</t>
  </si>
  <si>
    <t>Teacher NRC ID</t>
  </si>
  <si>
    <t>Other 
duty</t>
  </si>
  <si>
    <t>Certified 
leave</t>
  </si>
  <si>
    <t>Uncertified 
leave</t>
  </si>
  <si>
    <t>Total 
Leave</t>
  </si>
  <si>
    <t>Ministry of Education</t>
  </si>
  <si>
    <t>TEACHER ATTENDANCE (AUG)</t>
  </si>
  <si>
    <t>AA</t>
  </si>
  <si>
    <t>BB</t>
  </si>
  <si>
    <t>CC</t>
  </si>
  <si>
    <t>DD</t>
  </si>
  <si>
    <t>ဉ</t>
  </si>
  <si>
    <t>NNYA</t>
  </si>
  <si>
    <t>ဇ</t>
  </si>
  <si>
    <t>TS
Symbol</t>
  </si>
  <si>
    <t>Without 
Pay</t>
  </si>
  <si>
    <t>=Grade3RowStart</t>
  </si>
  <si>
    <t>=COUNTIF(tblPA1[Grade Code],CLEAN("03"))</t>
  </si>
  <si>
    <t>=OFFSET(tblPA1[[#Headers],[Sr.]],1,0,RowCount_GradeSection,6)</t>
  </si>
  <si>
    <t>0403</t>
  </si>
  <si>
    <t>0504</t>
  </si>
  <si>
    <t>0704</t>
  </si>
  <si>
    <t>=IF("0101"="101",TRUE,FALSE)</t>
  </si>
  <si>
    <t>=IF(AND(NOT($D22=""),COUNTIF(GradeSection,CELL("contents",D22))&gt;1),TRUE,FALSE)</t>
  </si>
  <si>
    <t>110010140</t>
  </si>
  <si>
    <t>110020040</t>
  </si>
  <si>
    <t>110020140</t>
  </si>
  <si>
    <t>110020240</t>
  </si>
  <si>
    <t>110020340</t>
  </si>
  <si>
    <t>110020400</t>
  </si>
  <si>
    <t>MMR011002040</t>
  </si>
  <si>
    <t>ASIMMR011002040</t>
  </si>
  <si>
    <t>110020440</t>
  </si>
  <si>
    <t>110030040</t>
  </si>
  <si>
    <t>110030140</t>
  </si>
  <si>
    <t>110030240</t>
  </si>
  <si>
    <t>110030340</t>
  </si>
  <si>
    <t>110030400</t>
  </si>
  <si>
    <t>MMR011003040</t>
  </si>
  <si>
    <t>ASIMMR011003040</t>
  </si>
  <si>
    <t>110040010</t>
  </si>
  <si>
    <t>MMR011004001</t>
  </si>
  <si>
    <t>ASIMMR011004001</t>
  </si>
  <si>
    <t>110040020</t>
  </si>
  <si>
    <t>MMR011004002</t>
  </si>
  <si>
    <t>ASIMMR011004002</t>
  </si>
  <si>
    <t>110040030</t>
  </si>
  <si>
    <t>MMR011004003</t>
  </si>
  <si>
    <t>ASIMMR011004003</t>
  </si>
  <si>
    <t>110040040</t>
  </si>
  <si>
    <t>MMR011004004</t>
  </si>
  <si>
    <t>ASIMMR011004004</t>
  </si>
  <si>
    <t>110040050</t>
  </si>
  <si>
    <t>MMR011004005</t>
  </si>
  <si>
    <t>ASIMMR011004005</t>
  </si>
  <si>
    <t>110040060</t>
  </si>
  <si>
    <t>MMR011004006</t>
  </si>
  <si>
    <t>ASIMMR011004006</t>
  </si>
  <si>
    <t>110040070</t>
  </si>
  <si>
    <t>MMR011004007</t>
  </si>
  <si>
    <t>ASIMMR011004007</t>
  </si>
  <si>
    <t>110040080</t>
  </si>
  <si>
    <t>MMR011004008</t>
  </si>
  <si>
    <t>ASIMMR011004008</t>
  </si>
  <si>
    <t>110040090</t>
  </si>
  <si>
    <t>MMR011004009</t>
  </si>
  <si>
    <t>ASIMMR011004009</t>
  </si>
  <si>
    <t>110040100</t>
  </si>
  <si>
    <t>MMR011004010</t>
  </si>
  <si>
    <t>ASIMMR011004010</t>
  </si>
  <si>
    <t>110040110</t>
  </si>
  <si>
    <t>MMR011004011</t>
  </si>
  <si>
    <t>ASIMMR011004011</t>
  </si>
  <si>
    <t>110040120</t>
  </si>
  <si>
    <t>MMR011004012</t>
  </si>
  <si>
    <t>ASIMMR011004012</t>
  </si>
  <si>
    <t>110040130</t>
  </si>
  <si>
    <t>MMR011004013</t>
  </si>
  <si>
    <t>ASIMMR011004013</t>
  </si>
  <si>
    <t>110040140</t>
  </si>
  <si>
    <t>MMR011004014</t>
  </si>
  <si>
    <t>ASIMMR011004014</t>
  </si>
  <si>
    <t>110040150</t>
  </si>
  <si>
    <t>MMR011004015</t>
  </si>
  <si>
    <t>ASIMMR011004015</t>
  </si>
  <si>
    <t>110040160</t>
  </si>
  <si>
    <t>MMR011004016</t>
  </si>
  <si>
    <t>ASIMMR011004016</t>
  </si>
  <si>
    <t>110040170</t>
  </si>
  <si>
    <t>MMR011004017</t>
  </si>
  <si>
    <t>ASIMMR011004017</t>
  </si>
  <si>
    <t>110040180</t>
  </si>
  <si>
    <t>MMR011004018</t>
  </si>
  <si>
    <t>ASIMMR011004018</t>
  </si>
  <si>
    <t>110040190</t>
  </si>
  <si>
    <t>MMR011004019</t>
  </si>
  <si>
    <t>ASIMMR011004019</t>
  </si>
  <si>
    <t>110040200</t>
  </si>
  <si>
    <t>MMR011004020</t>
  </si>
  <si>
    <t>ASIMMR011004020</t>
  </si>
  <si>
    <t>110040210</t>
  </si>
  <si>
    <t>MMR011004021</t>
  </si>
  <si>
    <t>ASIMMR011004021</t>
  </si>
  <si>
    <t>110040220</t>
  </si>
  <si>
    <t>MMR011004022</t>
  </si>
  <si>
    <t>ASIMMR011004022</t>
  </si>
  <si>
    <t>110040230</t>
  </si>
  <si>
    <t>MMR011004023</t>
  </si>
  <si>
    <t>ASIMMR011004023</t>
  </si>
  <si>
    <t>110040240</t>
  </si>
  <si>
    <t>MMR011004024</t>
  </si>
  <si>
    <t>ASIMMR011004024</t>
  </si>
  <si>
    <t>110040250</t>
  </si>
  <si>
    <t>MMR011004025</t>
  </si>
  <si>
    <t>ASIMMR011004025</t>
  </si>
  <si>
    <t>110040260</t>
  </si>
  <si>
    <t>MMR011004026</t>
  </si>
  <si>
    <t>ASIMMR011004026</t>
  </si>
  <si>
    <t>110050040</t>
  </si>
  <si>
    <t>110050140</t>
  </si>
  <si>
    <t>110050240</t>
  </si>
  <si>
    <t>110050340</t>
  </si>
  <si>
    <t>110060040</t>
  </si>
  <si>
    <t>110060140</t>
  </si>
  <si>
    <t>110060240</t>
  </si>
  <si>
    <t>110070040</t>
  </si>
  <si>
    <t>110070140</t>
  </si>
  <si>
    <t>110070240</t>
  </si>
  <si>
    <t>110070340</t>
  </si>
  <si>
    <t>110070400</t>
  </si>
  <si>
    <t>MMR011007040</t>
  </si>
  <si>
    <t>ASIMMR011007040</t>
  </si>
  <si>
    <t>110070440</t>
  </si>
  <si>
    <t>110080040</t>
  </si>
  <si>
    <t>110080140</t>
  </si>
  <si>
    <t>110080240</t>
  </si>
  <si>
    <t>110080340</t>
  </si>
  <si>
    <t>110080400</t>
  </si>
  <si>
    <t>MMR011008040</t>
  </si>
  <si>
    <t>ASIMMR011008040</t>
  </si>
  <si>
    <t>110080440</t>
  </si>
  <si>
    <t>110090040</t>
  </si>
  <si>
    <t>110090140</t>
  </si>
  <si>
    <t>110090240</t>
  </si>
  <si>
    <t>110090340</t>
  </si>
  <si>
    <t>110100040</t>
  </si>
  <si>
    <t>110100140</t>
  </si>
  <si>
    <t>110100240</t>
  </si>
  <si>
    <t>110100340</t>
  </si>
  <si>
    <t>110100400</t>
  </si>
  <si>
    <t>MMR011010040</t>
  </si>
  <si>
    <t>ASIMMR011010040</t>
  </si>
  <si>
    <t>110100440</t>
  </si>
  <si>
    <t>GeoLocation</t>
  </si>
  <si>
    <t>11001001</t>
  </si>
  <si>
    <t>11001002</t>
  </si>
  <si>
    <t>11001003</t>
  </si>
  <si>
    <t>11001004</t>
  </si>
  <si>
    <t>11001005</t>
  </si>
  <si>
    <t>11001006</t>
  </si>
  <si>
    <t>11001007</t>
  </si>
  <si>
    <t>11001008</t>
  </si>
  <si>
    <t>11001009</t>
  </si>
  <si>
    <t>11001010</t>
  </si>
  <si>
    <t>11001011</t>
  </si>
  <si>
    <t>11001012</t>
  </si>
  <si>
    <t>11001013</t>
  </si>
  <si>
    <t>11001014</t>
  </si>
  <si>
    <t>11001015</t>
  </si>
  <si>
    <t>11001016</t>
  </si>
  <si>
    <t>11001017</t>
  </si>
  <si>
    <t>11001018</t>
  </si>
  <si>
    <t>11001019</t>
  </si>
  <si>
    <t>11001020</t>
  </si>
  <si>
    <t>11001021</t>
  </si>
  <si>
    <t>11001022</t>
  </si>
  <si>
    <t>11001023</t>
  </si>
  <si>
    <t>11001024</t>
  </si>
  <si>
    <t>11001025</t>
  </si>
  <si>
    <t>11001026</t>
  </si>
  <si>
    <t>11001027</t>
  </si>
  <si>
    <t>11001028</t>
  </si>
  <si>
    <t>11002001</t>
  </si>
  <si>
    <t>11002002</t>
  </si>
  <si>
    <t>11003001</t>
  </si>
  <si>
    <t>11003002</t>
  </si>
  <si>
    <t>11003003</t>
  </si>
  <si>
    <t>11004001</t>
  </si>
  <si>
    <t>11004002</t>
  </si>
  <si>
    <t>11004003</t>
  </si>
  <si>
    <t>11004004</t>
  </si>
  <si>
    <t>11004005</t>
  </si>
  <si>
    <t>11004006</t>
  </si>
  <si>
    <t>11004007</t>
  </si>
  <si>
    <t>11004008</t>
  </si>
  <si>
    <t>11004009</t>
  </si>
  <si>
    <t>11005001</t>
  </si>
  <si>
    <t>11005002</t>
  </si>
  <si>
    <t>11005003</t>
  </si>
  <si>
    <t>11005004</t>
  </si>
  <si>
    <t>11006001</t>
  </si>
  <si>
    <t>11006002</t>
  </si>
  <si>
    <t>11006003</t>
  </si>
  <si>
    <t>11006004</t>
  </si>
  <si>
    <t>11006005</t>
  </si>
  <si>
    <t>11006006</t>
  </si>
  <si>
    <t>11006007</t>
  </si>
  <si>
    <t>11006008</t>
  </si>
  <si>
    <t>11006009</t>
  </si>
  <si>
    <t>11007001</t>
  </si>
  <si>
    <t>11007002</t>
  </si>
  <si>
    <t>11007003</t>
  </si>
  <si>
    <t>11007004</t>
  </si>
  <si>
    <t>11007005</t>
  </si>
  <si>
    <t>11008001</t>
  </si>
  <si>
    <t>11008002</t>
  </si>
  <si>
    <t>11008003</t>
  </si>
  <si>
    <t>11008004</t>
  </si>
  <si>
    <t>11009001</t>
  </si>
  <si>
    <t>11009002</t>
  </si>
  <si>
    <t>11009003</t>
  </si>
  <si>
    <t>11009004</t>
  </si>
  <si>
    <t>11009005</t>
  </si>
  <si>
    <t>11009006</t>
  </si>
  <si>
    <t>11010001</t>
  </si>
  <si>
    <t>11010002</t>
  </si>
  <si>
    <t>11010003</t>
  </si>
  <si>
    <t>11010004</t>
  </si>
  <si>
    <t>11010005</t>
  </si>
  <si>
    <t>Hpe Htaw - 194940</t>
  </si>
  <si>
    <t>Kawt Kyaik - 195040</t>
  </si>
  <si>
    <t>Ka Lawt - 195140</t>
  </si>
  <si>
    <t>Pa Laing Kee - 195340</t>
  </si>
  <si>
    <t>Ku La Koke (Ah Lel Seik) - 195400</t>
  </si>
  <si>
    <t>Bay La Maing - 195401</t>
  </si>
  <si>
    <t>Kawt Pun - 195405</t>
  </si>
  <si>
    <t>Lein Maw Chan - 195407</t>
  </si>
  <si>
    <t>Hpa Yar Kone - 195408</t>
  </si>
  <si>
    <t>Wei Nut - 195440</t>
  </si>
  <si>
    <t>Ka Mar Saing - 195540</t>
  </si>
  <si>
    <t>Sin Kyone - 195640</t>
  </si>
  <si>
    <t>Ah Lel Ywar - 195740</t>
  </si>
  <si>
    <t>Me Yone Gyi - 195840</t>
  </si>
  <si>
    <t>Ka Toe Seik - 195940</t>
  </si>
  <si>
    <t>Kwin Ka Lay - 196040</t>
  </si>
  <si>
    <t>MMR011002004001</t>
  </si>
  <si>
    <t>MMR011002004002</t>
  </si>
  <si>
    <t>MMR011002004003</t>
  </si>
  <si>
    <t>MMR011002004004</t>
  </si>
  <si>
    <t>MMR011002004005</t>
  </si>
  <si>
    <t>MMR011002014001</t>
  </si>
  <si>
    <t>MMR011002014002</t>
  </si>
  <si>
    <t>MMR011002014003</t>
  </si>
  <si>
    <t>MMR011002024001</t>
  </si>
  <si>
    <t>MMR011002024002</t>
  </si>
  <si>
    <t>MMR011002024003</t>
  </si>
  <si>
    <t>MMR011002024004</t>
  </si>
  <si>
    <t>MMR011002024005</t>
  </si>
  <si>
    <t>MMR011002024006</t>
  </si>
  <si>
    <t>MMR011002034001</t>
  </si>
  <si>
    <t>MMR011002034002</t>
  </si>
  <si>
    <t>MMR011002034003</t>
  </si>
  <si>
    <t>MMR011002034004</t>
  </si>
  <si>
    <t>MMR011002040001</t>
  </si>
  <si>
    <t>MMR011002040002</t>
  </si>
  <si>
    <t>MMR011002040003</t>
  </si>
  <si>
    <t>MMR011002040004</t>
  </si>
  <si>
    <t>MMR011002040005</t>
  </si>
  <si>
    <t>MMR011002044002</t>
  </si>
  <si>
    <t>MMR011002044003</t>
  </si>
  <si>
    <t>MMR011003004001</t>
  </si>
  <si>
    <t>MMR011003004002</t>
  </si>
  <si>
    <t>MMR011003014001</t>
  </si>
  <si>
    <t>MMR011003014002</t>
  </si>
  <si>
    <t>MMR011003024001</t>
  </si>
  <si>
    <t>MMR011003034001</t>
  </si>
  <si>
    <t>MMR011003034002</t>
  </si>
  <si>
    <t>MMR011003040001</t>
  </si>
  <si>
    <t>MMR011004001001</t>
  </si>
  <si>
    <t>MMR011004002001</t>
  </si>
  <si>
    <t>MMR011004002002</t>
  </si>
  <si>
    <t>MMR011004002003</t>
  </si>
  <si>
    <t>MMR011004003001</t>
  </si>
  <si>
    <t>MMR011004003002</t>
  </si>
  <si>
    <t>MMR011004003003</t>
  </si>
  <si>
    <t>MMR011004004001</t>
  </si>
  <si>
    <t>MMR011004004002</t>
  </si>
  <si>
    <t>MMR011004005001</t>
  </si>
  <si>
    <t>MMR011004006001</t>
  </si>
  <si>
    <t>MMR011004007001</t>
  </si>
  <si>
    <t>MMR011004008001</t>
  </si>
  <si>
    <t>MMR011004009001</t>
  </si>
  <si>
    <t>MMR011004010001</t>
  </si>
  <si>
    <t>MMR011004011001</t>
  </si>
  <si>
    <t>MMR011004012001</t>
  </si>
  <si>
    <t>MMR011004012002</t>
  </si>
  <si>
    <t>MMR011004012003</t>
  </si>
  <si>
    <t>MMR011004013001</t>
  </si>
  <si>
    <t>MMR011004013003</t>
  </si>
  <si>
    <t>MMR011004014001</t>
  </si>
  <si>
    <t>MMR011004014002</t>
  </si>
  <si>
    <t>MMR011004015001</t>
  </si>
  <si>
    <t>MMR011004015002</t>
  </si>
  <si>
    <t>MMR011004015003</t>
  </si>
  <si>
    <t>MMR011004015004</t>
  </si>
  <si>
    <t>MMR011004016001</t>
  </si>
  <si>
    <t>MMR011004017001</t>
  </si>
  <si>
    <t>MMR011004017002</t>
  </si>
  <si>
    <t>MMR011004017003</t>
  </si>
  <si>
    <t>MMR011004017004</t>
  </si>
  <si>
    <t>MMR011004017005</t>
  </si>
  <si>
    <t>MMR011004018001</t>
  </si>
  <si>
    <t>MMR011004018003</t>
  </si>
  <si>
    <t>MMR011004019002</t>
  </si>
  <si>
    <t>MMR011004019007</t>
  </si>
  <si>
    <t>MMR011004020001</t>
  </si>
  <si>
    <t>MMR011004020002</t>
  </si>
  <si>
    <t>MMR011004021001</t>
  </si>
  <si>
    <t>MMR011004022001</t>
  </si>
  <si>
    <t>MMR011004022002</t>
  </si>
  <si>
    <t>MMR011004022003</t>
  </si>
  <si>
    <t>MMR011004023001</t>
  </si>
  <si>
    <t>MMR011004023003</t>
  </si>
  <si>
    <t>MMR011004023004</t>
  </si>
  <si>
    <t>MMR011004024001</t>
  </si>
  <si>
    <t>MMR011004024002</t>
  </si>
  <si>
    <t>MMR011004024004</t>
  </si>
  <si>
    <t>MMR011004024005</t>
  </si>
  <si>
    <t>MMR011004024006</t>
  </si>
  <si>
    <t>MMR011004024007</t>
  </si>
  <si>
    <t>MMR011004025001</t>
  </si>
  <si>
    <t>MMR011004025003</t>
  </si>
  <si>
    <t>MMR011004026001</t>
  </si>
  <si>
    <t>MMR011004026003</t>
  </si>
  <si>
    <t>MMR011004026004</t>
  </si>
  <si>
    <t>MMR011004026005</t>
  </si>
  <si>
    <t>MMR011005004001</t>
  </si>
  <si>
    <t>MMR011005004002</t>
  </si>
  <si>
    <t>MMR011005014001</t>
  </si>
  <si>
    <t>MMR011005024001</t>
  </si>
  <si>
    <t>MMR011005024002</t>
  </si>
  <si>
    <t>MMR011005034001</t>
  </si>
  <si>
    <t>MMR011005034002</t>
  </si>
  <si>
    <t>MMR011006004001</t>
  </si>
  <si>
    <t>MMR011006004002</t>
  </si>
  <si>
    <t>MMR011006004003</t>
  </si>
  <si>
    <t>MMR011006014001</t>
  </si>
  <si>
    <t>MMR011006014002</t>
  </si>
  <si>
    <t>MMR011006014003</t>
  </si>
  <si>
    <t>MMR011006024001</t>
  </si>
  <si>
    <t>MMR011006024002</t>
  </si>
  <si>
    <t>MMR011006024003</t>
  </si>
  <si>
    <t>MMR011006024004</t>
  </si>
  <si>
    <t>MMR011007004001</t>
  </si>
  <si>
    <t>MMR011007004002</t>
  </si>
  <si>
    <t>MMR011007014001</t>
  </si>
  <si>
    <t>MMR011007014002</t>
  </si>
  <si>
    <t>MMR011007014003</t>
  </si>
  <si>
    <t>MMR011007014004</t>
  </si>
  <si>
    <t>MMR011007014005</t>
  </si>
  <si>
    <t>MMR011007014006</t>
  </si>
  <si>
    <t>MMR011007014007</t>
  </si>
  <si>
    <t>MMR011007024001</t>
  </si>
  <si>
    <t>MMR011007034001</t>
  </si>
  <si>
    <t>MMR011007034002</t>
  </si>
  <si>
    <t>MMR011007034003</t>
  </si>
  <si>
    <t>MMR011007040001</t>
  </si>
  <si>
    <t>MMR011007040002</t>
  </si>
  <si>
    <t>MMR011007040003</t>
  </si>
  <si>
    <t>MMR011007040004</t>
  </si>
  <si>
    <t>MMR011007044001</t>
  </si>
  <si>
    <t>MMR011007044002</t>
  </si>
  <si>
    <t>MMR011007044003</t>
  </si>
  <si>
    <t>MMR011007044004</t>
  </si>
  <si>
    <t>MMR011008004001</t>
  </si>
  <si>
    <t>MMR011008004002</t>
  </si>
  <si>
    <t>MMR011008014001</t>
  </si>
  <si>
    <t>MMR011008024001</t>
  </si>
  <si>
    <t>MMR011008024002</t>
  </si>
  <si>
    <t>MMR011008024003</t>
  </si>
  <si>
    <t>MMR011008024004</t>
  </si>
  <si>
    <t>MMR011008034001</t>
  </si>
  <si>
    <t>MMR011008034002</t>
  </si>
  <si>
    <t>MMR011008034003</t>
  </si>
  <si>
    <t>MMR011008034004</t>
  </si>
  <si>
    <t>MMR011008040001</t>
  </si>
  <si>
    <t>MMR011008040002</t>
  </si>
  <si>
    <t>MMR011008040003</t>
  </si>
  <si>
    <t>MMR011008040004</t>
  </si>
  <si>
    <t>MMR011008040005</t>
  </si>
  <si>
    <t>MMR011008044001</t>
  </si>
  <si>
    <t>MMR011008044002</t>
  </si>
  <si>
    <t>MMR011008044003</t>
  </si>
  <si>
    <t>MMR011008044004</t>
  </si>
  <si>
    <t>MMR011008044005</t>
  </si>
  <si>
    <t>MMR011008044006</t>
  </si>
  <si>
    <t>MMR011008044007</t>
  </si>
  <si>
    <t>MMR011008044008</t>
  </si>
  <si>
    <t>MMR011008044009</t>
  </si>
  <si>
    <t>MMR011008044010</t>
  </si>
  <si>
    <t>MMR011008044011</t>
  </si>
  <si>
    <t>MMR011008044012</t>
  </si>
  <si>
    <t>MMR011008044013</t>
  </si>
  <si>
    <t>MMR011008044014</t>
  </si>
  <si>
    <t>MMR011010004001</t>
  </si>
  <si>
    <t>MMR011010004002</t>
  </si>
  <si>
    <t>MMR011010014001</t>
  </si>
  <si>
    <t>MMR011010014002</t>
  </si>
  <si>
    <t>MMR011010014003</t>
  </si>
  <si>
    <t>MMR011010014004</t>
  </si>
  <si>
    <t>MMR011010014005</t>
  </si>
  <si>
    <t>MMR011010014006</t>
  </si>
  <si>
    <t>MMR011010024001</t>
  </si>
  <si>
    <t>MMR011010024002</t>
  </si>
  <si>
    <t>MMR011010024003</t>
  </si>
  <si>
    <t>MMR011010024004</t>
  </si>
  <si>
    <t>MMR011010024005</t>
  </si>
  <si>
    <t>MMR011010024006</t>
  </si>
  <si>
    <t>MMR011010034001</t>
  </si>
  <si>
    <t>MMR011010034002</t>
  </si>
  <si>
    <t>MMR011010040001</t>
  </si>
  <si>
    <t>MMR011010040002</t>
  </si>
  <si>
    <t>MMR011010040003</t>
  </si>
  <si>
    <t>MMR011010040006</t>
  </si>
  <si>
    <t>MMR011010040007</t>
  </si>
  <si>
    <t>MMR011010040009</t>
  </si>
  <si>
    <t>MMR011010040010</t>
  </si>
  <si>
    <t>MMR011010040011</t>
  </si>
  <si>
    <t>MMR011010040012</t>
  </si>
  <si>
    <t>MMR011010040013</t>
  </si>
  <si>
    <t>MMR011010044001</t>
  </si>
  <si>
    <t>MMR011010044002</t>
  </si>
  <si>
    <t>MMR011010044003</t>
  </si>
  <si>
    <t>MMR011010044004</t>
  </si>
  <si>
    <t>MMR011010044005</t>
  </si>
  <si>
    <t>MMR011010044006</t>
  </si>
  <si>
    <t>MMR011010044007</t>
  </si>
  <si>
    <t>MMR011010044008</t>
  </si>
  <si>
    <t>Sorted by TownshipID</t>
  </si>
  <si>
    <t>Sorted by TownshipID  and VT ID</t>
  </si>
  <si>
    <t>Sorted by TownshipID  and Ward ID</t>
  </si>
  <si>
    <t>Sorted by TownshipID  and Ward Name</t>
  </si>
  <si>
    <t>=Form_Setup!$B$7:$C$7</t>
  </si>
  <si>
    <t>=Form_Setup!$C$7</t>
  </si>
  <si>
    <t>=constants!$E$2</t>
  </si>
  <si>
    <t>=Form_Setup!$B$7</t>
  </si>
  <si>
    <t>=constants!$D$2</t>
  </si>
  <si>
    <t>=constants!$B$2</t>
  </si>
  <si>
    <t>=constants!$A$2:$B$2</t>
  </si>
  <si>
    <t>=constants!$A$2</t>
  </si>
  <si>
    <t>=constants!$A$91:$A$111</t>
  </si>
  <si>
    <t>=constants!$A$91:$B$111</t>
  </si>
  <si>
    <t>=constants!$B$91:$B$111</t>
  </si>
  <si>
    <t>=constants!$A$16:$A$22</t>
  </si>
  <si>
    <t>=constants!$A$16:$B$22</t>
  </si>
  <si>
    <t>=constants!$B$16:$B$22</t>
  </si>
  <si>
    <t>=Form_Setup!$K$3</t>
  </si>
  <si>
    <t>=Form_Setup!$J$3</t>
  </si>
  <si>
    <t>=INDEX(GET.WORKSPACE(37+NOW()*0),21)</t>
  </si>
  <si>
    <t>=constants!$F$79:$F$96</t>
  </si>
  <si>
    <t>='SA-2'!$D$85</t>
  </si>
  <si>
    <t>=constants!$E$65:$E$72</t>
  </si>
  <si>
    <t>=constants!$E$65:$F$72</t>
  </si>
  <si>
    <t>=constants!$F$65:$F$72</t>
  </si>
  <si>
    <t>=Form_Setup!$I$7:$I$8</t>
  </si>
  <si>
    <t>=Form_Setup!$I$7:$J$8</t>
  </si>
  <si>
    <t>=Form_Setup!$J$7:$J$8</t>
  </si>
  <si>
    <t>=constants!$A$120:$A$149</t>
  </si>
  <si>
    <t>Facility_List</t>
  </si>
  <si>
    <t>=constants!$A$120:$B$149</t>
  </si>
  <si>
    <t>=constants!$B$120:$B$149</t>
  </si>
  <si>
    <t>=constants!$E$79:$E$96</t>
  </si>
  <si>
    <t>=constants!$E$78:$G$96</t>
  </si>
  <si>
    <t>=constants!$G$79:$G$96</t>
  </si>
  <si>
    <t>FormDate_31</t>
  </si>
  <si>
    <t>='SA-1'!$P$114</t>
  </si>
  <si>
    <t>='SA-1'!$P$113</t>
  </si>
  <si>
    <t>=PCET2_First!$AJ$8</t>
  </si>
  <si>
    <t>=PCET2_Second!$AJ$8</t>
  </si>
  <si>
    <t>='SA-2'!$V$98</t>
  </si>
  <si>
    <t>='SA-3'!$W$9</t>
  </si>
  <si>
    <t>='SA-4_Aug'!$K$83</t>
  </si>
  <si>
    <t>='SA-4_Feb'!$K$83</t>
  </si>
  <si>
    <t>='SA-4_Nov'!$K$78</t>
  </si>
  <si>
    <t>='PA-1'!$T$9</t>
  </si>
  <si>
    <t>='PA-2'!$AI$49</t>
  </si>
  <si>
    <t>='PA-3'!$P$9</t>
  </si>
  <si>
    <t>FormSignedName_31</t>
  </si>
  <si>
    <t>='SA-1'!$P$112</t>
  </si>
  <si>
    <t>=constants!$A$49:$B$61</t>
  </si>
  <si>
    <t>=constants!$B$49:$B$61</t>
  </si>
  <si>
    <t>=constants!$I$26:$I$37</t>
  </si>
  <si>
    <t>=constants!$I$26:$K$37</t>
  </si>
  <si>
    <t>=constants!$J$26:$J$37</t>
  </si>
  <si>
    <t>Grade_SortCode</t>
  </si>
  <si>
    <t>=constants!$K$26:$K$37</t>
  </si>
  <si>
    <t>=constants!$I$26</t>
  </si>
  <si>
    <t>=constants!$J$26</t>
  </si>
  <si>
    <t>=SUM('PA-1'!Grade09Count,'PA-1'!Grade10Count,'PA-1'!Grade11Count)</t>
  </si>
  <si>
    <t>=OFFSET('PA-1'!$C$21,'PA-1'!Grade3RowStart-0,1,Grade8RowEnd,5)</t>
  </si>
  <si>
    <t>=SUM('PA-1'!Grade03Count,'PA-1'!Grade04Count,'PA-1'!Grade05Count,'PA-1'!Grade06Count,'PA-1'!Grade07Count,'PA-1'!Grade08Count)</t>
  </si>
  <si>
    <t>=OFFSET('PA-1'!$C$21,'PA-1'!Grade9RowStart-0,1,Grade11RowEnd,5)</t>
  </si>
  <si>
    <t>=OFFSET('PA-1'!$C$21,1,0,RowCount_GradeSection,6)</t>
  </si>
  <si>
    <t>='PA-1'!$D$22:$D$41</t>
  </si>
  <si>
    <t>=constants!$F$41:$F$45</t>
  </si>
  <si>
    <t>=constants!$A$70:$A$72</t>
  </si>
  <si>
    <t>=constants!$A$70:$B$72</t>
  </si>
  <si>
    <t>=constants!$B$70:$B$72</t>
  </si>
  <si>
    <t>=constants!$E$116:$E$123</t>
  </si>
  <si>
    <t>=constants!$F$116:$F$123</t>
  </si>
  <si>
    <t>=constants!$AA$13:$AA$118</t>
  </si>
  <si>
    <t>=constants!$AA$13:$AC$118</t>
  </si>
  <si>
    <t>=constants!$E$100:$E$111</t>
  </si>
  <si>
    <t>=constants!$E$100:$F$111</t>
  </si>
  <si>
    <t>=constants!$F$100:$F$111</t>
  </si>
  <si>
    <t>=Form_Setup!$L$3</t>
  </si>
  <si>
    <t>=constants!$AP$2:$AP$37</t>
  </si>
  <si>
    <t>=constants!$AQ$2:$AQ$37</t>
  </si>
  <si>
    <t>=constants!$AN$2:$AN$37</t>
  </si>
  <si>
    <t>MyanmarLetter_List</t>
  </si>
  <si>
    <t>=constants!$AN$2:$AQ$37</t>
  </si>
  <si>
    <t>=constants!$AO$2:$AO$37</t>
  </si>
  <si>
    <t>=constants!$G$2</t>
  </si>
  <si>
    <t>=constants!$AN$41:$AN$54</t>
  </si>
  <si>
    <t>NRCState_List</t>
  </si>
  <si>
    <t>=constants!$AN$41:$AO$54</t>
  </si>
  <si>
    <t>=constants!$AO$41:$AO$54</t>
  </si>
  <si>
    <t>=constants!$B$9:$B$12</t>
  </si>
  <si>
    <t>NRCType_EN</t>
  </si>
  <si>
    <t>=constants!$C$9:$C$12</t>
  </si>
  <si>
    <t>=constants!$A$9:$A$12</t>
  </si>
  <si>
    <t>=constants!$A$9:$D$12</t>
  </si>
  <si>
    <t>NRCType_MM</t>
  </si>
  <si>
    <t>=constants!$D$9:$D$12</t>
  </si>
  <si>
    <t>=constants!$E$48:$E$61</t>
  </si>
  <si>
    <t>='Clean_PA_1 _Head'!$A$2</t>
  </si>
  <si>
    <t>='Clean_PA-2_ Head'!$A$2</t>
  </si>
  <si>
    <t>='Clean_PA-3_ Head'!$A$2</t>
  </si>
  <si>
    <t>='Clean_PCET1_01_ Head'!$A$2</t>
  </si>
  <si>
    <t>='Clean_PCET1_02_ Head'!$A$2</t>
  </si>
  <si>
    <t>='Clean_PCET1_06_ Head'!$A$2</t>
  </si>
  <si>
    <t>='Clean_PCET1_07_ Head'!$A$2</t>
  </si>
  <si>
    <t>='Clean_PCET1_08_ Head'!$A$2</t>
  </si>
  <si>
    <t>='Clean_PCET1_09_ Head'!$A$2</t>
  </si>
  <si>
    <t>='Clean_PCET1_10_ Head'!$A$2</t>
  </si>
  <si>
    <t>='Clean_PCET1_11_ Head'!$A$2</t>
  </si>
  <si>
    <t>='Clean_PCET1_12_ Head'!$A$2</t>
  </si>
  <si>
    <t>='Clean_PCET2_01_ Head'!$A$2</t>
  </si>
  <si>
    <t>='Clean_PCET2_02_ Head'!$A$2</t>
  </si>
  <si>
    <t>=Clean_PM_01_Head!$A$2</t>
  </si>
  <si>
    <t>=Clean_PM_02_Head!$A$2</t>
  </si>
  <si>
    <t>=Clean_PM_03_Head!$A$2</t>
  </si>
  <si>
    <t>=Clean_PM_06_Head!$A$2</t>
  </si>
  <si>
    <t>=Clean_PM_07_Head!$A$2</t>
  </si>
  <si>
    <t>=Clean_PM_08_Head!$A$2</t>
  </si>
  <si>
    <t>=Clean_PM_09_Head!$A$2</t>
  </si>
  <si>
    <t>=Clean_PM_10_Head!$A$2</t>
  </si>
  <si>
    <t>=Clean_PM_11_Head!$A$2</t>
  </si>
  <si>
    <t>=Clean_PM_12_Head!$A$2</t>
  </si>
  <si>
    <t>=COUNTIF('PA-1'!$D$22:$D$41,"?*")</t>
  </si>
  <si>
    <t>='Clean_SA_1 _Head'!$A$2</t>
  </si>
  <si>
    <t>='Clean_SA_2 _Head'!$A$2</t>
  </si>
  <si>
    <t>='Clean_SA_3 _Head'!$A$2</t>
  </si>
  <si>
    <t>='Clean_SA-4_Aug_ Head'!$A$2</t>
  </si>
  <si>
    <t>='Clean_SA-4_Feb_ Head'!$A$2</t>
  </si>
  <si>
    <t>='Clean_SA-4_Nov_ Head'!$A$2</t>
  </si>
  <si>
    <t>=Clean_School_AYInfo!$A$2</t>
  </si>
  <si>
    <t>=constants!$A$25:$A$36</t>
  </si>
  <si>
    <t>=constants!$A$25:$B$36</t>
  </si>
  <si>
    <t>=constants!$B$25:$B$36</t>
  </si>
  <si>
    <t>=constants!$A$40:$A$46</t>
  </si>
  <si>
    <t>=constants!$A$40:$B$46</t>
  </si>
  <si>
    <t>=constants!$B$40:$B$46</t>
  </si>
  <si>
    <t>=constants!$A$83:$A$86</t>
  </si>
  <si>
    <t>=constants!$A$83:$B$86</t>
  </si>
  <si>
    <t>=constants!$B$83:$B$86</t>
  </si>
  <si>
    <t>=constants!$F$9:$F$18</t>
  </si>
  <si>
    <t>=constants!$A$78:$A$79</t>
  </si>
  <si>
    <t>=constants!$A$78:$B$79</t>
  </si>
  <si>
    <t>=constants!$B$78:$B$79</t>
  </si>
  <si>
    <t>=constants!$Q$28:$Q$54</t>
  </si>
  <si>
    <t>=constants!$Q$28:$S$54</t>
  </si>
  <si>
    <t>=constants!$R$28:$R$54</t>
  </si>
  <si>
    <t>=variables!$A$2</t>
  </si>
  <si>
    <t>=variables!$B$2</t>
  </si>
  <si>
    <t>=variables!$A$8</t>
  </si>
  <si>
    <t>=variables!$B$8</t>
  </si>
  <si>
    <t>='SA-1'!$I$17</t>
  </si>
  <si>
    <t>=variables!$A$5</t>
  </si>
  <si>
    <t>=variables!$B$5</t>
  </si>
  <si>
    <t>='SA-1'!$D$19</t>
  </si>
  <si>
    <t>=variables!$A$14</t>
  </si>
  <si>
    <t>=variables!$A$11</t>
  </si>
  <si>
    <t>=variables!$D$2</t>
  </si>
  <si>
    <t>=variables!$E$2</t>
  </si>
  <si>
    <t>='SA-1'!$H$15</t>
  </si>
  <si>
    <t>=variables!$C$2</t>
  </si>
  <si>
    <t>='SA-1'!$H$13</t>
  </si>
  <si>
    <t>=Form_Setup!$F$3</t>
  </si>
  <si>
    <t>=Form_Setup!$H$3</t>
  </si>
  <si>
    <t>=Form_Setup!$I$3</t>
  </si>
  <si>
    <t>=Form_Setup!$G$3</t>
  </si>
  <si>
    <t>=constants!$V$9:$V$21</t>
  </si>
  <si>
    <t>=constants!$V$9:$W$21</t>
  </si>
  <si>
    <t>=constants!$W$8:$W$22</t>
  </si>
  <si>
    <t>=constants!$V$28:$X$63</t>
  </si>
  <si>
    <t>=constants!$W$28:$W$63</t>
  </si>
  <si>
    <t>=constants!$X$28:$X$63</t>
  </si>
  <si>
    <t>=Form_Setup!$C$19</t>
  </si>
  <si>
    <t>='PA-1'!$E$19</t>
  </si>
  <si>
    <t>=PCET1_Jun!$X$11</t>
  </si>
  <si>
    <t>=PCET2_First!$AC$11</t>
  </si>
  <si>
    <t>=Form_Setup!$A$3</t>
  </si>
  <si>
    <t>=Form_Setup!$C$3</t>
  </si>
  <si>
    <t>=Form_Setup!$M$3</t>
  </si>
  <si>
    <t>=Form_Setup!$A$3:$N$3</t>
  </si>
  <si>
    <t>=Form_Setup!$D$3</t>
  </si>
  <si>
    <t>=Form_Setup!$E$3</t>
  </si>
  <si>
    <t>=Form_Setup!$B$3</t>
  </si>
  <si>
    <t>=Form_Setup!$N$3</t>
  </si>
  <si>
    <t>=Clean_TQ_Aug_Head!$A$2</t>
  </si>
  <si>
    <t>=Clean_TQ_Feb_Head!$A$2</t>
  </si>
  <si>
    <t>=Clean_TQ_Nov_Head!$A$2</t>
  </si>
  <si>
    <t>='3_Townships'!$A$2:$A$11</t>
  </si>
  <si>
    <t>=variables!$D$5</t>
  </si>
  <si>
    <t>=OFFSET(Village_VT_Start,MATCH(CLEAN(Selected_Ward_VT_ID),Village_VT_Column,0)-1,1,COUNTIF(Village_VT_Column,CLEAN(Selected_Ward_VT_ID)),2)</t>
  </si>
  <si>
    <t>=OFFSET(Village_VT_Start,MATCH(CLEAN(Township_ID),Village_TS_Column,0)-1,1,COUNTIF(Village_TS_Column,CLEAN(Township_ID)),2)</t>
  </si>
  <si>
    <t>=Village_Names_TS!$F$2:$F$1183</t>
  </si>
  <si>
    <t>=OFFSET(Village_Names_TS!$B$1,MATCH(CLEAN(Township_ID),Village_Names_TS!$A$2:$A$1183,0),4,COUNTIF(Village_Names_TS!$A$2:$A$1183,CLEAN(Township_ID)),1)</t>
  </si>
  <si>
    <t>='7_Villages'!$A$1:$A$1183</t>
  </si>
  <si>
    <t>='7_Villages'!$A$1</t>
  </si>
  <si>
    <t>='7_Villages'!$B$1:$B$1183</t>
  </si>
  <si>
    <t>='7_Villages'!$B$1</t>
  </si>
  <si>
    <t>='7_Villages'!$D$2:$D$1183</t>
  </si>
  <si>
    <t>=OFFSET(VT_TS_Start,MATCH(Township_ID,VT_TS_Column,0)-1,1,COUNTIF(VT_TS_Column,Township_ID),2)</t>
  </si>
  <si>
    <t>=OFFSET(Ward_TS_Start,MATCH(Township_ID,Ward_TS_Column,0)-1,1,COUNTIF(Ward_TS_Column,Township_ID),2)</t>
  </si>
  <si>
    <t>=Ward_Names_TS!$F$2:$F$87</t>
  </si>
  <si>
    <t>=OFFSET(Ward_Names_TS!$C$1,MATCH(CLEAN(Township_ID),Ward_Names_TS!$A$2:$A$87,0),3,COUNTIF(Ward_Names_TS!$A$2:$A$87,CLEAN(Township_ID)),1)</t>
  </si>
  <si>
    <t>='5_Wards'!$A$1:$A$87</t>
  </si>
  <si>
    <t>='5_Wards'!$A$1</t>
  </si>
  <si>
    <t>='5_Wards'!$C$1:$C$87</t>
  </si>
  <si>
    <t>=constants!$A$64:$A$67</t>
  </si>
  <si>
    <t>=constants!$A$64:$B$67</t>
  </si>
  <si>
    <t>=constants!$B$64:$B$67</t>
  </si>
  <si>
    <t>='SA-2'!$M$76</t>
  </si>
  <si>
    <t>='6_Village_Tracts'!$B$2:$B$378</t>
  </si>
  <si>
    <t>='6_Village_Tracts'!$A$1:$A$378</t>
  </si>
  <si>
    <t>='6_Village_Tracts'!$A$1</t>
  </si>
  <si>
    <t>='6_Village_Tracts'!$C$1:$C$378</t>
  </si>
  <si>
    <t>Sources</t>
  </si>
  <si>
    <t>In Cash (Kyats)</t>
  </si>
  <si>
    <t>Material</t>
  </si>
  <si>
    <t>Labour</t>
  </si>
  <si>
    <t>Local Authorities</t>
  </si>
  <si>
    <t>UN/International and local NGOs</t>
  </si>
  <si>
    <t>Well Wishers</t>
  </si>
  <si>
    <t>PTA</t>
  </si>
  <si>
    <t>BOT</t>
  </si>
  <si>
    <t>Others</t>
  </si>
  <si>
    <t>FINANCIAL SOURCES (END OF MARCH)</t>
  </si>
  <si>
    <t>Totlal</t>
  </si>
  <si>
    <t>If Govt</t>
  </si>
  <si>
    <t>In Kind s(Kyats)</t>
  </si>
  <si>
    <t>Welcome to the Township Education Management System. In order to use this program,
 click 'Options...' on the Message Bar and select 'Enable this content'. 
Alternatively, open the file with Macro Control from a Trusted Location.</t>
  </si>
  <si>
    <t>School open days for each period 
(June-Aug)</t>
  </si>
  <si>
    <t>0305</t>
  </si>
  <si>
    <t>0306</t>
  </si>
  <si>
    <t>0307</t>
  </si>
  <si>
    <t>0308</t>
  </si>
  <si>
    <t>0309</t>
  </si>
  <si>
    <t>0310</t>
  </si>
  <si>
    <t>0311</t>
  </si>
  <si>
    <t>0312</t>
  </si>
  <si>
    <t>0313</t>
  </si>
  <si>
    <t>0314</t>
  </si>
  <si>
    <t>0315</t>
  </si>
  <si>
    <t>0319</t>
  </si>
  <si>
    <t>0322</t>
  </si>
  <si>
    <t>0325</t>
  </si>
  <si>
    <t>0326</t>
  </si>
  <si>
    <t>0327</t>
  </si>
  <si>
    <t>0328</t>
  </si>
  <si>
    <t>0329</t>
  </si>
  <si>
    <t>0330</t>
  </si>
  <si>
    <t>0402</t>
  </si>
  <si>
    <t>0404</t>
  </si>
  <si>
    <t>Item 04 Total</t>
  </si>
  <si>
    <t>0405</t>
  </si>
  <si>
    <t>0406</t>
  </si>
  <si>
    <t>0407</t>
  </si>
  <si>
    <t>0408</t>
  </si>
  <si>
    <t>0409</t>
  </si>
  <si>
    <t>0410</t>
  </si>
  <si>
    <t>0502</t>
  </si>
  <si>
    <t>0505</t>
  </si>
  <si>
    <t>0506</t>
  </si>
  <si>
    <t>0507</t>
  </si>
  <si>
    <t>0508</t>
  </si>
  <si>
    <t>0509</t>
  </si>
  <si>
    <t>0510</t>
  </si>
  <si>
    <t>0511</t>
  </si>
  <si>
    <t>0512</t>
  </si>
  <si>
    <t>Item 05 Total</t>
  </si>
  <si>
    <t>0503</t>
  </si>
  <si>
    <t>0606</t>
  </si>
  <si>
    <t>Item 06 Total</t>
  </si>
  <si>
    <t>0604</t>
  </si>
  <si>
    <t>0701</t>
  </si>
  <si>
    <t>0707</t>
  </si>
  <si>
    <t>Item 07 Total</t>
  </si>
  <si>
    <t>(၄၀ X ၃၀)ပေ(၁)ထပ်</t>
  </si>
  <si>
    <t>(၄၀ X ၃၀)ပေ(၂)ထပ်</t>
  </si>
  <si>
    <t>(၆၀ X ၃၀)ပေ(၁)ထပ်</t>
  </si>
  <si>
    <t>(၆၀ X ၃၀)ပေ(၂)ထပ်</t>
  </si>
  <si>
    <t>(၈၀ X ၃၀)ပေ(၁)ထပ်</t>
  </si>
  <si>
    <t>(၈၀ X ၃၀)ပေ(၂)ထပ်</t>
  </si>
  <si>
    <t>(၉၀ X ၃၀)ပေ(၁)ထပ်</t>
  </si>
  <si>
    <t>(၉၀ X ၃၀)ပေ(၂)ထပ်</t>
  </si>
  <si>
    <t>(၁၀၀ X ၃၀)ပေ(၁)ထပ်</t>
  </si>
  <si>
    <t>(၁၀၀ X ၃၀)ပေ(၂)ထပ်</t>
  </si>
  <si>
    <t>(၁၂၀ X ၃၀)ပေ(၁)ထပ်</t>
  </si>
  <si>
    <t>(၁၂၀ X ၃၀)ပေ(၂)ထပ်</t>
  </si>
  <si>
    <t>(၁)ယောက်ထိုင်ခုံ</t>
  </si>
  <si>
    <t>(၁)ယောက်စာရေးခုံ</t>
  </si>
  <si>
    <t>(၂)ယောက်ထိုင်ခုံ</t>
  </si>
  <si>
    <t>(၂)ယောက်စာရေးခုံ</t>
  </si>
  <si>
    <t>(၃)ယောက်ထိုင်ခုံ</t>
  </si>
  <si>
    <t>(၃)ယောက်စာရေးခုံ</t>
  </si>
  <si>
    <t>(၄)ယောက်ထိုင်ခုံ</t>
  </si>
  <si>
    <t>(၄)ယောက်စာရေးခုံ</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</si>
  <si>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</si>
  <si>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</si>
  <si>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</si>
  <si>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</si>
  <si>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</si>
  <si>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</si>
  <si>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</si>
  <si>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</si>
  <si>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</si>
  <si>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</si>
  <si>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</si>
  <si>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</si>
  <si>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</si>
  <si>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</si>
  <si>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</si>
  <si>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</si>
  <si>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</si>
  <si>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</si>
  <si>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</si>
  <si>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</si>
  <si>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</si>
  <si>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</si>
  <si>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</si>
  <si>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</si>
  <si>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</si>
  <si>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</si>
  <si>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 xml:space="preserve">                 BUDGET PLAN (AUG,NOV,FEB)</t>
  </si>
  <si>
    <t>GirlAll
Listed2</t>
  </si>
  <si>
    <t>BoyAll
Pass</t>
  </si>
  <si>
    <t>GirlAll
Pass</t>
  </si>
  <si>
    <t>Pass in all subjects</t>
  </si>
  <si>
    <t>=IF(AND(NOT($G21=""),COUNTIF(TearcherID_Nov,$G21)&gt;1),TRUE,FALSE)</t>
  </si>
  <si>
    <t>(June-Aug/
Sept-Nov/Dec-Aug)</t>
  </si>
  <si>
    <t>School open days for each period 
(Sept-Nov)</t>
  </si>
  <si>
    <t>TEACHER ATTENDANCE (NOV)</t>
  </si>
  <si>
    <t>=IF(AND(NOT($G21=""),COUNTIF(TearcherID_Feb,$G21)&gt;1),TRUE,FALSE)</t>
  </si>
  <si>
    <t>School open days for each period 
(Dec-Feb)</t>
  </si>
  <si>
    <t>TEACHER ATTENDANCE (FEB)</t>
  </si>
  <si>
    <t>=IFERROR(INDEX(tblPM06[Boy1 Enrolled],MATCH([GradeSection],  tblPM06[GradeSection],0),1),INDEX(tblPA1[Boy1 Total],MATCH([GradeSection],tblPA1[GradeSection],0),1))</t>
  </si>
  <si>
    <t>/</t>
  </si>
  <si>
    <t>အ.ထ.က ရင်ငြိမ်</t>
  </si>
  <si>
    <t>ငွေဝင်း</t>
  </si>
  <si>
    <t>1993</t>
  </si>
  <si>
    <t>1983</t>
  </si>
  <si>
    <t>1991</t>
  </si>
  <si>
    <t>2003</t>
  </si>
  <si>
    <t>ပမန</t>
  </si>
  <si>
    <t>အတန</t>
  </si>
  <si>
    <t>030552</t>
  </si>
  <si>
    <t>030979</t>
  </si>
  <si>
    <t>135754</t>
  </si>
  <si>
    <t>031065</t>
  </si>
  <si>
    <t>035362</t>
  </si>
  <si>
    <t>094980</t>
  </si>
  <si>
    <t>126133</t>
  </si>
  <si>
    <t>070487</t>
  </si>
  <si>
    <t>133059</t>
  </si>
  <si>
    <t>001832</t>
  </si>
  <si>
    <t>195067</t>
  </si>
  <si>
    <t>003215</t>
  </si>
  <si>
    <t>031273</t>
  </si>
  <si>
    <t>031274</t>
  </si>
  <si>
    <t>030858</t>
  </si>
  <si>
    <t>003334</t>
  </si>
  <si>
    <t>013348</t>
  </si>
  <si>
    <t>031075</t>
  </si>
  <si>
    <t>000938</t>
  </si>
  <si>
    <t>198796</t>
  </si>
  <si>
    <t>111061</t>
  </si>
  <si>
    <t>006110</t>
  </si>
  <si>
    <t>123699</t>
  </si>
  <si>
    <t>222621</t>
  </si>
  <si>
    <t>10/ပမန (နိုင်) 030552</t>
  </si>
  <si>
    <t>102226211030552</t>
  </si>
  <si>
    <t>10/ပမန (နိုင်) 030979</t>
  </si>
  <si>
    <t>102226211030979</t>
  </si>
  <si>
    <t>10/ပမန (နိုင်) 135754</t>
  </si>
  <si>
    <t>102226211135754</t>
  </si>
  <si>
    <t>10/ပမန (နိုင်) 031075</t>
  </si>
  <si>
    <t>102226211031075</t>
  </si>
  <si>
    <t>10/ပမန (နိုင်) 031065</t>
  </si>
  <si>
    <t>102226211031065</t>
  </si>
  <si>
    <t>10/ပမန (နိုင်) 035362</t>
  </si>
  <si>
    <t>10/ပမန (နိုင်) 094980</t>
  </si>
  <si>
    <t>10/ပမန (နိုင်) 126133</t>
  </si>
  <si>
    <t>102226211126133</t>
  </si>
  <si>
    <t>341721</t>
  </si>
  <si>
    <t>7/အတန (နိုင်) 070487</t>
  </si>
  <si>
    <t>10/ပမန (နိုင်) 133059</t>
  </si>
  <si>
    <t>102226211133059</t>
  </si>
  <si>
    <t>10/ပမန (နိုင်) 001832</t>
  </si>
  <si>
    <t>102226211001832</t>
  </si>
  <si>
    <t>10/ပမန (နိုင်) 195067</t>
  </si>
  <si>
    <t>102226211195067</t>
  </si>
  <si>
    <t>10/ပမန (နိုင်) 003215</t>
  </si>
  <si>
    <t>102226211003215</t>
  </si>
  <si>
    <t>10/ပမန (နိုင်) 031273</t>
  </si>
  <si>
    <t>102226211031273</t>
  </si>
  <si>
    <t>10/ပမန (နိုင်) 031274</t>
  </si>
  <si>
    <t>102226211031274</t>
  </si>
  <si>
    <t>10/ပမန (နိုင်) 030858</t>
  </si>
  <si>
    <t>102226211030858</t>
  </si>
  <si>
    <t>10/ပမန (နိုင်) 003334</t>
  </si>
  <si>
    <t>102226211003334</t>
  </si>
  <si>
    <t>10/ပမန (နိုင်) 013348</t>
  </si>
  <si>
    <t>102226211013348</t>
  </si>
  <si>
    <t>10/ပမန (နိုင်) 000938</t>
  </si>
  <si>
    <t>102226211000938</t>
  </si>
  <si>
    <t>10/ပမန (နိုင်) 198796</t>
  </si>
  <si>
    <t>102226211198796</t>
  </si>
  <si>
    <t>10/ပမန (နိုင်) 111061</t>
  </si>
  <si>
    <t>102226211111061</t>
  </si>
  <si>
    <t>10/ပမန (နိုင်) 006110</t>
  </si>
  <si>
    <t>102226211006110</t>
  </si>
  <si>
    <t>10/ပမန (နိုင်) 123699</t>
  </si>
  <si>
    <t>102226211123699</t>
  </si>
  <si>
    <t>0902</t>
  </si>
  <si>
    <t>1002</t>
  </si>
  <si>
    <t>1102</t>
  </si>
  <si>
    <t>1104</t>
  </si>
  <si>
    <t>1105</t>
  </si>
</sst>
</file>

<file path=xl/styles.xml><?xml version="1.0" encoding="utf-8"?>
<styleSheet xmlns="http://schemas.openxmlformats.org/spreadsheetml/2006/main" xmlns:mc="http://schemas.openxmlformats.org/markup-compatibility/2006" xmlns:x14ac="http://schemas.microsoft.com/office/spreadsheetml/2009/9/ac" mc:Ignorable="x14ac">
  <numFmts count="38">
    <numFmt numFmtId="44" formatCode="_(&quot;$&quot;* #,##0.00_);_(&quot;$&quot;* \(#,##0.00\);_(&quot;$&quot;* &quot;-&quot;??_);_(@_)"/>
    <numFmt numFmtId="43" formatCode="_(* #,##0.00_);_(* \(#,##0.00\);_(* &quot;-&quot;??_);_(@_)"/>
    <numFmt numFmtId="164" formatCode="[$-F800]dddd\,\ mmmm\ dd\,\ yyyy"/>
    <numFmt numFmtId="165" formatCode="mmm\ d\,\ yyyy"/>
    <numFmt numFmtId="166" formatCode="ddd"/>
    <numFmt numFmtId="167" formatCode="m\-d\-yy"/>
    <numFmt numFmtId="168" formatCode="m\-d\-yyyy"/>
    <numFmt numFmtId="169" formatCode="mm\-dd\-yy"/>
    <numFmt numFmtId="170" formatCode="mmmm\ dd\,\ yyyy"/>
    <numFmt numFmtId="171" formatCode="dddd\,\ mmmm\ d\,\ yyyy"/>
    <numFmt numFmtId="172" formatCode="ddd\,\ mmm\ d\,\ yyyy"/>
    <numFmt numFmtId="173" formatCode="mmm\-dd\-yy\ \(ddd\)"/>
    <numFmt numFmtId="174" formatCode="m\-d"/>
    <numFmt numFmtId="175" formatCode="mmm\ d"/>
    <numFmt numFmtId="176" formatCode="d\ mmm\,\ yyyy"/>
    <numFmt numFmtId="177" formatCode="d\-m\-yy"/>
    <numFmt numFmtId="178" formatCode="d\-m\-yyyy"/>
    <numFmt numFmtId="179" formatCode="dd/mm/yy"/>
    <numFmt numFmtId="180" formatCode="dd\-mm\-yyyy"/>
    <numFmt numFmtId="181" formatCode="dd\ mmmm\ yyyy"/>
    <numFmt numFmtId="182" formatCode="dddd\,\ d\ mmmm\,\ yyyy"/>
    <numFmt numFmtId="183" formatCode="ddd\,\ d\ mmm\,\ yyyy"/>
    <numFmt numFmtId="184" formatCode="dd\-mmm\-yy\ \(ddd\)"/>
    <numFmt numFmtId="185" formatCode="d\-m"/>
    <numFmt numFmtId="186" formatCode="d\ mmm"/>
    <numFmt numFmtId="187" formatCode="yyyy\-mm\-dd"/>
    <numFmt numFmtId="188" formatCode="yyyy\.mm\.dd"/>
    <numFmt numFmtId="189" formatCode="mmm\-yyyy"/>
    <numFmt numFmtId="190" formatCode="mm\-yyyy"/>
    <numFmt numFmtId="191" formatCode="m"/>
    <numFmt numFmtId="192" formatCode="mm"/>
    <numFmt numFmtId="193" formatCode="mmm"/>
    <numFmt numFmtId="194" formatCode="mmmm"/>
    <numFmt numFmtId="195" formatCode="d"/>
    <numFmt numFmtId="196" formatCode="dddd"/>
    <numFmt numFmtId="197" formatCode="yy"/>
    <numFmt numFmtId="198" formatCode="yyyy"/>
    <numFmt numFmtId="199" formatCode="dd\/mm\/yyyy"/>
  </numFmts>
  <fonts count="53" x14ac:knownFonts="1">
    <font>
      <sz val="11"/>
      <color theme="1"/>
      <name val="Calibri"/>
      <family val="2"/>
      <scheme val="minor"/>
    </font>
    <font>
      <sz val="11"/>
      <color indexed="8"/>
      <name val="Calibri"/>
      <family val="2"/>
    </font>
    <font>
      <sz val="10"/>
      <name val="Arial"/>
      <family val="2"/>
    </font>
    <font>
      <sz val="11"/>
      <name val="Myanmar3"/>
      <family val="1"/>
    </font>
    <font>
      <sz val="11"/>
      <color theme="1"/>
      <name val="Myanmar3"/>
      <family val="1"/>
    </font>
    <font>
      <b/>
      <sz val="11"/>
      <name val="Myanmar3"/>
      <family val="1"/>
    </font>
    <font>
      <b/>
      <sz val="11"/>
      <color theme="1"/>
      <name val="Myanmar3"/>
      <family val="1"/>
    </font>
    <font>
      <sz val="10"/>
      <name val="Myanmar3"/>
      <family val="1"/>
    </font>
    <font>
      <sz val="9"/>
      <name val="Myanmar3"/>
      <family val="1"/>
    </font>
    <font>
      <b/>
      <sz val="14"/>
      <name val="Myanmar3"/>
      <family val="1"/>
    </font>
    <font>
      <sz val="10"/>
      <name val="Arial"/>
      <family val="2"/>
    </font>
    <font>
      <sz val="10"/>
      <color indexed="8"/>
      <name val="Arial"/>
      <family val="2"/>
    </font>
    <font>
      <sz val="11"/>
      <color indexed="8"/>
      <name val="Myanmar3"/>
      <family val="1"/>
    </font>
    <font>
      <sz val="10"/>
      <color indexed="8"/>
      <name val="Myanmar3"/>
      <family val="1"/>
    </font>
    <font>
      <b/>
      <sz val="10"/>
      <name val="Myanmar3"/>
      <family val="1"/>
    </font>
    <font>
      <sz val="8"/>
      <name val="Myanmar3"/>
      <family val="1"/>
    </font>
    <font>
      <sz val="12"/>
      <name val="Arial"/>
      <family val="2"/>
    </font>
    <font>
      <sz val="1"/>
      <name val="Myanmar3"/>
      <family val="1"/>
    </font>
    <font>
      <b/>
      <sz val="12"/>
      <name val="Myanmar3"/>
      <family val="1"/>
    </font>
    <font>
      <b/>
      <sz val="9"/>
      <name val="Myanmar3"/>
      <family val="1"/>
    </font>
    <font>
      <b/>
      <sz val="8"/>
      <name val="Myanmar3"/>
      <family val="1"/>
    </font>
    <font>
      <u/>
      <sz val="10"/>
      <name val="Myanmar3"/>
      <family val="1"/>
    </font>
    <font>
      <sz val="10"/>
      <color theme="1"/>
      <name val="Myanmar3"/>
      <family val="1"/>
    </font>
    <font>
      <sz val="9"/>
      <color indexed="81"/>
      <name val="Tahoma"/>
      <family val="2"/>
    </font>
    <font>
      <b/>
      <sz val="9"/>
      <color indexed="81"/>
      <name val="Tahoma"/>
      <family val="2"/>
    </font>
    <font>
      <sz val="11"/>
      <color theme="1"/>
      <name val="Calibri"/>
      <family val="2"/>
      <scheme val="minor"/>
    </font>
    <font>
      <sz val="12"/>
      <color theme="1"/>
      <name val="Times New Roman"/>
      <family val="2"/>
    </font>
    <font>
      <sz val="12"/>
      <name val="Myanmar3"/>
      <family val="1"/>
    </font>
    <font>
      <b/>
      <sz val="11"/>
      <name val="Calibri"/>
      <family val="2"/>
      <scheme val="minor"/>
    </font>
    <font>
      <sz val="10"/>
      <color theme="0"/>
      <name val="Myanmar3"/>
      <family val="1"/>
    </font>
    <font>
      <b/>
      <sz val="10"/>
      <color indexed="63"/>
      <name val="Myanmar3"/>
      <family val="1"/>
    </font>
    <font>
      <b/>
      <sz val="10"/>
      <color theme="1"/>
      <name val="Myanmar3"/>
      <family val="1"/>
    </font>
    <font>
      <b/>
      <sz val="12"/>
      <color indexed="63"/>
      <name val="Myanmar3"/>
      <family val="1"/>
    </font>
    <font>
      <b/>
      <sz val="12"/>
      <color theme="1"/>
      <name val="Myanmar3"/>
      <family val="1"/>
    </font>
    <font>
      <sz val="12"/>
      <color theme="1"/>
      <name val="Myanmar3"/>
      <family val="1"/>
    </font>
    <font>
      <sz val="10"/>
      <color theme="1"/>
      <name val="Calibri"/>
      <family val="2"/>
      <scheme val="minor"/>
    </font>
    <font>
      <b/>
      <sz val="10"/>
      <color indexed="8"/>
      <name val="Myanmar3"/>
      <family val="1"/>
    </font>
    <font>
      <b/>
      <sz val="11"/>
      <color theme="1"/>
      <name val="Calibri"/>
      <family val="2"/>
      <scheme val="minor"/>
    </font>
    <font>
      <b/>
      <sz val="9"/>
      <color theme="0"/>
      <name val="Myanmar3"/>
      <family val="1"/>
    </font>
    <font>
      <sz val="9"/>
      <color theme="0"/>
      <name val="Myanmar3"/>
      <family val="1"/>
    </font>
    <font>
      <b/>
      <sz val="9"/>
      <color theme="1"/>
      <name val="Myanmar3"/>
      <family val="1"/>
    </font>
    <font>
      <b/>
      <sz val="10"/>
      <color theme="0"/>
      <name val="Myanmar3"/>
      <family val="1"/>
    </font>
    <font>
      <sz val="9"/>
      <color theme="0" tint="-4.9989318521683403E-2"/>
      <name val="Myanmar3"/>
      <family val="1"/>
    </font>
    <font>
      <b/>
      <sz val="11"/>
      <color theme="0" tint="-4.9989318521683403E-2"/>
      <name val="Myanmar3"/>
      <family val="1"/>
    </font>
    <font>
      <b/>
      <sz val="8"/>
      <color theme="1"/>
      <name val="Myanmar3"/>
      <family val="1"/>
    </font>
    <font>
      <sz val="11"/>
      <color theme="0"/>
      <name val="Myanmar3"/>
      <family val="1"/>
    </font>
    <font>
      <sz val="11"/>
      <color theme="1"/>
      <name val="Yunghkio"/>
    </font>
    <font>
      <b/>
      <sz val="14"/>
      <color theme="0"/>
      <name val="Myanmar3"/>
      <family val="1"/>
    </font>
    <font>
      <b/>
      <sz val="16"/>
      <name val="Myanmar3"/>
      <family val="1"/>
    </font>
    <font>
      <b/>
      <sz val="20"/>
      <name val="Myanmar3"/>
      <family val="1"/>
    </font>
    <font>
      <b/>
      <sz val="18"/>
      <name val="Myanmar3"/>
      <family val="1"/>
    </font>
    <font>
      <sz val="8"/>
      <color rgb="FF000000"/>
      <name val="Tahoma"/>
      <family val="2"/>
    </font>
    <font>
      <sz val="11"/>
      <name val="Calibri"/>
      <family val="2"/>
      <scheme val="minor"/>
    </font>
  </fonts>
  <fills count="28">
    <fill>
      <patternFill patternType="none"/>
    </fill>
    <fill>
      <patternFill patternType="gray125"/>
    </fill>
    <fill>
      <patternFill patternType="solid">
        <fgColor indexed="26"/>
        <bgColor indexed="64"/>
      </patternFill>
    </fill>
    <fill>
      <patternFill patternType="solid">
        <fgColor indexed="22"/>
        <bgColor indexed="0"/>
      </patternFill>
    </fill>
    <fill>
      <patternFill patternType="solid">
        <fgColor rgb="FFFFFFCC"/>
        <bgColor indexed="64"/>
      </patternFill>
    </fill>
    <fill>
      <patternFill patternType="solid">
        <fgColor rgb="FFD4F8C0"/>
        <bgColor indexed="64"/>
      </patternFill>
    </fill>
    <fill>
      <patternFill patternType="solid">
        <fgColor rgb="FFBFDBFF"/>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FFC000"/>
        <bgColor indexed="64"/>
      </patternFill>
    </fill>
    <fill>
      <patternFill patternType="solid">
        <fgColor theme="0" tint="-0.34998626667073579"/>
        <bgColor indexed="64"/>
      </patternFill>
    </fill>
    <fill>
      <patternFill patternType="solid">
        <fgColor rgb="FFD2E1F0"/>
        <bgColor indexed="64"/>
      </patternFill>
    </fill>
    <fill>
      <patternFill patternType="solid">
        <fgColor theme="0"/>
        <bgColor theme="4" tint="0.79998168889431442"/>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darkGray">
        <fgColor theme="9" tint="-0.24994659260841701"/>
        <bgColor rgb="FFFF0000"/>
      </patternFill>
    </fill>
  </fills>
  <borders count="79">
    <border>
      <left/>
      <right/>
      <top/>
      <bottom/>
      <diagonal/>
    </border>
    <border>
      <left/>
      <right/>
      <top style="thin">
        <color indexed="64"/>
      </top>
      <bottom/>
      <diagonal/>
    </border>
    <border>
      <left/>
      <right/>
      <top/>
      <bottom style="thin">
        <color indexed="22"/>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auto="1"/>
      </top>
      <bottom style="hair">
        <color auto="1"/>
      </bottom>
      <diagonal/>
    </border>
    <border>
      <left style="thin">
        <color indexed="8"/>
      </left>
      <right style="thin">
        <color indexed="8"/>
      </right>
      <top style="thin">
        <color indexed="8"/>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thin">
        <color indexed="64"/>
      </top>
      <bottom/>
      <diagonal/>
    </border>
    <border>
      <left style="thin">
        <color indexed="8"/>
      </left>
      <right style="thin">
        <color indexed="8"/>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diagonal/>
    </border>
    <border>
      <left/>
      <right style="thin">
        <color indexed="64"/>
      </right>
      <top style="medium">
        <color indexed="64"/>
      </top>
      <bottom/>
      <diagonal/>
    </border>
    <border>
      <left style="double">
        <color indexed="64"/>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medium">
        <color indexed="64"/>
      </bottom>
      <diagonal/>
    </border>
    <border>
      <left style="double">
        <color indexed="64"/>
      </left>
      <right/>
      <top style="thin">
        <color indexed="64"/>
      </top>
      <bottom/>
      <diagonal/>
    </border>
    <border>
      <left style="hair">
        <color auto="1"/>
      </left>
      <right/>
      <top/>
      <bottom style="hair">
        <color auto="1"/>
      </bottom>
      <diagonal/>
    </border>
    <border>
      <left/>
      <right style="hair">
        <color auto="1"/>
      </right>
      <top/>
      <bottom style="hair">
        <color auto="1"/>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right style="thin">
        <color indexed="8"/>
      </right>
      <top/>
      <bottom/>
      <diagonal/>
    </border>
    <border>
      <left style="medium">
        <color indexed="64"/>
      </left>
      <right style="medium">
        <color indexed="64"/>
      </right>
      <top style="medium">
        <color indexed="64"/>
      </top>
      <bottom style="medium">
        <color indexed="64"/>
      </bottom>
      <diagonal/>
    </border>
    <border>
      <left/>
      <right/>
      <top/>
      <bottom style="hair">
        <color auto="1"/>
      </bottom>
      <diagonal/>
    </border>
    <border>
      <left style="medium">
        <color indexed="64"/>
      </left>
      <right style="thin">
        <color indexed="64"/>
      </right>
      <top/>
      <bottom style="thin">
        <color indexed="64"/>
      </bottom>
      <diagonal/>
    </border>
    <border>
      <left/>
      <right style="thin">
        <color theme="7" tint="0.39997558519241921"/>
      </right>
      <top/>
      <bottom style="thin">
        <color theme="7" tint="0.39997558519241921"/>
      </bottom>
      <diagonal/>
    </border>
    <border>
      <left/>
      <right/>
      <top/>
      <bottom style="thin">
        <color theme="7" tint="0.39997558519241921"/>
      </bottom>
      <diagonal/>
    </border>
    <border>
      <left/>
      <right/>
      <top/>
      <bottom style="thin">
        <color indexed="8"/>
      </bottom>
      <diagonal/>
    </border>
    <border>
      <left style="thin">
        <color indexed="64"/>
      </left>
      <right style="thin">
        <color indexed="64"/>
      </right>
      <top style="medium">
        <color indexed="64"/>
      </top>
      <bottom/>
      <diagonal/>
    </border>
    <border>
      <left style="thin">
        <color theme="7" tint="0.39997558519241921"/>
      </left>
      <right style="thin">
        <color theme="7" tint="0.39997558519241921"/>
      </right>
      <top/>
      <bottom style="thin">
        <color theme="7" tint="0.39997558519241921"/>
      </bottom>
      <diagonal/>
    </border>
    <border>
      <left/>
      <right style="thin">
        <color theme="7" tint="0.39994506668294322"/>
      </right>
      <top/>
      <bottom/>
      <diagonal/>
    </border>
  </borders>
  <cellStyleXfs count="17">
    <xf numFmtId="0" fontId="0" fillId="0" borderId="0"/>
    <xf numFmtId="0" fontId="2" fillId="0" borderId="0"/>
    <xf numFmtId="0" fontId="10" fillId="0" borderId="0"/>
    <xf numFmtId="0" fontId="11" fillId="0" borderId="0"/>
    <xf numFmtId="0" fontId="2" fillId="0" borderId="0"/>
    <xf numFmtId="0" fontId="2" fillId="0" borderId="0"/>
    <xf numFmtId="0" fontId="2" fillId="0" borderId="0"/>
    <xf numFmtId="44" fontId="25" fillId="0" borderId="0" applyFont="0" applyFill="0" applyBorder="0" applyAlignment="0" applyProtection="0"/>
    <xf numFmtId="0" fontId="26" fillId="0" borderId="0"/>
    <xf numFmtId="43" fontId="2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972">
    <xf numFmtId="0" fontId="0" fillId="0" borderId="0" xfId="0"/>
    <xf numFmtId="0" fontId="1" fillId="3" borderId="3" xfId="0" applyFont="1" applyFill="1" applyBorder="1" applyAlignment="1">
      <alignment horizontal="center"/>
    </xf>
    <xf numFmtId="0" fontId="0" fillId="0" borderId="0" xfId="0" applyAlignment="1"/>
    <xf numFmtId="0" fontId="4" fillId="0" borderId="0" xfId="0" applyFont="1"/>
    <xf numFmtId="0" fontId="4" fillId="0" borderId="0" xfId="0" applyFont="1" applyBorder="1"/>
    <xf numFmtId="0" fontId="4" fillId="0" borderId="0" xfId="0" applyFont="1" applyFill="1" applyAlignment="1">
      <alignment vertical="center"/>
    </xf>
    <xf numFmtId="0" fontId="3" fillId="0" borderId="7" xfId="0" applyFont="1" applyBorder="1" applyAlignment="1" applyProtection="1">
      <alignment horizontal="left" vertical="center"/>
      <protection locked="0"/>
    </xf>
    <xf numFmtId="0" fontId="4" fillId="0" borderId="0" xfId="0" applyFont="1" applyFill="1" applyAlignment="1" applyProtection="1">
      <alignment vertical="center"/>
    </xf>
    <xf numFmtId="0" fontId="5" fillId="0" borderId="0" xfId="0" applyFont="1" applyFill="1" applyBorder="1" applyAlignment="1" applyProtection="1">
      <alignment vertical="center"/>
    </xf>
    <xf numFmtId="0" fontId="4" fillId="0" borderId="7" xfId="0" applyFont="1" applyBorder="1"/>
    <xf numFmtId="0" fontId="4" fillId="0" borderId="7" xfId="0" applyFont="1" applyBorder="1" applyAlignment="1">
      <alignment horizontal="left"/>
    </xf>
    <xf numFmtId="0" fontId="4" fillId="0" borderId="0" xfId="0" quotePrefix="1" applyNumberFormat="1" applyFont="1"/>
    <xf numFmtId="0" fontId="4" fillId="0" borderId="7" xfId="0" quotePrefix="1" applyNumberFormat="1" applyFont="1" applyBorder="1"/>
    <xf numFmtId="0" fontId="4" fillId="0" borderId="0" xfId="0" applyFont="1" applyBorder="1" applyAlignment="1">
      <alignment horizontal="left"/>
    </xf>
    <xf numFmtId="0" fontId="4" fillId="0" borderId="0" xfId="0" quotePrefix="1" applyNumberFormat="1" applyFont="1" applyBorder="1"/>
    <xf numFmtId="0" fontId="9" fillId="0" borderId="0" xfId="0" applyFont="1" applyFill="1" applyBorder="1" applyAlignment="1" applyProtection="1">
      <alignment horizontal="right" vertical="center"/>
    </xf>
    <xf numFmtId="0" fontId="12" fillId="3" borderId="3" xfId="3" applyFont="1" applyFill="1" applyBorder="1" applyAlignment="1">
      <alignment horizontal="center"/>
    </xf>
    <xf numFmtId="0" fontId="13" fillId="0" borderId="0" xfId="3" applyFont="1" applyAlignment="1"/>
    <xf numFmtId="0" fontId="12" fillId="0" borderId="14" xfId="3" applyFont="1" applyFill="1" applyBorder="1" applyAlignment="1">
      <alignment wrapText="1"/>
    </xf>
    <xf numFmtId="0" fontId="13" fillId="0" borderId="0" xfId="3" applyFont="1"/>
    <xf numFmtId="0" fontId="12" fillId="7" borderId="14" xfId="3" applyFont="1" applyFill="1" applyBorder="1" applyAlignment="1">
      <alignment wrapText="1"/>
    </xf>
    <xf numFmtId="0" fontId="12" fillId="3" borderId="3" xfId="0" applyFont="1" applyFill="1" applyBorder="1" applyAlignment="1">
      <alignment horizontal="center"/>
    </xf>
    <xf numFmtId="0" fontId="12" fillId="0" borderId="14" xfId="0" applyFont="1" applyFill="1" applyBorder="1" applyAlignment="1">
      <alignment wrapText="1"/>
    </xf>
    <xf numFmtId="0" fontId="4" fillId="0" borderId="0" xfId="0" applyFont="1" applyAlignment="1"/>
    <xf numFmtId="0" fontId="12" fillId="0" borderId="14" xfId="3" quotePrefix="1" applyFont="1" applyFill="1" applyBorder="1" applyAlignment="1">
      <alignment wrapText="1"/>
    </xf>
    <xf numFmtId="0" fontId="12" fillId="7" borderId="14" xfId="3" quotePrefix="1" applyFont="1" applyFill="1" applyBorder="1" applyAlignment="1">
      <alignment wrapText="1"/>
    </xf>
    <xf numFmtId="0" fontId="12" fillId="0" borderId="14" xfId="3" quotePrefix="1" applyFont="1" applyFill="1" applyBorder="1" applyAlignment="1"/>
    <xf numFmtId="49" fontId="12" fillId="3" borderId="3" xfId="3" applyNumberFormat="1" applyFont="1" applyFill="1" applyBorder="1" applyAlignment="1">
      <alignment horizontal="center"/>
    </xf>
    <xf numFmtId="49" fontId="13" fillId="0" borderId="0" xfId="3" applyNumberFormat="1" applyFont="1" applyAlignment="1"/>
    <xf numFmtId="0" fontId="7" fillId="0" borderId="4" xfId="2" applyFont="1" applyFill="1" applyBorder="1" applyAlignment="1" applyProtection="1">
      <alignment vertical="center"/>
    </xf>
    <xf numFmtId="0" fontId="7" fillId="0" borderId="0" xfId="2" applyFont="1" applyFill="1" applyAlignment="1" applyProtection="1">
      <alignment vertical="center"/>
    </xf>
    <xf numFmtId="0" fontId="7" fillId="0" borderId="5" xfId="2" applyFont="1" applyFill="1" applyBorder="1" applyAlignment="1" applyProtection="1">
      <alignment vertical="center"/>
    </xf>
    <xf numFmtId="0" fontId="5" fillId="0" borderId="0" xfId="2" applyFont="1" applyFill="1" applyBorder="1" applyAlignment="1" applyProtection="1">
      <alignment vertical="center"/>
    </xf>
    <xf numFmtId="0" fontId="7" fillId="0" borderId="1" xfId="2" applyFont="1" applyFill="1" applyBorder="1" applyAlignment="1" applyProtection="1">
      <alignment vertical="center"/>
    </xf>
    <xf numFmtId="0" fontId="7" fillId="0" borderId="0" xfId="2" applyFont="1" applyFill="1" applyBorder="1" applyAlignment="1" applyProtection="1">
      <alignment vertical="center"/>
    </xf>
    <xf numFmtId="0" fontId="7" fillId="0" borderId="0" xfId="2" applyFont="1" applyFill="1" applyBorder="1" applyAlignment="1" applyProtection="1">
      <alignment horizontal="center" vertical="center"/>
    </xf>
    <xf numFmtId="0" fontId="8" fillId="0" borderId="0" xfId="2" applyFont="1" applyFill="1" applyBorder="1" applyAlignment="1" applyProtection="1">
      <alignment vertical="center"/>
    </xf>
    <xf numFmtId="0" fontId="4" fillId="0" borderId="0" xfId="0" applyFont="1" applyProtection="1"/>
    <xf numFmtId="0" fontId="7" fillId="7" borderId="0" xfId="2" applyFont="1" applyFill="1" applyBorder="1" applyAlignment="1" applyProtection="1">
      <alignment vertical="center"/>
    </xf>
    <xf numFmtId="0" fontId="7" fillId="0" borderId="0" xfId="2" applyFont="1" applyFill="1" applyBorder="1" applyAlignment="1" applyProtection="1">
      <alignment horizontal="right" vertical="center"/>
    </xf>
    <xf numFmtId="0" fontId="7" fillId="0" borderId="10" xfId="2" applyFont="1" applyFill="1" applyBorder="1" applyAlignment="1" applyProtection="1">
      <alignment vertical="center"/>
    </xf>
    <xf numFmtId="0" fontId="14" fillId="0" borderId="0" xfId="2" applyFont="1" applyFill="1" applyBorder="1" applyAlignment="1" applyProtection="1">
      <alignment vertical="center"/>
    </xf>
    <xf numFmtId="0" fontId="3" fillId="0" borderId="7" xfId="0" applyFont="1" applyBorder="1" applyAlignment="1" applyProtection="1">
      <alignment horizontal="center" vertical="center" wrapText="1"/>
    </xf>
    <xf numFmtId="0" fontId="8" fillId="0" borderId="0" xfId="2" applyFont="1" applyFill="1" applyBorder="1" applyAlignment="1" applyProtection="1">
      <alignment horizontal="center" vertical="center"/>
    </xf>
    <xf numFmtId="0" fontId="1" fillId="3" borderId="18" xfId="0" applyFont="1" applyFill="1" applyBorder="1" applyAlignment="1">
      <alignment horizontal="center"/>
    </xf>
    <xf numFmtId="49" fontId="0" fillId="0" borderId="0" xfId="0" applyNumberFormat="1"/>
    <xf numFmtId="0" fontId="3" fillId="0" borderId="0" xfId="0" applyNumberFormat="1" applyFont="1" applyFill="1" applyBorder="1" applyAlignment="1" applyProtection="1">
      <alignment horizontal="left" vertical="center"/>
      <protection locked="0"/>
    </xf>
    <xf numFmtId="0" fontId="0" fillId="0" borderId="0" xfId="0" applyProtection="1">
      <protection locked="0"/>
    </xf>
    <xf numFmtId="0" fontId="4" fillId="0" borderId="7" xfId="0" applyFont="1" applyBorder="1" applyProtection="1">
      <protection locked="0"/>
    </xf>
    <xf numFmtId="0" fontId="0" fillId="0" borderId="7" xfId="0" applyBorder="1" applyProtection="1">
      <protection locked="0"/>
    </xf>
    <xf numFmtId="0" fontId="4" fillId="0" borderId="0" xfId="0" applyFont="1" applyFill="1" applyBorder="1" applyAlignment="1" applyProtection="1">
      <alignment vertical="center"/>
    </xf>
    <xf numFmtId="0" fontId="7" fillId="0" borderId="20" xfId="2" applyFont="1" applyFill="1" applyBorder="1" applyAlignment="1" applyProtection="1">
      <alignment vertical="center"/>
    </xf>
    <xf numFmtId="0" fontId="7" fillId="0" borderId="22" xfId="2" applyFont="1" applyFill="1" applyBorder="1" applyAlignment="1" applyProtection="1">
      <alignment vertical="center"/>
    </xf>
    <xf numFmtId="0" fontId="5" fillId="0" borderId="22" xfId="0" applyFont="1" applyFill="1" applyBorder="1" applyAlignment="1" applyProtection="1">
      <alignment vertical="center"/>
    </xf>
    <xf numFmtId="0" fontId="5" fillId="0" borderId="21" xfId="0" applyFont="1" applyFill="1" applyBorder="1" applyAlignment="1" applyProtection="1">
      <alignment vertical="center"/>
    </xf>
    <xf numFmtId="0" fontId="4" fillId="0" borderId="21" xfId="0" applyFont="1" applyFill="1" applyBorder="1" applyAlignment="1" applyProtection="1">
      <alignment vertical="center"/>
    </xf>
    <xf numFmtId="0" fontId="7" fillId="0" borderId="21" xfId="2" applyFont="1" applyFill="1" applyBorder="1" applyAlignment="1" applyProtection="1">
      <alignment vertical="center"/>
    </xf>
    <xf numFmtId="0" fontId="14" fillId="0" borderId="21" xfId="2" applyFont="1" applyFill="1" applyBorder="1" applyAlignment="1" applyProtection="1">
      <alignment vertical="center"/>
    </xf>
    <xf numFmtId="0" fontId="7" fillId="7" borderId="21" xfId="2" applyFont="1" applyFill="1" applyBorder="1" applyAlignment="1" applyProtection="1">
      <alignment vertical="center"/>
    </xf>
    <xf numFmtId="0" fontId="7" fillId="0" borderId="26" xfId="2" applyFont="1" applyFill="1" applyBorder="1" applyAlignment="1" applyProtection="1">
      <alignment vertical="center"/>
    </xf>
    <xf numFmtId="0" fontId="7" fillId="0" borderId="27" xfId="2" applyFont="1" applyFill="1" applyBorder="1" applyAlignment="1" applyProtection="1">
      <alignment vertical="center"/>
    </xf>
    <xf numFmtId="0" fontId="14" fillId="0" borderId="23" xfId="2" applyFont="1" applyFill="1" applyBorder="1" applyAlignment="1" applyProtection="1">
      <alignment vertical="center"/>
    </xf>
    <xf numFmtId="0" fontId="17" fillId="8" borderId="0" xfId="2" applyFont="1" applyFill="1" applyBorder="1" applyAlignment="1" applyProtection="1">
      <alignment vertical="center"/>
      <protection locked="0"/>
    </xf>
    <xf numFmtId="49" fontId="4" fillId="5" borderId="7" xfId="0" applyNumberFormat="1" applyFont="1" applyFill="1" applyBorder="1" applyAlignment="1" applyProtection="1">
      <alignment horizontal="left" vertical="center"/>
      <protection locked="0"/>
    </xf>
    <xf numFmtId="0" fontId="1" fillId="3" borderId="31" xfId="0" applyFont="1" applyFill="1" applyBorder="1" applyAlignment="1">
      <alignment horizontal="center"/>
    </xf>
    <xf numFmtId="0" fontId="0" fillId="0" borderId="0" xfId="0" applyNumberFormat="1"/>
    <xf numFmtId="0" fontId="4" fillId="9" borderId="0" xfId="0" quotePrefix="1" applyNumberFormat="1" applyFont="1" applyFill="1"/>
    <xf numFmtId="0" fontId="14" fillId="0" borderId="0" xfId="2" applyFont="1" applyFill="1" applyAlignment="1" applyProtection="1">
      <alignment horizontal="right" vertical="center"/>
    </xf>
    <xf numFmtId="166" fontId="16" fillId="0" borderId="0" xfId="0" applyNumberFormat="1" applyFont="1" applyAlignment="1" applyProtection="1">
      <alignment horizontal="center"/>
      <protection locked="0"/>
    </xf>
    <xf numFmtId="0" fontId="16" fillId="0" borderId="0" xfId="0" applyFont="1" applyProtection="1">
      <protection locked="0"/>
    </xf>
    <xf numFmtId="0" fontId="4" fillId="5" borderId="7" xfId="0" applyNumberFormat="1" applyFont="1" applyFill="1" applyBorder="1" applyAlignment="1" applyProtection="1">
      <alignment horizontal="left" vertical="center"/>
      <protection locked="0"/>
    </xf>
    <xf numFmtId="0" fontId="4" fillId="6" borderId="7" xfId="0" applyNumberFormat="1" applyFont="1" applyFill="1" applyBorder="1" applyAlignment="1" applyProtection="1">
      <alignment horizontal="left" vertical="center"/>
    </xf>
    <xf numFmtId="49" fontId="4" fillId="0" borderId="7" xfId="0" applyNumberFormat="1" applyFont="1" applyBorder="1" applyProtection="1">
      <protection locked="0"/>
    </xf>
    <xf numFmtId="0" fontId="7" fillId="0" borderId="22" xfId="2" applyFont="1" applyFill="1" applyBorder="1" applyAlignment="1" applyProtection="1">
      <alignment horizontal="center" vertical="center"/>
    </xf>
    <xf numFmtId="49" fontId="4" fillId="0" borderId="0" xfId="0" quotePrefix="1" applyNumberFormat="1" applyFont="1"/>
    <xf numFmtId="0" fontId="4" fillId="6" borderId="0" xfId="0" applyFont="1" applyFill="1" applyBorder="1" applyAlignment="1">
      <alignment horizontal="left" vertical="center"/>
    </xf>
    <xf numFmtId="0" fontId="7" fillId="0" borderId="0" xfId="1" applyFont="1" applyAlignment="1">
      <alignment horizontal="center" vertical="center"/>
    </xf>
    <xf numFmtId="0" fontId="8" fillId="0" borderId="32" xfId="1" applyFont="1" applyBorder="1" applyAlignment="1">
      <alignment vertical="center" wrapText="1"/>
    </xf>
    <xf numFmtId="0" fontId="8" fillId="0" borderId="32" xfId="1" applyFont="1" applyBorder="1" applyAlignment="1">
      <alignment horizontal="center" vertical="center" wrapText="1"/>
    </xf>
    <xf numFmtId="0" fontId="7" fillId="0" borderId="39" xfId="1" applyFont="1" applyBorder="1" applyAlignment="1">
      <alignment vertical="center"/>
    </xf>
    <xf numFmtId="0" fontId="7" fillId="0" borderId="40" xfId="1" applyFont="1" applyBorder="1" applyAlignment="1">
      <alignment vertical="center"/>
    </xf>
    <xf numFmtId="0" fontId="8" fillId="0" borderId="33" xfId="1" applyFont="1" applyBorder="1" applyAlignment="1">
      <alignment horizontal="center" vertical="center" wrapText="1"/>
    </xf>
    <xf numFmtId="0" fontId="4" fillId="6" borderId="32" xfId="0" applyNumberFormat="1" applyFont="1" applyFill="1" applyBorder="1" applyAlignment="1" applyProtection="1">
      <alignment horizontal="left" vertical="center"/>
    </xf>
    <xf numFmtId="0" fontId="8" fillId="0" borderId="34" xfId="0" applyNumberFormat="1" applyFont="1" applyFill="1" applyBorder="1" applyAlignment="1" applyProtection="1">
      <alignment horizontal="center" vertical="center" wrapText="1"/>
    </xf>
    <xf numFmtId="0" fontId="4" fillId="0" borderId="0" xfId="0" applyFont="1" applyBorder="1" applyAlignment="1">
      <alignment vertical="center"/>
    </xf>
    <xf numFmtId="0" fontId="4" fillId="0" borderId="0" xfId="0" applyFont="1" applyAlignment="1">
      <alignment vertical="center"/>
    </xf>
    <xf numFmtId="0" fontId="7" fillId="0" borderId="5" xfId="1" applyFont="1" applyBorder="1" applyAlignment="1">
      <alignment vertical="center"/>
    </xf>
    <xf numFmtId="0" fontId="7" fillId="0" borderId="21" xfId="1" applyFont="1" applyBorder="1" applyAlignment="1">
      <alignment vertical="center"/>
    </xf>
    <xf numFmtId="0" fontId="7" fillId="0" borderId="0" xfId="1" applyFont="1" applyBorder="1" applyAlignment="1">
      <alignment vertical="center"/>
    </xf>
    <xf numFmtId="0" fontId="7" fillId="0" borderId="0" xfId="1" applyFont="1" applyAlignment="1">
      <alignment vertical="center"/>
    </xf>
    <xf numFmtId="0" fontId="7" fillId="0" borderId="22" xfId="1" applyFont="1" applyBorder="1" applyAlignment="1">
      <alignment vertical="center"/>
    </xf>
    <xf numFmtId="0" fontId="7" fillId="0" borderId="8" xfId="1" applyFont="1" applyBorder="1" applyAlignment="1">
      <alignment vertical="center"/>
    </xf>
    <xf numFmtId="199" fontId="0" fillId="0" borderId="0" xfId="0" applyNumberFormat="1"/>
    <xf numFmtId="0" fontId="8" fillId="0" borderId="0" xfId="1" applyFont="1" applyBorder="1" applyAlignment="1">
      <alignment vertical="center"/>
    </xf>
    <xf numFmtId="0" fontId="14" fillId="0" borderId="0" xfId="1" applyFont="1" applyBorder="1" applyAlignment="1">
      <alignment vertical="center"/>
    </xf>
    <xf numFmtId="0" fontId="5" fillId="6" borderId="7" xfId="2" applyFont="1" applyFill="1" applyBorder="1" applyAlignment="1">
      <alignment horizontal="center" vertical="center"/>
    </xf>
    <xf numFmtId="0" fontId="7" fillId="0" borderId="10" xfId="1" applyFont="1" applyBorder="1" applyAlignment="1">
      <alignment vertical="center"/>
    </xf>
    <xf numFmtId="0" fontId="7" fillId="0" borderId="0" xfId="1" applyFont="1" applyBorder="1" applyAlignment="1">
      <alignment horizontal="right" vertical="center"/>
    </xf>
    <xf numFmtId="0" fontId="14" fillId="0" borderId="0" xfId="2" applyFont="1" applyFill="1" applyBorder="1" applyAlignment="1" applyProtection="1">
      <alignment horizontal="right" vertical="center"/>
    </xf>
    <xf numFmtId="0" fontId="7" fillId="0" borderId="23" xfId="1" applyFont="1" applyBorder="1" applyAlignment="1">
      <alignment vertical="center"/>
    </xf>
    <xf numFmtId="0" fontId="7" fillId="0" borderId="29" xfId="1" applyFont="1" applyBorder="1" applyAlignment="1">
      <alignment vertical="center"/>
    </xf>
    <xf numFmtId="0" fontId="14" fillId="0" borderId="21" xfId="1" applyFont="1" applyBorder="1" applyAlignment="1">
      <alignment vertical="center"/>
    </xf>
    <xf numFmtId="0" fontId="4" fillId="0" borderId="7" xfId="0" applyFont="1" applyBorder="1" applyAlignment="1">
      <alignment wrapText="1"/>
    </xf>
    <xf numFmtId="0" fontId="0" fillId="7" borderId="0" xfId="0" applyFill="1" applyAlignment="1"/>
    <xf numFmtId="0" fontId="3" fillId="0" borderId="0" xfId="0" applyFont="1"/>
    <xf numFmtId="0" fontId="27" fillId="0" borderId="0" xfId="8" applyFont="1"/>
    <xf numFmtId="0" fontId="27" fillId="0" borderId="21" xfId="8" applyFont="1" applyBorder="1"/>
    <xf numFmtId="0" fontId="27" fillId="0" borderId="0" xfId="8" applyFont="1" applyBorder="1"/>
    <xf numFmtId="0" fontId="27" fillId="0" borderId="22" xfId="8" applyFont="1" applyBorder="1"/>
    <xf numFmtId="0" fontId="27" fillId="0" borderId="0" xfId="8" applyFont="1" applyBorder="1" applyAlignment="1">
      <alignment horizontal="center"/>
    </xf>
    <xf numFmtId="0" fontId="27" fillId="0" borderId="7" xfId="8" applyFont="1" applyBorder="1"/>
    <xf numFmtId="0" fontId="27" fillId="0" borderId="0" xfId="8" applyFont="1" applyBorder="1" applyAlignment="1">
      <alignment horizontal="center" vertical="center" textRotation="90"/>
    </xf>
    <xf numFmtId="0" fontId="27" fillId="0" borderId="24" xfId="8" applyFont="1" applyBorder="1"/>
    <xf numFmtId="0" fontId="27" fillId="0" borderId="26" xfId="8" applyFont="1" applyBorder="1"/>
    <xf numFmtId="0" fontId="27" fillId="0" borderId="15" xfId="8" applyFont="1" applyBorder="1" applyAlignment="1">
      <alignment horizontal="center" vertical="top"/>
    </xf>
    <xf numFmtId="0" fontId="27" fillId="0" borderId="7" xfId="8" applyFont="1" applyBorder="1" applyAlignment="1">
      <alignment horizontal="center" vertical="top"/>
    </xf>
    <xf numFmtId="0" fontId="27" fillId="0" borderId="48" xfId="8" applyFont="1" applyFill="1" applyBorder="1" applyAlignment="1">
      <alignment horizontal="left"/>
    </xf>
    <xf numFmtId="0" fontId="18" fillId="4" borderId="35" xfId="0" applyFont="1" applyFill="1" applyBorder="1" applyAlignment="1" applyProtection="1">
      <alignment vertical="center"/>
    </xf>
    <xf numFmtId="0" fontId="3" fillId="0" borderId="0" xfId="0" applyFont="1" applyProtection="1">
      <protection locked="0"/>
    </xf>
    <xf numFmtId="0" fontId="4" fillId="6" borderId="7" xfId="0" applyNumberFormat="1" applyFont="1" applyFill="1" applyBorder="1"/>
    <xf numFmtId="0" fontId="4" fillId="6" borderId="7" xfId="0" applyNumberFormat="1" applyFont="1" applyFill="1" applyBorder="1" applyAlignment="1">
      <alignment horizontal="left"/>
    </xf>
    <xf numFmtId="0" fontId="3" fillId="0" borderId="0" xfId="0" applyFont="1" applyBorder="1"/>
    <xf numFmtId="0" fontId="5" fillId="0" borderId="22" xfId="2" applyFont="1" applyFill="1" applyBorder="1" applyAlignment="1" applyProtection="1">
      <alignment vertical="center"/>
    </xf>
    <xf numFmtId="43" fontId="27" fillId="6" borderId="49" xfId="8" applyNumberFormat="1" applyFont="1" applyFill="1" applyBorder="1" applyAlignment="1">
      <alignment horizontal="center"/>
    </xf>
    <xf numFmtId="43" fontId="27" fillId="6" borderId="7" xfId="8" applyNumberFormat="1" applyFont="1" applyFill="1" applyBorder="1"/>
    <xf numFmtId="43" fontId="27" fillId="6" borderId="52" xfId="8" applyNumberFormat="1" applyFont="1" applyFill="1" applyBorder="1"/>
    <xf numFmtId="0" fontId="14" fillId="0" borderId="0" xfId="2" applyFont="1" applyFill="1" applyBorder="1" applyAlignment="1" applyProtection="1">
      <alignment horizontal="center" vertical="center"/>
    </xf>
    <xf numFmtId="0" fontId="27" fillId="0" borderId="4" xfId="8" applyFont="1" applyBorder="1"/>
    <xf numFmtId="0" fontId="27" fillId="0" borderId="30" xfId="8" applyFont="1" applyBorder="1"/>
    <xf numFmtId="43" fontId="0" fillId="0" borderId="0" xfId="0" applyNumberFormat="1"/>
    <xf numFmtId="0" fontId="0" fillId="13" borderId="0" xfId="0" applyFill="1"/>
    <xf numFmtId="43" fontId="0" fillId="13" borderId="0" xfId="0" applyNumberFormat="1" applyFill="1"/>
    <xf numFmtId="0" fontId="0" fillId="0" borderId="0" xfId="0" applyFill="1"/>
    <xf numFmtId="0" fontId="7" fillId="0" borderId="0" xfId="2" applyFont="1" applyFill="1" applyBorder="1" applyAlignment="1" applyProtection="1">
      <alignment vertical="center"/>
      <protection locked="0"/>
    </xf>
    <xf numFmtId="0" fontId="14" fillId="0" borderId="10" xfId="2" applyFont="1" applyFill="1" applyBorder="1" applyAlignment="1" applyProtection="1">
      <alignment vertical="center"/>
    </xf>
    <xf numFmtId="0" fontId="17" fillId="8" borderId="21" xfId="2" applyFont="1" applyFill="1" applyBorder="1" applyAlignment="1" applyProtection="1">
      <alignment vertical="center"/>
      <protection locked="0"/>
    </xf>
    <xf numFmtId="0" fontId="4" fillId="0" borderId="22" xfId="0" applyFont="1" applyFill="1" applyBorder="1" applyAlignment="1" applyProtection="1">
      <alignment vertical="center"/>
    </xf>
    <xf numFmtId="0" fontId="4" fillId="0" borderId="21" xfId="0" applyFont="1" applyBorder="1" applyProtection="1"/>
    <xf numFmtId="0" fontId="4" fillId="0" borderId="0" xfId="0" applyFont="1" applyBorder="1" applyProtection="1"/>
    <xf numFmtId="0" fontId="4" fillId="0" borderId="22" xfId="0" applyFont="1" applyBorder="1" applyProtection="1"/>
    <xf numFmtId="0" fontId="7" fillId="0" borderId="24" xfId="2" applyFont="1" applyFill="1" applyBorder="1" applyAlignment="1" applyProtection="1">
      <alignment vertical="center"/>
    </xf>
    <xf numFmtId="0" fontId="7" fillId="0" borderId="25" xfId="2" applyFont="1" applyFill="1" applyBorder="1" applyAlignment="1" applyProtection="1">
      <alignment vertical="center"/>
    </xf>
    <xf numFmtId="0" fontId="7" fillId="0" borderId="28" xfId="2" applyFont="1" applyFill="1" applyBorder="1" applyAlignment="1" applyProtection="1">
      <alignment vertical="center"/>
    </xf>
    <xf numFmtId="0" fontId="7" fillId="0" borderId="29" xfId="2" applyFont="1" applyFill="1" applyBorder="1" applyAlignment="1" applyProtection="1">
      <alignment vertical="center"/>
    </xf>
    <xf numFmtId="0" fontId="3" fillId="0" borderId="7" xfId="1" applyFont="1" applyBorder="1"/>
    <xf numFmtId="0" fontId="3" fillId="0" borderId="7" xfId="1" applyFont="1" applyBorder="1" applyAlignment="1">
      <alignment vertical="center"/>
    </xf>
    <xf numFmtId="0" fontId="7" fillId="6" borderId="15" xfId="2" applyFont="1" applyFill="1" applyBorder="1" applyAlignment="1" applyProtection="1">
      <alignment horizontal="right" vertical="center"/>
    </xf>
    <xf numFmtId="0" fontId="17" fillId="8" borderId="0" xfId="2" applyFont="1" applyFill="1" applyBorder="1" applyAlignment="1" applyProtection="1">
      <alignment vertical="center"/>
    </xf>
    <xf numFmtId="0" fontId="7" fillId="11" borderId="0" xfId="1" applyFont="1" applyFill="1" applyBorder="1" applyAlignment="1" applyProtection="1">
      <alignment vertical="center"/>
    </xf>
    <xf numFmtId="0" fontId="14" fillId="10" borderId="7" xfId="0" applyNumberFormat="1" applyFont="1" applyFill="1" applyBorder="1" applyAlignment="1" applyProtection="1">
      <alignment vertical="center" wrapText="1"/>
    </xf>
    <xf numFmtId="0" fontId="19" fillId="10" borderId="7" xfId="0" applyNumberFormat="1" applyFont="1" applyFill="1" applyBorder="1" applyAlignment="1" applyProtection="1">
      <alignment vertical="center" wrapText="1"/>
    </xf>
    <xf numFmtId="0" fontId="0" fillId="0" borderId="0" xfId="0" applyBorder="1" applyProtection="1"/>
    <xf numFmtId="0" fontId="0" fillId="0" borderId="0" xfId="0" applyProtection="1"/>
    <xf numFmtId="0" fontId="0" fillId="0" borderId="21" xfId="0" applyBorder="1" applyProtection="1"/>
    <xf numFmtId="0" fontId="0" fillId="0" borderId="22" xfId="0" applyBorder="1" applyProtection="1"/>
    <xf numFmtId="0" fontId="19" fillId="10" borderId="7" xfId="0" applyNumberFormat="1" applyFont="1" applyFill="1" applyBorder="1" applyAlignment="1" applyProtection="1">
      <alignment horizontal="center" vertical="center" wrapText="1"/>
    </xf>
    <xf numFmtId="0" fontId="5" fillId="10" borderId="7" xfId="0" applyNumberFormat="1" applyFont="1" applyFill="1" applyBorder="1" applyAlignment="1" applyProtection="1">
      <alignment horizontal="center" vertical="center" wrapText="1"/>
    </xf>
    <xf numFmtId="0" fontId="7" fillId="11" borderId="40" xfId="1" applyFont="1" applyFill="1" applyBorder="1" applyAlignment="1" applyProtection="1">
      <alignment vertical="center"/>
    </xf>
    <xf numFmtId="0" fontId="4" fillId="6" borderId="0" xfId="0" applyFont="1" applyFill="1" applyBorder="1" applyAlignment="1" applyProtection="1">
      <alignment horizontal="left" vertical="center"/>
    </xf>
    <xf numFmtId="0" fontId="4" fillId="6" borderId="6" xfId="0" applyFont="1" applyFill="1" applyBorder="1" applyAlignment="1" applyProtection="1">
      <alignment horizontal="left" vertical="center"/>
    </xf>
    <xf numFmtId="0" fontId="0" fillId="0" borderId="0" xfId="0" applyBorder="1" applyProtection="1"/>
    <xf numFmtId="0" fontId="5" fillId="0" borderId="0" xfId="2" applyFont="1" applyFill="1" applyBorder="1" applyAlignment="1" applyProtection="1">
      <alignment horizontal="center" vertical="center"/>
    </xf>
    <xf numFmtId="0" fontId="28" fillId="0" borderId="0" xfId="0" applyFont="1" applyFill="1" applyBorder="1" applyProtection="1"/>
    <xf numFmtId="0" fontId="28" fillId="0" borderId="0" xfId="0" applyFont="1" applyBorder="1" applyProtection="1"/>
    <xf numFmtId="0" fontId="7" fillId="0" borderId="21" xfId="1" applyFont="1" applyFill="1" applyBorder="1" applyAlignment="1" applyProtection="1">
      <alignment vertical="center"/>
    </xf>
    <xf numFmtId="0" fontId="0" fillId="0" borderId="0" xfId="0" quotePrefix="1"/>
    <xf numFmtId="0" fontId="4" fillId="0" borderId="7" xfId="0" quotePrefix="1" applyFont="1" applyBorder="1"/>
    <xf numFmtId="0" fontId="4" fillId="0" borderId="7" xfId="0" applyNumberFormat="1" applyFont="1" applyBorder="1" applyProtection="1">
      <protection locked="0"/>
    </xf>
    <xf numFmtId="0" fontId="0" fillId="0" borderId="0" xfId="0" quotePrefix="1" applyAlignment="1">
      <alignment horizontal="right"/>
    </xf>
    <xf numFmtId="49" fontId="0" fillId="0" borderId="0" xfId="0" applyNumberFormat="1" applyFill="1"/>
    <xf numFmtId="0" fontId="0" fillId="0" borderId="0" xfId="0" applyNumberFormat="1" applyFill="1"/>
    <xf numFmtId="0" fontId="0" fillId="14" borderId="0" xfId="0" applyFill="1"/>
    <xf numFmtId="49" fontId="0" fillId="14" borderId="0" xfId="0" applyNumberFormat="1" applyFill="1"/>
    <xf numFmtId="0" fontId="0" fillId="14" borderId="0" xfId="0" applyNumberFormat="1" applyFill="1"/>
    <xf numFmtId="0" fontId="7" fillId="0" borderId="1" xfId="1" applyFont="1" applyBorder="1"/>
    <xf numFmtId="0" fontId="7" fillId="0" borderId="0" xfId="1" applyFont="1" applyBorder="1"/>
    <xf numFmtId="0" fontId="7" fillId="0" borderId="0" xfId="1" applyFont="1"/>
    <xf numFmtId="0" fontId="7" fillId="0" borderId="0" xfId="1" applyFont="1" applyBorder="1" applyAlignment="1">
      <alignment horizontal="left" vertical="center"/>
    </xf>
    <xf numFmtId="0" fontId="7" fillId="0" borderId="19" xfId="2" applyFont="1" applyFill="1" applyBorder="1" applyAlignment="1" applyProtection="1">
      <alignment vertical="center"/>
    </xf>
    <xf numFmtId="0" fontId="7" fillId="0" borderId="22" xfId="1" applyFont="1" applyBorder="1"/>
    <xf numFmtId="0" fontId="7" fillId="0" borderId="21" xfId="1" applyFont="1" applyBorder="1"/>
    <xf numFmtId="0" fontId="7" fillId="0" borderId="24" xfId="1" applyFont="1" applyBorder="1"/>
    <xf numFmtId="0" fontId="7" fillId="0" borderId="25" xfId="1" applyFont="1" applyBorder="1"/>
    <xf numFmtId="0" fontId="7" fillId="0" borderId="26" xfId="1" applyFont="1" applyBorder="1"/>
    <xf numFmtId="1" fontId="0" fillId="0" borderId="0" xfId="0" applyNumberFormat="1"/>
    <xf numFmtId="1" fontId="0" fillId="14" borderId="0" xfId="0" applyNumberFormat="1" applyFill="1"/>
    <xf numFmtId="1" fontId="0" fillId="0" borderId="0" xfId="0" applyNumberFormat="1" applyFill="1"/>
    <xf numFmtId="1" fontId="1" fillId="3" borderId="3" xfId="0" applyNumberFormat="1" applyFont="1" applyFill="1" applyBorder="1" applyAlignment="1">
      <alignment horizontal="center"/>
    </xf>
    <xf numFmtId="0" fontId="19" fillId="6" borderId="7" xfId="2" applyNumberFormat="1" applyFont="1" applyFill="1" applyBorder="1" applyAlignment="1" applyProtection="1">
      <alignment horizontal="center" vertical="center"/>
    </xf>
    <xf numFmtId="3" fontId="19" fillId="6" borderId="7" xfId="9" applyNumberFormat="1" applyFont="1" applyFill="1" applyBorder="1" applyAlignment="1" applyProtection="1">
      <alignment horizontal="center" vertical="center"/>
    </xf>
    <xf numFmtId="0" fontId="7" fillId="0" borderId="0" xfId="1" applyFont="1" applyProtection="1">
      <protection locked="0"/>
    </xf>
    <xf numFmtId="0" fontId="7" fillId="0" borderId="23" xfId="1" applyFont="1" applyBorder="1"/>
    <xf numFmtId="0" fontId="4" fillId="0" borderId="10" xfId="0" applyFont="1" applyBorder="1"/>
    <xf numFmtId="0" fontId="7" fillId="0" borderId="28" xfId="1" applyFont="1" applyBorder="1"/>
    <xf numFmtId="0" fontId="7" fillId="0" borderId="0" xfId="1" applyFont="1" applyBorder="1" applyAlignment="1">
      <alignment vertical="top"/>
    </xf>
    <xf numFmtId="0" fontId="4" fillId="0" borderId="5" xfId="0" applyFont="1" applyBorder="1"/>
    <xf numFmtId="0" fontId="7" fillId="0" borderId="55" xfId="1" applyFont="1" applyBorder="1"/>
    <xf numFmtId="0" fontId="29" fillId="0" borderId="21" xfId="1" applyFont="1" applyBorder="1"/>
    <xf numFmtId="0" fontId="29" fillId="0" borderId="0" xfId="1" applyFont="1"/>
    <xf numFmtId="0" fontId="14" fillId="10" borderId="7" xfId="1" applyFont="1" applyFill="1" applyBorder="1" applyAlignment="1">
      <alignment horizontal="center" vertical="center"/>
    </xf>
    <xf numFmtId="0" fontId="30" fillId="0" borderId="2" xfId="0" applyFont="1" applyFill="1" applyBorder="1" applyAlignment="1" applyProtection="1">
      <alignment horizontal="right" vertical="center"/>
    </xf>
    <xf numFmtId="0" fontId="22" fillId="0" borderId="0" xfId="0" applyFont="1" applyBorder="1"/>
    <xf numFmtId="0" fontId="32" fillId="0" borderId="2" xfId="0" applyFont="1" applyFill="1" applyBorder="1" applyAlignment="1" applyProtection="1">
      <alignment horizontal="right" vertical="center"/>
    </xf>
    <xf numFmtId="0" fontId="33" fillId="2" borderId="7" xfId="0" applyFont="1" applyFill="1" applyBorder="1" applyAlignment="1" applyProtection="1">
      <alignment horizontal="center" vertical="center"/>
    </xf>
    <xf numFmtId="0" fontId="27" fillId="0" borderId="0" xfId="1" applyFont="1" applyBorder="1"/>
    <xf numFmtId="0" fontId="27" fillId="0" borderId="0" xfId="2" applyFont="1" applyFill="1" applyBorder="1" applyAlignment="1" applyProtection="1">
      <alignment vertical="center"/>
    </xf>
    <xf numFmtId="0" fontId="34" fillId="0" borderId="0" xfId="0" applyFont="1" applyBorder="1"/>
    <xf numFmtId="0" fontId="18" fillId="0" borderId="0" xfId="2" applyFont="1" applyFill="1" applyBorder="1" applyAlignment="1" applyProtection="1">
      <alignment vertical="center"/>
    </xf>
    <xf numFmtId="0" fontId="18" fillId="0" borderId="0" xfId="0" applyFont="1" applyFill="1" applyBorder="1" applyAlignment="1" applyProtection="1">
      <alignment vertical="center"/>
    </xf>
    <xf numFmtId="0" fontId="35" fillId="0" borderId="0" xfId="0" applyFont="1"/>
    <xf numFmtId="0" fontId="27" fillId="0" borderId="0" xfId="2" applyFont="1" applyFill="1" applyAlignment="1" applyProtection="1">
      <alignment vertical="center"/>
    </xf>
    <xf numFmtId="0" fontId="18" fillId="0" borderId="0" xfId="0" applyFont="1" applyFill="1" applyBorder="1" applyAlignment="1" applyProtection="1">
      <alignment horizontal="right" vertical="center"/>
    </xf>
    <xf numFmtId="0" fontId="18" fillId="0" borderId="2" xfId="0" applyFont="1" applyFill="1" applyBorder="1" applyAlignment="1" applyProtection="1">
      <alignment horizontal="right" vertical="center"/>
    </xf>
    <xf numFmtId="0" fontId="18" fillId="2" borderId="7" xfId="0" applyFont="1" applyFill="1" applyBorder="1" applyAlignment="1" applyProtection="1">
      <alignment horizontal="center" vertical="center"/>
    </xf>
    <xf numFmtId="0" fontId="18" fillId="2" borderId="7" xfId="0" applyFont="1" applyFill="1" applyBorder="1" applyAlignment="1" applyProtection="1">
      <alignment vertical="center"/>
    </xf>
    <xf numFmtId="0" fontId="14" fillId="0" borderId="2" xfId="0" applyFont="1" applyFill="1" applyBorder="1" applyAlignment="1" applyProtection="1">
      <alignment horizontal="right" vertical="center"/>
    </xf>
    <xf numFmtId="0" fontId="14" fillId="4" borderId="35" xfId="0" applyFont="1" applyFill="1" applyBorder="1" applyAlignment="1" applyProtection="1">
      <alignment vertical="center"/>
    </xf>
    <xf numFmtId="49" fontId="14" fillId="6" borderId="7" xfId="2" applyNumberFormat="1" applyFont="1" applyFill="1" applyBorder="1" applyAlignment="1" applyProtection="1">
      <alignment vertical="center"/>
    </xf>
    <xf numFmtId="0" fontId="14" fillId="6" borderId="7" xfId="2" applyFont="1" applyFill="1" applyBorder="1" applyAlignment="1" applyProtection="1">
      <alignment vertical="center"/>
    </xf>
    <xf numFmtId="0" fontId="27" fillId="0" borderId="0" xfId="0" applyFont="1" applyFill="1" applyBorder="1" applyAlignment="1" applyProtection="1">
      <alignment vertical="center"/>
    </xf>
    <xf numFmtId="0" fontId="33" fillId="4" borderId="35" xfId="0" applyFont="1" applyFill="1" applyBorder="1" applyAlignment="1" applyProtection="1">
      <alignment vertical="center"/>
    </xf>
    <xf numFmtId="0" fontId="31" fillId="4" borderId="35" xfId="0" applyFont="1" applyFill="1" applyBorder="1" applyAlignment="1" applyProtection="1">
      <alignment vertical="center"/>
    </xf>
    <xf numFmtId="0" fontId="22" fillId="0" borderId="0" xfId="0" applyFont="1" applyBorder="1" applyAlignment="1">
      <alignment vertical="center"/>
    </xf>
    <xf numFmtId="0" fontId="18" fillId="0" borderId="21" xfId="0" applyFont="1" applyFill="1" applyBorder="1" applyAlignment="1" applyProtection="1">
      <alignment vertical="center"/>
    </xf>
    <xf numFmtId="0" fontId="34" fillId="0" borderId="0" xfId="0" applyFont="1" applyFill="1" applyBorder="1" applyAlignment="1" applyProtection="1">
      <alignment vertical="center"/>
    </xf>
    <xf numFmtId="0" fontId="22" fillId="0" borderId="0" xfId="0" applyFont="1" applyFill="1" applyBorder="1" applyAlignment="1" applyProtection="1">
      <alignment vertical="center"/>
    </xf>
    <xf numFmtId="0" fontId="33" fillId="2" borderId="7" xfId="0" applyFont="1" applyFill="1" applyBorder="1" applyAlignment="1" applyProtection="1">
      <alignment horizontal="center" vertical="center"/>
    </xf>
    <xf numFmtId="0" fontId="2" fillId="0" borderId="0" xfId="1" applyFill="1"/>
    <xf numFmtId="0" fontId="2" fillId="0" borderId="5" xfId="1" applyFill="1" applyBorder="1"/>
    <xf numFmtId="0" fontId="2" fillId="0" borderId="0" xfId="1" applyFill="1" applyBorder="1"/>
    <xf numFmtId="0" fontId="33" fillId="2" borderId="7" xfId="0" applyFont="1" applyFill="1" applyBorder="1" applyAlignment="1" applyProtection="1">
      <alignment horizontal="center" vertical="center"/>
    </xf>
    <xf numFmtId="0" fontId="7" fillId="0" borderId="10" xfId="1" applyFont="1" applyBorder="1"/>
    <xf numFmtId="0" fontId="7" fillId="0" borderId="5" xfId="1" applyFont="1" applyBorder="1"/>
    <xf numFmtId="0" fontId="8" fillId="0" borderId="0" xfId="1" applyFont="1"/>
    <xf numFmtId="0" fontId="8" fillId="0" borderId="0" xfId="1" applyFont="1" applyAlignment="1">
      <alignment horizontal="center"/>
    </xf>
    <xf numFmtId="0" fontId="8" fillId="15" borderId="62" xfId="1" applyFont="1" applyFill="1" applyBorder="1"/>
    <xf numFmtId="0" fontId="8" fillId="0" borderId="9" xfId="1" applyFont="1" applyBorder="1"/>
    <xf numFmtId="0" fontId="7" fillId="0" borderId="4" xfId="1" applyFont="1" applyBorder="1"/>
    <xf numFmtId="0" fontId="19" fillId="16" borderId="7" xfId="1" applyFont="1" applyFill="1" applyBorder="1" applyAlignment="1">
      <alignment horizontal="center"/>
    </xf>
    <xf numFmtId="0" fontId="20" fillId="16" borderId="61" xfId="1" applyFont="1" applyFill="1" applyBorder="1" applyAlignment="1">
      <alignment vertical="center"/>
    </xf>
    <xf numFmtId="0" fontId="20" fillId="16" borderId="62" xfId="1" applyFont="1" applyFill="1" applyBorder="1" applyAlignment="1">
      <alignment vertical="center"/>
    </xf>
    <xf numFmtId="0" fontId="20" fillId="16" borderId="63" xfId="1" applyFont="1" applyFill="1" applyBorder="1" applyAlignment="1">
      <alignment vertical="center"/>
    </xf>
    <xf numFmtId="0" fontId="20" fillId="14" borderId="7" xfId="1" applyFont="1" applyFill="1" applyBorder="1" applyAlignment="1">
      <alignment vertical="center"/>
    </xf>
    <xf numFmtId="0" fontId="20" fillId="14" borderId="7" xfId="1" applyFont="1" applyFill="1" applyBorder="1" applyAlignment="1">
      <alignment wrapText="1"/>
    </xf>
    <xf numFmtId="0" fontId="8" fillId="0" borderId="0" xfId="1" applyFont="1" applyBorder="1" applyAlignment="1">
      <alignment horizontal="center"/>
    </xf>
    <xf numFmtId="0" fontId="29" fillId="0" borderId="0" xfId="1" applyFont="1" applyBorder="1"/>
    <xf numFmtId="0" fontId="8" fillId="0" borderId="21" xfId="1" applyFont="1" applyBorder="1"/>
    <xf numFmtId="0" fontId="8" fillId="0" borderId="22" xfId="1" applyFont="1" applyBorder="1"/>
    <xf numFmtId="0" fontId="8" fillId="0" borderId="21" xfId="1" applyFont="1" applyBorder="1" applyAlignment="1">
      <alignment horizontal="center"/>
    </xf>
    <xf numFmtId="0" fontId="8" fillId="0" borderId="22" xfId="1" applyFont="1" applyBorder="1" applyAlignment="1">
      <alignment horizontal="center"/>
    </xf>
    <xf numFmtId="0" fontId="7" fillId="0" borderId="29" xfId="1" applyFont="1" applyBorder="1"/>
    <xf numFmtId="3" fontId="7" fillId="0" borderId="0" xfId="1" applyNumberFormat="1" applyFont="1" applyBorder="1"/>
    <xf numFmtId="0" fontId="7" fillId="0" borderId="64" xfId="1" applyFont="1" applyBorder="1"/>
    <xf numFmtId="0" fontId="7" fillId="11" borderId="7" xfId="1" applyFont="1" applyFill="1" applyBorder="1" applyAlignment="1">
      <alignment horizontal="center"/>
    </xf>
    <xf numFmtId="0" fontId="7" fillId="0" borderId="20" xfId="1" applyFont="1" applyBorder="1"/>
    <xf numFmtId="0" fontId="2" fillId="0" borderId="21" xfId="1" applyFill="1" applyBorder="1"/>
    <xf numFmtId="0" fontId="2" fillId="0" borderId="22" xfId="1" applyFill="1" applyBorder="1"/>
    <xf numFmtId="0" fontId="37" fillId="6" borderId="0" xfId="0" applyFont="1" applyFill="1" applyBorder="1" applyAlignment="1" applyProtection="1">
      <alignment horizontal="center" vertical="center"/>
    </xf>
    <xf numFmtId="0" fontId="19" fillId="10" borderId="0" xfId="0" applyNumberFormat="1" applyFont="1" applyFill="1" applyBorder="1" applyAlignment="1">
      <alignment horizontal="center" vertical="center" wrapText="1"/>
    </xf>
    <xf numFmtId="0" fontId="19" fillId="10" borderId="6" xfId="0" applyNumberFormat="1" applyFont="1" applyFill="1" applyBorder="1" applyAlignment="1">
      <alignment horizontal="center" vertical="center" wrapText="1"/>
    </xf>
    <xf numFmtId="0" fontId="14" fillId="0" borderId="1" xfId="1" applyFont="1" applyBorder="1" applyAlignment="1">
      <alignment vertical="center"/>
    </xf>
    <xf numFmtId="0" fontId="19" fillId="6" borderId="0" xfId="2" applyFont="1" applyFill="1" applyBorder="1" applyAlignment="1" applyProtection="1">
      <alignment horizontal="center" vertical="center"/>
    </xf>
    <xf numFmtId="0" fontId="19" fillId="6" borderId="0" xfId="2" applyFont="1" applyFill="1" applyBorder="1" applyAlignment="1">
      <alignment horizontal="center" vertical="center"/>
    </xf>
    <xf numFmtId="0" fontId="38" fillId="17" borderId="0" xfId="0" applyNumberFormat="1" applyFont="1" applyFill="1" applyBorder="1" applyAlignment="1">
      <alignment horizontal="center" vertical="center" wrapText="1"/>
    </xf>
    <xf numFmtId="0" fontId="38" fillId="18" borderId="0" xfId="2" applyFont="1" applyFill="1" applyBorder="1" applyAlignment="1">
      <alignment horizontal="center" vertical="center"/>
    </xf>
    <xf numFmtId="0" fontId="40" fillId="0" borderId="0" xfId="0" applyFont="1" applyAlignment="1">
      <alignment horizontal="right" vertical="center"/>
    </xf>
    <xf numFmtId="49" fontId="7" fillId="0" borderId="0" xfId="1" applyNumberFormat="1" applyFont="1" applyBorder="1" applyAlignment="1">
      <alignment horizontal="center"/>
    </xf>
    <xf numFmtId="0" fontId="20" fillId="10" borderId="0" xfId="0" applyNumberFormat="1" applyFont="1" applyFill="1" applyBorder="1" applyAlignment="1">
      <alignment horizontal="center" vertical="center" wrapText="1"/>
    </xf>
    <xf numFmtId="0" fontId="31" fillId="0" borderId="0" xfId="0" applyFont="1" applyAlignment="1">
      <alignment horizontal="right" vertical="center"/>
    </xf>
    <xf numFmtId="0" fontId="14" fillId="0" borderId="21" xfId="1" applyFont="1" applyBorder="1"/>
    <xf numFmtId="0" fontId="14" fillId="0" borderId="21" xfId="1" applyFont="1" applyBorder="1" applyAlignment="1">
      <alignment vertical="top"/>
    </xf>
    <xf numFmtId="0" fontId="7" fillId="0" borderId="5" xfId="1" applyFont="1" applyFill="1" applyBorder="1"/>
    <xf numFmtId="0" fontId="7" fillId="0" borderId="21" xfId="1" applyFont="1" applyFill="1" applyBorder="1"/>
    <xf numFmtId="0" fontId="7" fillId="0" borderId="0" xfId="1" applyFont="1" applyFill="1"/>
    <xf numFmtId="0" fontId="38" fillId="18" borderId="0" xfId="2" applyFont="1" applyFill="1" applyAlignment="1">
      <alignment horizontal="center" vertical="center"/>
    </xf>
    <xf numFmtId="0" fontId="19" fillId="6" borderId="0" xfId="2" applyFont="1" applyFill="1" applyAlignment="1" applyProtection="1">
      <alignment horizontal="center" vertical="center"/>
    </xf>
    <xf numFmtId="0" fontId="19" fillId="6" borderId="0" xfId="2" applyFont="1" applyFill="1" applyAlignment="1">
      <alignment horizontal="center" vertical="center"/>
    </xf>
    <xf numFmtId="0" fontId="37" fillId="6" borderId="0" xfId="1" applyFont="1" applyFill="1" applyAlignment="1" applyProtection="1">
      <alignment horizontal="center" vertical="center"/>
    </xf>
    <xf numFmtId="0" fontId="33" fillId="2" borderId="7" xfId="0" applyFont="1" applyFill="1" applyBorder="1" applyAlignment="1" applyProtection="1">
      <alignment horizontal="center" vertical="center"/>
    </xf>
    <xf numFmtId="0" fontId="7" fillId="0" borderId="0" xfId="1" applyFont="1" applyFill="1" applyProtection="1">
      <protection locked="0"/>
    </xf>
    <xf numFmtId="0" fontId="7" fillId="0" borderId="22" xfId="1" applyFont="1" applyFill="1" applyBorder="1"/>
    <xf numFmtId="0" fontId="7" fillId="0" borderId="0" xfId="1" applyFont="1" applyFill="1" applyBorder="1"/>
    <xf numFmtId="0" fontId="31" fillId="6" borderId="0" xfId="0" applyFont="1" applyFill="1" applyBorder="1" applyAlignment="1" applyProtection="1">
      <alignment horizontal="center" vertical="center"/>
    </xf>
    <xf numFmtId="0" fontId="14" fillId="6" borderId="0" xfId="2" applyFont="1" applyFill="1" applyBorder="1" applyAlignment="1">
      <alignment horizontal="center" vertical="center"/>
    </xf>
    <xf numFmtId="0" fontId="41" fillId="18" borderId="0" xfId="2" applyFont="1" applyFill="1" applyBorder="1" applyAlignment="1">
      <alignment horizontal="center" vertical="center"/>
    </xf>
    <xf numFmtId="0" fontId="41" fillId="18" borderId="0" xfId="2" applyFont="1" applyFill="1" applyAlignment="1">
      <alignment horizontal="center" vertical="center"/>
    </xf>
    <xf numFmtId="0" fontId="31" fillId="6" borderId="0" xfId="1" applyFont="1" applyFill="1" applyAlignment="1" applyProtection="1">
      <alignment horizontal="center" vertical="center"/>
    </xf>
    <xf numFmtId="164" fontId="14" fillId="11" borderId="7" xfId="1" applyNumberFormat="1" applyFont="1" applyFill="1" applyBorder="1" applyAlignment="1" applyProtection="1">
      <alignment horizontal="center" vertical="center"/>
    </xf>
    <xf numFmtId="0" fontId="7" fillId="11" borderId="16" xfId="1" applyFont="1" applyFill="1" applyBorder="1" applyAlignment="1" applyProtection="1">
      <alignment horizontal="center" vertical="center"/>
    </xf>
    <xf numFmtId="0" fontId="2" fillId="0" borderId="0" xfId="1" applyBorder="1"/>
    <xf numFmtId="0" fontId="2" fillId="14" borderId="0" xfId="1" applyFill="1" applyBorder="1" applyAlignment="1">
      <alignment horizontal="left"/>
    </xf>
    <xf numFmtId="0" fontId="2" fillId="0" borderId="0" xfId="1"/>
    <xf numFmtId="0" fontId="2" fillId="19" borderId="0" xfId="1" applyFill="1" applyBorder="1" applyAlignment="1">
      <alignment horizontal="left"/>
    </xf>
    <xf numFmtId="0" fontId="2" fillId="16" borderId="0" xfId="1" applyFill="1" applyBorder="1" applyAlignment="1">
      <alignment horizontal="left"/>
    </xf>
    <xf numFmtId="0" fontId="2" fillId="9" borderId="0" xfId="1" applyFill="1" applyBorder="1" applyAlignment="1">
      <alignment horizontal="left"/>
    </xf>
    <xf numFmtId="0" fontId="2" fillId="7" borderId="0" xfId="1" applyFill="1" applyBorder="1" applyAlignment="1">
      <alignment horizontal="left"/>
    </xf>
    <xf numFmtId="0" fontId="2" fillId="20" borderId="0" xfId="1" applyFill="1" applyBorder="1" applyAlignment="1">
      <alignment horizontal="left"/>
    </xf>
    <xf numFmtId="0" fontId="2" fillId="20" borderId="0" xfId="1" applyFill="1" applyAlignment="1">
      <alignment horizontal="left"/>
    </xf>
    <xf numFmtId="0" fontId="2" fillId="21" borderId="0" xfId="1" applyFill="1" applyBorder="1" applyAlignment="1">
      <alignment horizontal="left"/>
    </xf>
    <xf numFmtId="0" fontId="2" fillId="22" borderId="0" xfId="1" applyFill="1" applyBorder="1" applyAlignment="1">
      <alignment horizontal="left"/>
    </xf>
    <xf numFmtId="0" fontId="2" fillId="22" borderId="0" xfId="1" applyFill="1" applyAlignment="1">
      <alignment horizontal="left"/>
    </xf>
    <xf numFmtId="0" fontId="2" fillId="23" borderId="0" xfId="1" applyFill="1" applyBorder="1" applyAlignment="1">
      <alignment horizontal="left"/>
    </xf>
    <xf numFmtId="0" fontId="2" fillId="23" borderId="0" xfId="1" quotePrefix="1" applyFill="1" applyAlignment="1">
      <alignment horizontal="left"/>
    </xf>
    <xf numFmtId="0" fontId="2" fillId="23" borderId="0" xfId="1" applyFill="1" applyAlignment="1">
      <alignment horizontal="left"/>
    </xf>
    <xf numFmtId="0" fontId="2" fillId="12" borderId="0" xfId="1" applyFill="1" applyBorder="1" applyAlignment="1">
      <alignment horizontal="left"/>
    </xf>
    <xf numFmtId="0" fontId="2" fillId="12" borderId="0" xfId="1" applyFill="1" applyAlignment="1">
      <alignment horizontal="left"/>
    </xf>
    <xf numFmtId="0" fontId="2" fillId="24" borderId="0" xfId="1" applyFill="1" applyBorder="1" applyAlignment="1">
      <alignment horizontal="left"/>
    </xf>
    <xf numFmtId="0" fontId="2" fillId="24" borderId="0" xfId="1" applyFill="1" applyAlignment="1">
      <alignment horizontal="left"/>
    </xf>
    <xf numFmtId="0" fontId="7" fillId="0" borderId="0" xfId="1" applyFont="1" applyBorder="1" applyProtection="1"/>
    <xf numFmtId="0" fontId="7" fillId="0" borderId="0" xfId="1" applyFont="1" applyBorder="1" applyAlignment="1" applyProtection="1">
      <alignment vertical="center"/>
    </xf>
    <xf numFmtId="0" fontId="29" fillId="0" borderId="0" xfId="1" quotePrefix="1" applyFont="1"/>
    <xf numFmtId="3" fontId="0" fillId="0" borderId="0" xfId="0" applyNumberFormat="1"/>
    <xf numFmtId="0" fontId="0" fillId="0" borderId="0" xfId="0" applyAlignment="1">
      <alignment horizontal="left"/>
    </xf>
    <xf numFmtId="3" fontId="0" fillId="14" borderId="0" xfId="0" applyNumberFormat="1" applyFill="1"/>
    <xf numFmtId="0" fontId="33" fillId="2" borderId="7" xfId="0" applyFont="1" applyFill="1" applyBorder="1" applyAlignment="1" applyProtection="1">
      <alignment horizontal="center" vertical="center"/>
    </xf>
    <xf numFmtId="0" fontId="7" fillId="0" borderId="30" xfId="1" applyFont="1" applyBorder="1" applyAlignment="1">
      <alignment vertical="center"/>
    </xf>
    <xf numFmtId="0" fontId="7" fillId="0" borderId="6" xfId="1" applyFont="1" applyBorder="1" applyAlignment="1">
      <alignment vertical="center"/>
    </xf>
    <xf numFmtId="0" fontId="7" fillId="0" borderId="41" xfId="0" applyNumberFormat="1" applyFont="1" applyFill="1" applyBorder="1" applyAlignment="1" applyProtection="1">
      <alignment vertical="center" wrapText="1"/>
    </xf>
    <xf numFmtId="0" fontId="33" fillId="2" borderId="7" xfId="0" applyFont="1" applyFill="1" applyBorder="1" applyAlignment="1" applyProtection="1">
      <alignment horizontal="center" vertical="center"/>
    </xf>
    <xf numFmtId="0" fontId="0" fillId="16" borderId="0" xfId="0" applyFill="1" applyAlignment="1">
      <alignment horizontal="left"/>
    </xf>
    <xf numFmtId="0" fontId="4" fillId="6" borderId="1" xfId="0" applyFont="1" applyFill="1" applyBorder="1" applyAlignment="1">
      <alignment horizontal="left" vertical="center"/>
    </xf>
    <xf numFmtId="0" fontId="4" fillId="6" borderId="0" xfId="0" applyFont="1" applyFill="1" applyBorder="1" applyAlignment="1">
      <alignment horizontal="left" vertical="center"/>
    </xf>
    <xf numFmtId="0" fontId="7" fillId="6" borderId="0" xfId="1" applyFont="1" applyFill="1"/>
    <xf numFmtId="49" fontId="19" fillId="6" borderId="0" xfId="2" applyNumberFormat="1" applyFont="1" applyFill="1" applyBorder="1" applyAlignment="1" applyProtection="1">
      <alignment horizontal="center" vertical="center"/>
    </xf>
    <xf numFmtId="0" fontId="14" fillId="6" borderId="0" xfId="2" applyFont="1" applyFill="1" applyAlignment="1">
      <alignment horizontal="center" vertical="center"/>
    </xf>
    <xf numFmtId="49" fontId="19" fillId="6" borderId="0" xfId="2" applyNumberFormat="1" applyFont="1" applyFill="1" applyAlignment="1" applyProtection="1">
      <alignment horizontal="center" vertical="center"/>
    </xf>
    <xf numFmtId="0" fontId="31" fillId="6" borderId="0" xfId="1" applyFont="1" applyFill="1" applyBorder="1" applyAlignment="1" applyProtection="1">
      <alignment horizontal="center" vertical="center"/>
    </xf>
    <xf numFmtId="0" fontId="1" fillId="3" borderId="3" xfId="0" applyFont="1" applyFill="1" applyBorder="1" applyAlignment="1">
      <alignment horizontal="left"/>
    </xf>
    <xf numFmtId="49" fontId="0" fillId="14" borderId="0" xfId="0" applyNumberFormat="1" applyFill="1" applyAlignment="1">
      <alignment horizontal="left"/>
    </xf>
    <xf numFmtId="0" fontId="0" fillId="14" borderId="0" xfId="0" applyFill="1" applyAlignment="1">
      <alignment horizontal="left"/>
    </xf>
    <xf numFmtId="49" fontId="0" fillId="0" borderId="0" xfId="0" applyNumberFormat="1" applyFill="1" applyAlignment="1">
      <alignment horizontal="left"/>
    </xf>
    <xf numFmtId="0" fontId="0" fillId="0" borderId="0" xfId="0" applyFill="1" applyAlignment="1">
      <alignment horizontal="left"/>
    </xf>
    <xf numFmtId="3" fontId="0" fillId="0" borderId="0" xfId="0" applyNumberFormat="1" applyAlignment="1">
      <alignment horizontal="left"/>
    </xf>
    <xf numFmtId="0" fontId="4" fillId="0" borderId="0" xfId="0" quotePrefix="1" applyNumberFormat="1" applyFont="1" applyBorder="1" applyAlignment="1">
      <alignment horizontal="left"/>
    </xf>
    <xf numFmtId="0" fontId="4" fillId="0" borderId="7" xfId="0" quotePrefix="1" applyNumberFormat="1" applyFont="1" applyBorder="1" applyAlignment="1">
      <alignment horizontal="left"/>
    </xf>
    <xf numFmtId="0" fontId="4" fillId="0" borderId="0" xfId="0" quotePrefix="1" applyNumberFormat="1" applyFont="1" applyAlignment="1">
      <alignment horizontal="left"/>
    </xf>
    <xf numFmtId="0" fontId="4" fillId="0" borderId="0" xfId="0" applyFont="1" applyAlignment="1">
      <alignment horizontal="left"/>
    </xf>
    <xf numFmtId="0" fontId="4" fillId="0" borderId="0" xfId="0" applyFont="1" applyBorder="1" applyAlignment="1">
      <alignment horizontal="center"/>
    </xf>
    <xf numFmtId="0" fontId="4" fillId="0" borderId="0" xfId="0" applyFont="1" applyBorder="1" applyAlignment="1"/>
    <xf numFmtId="0" fontId="3" fillId="0" borderId="0" xfId="8" applyFont="1" applyAlignment="1">
      <alignment horizontal="left" vertical="center"/>
    </xf>
    <xf numFmtId="0" fontId="4" fillId="0" borderId="0" xfId="0" applyFont="1" applyAlignment="1">
      <alignment horizontal="left" vertical="center"/>
    </xf>
    <xf numFmtId="0" fontId="3" fillId="0" borderId="5" xfId="0" applyFont="1" applyBorder="1" applyAlignment="1">
      <alignment horizontal="left" vertical="center"/>
    </xf>
    <xf numFmtId="0" fontId="42" fillId="0" borderId="6" xfId="0" applyFont="1" applyBorder="1" applyAlignment="1">
      <alignment horizontal="center" vertical="center" wrapText="1"/>
    </xf>
    <xf numFmtId="0" fontId="27" fillId="0" borderId="10" xfId="8" applyFont="1" applyBorder="1"/>
    <xf numFmtId="0" fontId="3" fillId="0" borderId="10" xfId="0" applyFont="1" applyBorder="1"/>
    <xf numFmtId="0" fontId="3" fillId="0" borderId="21" xfId="0" applyFont="1" applyBorder="1"/>
    <xf numFmtId="0" fontId="4" fillId="0" borderId="21" xfId="0" applyFont="1" applyBorder="1"/>
    <xf numFmtId="0" fontId="4" fillId="0" borderId="22" xfId="0" applyFont="1" applyBorder="1" applyAlignment="1"/>
    <xf numFmtId="0" fontId="4" fillId="0" borderId="22" xfId="0" applyFont="1" applyBorder="1"/>
    <xf numFmtId="0" fontId="4" fillId="0" borderId="22" xfId="0" applyFont="1" applyBorder="1" applyAlignment="1">
      <alignment horizontal="left" vertical="center"/>
    </xf>
    <xf numFmtId="0" fontId="3" fillId="0" borderId="21" xfId="0" applyFont="1" applyBorder="1" applyAlignment="1">
      <alignment horizontal="left" vertical="center"/>
    </xf>
    <xf numFmtId="0" fontId="3" fillId="0" borderId="6" xfId="0" applyFont="1" applyBorder="1" applyAlignment="1">
      <alignment horizontal="left" vertical="center"/>
    </xf>
    <xf numFmtId="0" fontId="44" fillId="0" borderId="7" xfId="0" applyFont="1" applyBorder="1" applyAlignment="1">
      <alignment horizontal="center" vertical="center" wrapText="1"/>
    </xf>
    <xf numFmtId="0" fontId="6" fillId="0" borderId="32" xfId="0" applyFont="1" applyBorder="1" applyAlignment="1">
      <alignment horizontal="center" vertical="center"/>
    </xf>
    <xf numFmtId="0" fontId="43" fillId="0" borderId="33" xfId="0" applyFont="1" applyBorder="1" applyAlignment="1">
      <alignment horizontal="center" vertical="center" wrapText="1"/>
    </xf>
    <xf numFmtId="0" fontId="6" fillId="0" borderId="32" xfId="0" applyNumberFormat="1" applyFont="1" applyBorder="1" applyAlignment="1">
      <alignment horizontal="center" vertical="center"/>
    </xf>
    <xf numFmtId="0" fontId="19" fillId="10" borderId="41" xfId="0" applyNumberFormat="1" applyFont="1" applyFill="1" applyBorder="1" applyAlignment="1">
      <alignment horizontal="center" vertical="center" wrapText="1"/>
    </xf>
    <xf numFmtId="0" fontId="19" fillId="10" borderId="34" xfId="0" applyNumberFormat="1" applyFont="1" applyFill="1" applyBorder="1" applyAlignment="1">
      <alignment horizontal="center" vertical="center" wrapText="1"/>
    </xf>
    <xf numFmtId="0" fontId="19" fillId="10" borderId="8" xfId="0" applyNumberFormat="1" applyFont="1" applyFill="1" applyBorder="1" applyAlignment="1">
      <alignment horizontal="center" vertical="center" wrapText="1"/>
    </xf>
    <xf numFmtId="0" fontId="4" fillId="0" borderId="0" xfId="0" applyNumberFormat="1" applyFont="1"/>
    <xf numFmtId="0" fontId="13" fillId="0" borderId="0" xfId="3" applyNumberFormat="1" applyFont="1" applyAlignment="1"/>
    <xf numFmtId="0" fontId="8" fillId="0" borderId="32" xfId="1" applyFont="1" applyBorder="1" applyAlignment="1">
      <alignment horizontal="center" vertical="center" wrapText="1"/>
    </xf>
    <xf numFmtId="0" fontId="5" fillId="6" borderId="16" xfId="2" applyFont="1" applyFill="1" applyBorder="1" applyAlignment="1">
      <alignment vertical="center"/>
    </xf>
    <xf numFmtId="0" fontId="5" fillId="6" borderId="30" xfId="2" applyFont="1" applyFill="1" applyBorder="1" applyAlignment="1">
      <alignment vertical="center"/>
    </xf>
    <xf numFmtId="165" fontId="0" fillId="0" borderId="0" xfId="0" applyNumberFormat="1" applyProtection="1">
      <protection locked="0"/>
    </xf>
    <xf numFmtId="167" fontId="0" fillId="0" borderId="0" xfId="0" applyNumberFormat="1" applyProtection="1">
      <protection locked="0"/>
    </xf>
    <xf numFmtId="168" fontId="0" fillId="0" borderId="0" xfId="0" applyNumberFormat="1" applyProtection="1">
      <protection locked="0"/>
    </xf>
    <xf numFmtId="169" fontId="0" fillId="0" borderId="0" xfId="0" applyNumberFormat="1" applyProtection="1">
      <protection locked="0"/>
    </xf>
    <xf numFmtId="170" fontId="0" fillId="0" borderId="0" xfId="0" applyNumberFormat="1" applyProtection="1">
      <protection locked="0"/>
    </xf>
    <xf numFmtId="171" fontId="0" fillId="0" borderId="0" xfId="0" applyNumberFormat="1" applyProtection="1">
      <protection locked="0"/>
    </xf>
    <xf numFmtId="172" fontId="0" fillId="0" borderId="0" xfId="0" applyNumberFormat="1" applyProtection="1">
      <protection locked="0"/>
    </xf>
    <xf numFmtId="173" fontId="0" fillId="0" borderId="0" xfId="0" applyNumberFormat="1" applyProtection="1">
      <protection locked="0"/>
    </xf>
    <xf numFmtId="174" fontId="0" fillId="0" borderId="0" xfId="0" applyNumberFormat="1" applyProtection="1">
      <protection locked="0"/>
    </xf>
    <xf numFmtId="175" fontId="0" fillId="0" borderId="0" xfId="0" applyNumberFormat="1" applyProtection="1">
      <protection locked="0"/>
    </xf>
    <xf numFmtId="176" fontId="0" fillId="0" borderId="0" xfId="0" applyNumberFormat="1" applyProtection="1">
      <protection locked="0"/>
    </xf>
    <xf numFmtId="177" fontId="0" fillId="0" borderId="0" xfId="0" applyNumberFormat="1" applyProtection="1">
      <protection locked="0"/>
    </xf>
    <xf numFmtId="178" fontId="0" fillId="0" borderId="0" xfId="0" applyNumberFormat="1" applyProtection="1">
      <protection locked="0"/>
    </xf>
    <xf numFmtId="179" fontId="0" fillId="0" borderId="0" xfId="0" applyNumberFormat="1" applyProtection="1">
      <protection locked="0"/>
    </xf>
    <xf numFmtId="180" fontId="0" fillId="0" borderId="0" xfId="0" applyNumberFormat="1" applyProtection="1">
      <protection locked="0"/>
    </xf>
    <xf numFmtId="181" fontId="0" fillId="0" borderId="0" xfId="0" applyNumberFormat="1" applyProtection="1">
      <protection locked="0"/>
    </xf>
    <xf numFmtId="182" fontId="0" fillId="0" borderId="0" xfId="0" applyNumberFormat="1" applyProtection="1">
      <protection locked="0"/>
    </xf>
    <xf numFmtId="183" fontId="0" fillId="0" borderId="0" xfId="0" applyNumberFormat="1" applyProtection="1">
      <protection locked="0"/>
    </xf>
    <xf numFmtId="184" fontId="0" fillId="0" borderId="0" xfId="0" applyNumberFormat="1" applyProtection="1">
      <protection locked="0"/>
    </xf>
    <xf numFmtId="185" fontId="0" fillId="0" borderId="0" xfId="0" applyNumberFormat="1" applyProtection="1">
      <protection locked="0"/>
    </xf>
    <xf numFmtId="186" fontId="0" fillId="0" borderId="0" xfId="0" applyNumberFormat="1" applyProtection="1">
      <protection locked="0"/>
    </xf>
    <xf numFmtId="187" fontId="0" fillId="0" borderId="0" xfId="0" applyNumberFormat="1" applyProtection="1">
      <protection locked="0"/>
    </xf>
    <xf numFmtId="188" fontId="0" fillId="0" borderId="0" xfId="0" applyNumberFormat="1" applyProtection="1">
      <protection locked="0"/>
    </xf>
    <xf numFmtId="17" fontId="0" fillId="0" borderId="0" xfId="0" applyNumberFormat="1" applyProtection="1">
      <protection locked="0"/>
    </xf>
    <xf numFmtId="189" fontId="0" fillId="0" borderId="0" xfId="0" applyNumberFormat="1" applyProtection="1">
      <protection locked="0"/>
    </xf>
    <xf numFmtId="190" fontId="0" fillId="0" borderId="0" xfId="0" applyNumberFormat="1" applyProtection="1">
      <protection locked="0"/>
    </xf>
    <xf numFmtId="191" fontId="0" fillId="0" borderId="0" xfId="0" applyNumberFormat="1" applyProtection="1">
      <protection locked="0"/>
    </xf>
    <xf numFmtId="192" fontId="0" fillId="0" borderId="0" xfId="0" applyNumberFormat="1" applyProtection="1">
      <protection locked="0"/>
    </xf>
    <xf numFmtId="193" fontId="0" fillId="0" borderId="0" xfId="0" applyNumberFormat="1" applyProtection="1">
      <protection locked="0"/>
    </xf>
    <xf numFmtId="194" fontId="0" fillId="0" borderId="0" xfId="0" applyNumberFormat="1" applyProtection="1">
      <protection locked="0"/>
    </xf>
    <xf numFmtId="195" fontId="0" fillId="0" borderId="0" xfId="0" applyNumberFormat="1" applyProtection="1">
      <protection locked="0"/>
    </xf>
    <xf numFmtId="166" fontId="0" fillId="0" borderId="0" xfId="0" applyNumberFormat="1" applyProtection="1">
      <protection locked="0"/>
    </xf>
    <xf numFmtId="196" fontId="0" fillId="0" borderId="0" xfId="0" applyNumberFormat="1" applyProtection="1">
      <protection locked="0"/>
    </xf>
    <xf numFmtId="197" fontId="0" fillId="0" borderId="0" xfId="0" applyNumberFormat="1" applyProtection="1">
      <protection locked="0"/>
    </xf>
    <xf numFmtId="198" fontId="0" fillId="0" borderId="0" xfId="0" applyNumberFormat="1" applyProtection="1">
      <protection locked="0"/>
    </xf>
    <xf numFmtId="0" fontId="29" fillId="0" borderId="0" xfId="2" quotePrefix="1" applyFont="1" applyFill="1" applyBorder="1" applyAlignment="1" applyProtection="1">
      <alignment vertical="center"/>
    </xf>
    <xf numFmtId="0" fontId="29" fillId="0" borderId="0" xfId="2" applyFont="1" applyFill="1" applyBorder="1" applyAlignment="1" applyProtection="1">
      <alignment vertical="center"/>
    </xf>
    <xf numFmtId="0" fontId="18" fillId="0" borderId="0" xfId="2" applyFont="1" applyFill="1" applyBorder="1" applyAlignment="1" applyProtection="1">
      <alignment horizontal="left" vertical="center"/>
    </xf>
    <xf numFmtId="0" fontId="45" fillId="0" borderId="5" xfId="0" quotePrefix="1" applyFont="1" applyBorder="1" applyAlignment="1">
      <alignment horizontal="left" vertical="center"/>
    </xf>
    <xf numFmtId="0" fontId="1" fillId="3" borderId="69" xfId="0" applyFont="1" applyFill="1" applyBorder="1" applyAlignment="1">
      <alignment horizontal="center"/>
    </xf>
    <xf numFmtId="0" fontId="19" fillId="16" borderId="15" xfId="1" applyFont="1" applyFill="1" applyBorder="1" applyAlignment="1">
      <alignment horizontal="center"/>
    </xf>
    <xf numFmtId="0" fontId="19" fillId="16" borderId="16" xfId="1" applyFont="1" applyFill="1" applyBorder="1" applyAlignment="1">
      <alignment horizontal="center"/>
    </xf>
    <xf numFmtId="0" fontId="4" fillId="6" borderId="1" xfId="0" applyFont="1" applyFill="1" applyBorder="1" applyAlignment="1">
      <alignment horizontal="left" vertical="center"/>
    </xf>
    <xf numFmtId="0" fontId="4" fillId="6" borderId="0" xfId="0" applyFont="1" applyFill="1" applyBorder="1" applyAlignment="1">
      <alignment horizontal="left" vertical="center"/>
    </xf>
    <xf numFmtId="0" fontId="4" fillId="0" borderId="0" xfId="0" quotePrefix="1" applyFont="1" applyBorder="1"/>
    <xf numFmtId="0" fontId="3" fillId="0" borderId="7" xfId="0" applyFont="1" applyFill="1" applyBorder="1" applyAlignment="1" applyProtection="1">
      <alignment horizontal="left" vertical="center"/>
    </xf>
    <xf numFmtId="0" fontId="15" fillId="0" borderId="0" xfId="1" applyFont="1" applyBorder="1" applyAlignment="1">
      <alignment vertical="center"/>
    </xf>
    <xf numFmtId="0" fontId="15" fillId="0" borderId="34" xfId="0" applyNumberFormat="1" applyFont="1" applyFill="1" applyBorder="1" applyAlignment="1" applyProtection="1">
      <alignment horizontal="center" vertical="center" wrapText="1"/>
    </xf>
    <xf numFmtId="0" fontId="15" fillId="0" borderId="8" xfId="0" applyNumberFormat="1" applyFont="1" applyFill="1" applyBorder="1" applyAlignment="1" applyProtection="1">
      <alignment horizontal="center" vertical="center" wrapText="1"/>
    </xf>
    <xf numFmtId="0" fontId="19" fillId="0" borderId="7" xfId="1" applyFont="1" applyBorder="1" applyAlignment="1">
      <alignment horizontal="center" vertical="center" wrapText="1"/>
    </xf>
    <xf numFmtId="0" fontId="39" fillId="0" borderId="0" xfId="1" applyFont="1" applyFill="1" applyBorder="1" applyAlignment="1">
      <alignment vertical="center"/>
    </xf>
    <xf numFmtId="0" fontId="29" fillId="0" borderId="0" xfId="1" applyFont="1" applyFill="1" applyBorder="1" applyAlignment="1">
      <alignment vertical="center"/>
    </xf>
    <xf numFmtId="0" fontId="19" fillId="0" borderId="16" xfId="1" applyFont="1" applyBorder="1" applyAlignment="1">
      <alignment horizontal="center" vertical="center" wrapText="1"/>
    </xf>
    <xf numFmtId="0" fontId="5" fillId="6" borderId="16" xfId="2" applyNumberFormat="1" applyFont="1" applyFill="1" applyBorder="1" applyAlignment="1" applyProtection="1">
      <alignment vertical="center"/>
    </xf>
    <xf numFmtId="0" fontId="5" fillId="6" borderId="30" xfId="2" applyNumberFormat="1" applyFont="1" applyFill="1" applyBorder="1" applyAlignment="1" applyProtection="1">
      <alignment vertical="center"/>
    </xf>
    <xf numFmtId="3" fontId="29" fillId="0" borderId="0" xfId="1" quotePrefix="1" applyNumberFormat="1" applyFont="1"/>
    <xf numFmtId="0" fontId="0" fillId="0" borderId="70" xfId="0" applyBorder="1"/>
    <xf numFmtId="0" fontId="46" fillId="0" borderId="70" xfId="0" applyFont="1" applyBorder="1" applyAlignment="1">
      <alignment vertical="top" wrapText="1"/>
    </xf>
    <xf numFmtId="0" fontId="0" fillId="0" borderId="70" xfId="0" applyFill="1" applyBorder="1"/>
    <xf numFmtId="0" fontId="0" fillId="0" borderId="7" xfId="0" applyBorder="1"/>
    <xf numFmtId="0" fontId="46" fillId="0" borderId="70" xfId="0" quotePrefix="1" applyNumberFormat="1" applyFont="1" applyBorder="1" applyAlignment="1">
      <alignment horizontal="left" vertical="top" wrapText="1"/>
    </xf>
    <xf numFmtId="0" fontId="3" fillId="0" borderId="19" xfId="0" applyFont="1" applyBorder="1"/>
    <xf numFmtId="0" fontId="27" fillId="0" borderId="20" xfId="8" applyFont="1" applyBorder="1"/>
    <xf numFmtId="0" fontId="14" fillId="0" borderId="19" xfId="0" applyFont="1" applyFill="1" applyBorder="1" applyAlignment="1" applyProtection="1">
      <alignment vertical="center"/>
    </xf>
    <xf numFmtId="0" fontId="14" fillId="0" borderId="21" xfId="0" applyFont="1" applyFill="1" applyBorder="1" applyAlignment="1" applyProtection="1">
      <alignment vertical="center"/>
    </xf>
    <xf numFmtId="0" fontId="7" fillId="0" borderId="5" xfId="2" applyFont="1" applyFill="1" applyBorder="1" applyAlignment="1" applyProtection="1">
      <alignment vertical="center"/>
      <protection locked="0"/>
    </xf>
    <xf numFmtId="0" fontId="4" fillId="0" borderId="70" xfId="0" applyFont="1" applyBorder="1" applyAlignment="1">
      <alignment vertical="top" wrapText="1"/>
    </xf>
    <xf numFmtId="0" fontId="14" fillId="10" borderId="7" xfId="0" applyNumberFormat="1" applyFont="1" applyFill="1" applyBorder="1" applyAlignment="1" applyProtection="1">
      <alignment horizontal="center" vertical="center" wrapText="1"/>
    </xf>
    <xf numFmtId="0" fontId="7" fillId="0" borderId="5" xfId="1" applyFont="1" applyBorder="1" applyAlignment="1" applyProtection="1">
      <alignment vertical="center"/>
    </xf>
    <xf numFmtId="0" fontId="14" fillId="0" borderId="27" xfId="1" applyFont="1" applyBorder="1" applyAlignment="1" applyProtection="1">
      <alignment vertical="center"/>
    </xf>
    <xf numFmtId="0" fontId="7" fillId="0" borderId="1" xfId="1" applyFont="1" applyBorder="1" applyAlignment="1" applyProtection="1">
      <alignment vertical="center"/>
    </xf>
    <xf numFmtId="0" fontId="7" fillId="0" borderId="1" xfId="1" applyFont="1" applyBorder="1" applyAlignment="1" applyProtection="1">
      <alignment horizontal="left" vertical="center"/>
    </xf>
    <xf numFmtId="0" fontId="7" fillId="0" borderId="1" xfId="1" applyFont="1" applyBorder="1" applyAlignment="1" applyProtection="1">
      <alignment horizontal="right" vertical="center"/>
    </xf>
    <xf numFmtId="0" fontId="7" fillId="0" borderId="0" xfId="1" applyFont="1" applyBorder="1" applyAlignment="1" applyProtection="1">
      <alignment horizontal="right" vertical="center"/>
    </xf>
    <xf numFmtId="0" fontId="7" fillId="0" borderId="22" xfId="1" applyFont="1" applyBorder="1" applyAlignment="1" applyProtection="1">
      <alignment vertical="center"/>
    </xf>
    <xf numFmtId="0" fontId="7" fillId="0" borderId="0" xfId="1" applyFont="1" applyAlignment="1" applyProtection="1">
      <alignment vertical="center"/>
    </xf>
    <xf numFmtId="0" fontId="14" fillId="0" borderId="21" xfId="1" applyFont="1" applyBorder="1" applyAlignment="1" applyProtection="1">
      <alignment vertical="center"/>
    </xf>
    <xf numFmtId="0" fontId="7" fillId="0" borderId="0" xfId="1" applyFont="1" applyBorder="1" applyAlignment="1" applyProtection="1">
      <alignment horizontal="right" vertical="center" wrapText="1"/>
    </xf>
    <xf numFmtId="0" fontId="15" fillId="0" borderId="0" xfId="1" applyFont="1" applyBorder="1" applyAlignment="1" applyProtection="1">
      <alignment horizontal="right" vertical="center"/>
    </xf>
    <xf numFmtId="0" fontId="7" fillId="0" borderId="4" xfId="1" applyFont="1" applyBorder="1" applyAlignment="1" applyProtection="1">
      <alignment vertical="center"/>
    </xf>
    <xf numFmtId="0" fontId="7" fillId="0" borderId="27" xfId="1" applyFont="1" applyBorder="1" applyAlignment="1" applyProtection="1">
      <alignment vertical="center"/>
    </xf>
    <xf numFmtId="0" fontId="7" fillId="0" borderId="28" xfId="1" applyFont="1" applyBorder="1" applyAlignment="1" applyProtection="1">
      <alignment vertical="center"/>
    </xf>
    <xf numFmtId="0" fontId="7" fillId="0" borderId="21" xfId="1" applyFont="1" applyBorder="1" applyAlignment="1" applyProtection="1">
      <alignment horizontal="right" vertical="center"/>
    </xf>
    <xf numFmtId="0" fontId="7" fillId="0" borderId="21" xfId="1" applyFont="1" applyBorder="1" applyAlignment="1" applyProtection="1">
      <alignment vertical="center"/>
    </xf>
    <xf numFmtId="0" fontId="7" fillId="11" borderId="0" xfId="1" applyFont="1" applyFill="1" applyAlignment="1" applyProtection="1">
      <alignment vertical="center"/>
    </xf>
    <xf numFmtId="0" fontId="7" fillId="0" borderId="8" xfId="1" applyFont="1" applyBorder="1" applyAlignment="1" applyProtection="1">
      <alignment vertical="center"/>
    </xf>
    <xf numFmtId="0" fontId="7" fillId="0" borderId="23" xfId="1" applyFont="1" applyBorder="1" applyAlignment="1" applyProtection="1">
      <alignment vertical="center"/>
    </xf>
    <xf numFmtId="0" fontId="7" fillId="0" borderId="10" xfId="1" applyFont="1" applyBorder="1" applyAlignment="1" applyProtection="1">
      <alignment vertical="center"/>
    </xf>
    <xf numFmtId="0" fontId="7" fillId="0" borderId="29" xfId="1" applyFont="1" applyBorder="1" applyAlignment="1" applyProtection="1">
      <alignment vertical="center"/>
    </xf>
    <xf numFmtId="0" fontId="14" fillId="0" borderId="0" xfId="1" applyFont="1" applyBorder="1" applyAlignment="1" applyProtection="1">
      <alignment vertical="center"/>
    </xf>
    <xf numFmtId="0" fontId="7" fillId="0" borderId="0" xfId="1" applyFont="1" applyBorder="1" applyAlignment="1" applyProtection="1">
      <alignment horizontal="center" vertical="center"/>
    </xf>
    <xf numFmtId="0" fontId="22" fillId="0" borderId="0" xfId="0" applyFont="1" applyBorder="1" applyAlignment="1" applyProtection="1">
      <alignment horizontal="right" vertical="center"/>
    </xf>
    <xf numFmtId="0" fontId="20" fillId="10" borderId="7" xfId="0" applyNumberFormat="1" applyFont="1" applyFill="1" applyBorder="1" applyAlignment="1" applyProtection="1">
      <alignment horizontal="center" vertical="center" wrapText="1"/>
    </xf>
    <xf numFmtId="0" fontId="21" fillId="0" borderId="0" xfId="1" applyFont="1" applyFill="1" applyBorder="1" applyAlignment="1" applyProtection="1">
      <alignment vertical="center"/>
    </xf>
    <xf numFmtId="0" fontId="7" fillId="0" borderId="0" xfId="1" applyFont="1" applyFill="1" applyBorder="1" applyAlignment="1" applyProtection="1">
      <alignment vertical="center"/>
    </xf>
    <xf numFmtId="0" fontId="7" fillId="0" borderId="0" xfId="1" applyFont="1" applyFill="1" applyBorder="1" applyAlignment="1" applyProtection="1">
      <alignment horizontal="center" vertical="center"/>
    </xf>
    <xf numFmtId="0" fontId="7" fillId="0" borderId="0" xfId="1" applyFont="1" applyBorder="1" applyAlignment="1" applyProtection="1">
      <alignment horizontal="left" vertical="center" wrapText="1"/>
    </xf>
    <xf numFmtId="0" fontId="7" fillId="0" borderId="10" xfId="1" applyFont="1" applyBorder="1" applyAlignment="1" applyProtection="1">
      <alignment horizontal="center" vertical="center"/>
    </xf>
    <xf numFmtId="0" fontId="7" fillId="0" borderId="0" xfId="1" applyFont="1" applyFill="1" applyBorder="1" applyAlignment="1" applyProtection="1">
      <alignment horizontal="right" vertical="center"/>
    </xf>
    <xf numFmtId="0" fontId="20" fillId="0" borderId="21" xfId="0" applyNumberFormat="1" applyFont="1" applyFill="1" applyBorder="1" applyAlignment="1" applyProtection="1">
      <alignment horizontal="right" vertical="center"/>
    </xf>
    <xf numFmtId="0" fontId="20" fillId="10" borderId="15" xfId="0" applyNumberFormat="1" applyFont="1" applyFill="1" applyBorder="1" applyAlignment="1" applyProtection="1">
      <alignment horizontal="left" vertical="center"/>
    </xf>
    <xf numFmtId="0" fontId="20" fillId="10" borderId="16" xfId="0" applyNumberFormat="1" applyFont="1" applyFill="1" applyBorder="1" applyAlignment="1" applyProtection="1">
      <alignment horizontal="right" vertical="center"/>
    </xf>
    <xf numFmtId="0" fontId="20" fillId="10" borderId="15" xfId="0" applyNumberFormat="1" applyFont="1" applyFill="1" applyBorder="1" applyAlignment="1" applyProtection="1">
      <alignment vertical="center"/>
    </xf>
    <xf numFmtId="0" fontId="20" fillId="10" borderId="9" xfId="0" applyNumberFormat="1" applyFont="1" applyFill="1" applyBorder="1" applyAlignment="1" applyProtection="1">
      <alignment vertical="center"/>
    </xf>
    <xf numFmtId="0" fontId="7" fillId="0" borderId="0" xfId="1" applyFont="1" applyFill="1" applyBorder="1" applyAlignment="1" applyProtection="1">
      <alignment horizontal="left" vertical="center"/>
    </xf>
    <xf numFmtId="0" fontId="7" fillId="0" borderId="24" xfId="1" applyFont="1" applyBorder="1" applyAlignment="1" applyProtection="1">
      <alignment vertical="center"/>
    </xf>
    <xf numFmtId="0" fontId="7" fillId="0" borderId="25" xfId="1" applyFont="1" applyBorder="1" applyAlignment="1" applyProtection="1">
      <alignment vertical="center"/>
    </xf>
    <xf numFmtId="0" fontId="4" fillId="0" borderId="25" xfId="0" applyFont="1" applyBorder="1" applyAlignment="1" applyProtection="1">
      <alignment vertical="center"/>
    </xf>
    <xf numFmtId="0" fontId="7" fillId="0" borderId="26" xfId="1" applyFont="1" applyBorder="1" applyAlignment="1" applyProtection="1">
      <alignment vertical="center"/>
    </xf>
    <xf numFmtId="0" fontId="4" fillId="0" borderId="0" xfId="0" applyFont="1" applyAlignment="1" applyProtection="1">
      <alignment vertical="center"/>
    </xf>
    <xf numFmtId="3" fontId="8" fillId="0" borderId="7" xfId="2" applyNumberFormat="1" applyFont="1" applyFill="1" applyBorder="1" applyAlignment="1" applyProtection="1">
      <alignment horizontal="center" vertical="center"/>
      <protection locked="0"/>
    </xf>
    <xf numFmtId="4" fontId="8" fillId="0" borderId="7" xfId="2" applyNumberFormat="1" applyFont="1" applyFill="1" applyBorder="1" applyAlignment="1" applyProtection="1">
      <alignment horizontal="center" vertical="center"/>
      <protection locked="0"/>
    </xf>
    <xf numFmtId="49" fontId="7" fillId="0" borderId="7" xfId="1" applyNumberFormat="1" applyFont="1" applyFill="1" applyBorder="1" applyAlignment="1" applyProtection="1">
      <alignment horizontal="center" vertical="center"/>
      <protection locked="0"/>
    </xf>
    <xf numFmtId="0" fontId="7" fillId="0" borderId="0" xfId="1" applyFont="1" applyFill="1" applyBorder="1" applyAlignment="1">
      <alignment vertical="center"/>
    </xf>
    <xf numFmtId="0" fontId="8" fillId="0" borderId="7" xfId="2" applyFont="1" applyFill="1" applyBorder="1" applyAlignment="1" applyProtection="1">
      <alignment horizontal="center" vertical="center"/>
      <protection locked="0"/>
    </xf>
    <xf numFmtId="3" fontId="8" fillId="0" borderId="32" xfId="2" applyNumberFormat="1" applyFont="1" applyFill="1" applyBorder="1" applyAlignment="1" applyProtection="1">
      <alignment horizontal="center" vertical="center"/>
      <protection locked="0"/>
    </xf>
    <xf numFmtId="4" fontId="8" fillId="0" borderId="32" xfId="2" applyNumberFormat="1" applyFont="1" applyFill="1" applyBorder="1" applyAlignment="1" applyProtection="1">
      <alignment horizontal="center" vertical="center"/>
      <protection locked="0"/>
    </xf>
    <xf numFmtId="49" fontId="7" fillId="0" borderId="32" xfId="1" applyNumberFormat="1" applyFont="1" applyFill="1" applyBorder="1" applyAlignment="1" applyProtection="1">
      <alignment horizontal="center" vertical="center"/>
      <protection locked="0"/>
    </xf>
    <xf numFmtId="0" fontId="8" fillId="0" borderId="32" xfId="2" applyFont="1" applyFill="1" applyBorder="1" applyAlignment="1" applyProtection="1">
      <alignment horizontal="center" vertical="center"/>
      <protection locked="0"/>
    </xf>
    <xf numFmtId="0" fontId="7" fillId="0" borderId="0" xfId="1" applyFont="1" applyBorder="1" applyAlignment="1" applyProtection="1">
      <alignment vertical="center"/>
      <protection locked="0"/>
    </xf>
    <xf numFmtId="0" fontId="8" fillId="0" borderId="16" xfId="2" applyFont="1" applyFill="1" applyBorder="1" applyAlignment="1" applyProtection="1">
      <alignment horizontal="center" vertical="center"/>
      <protection locked="0"/>
    </xf>
    <xf numFmtId="0" fontId="7" fillId="0" borderId="10" xfId="1" applyFont="1" applyFill="1" applyBorder="1" applyAlignment="1" applyProtection="1">
      <alignment vertical="center"/>
    </xf>
    <xf numFmtId="0" fontId="7" fillId="0" borderId="1" xfId="1" applyFont="1" applyFill="1" applyBorder="1" applyAlignment="1" applyProtection="1">
      <alignment vertical="center"/>
    </xf>
    <xf numFmtId="0" fontId="7" fillId="0" borderId="25" xfId="1" applyFont="1" applyFill="1" applyBorder="1" applyAlignment="1" applyProtection="1">
      <alignment vertical="center"/>
    </xf>
    <xf numFmtId="0" fontId="7" fillId="0" borderId="0" xfId="1" applyFont="1" applyFill="1" applyAlignment="1" applyProtection="1">
      <alignment vertical="center"/>
    </xf>
    <xf numFmtId="49" fontId="7" fillId="0" borderId="7" xfId="2" applyNumberFormat="1" applyFont="1" applyFill="1" applyBorder="1" applyAlignment="1" applyProtection="1">
      <alignment vertical="center"/>
      <protection locked="0"/>
    </xf>
    <xf numFmtId="0" fontId="14" fillId="0" borderId="7" xfId="2" applyFont="1" applyFill="1" applyBorder="1" applyAlignment="1" applyProtection="1">
      <alignment horizontal="center" vertical="center"/>
      <protection locked="0"/>
    </xf>
    <xf numFmtId="0" fontId="5" fillId="0" borderId="7" xfId="2"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3" fontId="7" fillId="0" borderId="7" xfId="2" applyNumberFormat="1" applyFont="1" applyFill="1" applyBorder="1" applyAlignment="1" applyProtection="1">
      <alignment horizontal="center" vertical="center"/>
      <protection locked="0"/>
    </xf>
    <xf numFmtId="0" fontId="4" fillId="0" borderId="7" xfId="0" applyNumberFormat="1" applyFont="1" applyFill="1" applyBorder="1" applyAlignment="1" applyProtection="1">
      <alignment horizontal="left" vertical="center"/>
      <protection locked="0"/>
    </xf>
    <xf numFmtId="4" fontId="8" fillId="0" borderId="15" xfId="2" applyNumberFormat="1" applyFont="1" applyFill="1" applyBorder="1" applyAlignment="1" applyProtection="1">
      <alignment horizontal="center" vertical="center"/>
      <protection locked="0"/>
    </xf>
    <xf numFmtId="0" fontId="7" fillId="0" borderId="72" xfId="0" applyNumberFormat="1" applyFont="1" applyFill="1" applyBorder="1" applyAlignment="1" applyProtection="1">
      <alignment vertical="center"/>
    </xf>
    <xf numFmtId="0" fontId="5" fillId="6" borderId="42" xfId="2" applyNumberFormat="1" applyFont="1" applyFill="1" applyBorder="1" applyAlignment="1" applyProtection="1">
      <alignment vertical="center"/>
    </xf>
    <xf numFmtId="0" fontId="3" fillId="0" borderId="0" xfId="0" applyFont="1" applyFill="1"/>
    <xf numFmtId="0" fontId="27" fillId="0" borderId="21" xfId="8" applyFont="1" applyFill="1" applyBorder="1"/>
    <xf numFmtId="0" fontId="27" fillId="0" borderId="0" xfId="8" applyFont="1" applyFill="1" applyBorder="1"/>
    <xf numFmtId="0" fontId="27" fillId="0" borderId="0" xfId="8" applyFont="1" applyFill="1" applyBorder="1" applyAlignment="1">
      <alignment horizontal="center"/>
    </xf>
    <xf numFmtId="0" fontId="27" fillId="0" borderId="7" xfId="8" applyFont="1" applyFill="1" applyBorder="1" applyAlignment="1">
      <alignment horizontal="center"/>
    </xf>
    <xf numFmtId="43" fontId="27" fillId="0" borderId="7" xfId="7" applyNumberFormat="1" applyFont="1" applyFill="1" applyBorder="1" applyAlignment="1" applyProtection="1">
      <alignment horizontal="center"/>
      <protection locked="0"/>
    </xf>
    <xf numFmtId="49" fontId="27" fillId="0" borderId="7" xfId="8" applyNumberFormat="1" applyFont="1" applyFill="1" applyBorder="1" applyAlignment="1" applyProtection="1">
      <alignment horizontal="center"/>
      <protection locked="0"/>
    </xf>
    <xf numFmtId="49" fontId="27" fillId="0" borderId="7" xfId="8" quotePrefix="1" applyNumberFormat="1" applyFont="1" applyFill="1" applyBorder="1" applyAlignment="1">
      <alignment horizontal="center"/>
    </xf>
    <xf numFmtId="0" fontId="27" fillId="0" borderId="7" xfId="8" applyFont="1" applyFill="1" applyBorder="1" applyProtection="1">
      <protection locked="0"/>
    </xf>
    <xf numFmtId="49" fontId="27" fillId="0" borderId="7" xfId="8" quotePrefix="1" applyNumberFormat="1" applyFont="1" applyFill="1" applyBorder="1" applyAlignment="1">
      <alignment horizontal="center" vertical="center"/>
    </xf>
    <xf numFmtId="0" fontId="27" fillId="0" borderId="7" xfId="8" applyFont="1" applyFill="1" applyBorder="1" applyAlignment="1" applyProtection="1">
      <alignment horizontal="left"/>
      <protection locked="0"/>
    </xf>
    <xf numFmtId="0" fontId="27" fillId="0" borderId="7" xfId="8" applyFont="1" applyFill="1" applyBorder="1" applyAlignment="1" applyProtection="1">
      <protection locked="0"/>
    </xf>
    <xf numFmtId="14" fontId="3" fillId="0" borderId="7" xfId="0" applyNumberFormat="1" applyFont="1" applyFill="1" applyBorder="1" applyAlignment="1" applyProtection="1">
      <alignment horizontal="left" vertical="center"/>
      <protection locked="0"/>
    </xf>
    <xf numFmtId="0" fontId="27" fillId="0" borderId="0" xfId="8" applyFont="1" applyFill="1"/>
    <xf numFmtId="3" fontId="18" fillId="0" borderId="68" xfId="9" applyNumberFormat="1" applyFont="1" applyFill="1" applyBorder="1" applyAlignment="1" applyProtection="1">
      <alignment horizontal="center" vertical="center"/>
      <protection locked="0"/>
    </xf>
    <xf numFmtId="0" fontId="7" fillId="0" borderId="0" xfId="1" applyFont="1" applyFill="1" applyAlignment="1">
      <alignment vertical="center"/>
    </xf>
    <xf numFmtId="0" fontId="4" fillId="0" borderId="0" xfId="0" applyFont="1" applyFill="1"/>
    <xf numFmtId="0" fontId="4" fillId="0" borderId="0" xfId="0" applyFont="1" applyFill="1" applyAlignment="1">
      <alignment horizontal="left" vertical="center"/>
    </xf>
    <xf numFmtId="0" fontId="4" fillId="0" borderId="22" xfId="0" applyFont="1" applyBorder="1" applyAlignment="1" applyProtection="1">
      <alignment horizontal="left" vertical="center"/>
    </xf>
    <xf numFmtId="0" fontId="4" fillId="0" borderId="0" xfId="0" applyFont="1" applyAlignment="1" applyProtection="1">
      <alignment horizontal="left" vertical="center"/>
    </xf>
    <xf numFmtId="0" fontId="0" fillId="0" borderId="0" xfId="0" applyFill="1" applyProtection="1"/>
    <xf numFmtId="0" fontId="3" fillId="0" borderId="0" xfId="8" applyFont="1" applyAlignment="1" applyProtection="1">
      <alignment horizontal="left" vertical="center"/>
    </xf>
    <xf numFmtId="0" fontId="27" fillId="0" borderId="22" xfId="8" applyFont="1" applyBorder="1" applyProtection="1"/>
    <xf numFmtId="0" fontId="27" fillId="0" borderId="0" xfId="8" applyFont="1" applyProtection="1"/>
    <xf numFmtId="0" fontId="3" fillId="0" borderId="0" xfId="0" applyFont="1" applyProtection="1"/>
    <xf numFmtId="3" fontId="8" fillId="0" borderId="0" xfId="9" applyNumberFormat="1" applyFont="1" applyFill="1" applyBorder="1" applyAlignment="1" applyProtection="1">
      <alignment horizontal="center" vertical="center"/>
      <protection locked="0"/>
    </xf>
    <xf numFmtId="0" fontId="7" fillId="0" borderId="0" xfId="1" applyFont="1" applyProtection="1"/>
    <xf numFmtId="3" fontId="8" fillId="0" borderId="7" xfId="9" applyNumberFormat="1" applyFont="1" applyFill="1" applyBorder="1" applyAlignment="1" applyProtection="1">
      <alignment horizontal="center" vertical="center"/>
      <protection locked="0"/>
    </xf>
    <xf numFmtId="0" fontId="7" fillId="0" borderId="19" xfId="1" applyFont="1" applyBorder="1" applyProtection="1"/>
    <xf numFmtId="0" fontId="7" fillId="0" borderId="21" xfId="1" applyFont="1" applyBorder="1" applyProtection="1"/>
    <xf numFmtId="0" fontId="7" fillId="18" borderId="0" xfId="1" applyFont="1" applyFill="1"/>
    <xf numFmtId="0" fontId="2" fillId="18" borderId="0" xfId="1" applyFill="1"/>
    <xf numFmtId="3" fontId="8" fillId="0" borderId="6" xfId="9" applyNumberFormat="1" applyFont="1" applyFill="1" applyBorder="1" applyAlignment="1" applyProtection="1">
      <alignment horizontal="center" vertical="center"/>
      <protection locked="0"/>
    </xf>
    <xf numFmtId="0" fontId="2" fillId="0" borderId="0" xfId="1" applyFill="1" applyProtection="1">
      <protection locked="0"/>
    </xf>
    <xf numFmtId="0" fontId="29" fillId="0" borderId="0" xfId="1" quotePrefix="1" applyNumberFormat="1" applyFont="1"/>
    <xf numFmtId="3" fontId="7" fillId="0" borderId="0" xfId="9" applyNumberFormat="1" applyFont="1" applyFill="1" applyBorder="1" applyAlignment="1" applyProtection="1">
      <alignment horizontal="center" vertical="center"/>
      <protection locked="0"/>
    </xf>
    <xf numFmtId="3" fontId="7" fillId="0" borderId="6" xfId="9" applyNumberFormat="1" applyFont="1" applyFill="1" applyBorder="1" applyAlignment="1" applyProtection="1">
      <alignment horizontal="center" vertical="center"/>
      <protection locked="0"/>
    </xf>
    <xf numFmtId="49" fontId="7" fillId="0" borderId="0" xfId="1" applyNumberFormat="1" applyFont="1" applyFill="1" applyBorder="1" applyAlignment="1">
      <alignment horizontal="center"/>
    </xf>
    <xf numFmtId="0" fontId="6" fillId="0" borderId="0" xfId="0" applyFont="1" applyAlignment="1" applyProtection="1">
      <alignment horizontal="center"/>
    </xf>
    <xf numFmtId="0" fontId="4" fillId="0" borderId="7" xfId="0" applyFont="1" applyFill="1" applyBorder="1" applyProtection="1">
      <protection locked="0"/>
    </xf>
    <xf numFmtId="0" fontId="4" fillId="0" borderId="0" xfId="0" applyFont="1" applyFill="1" applyProtection="1"/>
    <xf numFmtId="0" fontId="4" fillId="0" borderId="7" xfId="0" applyFont="1" applyFill="1" applyBorder="1" applyProtection="1"/>
    <xf numFmtId="0" fontId="6" fillId="0" borderId="0" xfId="0" applyFont="1" applyFill="1" applyAlignment="1" applyProtection="1">
      <alignment horizontal="center"/>
    </xf>
    <xf numFmtId="0" fontId="6" fillId="0" borderId="7" xfId="0" applyNumberFormat="1" applyFont="1" applyFill="1" applyBorder="1" applyAlignment="1" applyProtection="1">
      <alignment vertical="center"/>
      <protection locked="0"/>
    </xf>
    <xf numFmtId="0" fontId="27" fillId="0" borderId="7" xfId="8" applyFont="1" applyFill="1" applyBorder="1" applyAlignment="1" applyProtection="1">
      <alignment horizontal="left"/>
      <protection locked="0"/>
    </xf>
    <xf numFmtId="0" fontId="19" fillId="18" borderId="73" xfId="2" applyNumberFormat="1" applyFont="1" applyFill="1" applyBorder="1" applyAlignment="1">
      <alignment horizontal="center" vertical="center"/>
    </xf>
    <xf numFmtId="0" fontId="19" fillId="6" borderId="73" xfId="2" applyNumberFormat="1" applyFont="1" applyFill="1" applyBorder="1" applyAlignment="1">
      <alignment horizontal="center" vertical="center"/>
    </xf>
    <xf numFmtId="3" fontId="19" fillId="6" borderId="73" xfId="9" applyNumberFormat="1" applyFont="1" applyFill="1" applyBorder="1" applyAlignment="1">
      <alignment horizontal="center" vertical="center"/>
    </xf>
    <xf numFmtId="0" fontId="39" fillId="18" borderId="73" xfId="1" applyNumberFormat="1" applyFont="1" applyFill="1" applyBorder="1" applyAlignment="1">
      <alignment horizontal="left" vertical="center"/>
    </xf>
    <xf numFmtId="0" fontId="19" fillId="10" borderId="73" xfId="0" applyNumberFormat="1" applyFont="1" applyFill="1" applyBorder="1" applyAlignment="1">
      <alignment horizontal="center" vertical="center" wrapText="1"/>
    </xf>
    <xf numFmtId="0" fontId="38" fillId="17" borderId="73" xfId="0" applyNumberFormat="1" applyFont="1" applyFill="1" applyBorder="1" applyAlignment="1">
      <alignment horizontal="center" vertical="center" wrapText="1"/>
    </xf>
    <xf numFmtId="0" fontId="19" fillId="10" borderId="74" xfId="0" applyNumberFormat="1" applyFont="1" applyFill="1" applyBorder="1" applyAlignment="1">
      <alignment horizontal="center" vertical="center" wrapText="1"/>
    </xf>
    <xf numFmtId="49" fontId="4" fillId="25" borderId="73" xfId="0" applyNumberFormat="1" applyFont="1" applyFill="1" applyBorder="1" applyAlignment="1" applyProtection="1">
      <alignment horizontal="center" vertical="center"/>
      <protection locked="0"/>
    </xf>
    <xf numFmtId="0" fontId="4" fillId="25" borderId="73" xfId="1" applyNumberFormat="1" applyFont="1" applyFill="1" applyBorder="1" applyAlignment="1" applyProtection="1">
      <alignment horizontal="center" vertical="center"/>
      <protection locked="0"/>
    </xf>
    <xf numFmtId="49" fontId="4" fillId="26" borderId="73" xfId="0" applyNumberFormat="1" applyFont="1" applyFill="1" applyBorder="1" applyAlignment="1" applyProtection="1">
      <alignment horizontal="center" vertical="center"/>
      <protection locked="0"/>
    </xf>
    <xf numFmtId="0" fontId="4" fillId="26" borderId="73" xfId="1" applyNumberFormat="1" applyFont="1" applyFill="1" applyBorder="1" applyAlignment="1" applyProtection="1">
      <alignment horizontal="center" vertical="center"/>
      <protection locked="0"/>
    </xf>
    <xf numFmtId="3" fontId="8" fillId="25" borderId="73" xfId="9" applyNumberFormat="1" applyFont="1" applyFill="1" applyBorder="1" applyAlignment="1" applyProtection="1">
      <alignment horizontal="center" vertical="center"/>
      <protection locked="0"/>
    </xf>
    <xf numFmtId="3" fontId="8" fillId="25" borderId="74" xfId="9" applyNumberFormat="1" applyFont="1" applyFill="1" applyBorder="1" applyAlignment="1" applyProtection="1">
      <alignment horizontal="center" vertical="center"/>
      <protection locked="0"/>
    </xf>
    <xf numFmtId="3" fontId="8" fillId="26" borderId="73" xfId="9" applyNumberFormat="1" applyFont="1" applyFill="1" applyBorder="1" applyAlignment="1" applyProtection="1">
      <alignment horizontal="center" vertical="center"/>
      <protection locked="0"/>
    </xf>
    <xf numFmtId="3" fontId="8" fillId="26" borderId="74" xfId="9" applyNumberFormat="1" applyFont="1" applyFill="1" applyBorder="1" applyAlignment="1" applyProtection="1">
      <alignment horizontal="center" vertical="center"/>
      <protection locked="0"/>
    </xf>
    <xf numFmtId="0" fontId="0" fillId="0" borderId="0" xfId="0"/>
    <xf numFmtId="0" fontId="4" fillId="0" borderId="0" xfId="0" quotePrefix="1" applyNumberFormat="1" applyFont="1"/>
    <xf numFmtId="164" fontId="4" fillId="0" borderId="19" xfId="1" applyNumberFormat="1" applyFont="1" applyBorder="1" applyProtection="1"/>
    <xf numFmtId="164" fontId="4" fillId="0" borderId="20" xfId="1" applyNumberFormat="1" applyFont="1" applyBorder="1" applyProtection="1"/>
    <xf numFmtId="164" fontId="7" fillId="0" borderId="21" xfId="13" applyNumberFormat="1" applyFont="1" applyFill="1" applyBorder="1" applyAlignment="1" applyProtection="1">
      <alignment vertical="center"/>
    </xf>
    <xf numFmtId="164" fontId="7" fillId="0" borderId="22" xfId="13" applyNumberFormat="1" applyFont="1" applyFill="1" applyBorder="1" applyAlignment="1" applyProtection="1">
      <alignment vertical="center"/>
    </xf>
    <xf numFmtId="164" fontId="25" fillId="0" borderId="21" xfId="1" applyNumberFormat="1" applyFont="1" applyBorder="1" applyProtection="1"/>
    <xf numFmtId="164" fontId="25" fillId="0" borderId="22" xfId="1" applyNumberFormat="1" applyFont="1" applyBorder="1" applyProtection="1"/>
    <xf numFmtId="164" fontId="7" fillId="0" borderId="7" xfId="13" applyNumberFormat="1" applyFont="1" applyFill="1" applyBorder="1" applyAlignment="1" applyProtection="1">
      <alignment vertical="center"/>
      <protection locked="0"/>
    </xf>
    <xf numFmtId="164" fontId="25" fillId="0" borderId="22" xfId="1" applyNumberFormat="1" applyFont="1" applyBorder="1"/>
    <xf numFmtId="164" fontId="7" fillId="0" borderId="24" xfId="13" applyNumberFormat="1" applyFont="1" applyFill="1" applyBorder="1" applyAlignment="1" applyProtection="1">
      <alignment vertical="center"/>
    </xf>
    <xf numFmtId="164" fontId="25" fillId="0" borderId="26" xfId="1" applyNumberFormat="1" applyFont="1" applyFill="1" applyBorder="1"/>
    <xf numFmtId="0" fontId="0" fillId="0" borderId="0" xfId="0"/>
    <xf numFmtId="0" fontId="1" fillId="3" borderId="3" xfId="0" applyFont="1" applyFill="1" applyBorder="1" applyAlignment="1">
      <alignment horizontal="center"/>
    </xf>
    <xf numFmtId="0" fontId="4" fillId="0" borderId="0" xfId="0" quotePrefix="1" applyNumberFormat="1" applyFont="1" applyProtection="1">
      <protection locked="0"/>
    </xf>
    <xf numFmtId="0" fontId="4" fillId="0" borderId="0" xfId="0" quotePrefix="1" applyNumberFormat="1" applyFont="1" applyAlignment="1" applyProtection="1">
      <alignment horizontal="left"/>
      <protection locked="0"/>
    </xf>
    <xf numFmtId="0" fontId="4" fillId="0" borderId="0" xfId="0" applyFont="1" applyProtection="1">
      <protection locked="0"/>
    </xf>
    <xf numFmtId="0" fontId="8" fillId="0" borderId="7" xfId="1" applyFont="1" applyBorder="1" applyAlignment="1">
      <alignment horizontal="center" vertical="center"/>
    </xf>
    <xf numFmtId="0" fontId="18" fillId="2" borderId="0" xfId="0" applyFont="1" applyFill="1" applyBorder="1" applyAlignment="1" applyProtection="1">
      <alignment horizontal="center" vertical="center"/>
    </xf>
    <xf numFmtId="0" fontId="18" fillId="4" borderId="0" xfId="0" applyFont="1" applyFill="1" applyBorder="1" applyAlignment="1" applyProtection="1">
      <alignment vertical="center"/>
    </xf>
    <xf numFmtId="0" fontId="14" fillId="0" borderId="0" xfId="0" applyFont="1" applyFill="1" applyBorder="1" applyAlignment="1" applyProtection="1">
      <alignment horizontal="right" vertical="center"/>
    </xf>
    <xf numFmtId="0" fontId="14" fillId="4" borderId="0" xfId="0" applyFont="1" applyFill="1" applyBorder="1" applyAlignment="1" applyProtection="1">
      <alignment vertical="center"/>
    </xf>
    <xf numFmtId="49" fontId="14" fillId="6" borderId="0" xfId="2" applyNumberFormat="1" applyFont="1" applyFill="1" applyBorder="1" applyAlignment="1" applyProtection="1">
      <alignment vertical="center"/>
    </xf>
    <xf numFmtId="0" fontId="7" fillId="0" borderId="7" xfId="1" applyFont="1" applyBorder="1" applyAlignment="1">
      <alignment horizontal="center" vertical="center"/>
    </xf>
    <xf numFmtId="0" fontId="18" fillId="0" borderId="22" xfId="0" applyFont="1" applyFill="1" applyBorder="1" applyAlignment="1" applyProtection="1">
      <alignment horizontal="right" vertical="center"/>
    </xf>
    <xf numFmtId="0" fontId="18" fillId="0" borderId="22" xfId="2" applyFont="1" applyFill="1" applyBorder="1" applyAlignment="1" applyProtection="1">
      <alignment vertical="center"/>
    </xf>
    <xf numFmtId="0" fontId="14" fillId="0" borderId="22" xfId="0" applyFont="1" applyFill="1" applyBorder="1" applyAlignment="1" applyProtection="1">
      <alignment horizontal="right" vertical="center"/>
    </xf>
    <xf numFmtId="0" fontId="7" fillId="0" borderId="22" xfId="1" applyFont="1" applyBorder="1" applyAlignment="1">
      <alignment vertical="center" wrapText="1"/>
    </xf>
    <xf numFmtId="0" fontId="7" fillId="0" borderId="55" xfId="1" applyFont="1" applyBorder="1" applyAlignment="1">
      <alignment vertical="center" wrapText="1"/>
    </xf>
    <xf numFmtId="0" fontId="7" fillId="0" borderId="40" xfId="1" applyFont="1" applyBorder="1"/>
    <xf numFmtId="0" fontId="7" fillId="12" borderId="72" xfId="0" applyNumberFormat="1" applyFont="1" applyFill="1" applyBorder="1" applyAlignment="1" applyProtection="1">
      <alignment horizontal="center" vertical="center"/>
    </xf>
    <xf numFmtId="0" fontId="4" fillId="6" borderId="7" xfId="0" applyNumberFormat="1" applyFont="1" applyFill="1" applyBorder="1" applyAlignment="1" applyProtection="1">
      <alignment horizontal="left" vertical="center"/>
      <protection locked="0"/>
    </xf>
    <xf numFmtId="43" fontId="7" fillId="0" borderId="7" xfId="9" applyFont="1" applyBorder="1" applyAlignment="1" applyProtection="1">
      <alignment horizontal="center" vertical="center"/>
      <protection locked="0"/>
    </xf>
    <xf numFmtId="43" fontId="7" fillId="0" borderId="15" xfId="9" applyFont="1" applyBorder="1" applyAlignment="1" applyProtection="1">
      <alignment vertical="center"/>
      <protection locked="0"/>
    </xf>
    <xf numFmtId="43" fontId="7" fillId="0" borderId="32" xfId="9" applyFont="1" applyBorder="1" applyAlignment="1" applyProtection="1">
      <alignment horizontal="center" vertical="center"/>
      <protection locked="0"/>
    </xf>
    <xf numFmtId="43" fontId="7" fillId="0" borderId="4" xfId="9" applyFont="1" applyBorder="1" applyAlignment="1" applyProtection="1">
      <alignment vertical="center"/>
      <protection locked="0"/>
    </xf>
    <xf numFmtId="0" fontId="4" fillId="0" borderId="0" xfId="0" applyFont="1" applyAlignment="1" applyProtection="1">
      <protection locked="0"/>
    </xf>
    <xf numFmtId="0" fontId="14" fillId="0" borderId="7" xfId="0" applyNumberFormat="1" applyFont="1" applyFill="1" applyBorder="1" applyAlignment="1" applyProtection="1">
      <alignment horizontal="center" vertical="center"/>
      <protection locked="0"/>
    </xf>
    <xf numFmtId="49" fontId="49" fillId="0" borderId="7" xfId="0" applyNumberFormat="1" applyFont="1" applyFill="1" applyBorder="1" applyAlignment="1" applyProtection="1">
      <alignment horizontal="center" vertical="center"/>
      <protection locked="0"/>
    </xf>
    <xf numFmtId="49" fontId="14" fillId="0" borderId="7" xfId="0" applyNumberFormat="1" applyFont="1" applyFill="1" applyBorder="1" applyAlignment="1" applyProtection="1">
      <alignment horizontal="center" vertical="center"/>
      <protection locked="0"/>
    </xf>
    <xf numFmtId="49" fontId="49" fillId="0" borderId="32" xfId="2" applyNumberFormat="1" applyFont="1" applyFill="1" applyBorder="1" applyAlignment="1" applyProtection="1">
      <alignment horizontal="center" vertical="center"/>
      <protection locked="0"/>
    </xf>
    <xf numFmtId="0" fontId="19" fillId="10" borderId="34" xfId="0" applyNumberFormat="1" applyFont="1" applyFill="1" applyBorder="1" applyAlignment="1">
      <alignment horizontal="right" vertical="center" wrapText="1"/>
    </xf>
    <xf numFmtId="0" fontId="3" fillId="0" borderId="22" xfId="0" applyFont="1" applyBorder="1"/>
    <xf numFmtId="0" fontId="14" fillId="0" borderId="7" xfId="9" applyNumberFormat="1" applyFont="1" applyFill="1" applyBorder="1" applyAlignment="1" applyProtection="1">
      <alignment horizontal="center" vertical="center"/>
      <protection locked="0"/>
    </xf>
    <xf numFmtId="0" fontId="4" fillId="6" borderId="15" xfId="0" applyFont="1" applyFill="1" applyBorder="1" applyAlignment="1">
      <alignment horizontal="right" vertical="center"/>
    </xf>
    <xf numFmtId="0" fontId="27" fillId="0" borderId="7" xfId="8" applyFont="1" applyFill="1" applyBorder="1" applyAlignment="1" applyProtection="1">
      <alignment horizontal="left"/>
      <protection locked="0"/>
    </xf>
    <xf numFmtId="49" fontId="27" fillId="0" borderId="7" xfId="8" quotePrefix="1" applyNumberFormat="1" applyFont="1" applyFill="1" applyBorder="1" applyAlignment="1" applyProtection="1">
      <alignment horizontal="center"/>
      <protection locked="0"/>
    </xf>
    <xf numFmtId="0" fontId="27" fillId="0" borderId="25" xfId="8" applyFont="1" applyBorder="1"/>
    <xf numFmtId="0" fontId="3" fillId="0" borderId="7" xfId="1" applyFont="1" applyBorder="1"/>
    <xf numFmtId="0" fontId="3" fillId="0" borderId="7" xfId="1" applyFont="1" applyBorder="1" applyAlignment="1">
      <alignment vertical="center"/>
    </xf>
    <xf numFmtId="0" fontId="46" fillId="0" borderId="70" xfId="0" quotePrefix="1" applyNumberFormat="1" applyFont="1" applyBorder="1" applyAlignment="1">
      <alignment horizontal="left" vertical="top" wrapText="1"/>
    </xf>
    <xf numFmtId="0" fontId="46" fillId="0" borderId="70" xfId="0" applyFont="1" applyBorder="1" applyAlignment="1">
      <alignment vertical="top" wrapText="1"/>
    </xf>
    <xf numFmtId="0" fontId="0" fillId="0" borderId="70" xfId="0" applyBorder="1"/>
    <xf numFmtId="0" fontId="0" fillId="0" borderId="70" xfId="0" applyFill="1" applyBorder="1"/>
    <xf numFmtId="49" fontId="48" fillId="0" borderId="7" xfId="0" applyNumberFormat="1" applyFont="1" applyFill="1" applyBorder="1" applyAlignment="1" applyProtection="1">
      <alignment horizontal="center" vertical="center"/>
      <protection locked="0"/>
    </xf>
    <xf numFmtId="165" fontId="4" fillId="0" borderId="7" xfId="0" applyNumberFormat="1" applyFont="1" applyFill="1" applyBorder="1" applyAlignment="1" applyProtection="1">
      <alignment horizontal="left" vertical="center"/>
      <protection locked="0"/>
    </xf>
    <xf numFmtId="165" fontId="3" fillId="5" borderId="7" xfId="0" applyNumberFormat="1" applyFont="1" applyFill="1" applyBorder="1" applyAlignment="1" applyProtection="1">
      <alignment horizontal="left" vertical="center"/>
      <protection locked="0"/>
    </xf>
    <xf numFmtId="165" fontId="3" fillId="0" borderId="7" xfId="0" applyNumberFormat="1" applyFont="1" applyFill="1" applyBorder="1" applyAlignment="1" applyProtection="1">
      <alignment horizontal="left" vertical="center"/>
      <protection locked="0"/>
    </xf>
    <xf numFmtId="49" fontId="4" fillId="26" borderId="0" xfId="0" applyNumberFormat="1" applyFont="1" applyFill="1" applyBorder="1" applyAlignment="1" applyProtection="1">
      <alignment horizontal="center" vertical="center"/>
      <protection locked="0"/>
    </xf>
    <xf numFmtId="0" fontId="0" fillId="0" borderId="0" xfId="1" applyFont="1"/>
    <xf numFmtId="3" fontId="0" fillId="0" borderId="0" xfId="9" applyNumberFormat="1" applyFont="1" applyFill="1" applyBorder="1" applyAlignment="1" applyProtection="1">
      <alignment horizontal="center" vertical="center"/>
      <protection locked="0"/>
    </xf>
    <xf numFmtId="0" fontId="19" fillId="6" borderId="74" xfId="2" applyNumberFormat="1" applyFont="1" applyFill="1" applyBorder="1" applyAlignment="1">
      <alignment horizontal="center" vertical="center"/>
    </xf>
    <xf numFmtId="0" fontId="4" fillId="25" borderId="77" xfId="1" applyNumberFormat="1" applyFont="1" applyFill="1" applyBorder="1" applyAlignment="1" applyProtection="1">
      <alignment horizontal="center" vertical="center"/>
      <protection locked="0"/>
    </xf>
    <xf numFmtId="0" fontId="19" fillId="6" borderId="77" xfId="2" applyNumberFormat="1" applyFont="1" applyFill="1" applyBorder="1" applyAlignment="1">
      <alignment horizontal="center" vertical="center"/>
    </xf>
    <xf numFmtId="3" fontId="19" fillId="6" borderId="74" xfId="9" applyNumberFormat="1" applyFont="1" applyFill="1" applyBorder="1" applyAlignment="1">
      <alignment horizontal="center" vertical="center"/>
    </xf>
    <xf numFmtId="0" fontId="14" fillId="4" borderId="11" xfId="0" applyFont="1" applyFill="1" applyBorder="1" applyAlignment="1" applyProtection="1">
      <alignment vertical="center"/>
    </xf>
    <xf numFmtId="49" fontId="14" fillId="6" borderId="15" xfId="2" applyNumberFormat="1" applyFont="1" applyFill="1" applyBorder="1" applyAlignment="1" applyProtection="1">
      <alignment horizontal="center" vertical="center"/>
    </xf>
    <xf numFmtId="49" fontId="14" fillId="6" borderId="16" xfId="2" applyNumberFormat="1" applyFont="1" applyFill="1" applyBorder="1" applyAlignment="1" applyProtection="1">
      <alignment horizontal="center" vertical="center"/>
    </xf>
    <xf numFmtId="0" fontId="15" fillId="0" borderId="34" xfId="0" applyNumberFormat="1" applyFont="1" applyFill="1" applyBorder="1" applyAlignment="1" applyProtection="1">
      <alignment horizontal="center" vertical="center" wrapText="1"/>
      <protection locked="0"/>
    </xf>
    <xf numFmtId="0" fontId="19" fillId="10" borderId="0" xfId="0" applyNumberFormat="1" applyFont="1" applyFill="1" applyBorder="1" applyAlignment="1" applyProtection="1">
      <alignment horizontal="center" vertical="center" wrapText="1"/>
      <protection locked="0"/>
    </xf>
    <xf numFmtId="0" fontId="38" fillId="17" borderId="0" xfId="0" applyNumberFormat="1" applyFont="1" applyFill="1" applyBorder="1" applyAlignment="1" applyProtection="1">
      <alignment horizontal="center" vertical="center" wrapText="1"/>
      <protection locked="0"/>
    </xf>
    <xf numFmtId="0" fontId="20" fillId="10" borderId="0" xfId="0" applyNumberFormat="1" applyFont="1" applyFill="1" applyBorder="1" applyAlignment="1" applyProtection="1">
      <alignment horizontal="center" vertical="center" wrapText="1"/>
      <protection locked="0"/>
    </xf>
    <xf numFmtId="0" fontId="19" fillId="10" borderId="6" xfId="0" applyNumberFormat="1" applyFont="1" applyFill="1" applyBorder="1" applyAlignment="1" applyProtection="1">
      <alignment horizontal="center" vertical="center" wrapText="1"/>
      <protection locked="0"/>
    </xf>
    <xf numFmtId="0" fontId="19" fillId="10" borderId="0" xfId="1" applyNumberFormat="1" applyFont="1" applyFill="1" applyBorder="1" applyAlignment="1" applyProtection="1">
      <alignment horizontal="center" vertical="center" wrapText="1"/>
      <protection locked="0"/>
    </xf>
    <xf numFmtId="0" fontId="14" fillId="6" borderId="0" xfId="2" applyNumberFormat="1" applyFont="1" applyFill="1" applyBorder="1" applyAlignment="1" applyProtection="1">
      <alignment horizontal="center" vertical="center"/>
      <protection locked="0"/>
    </xf>
    <xf numFmtId="0" fontId="41" fillId="18" borderId="0" xfId="2" applyFont="1" applyFill="1" applyBorder="1" applyAlignment="1" applyProtection="1">
      <alignment horizontal="center" vertical="center"/>
      <protection locked="0"/>
    </xf>
    <xf numFmtId="0" fontId="31" fillId="6" borderId="0" xfId="0" applyFont="1" applyFill="1" applyBorder="1" applyAlignment="1" applyProtection="1">
      <alignment horizontal="center" vertical="center"/>
      <protection locked="0"/>
    </xf>
    <xf numFmtId="49" fontId="19" fillId="6" borderId="0" xfId="2" applyNumberFormat="1" applyFont="1" applyFill="1" applyBorder="1" applyAlignment="1" applyProtection="1">
      <alignment horizontal="center" vertical="center"/>
      <protection locked="0"/>
    </xf>
    <xf numFmtId="0" fontId="19" fillId="6" borderId="0" xfId="2" quotePrefix="1" applyFont="1" applyFill="1" applyBorder="1" applyAlignment="1" applyProtection="1">
      <alignment horizontal="center" vertical="center"/>
      <protection locked="0"/>
    </xf>
    <xf numFmtId="0" fontId="31" fillId="6" borderId="0" xfId="1" applyFont="1" applyFill="1" applyBorder="1" applyAlignment="1" applyProtection="1">
      <alignment horizontal="center" vertical="center"/>
      <protection locked="0"/>
    </xf>
    <xf numFmtId="0" fontId="18" fillId="4" borderId="11" xfId="0" applyFont="1" applyFill="1" applyBorder="1" applyAlignment="1" applyProtection="1">
      <alignment vertical="center"/>
    </xf>
    <xf numFmtId="0" fontId="18" fillId="4" borderId="17" xfId="0" applyFont="1" applyFill="1" applyBorder="1" applyAlignment="1" applyProtection="1">
      <alignment vertical="center"/>
    </xf>
    <xf numFmtId="0" fontId="18" fillId="4" borderId="12" xfId="0" applyFont="1" applyFill="1" applyBorder="1" applyAlignment="1" applyProtection="1">
      <alignment vertical="center"/>
    </xf>
    <xf numFmtId="0" fontId="33" fillId="0" borderId="5" xfId="0" applyFont="1" applyFill="1" applyBorder="1" applyAlignment="1" applyProtection="1">
      <alignment vertical="center"/>
    </xf>
    <xf numFmtId="0" fontId="33" fillId="0" borderId="0" xfId="0" applyFont="1" applyFill="1" applyBorder="1" applyAlignment="1" applyProtection="1">
      <alignment vertical="center"/>
    </xf>
    <xf numFmtId="0" fontId="14" fillId="6" borderId="15" xfId="2" applyFont="1" applyFill="1" applyBorder="1" applyAlignment="1" applyProtection="1">
      <alignment vertical="center"/>
    </xf>
    <xf numFmtId="0" fontId="14" fillId="6" borderId="9" xfId="2" applyFont="1" applyFill="1" applyBorder="1" applyAlignment="1" applyProtection="1">
      <alignment vertical="center"/>
    </xf>
    <xf numFmtId="0" fontId="14" fillId="6" borderId="16" xfId="2" applyFont="1" applyFill="1" applyBorder="1" applyAlignment="1" applyProtection="1">
      <alignment vertical="center"/>
    </xf>
    <xf numFmtId="0" fontId="31" fillId="0" borderId="0" xfId="0" applyFont="1" applyAlignment="1">
      <alignment vertical="center"/>
    </xf>
    <xf numFmtId="0" fontId="19" fillId="6" borderId="9" xfId="1" applyFont="1" applyFill="1" applyBorder="1" applyAlignment="1">
      <alignment vertical="center" wrapText="1"/>
    </xf>
    <xf numFmtId="0" fontId="19" fillId="6" borderId="16" xfId="1" applyFont="1" applyFill="1" applyBorder="1" applyAlignment="1">
      <alignment vertical="center" wrapText="1"/>
    </xf>
    <xf numFmtId="0" fontId="14" fillId="0" borderId="0" xfId="0" applyFont="1" applyFill="1" applyBorder="1" applyAlignment="1" applyProtection="1">
      <alignment vertical="center"/>
    </xf>
    <xf numFmtId="0" fontId="14" fillId="0" borderId="0" xfId="2" applyFont="1" applyFill="1" applyBorder="1" applyAlignment="1" applyProtection="1">
      <alignment horizontal="left" vertical="center"/>
    </xf>
    <xf numFmtId="0" fontId="33" fillId="2" borderId="7" xfId="0" applyFont="1" applyFill="1" applyBorder="1" applyAlignment="1" applyProtection="1">
      <alignment vertical="center"/>
    </xf>
    <xf numFmtId="0" fontId="33" fillId="2" borderId="15" xfId="0" applyFont="1" applyFill="1" applyBorder="1" applyAlignment="1" applyProtection="1">
      <alignment horizontal="right" vertical="center"/>
    </xf>
    <xf numFmtId="0" fontId="7" fillId="11" borderId="7" xfId="1" applyFont="1" applyFill="1" applyBorder="1" applyAlignment="1">
      <alignment horizontal="left" vertical="center"/>
    </xf>
    <xf numFmtId="0" fontId="14" fillId="6" borderId="7" xfId="2" applyFont="1" applyFill="1" applyBorder="1" applyAlignment="1" applyProtection="1">
      <alignment horizontal="center" vertical="center"/>
    </xf>
    <xf numFmtId="0" fontId="14" fillId="6" borderId="7" xfId="0" applyNumberFormat="1" applyFont="1" applyFill="1" applyBorder="1" applyAlignment="1">
      <alignment horizontal="left" vertical="center"/>
    </xf>
    <xf numFmtId="0" fontId="14" fillId="0" borderId="0" xfId="10" applyFont="1" applyFill="1" applyBorder="1" applyAlignment="1" applyProtection="1">
      <alignment horizontal="right" vertical="center"/>
    </xf>
    <xf numFmtId="0" fontId="7" fillId="0" borderId="0" xfId="10" applyFont="1" applyFill="1" applyBorder="1" applyAlignment="1" applyProtection="1">
      <alignment vertical="center"/>
    </xf>
    <xf numFmtId="0" fontId="5" fillId="0" borderId="0" xfId="10" applyFont="1" applyFill="1" applyBorder="1" applyAlignment="1" applyProtection="1">
      <alignment vertical="center"/>
    </xf>
    <xf numFmtId="0" fontId="18" fillId="0" borderId="0" xfId="10" applyFont="1" applyFill="1" applyBorder="1" applyAlignment="1" applyProtection="1">
      <alignment vertical="center"/>
    </xf>
    <xf numFmtId="0" fontId="5" fillId="0" borderId="22" xfId="10" applyFont="1" applyFill="1" applyBorder="1" applyAlignment="1" applyProtection="1">
      <alignment vertical="center"/>
    </xf>
    <xf numFmtId="0" fontId="14" fillId="0" borderId="7" xfId="10" applyNumberFormat="1" applyFont="1" applyFill="1" applyBorder="1" applyAlignment="1">
      <alignment horizontal="right" vertical="center"/>
    </xf>
    <xf numFmtId="0" fontId="19" fillId="6" borderId="16" xfId="10" applyNumberFormat="1" applyFont="1" applyFill="1" applyBorder="1" applyAlignment="1">
      <alignment horizontal="center" vertical="center"/>
    </xf>
    <xf numFmtId="49" fontId="14" fillId="0" borderId="7" xfId="0" applyNumberFormat="1" applyFont="1" applyBorder="1" applyAlignment="1" applyProtection="1">
      <alignment horizontal="center" vertical="center"/>
      <protection locked="0"/>
    </xf>
    <xf numFmtId="0" fontId="42" fillId="0" borderId="0" xfId="0" applyFont="1" applyBorder="1" applyAlignment="1">
      <alignment horizontal="center" vertical="center" wrapText="1"/>
    </xf>
    <xf numFmtId="0" fontId="3" fillId="0" borderId="0" xfId="0" applyFont="1" applyBorder="1" applyAlignment="1">
      <alignment horizontal="left" vertical="center"/>
    </xf>
    <xf numFmtId="0" fontId="18" fillId="0" borderId="0" xfId="10" applyFont="1" applyFill="1" applyBorder="1" applyAlignment="1" applyProtection="1">
      <alignment horizontal="left" vertical="center"/>
    </xf>
    <xf numFmtId="0" fontId="14" fillId="6" borderId="7" xfId="10" applyNumberFormat="1" applyFont="1" applyFill="1" applyBorder="1" applyAlignment="1">
      <alignment horizontal="center" vertical="center"/>
    </xf>
    <xf numFmtId="0" fontId="52" fillId="0" borderId="0" xfId="0" applyFont="1"/>
    <xf numFmtId="0" fontId="3" fillId="0" borderId="0" xfId="0" applyFont="1" applyAlignment="1">
      <alignment horizontal="left" vertical="center"/>
    </xf>
    <xf numFmtId="0" fontId="3" fillId="0" borderId="22" xfId="0" applyFont="1" applyBorder="1" applyAlignment="1">
      <alignment horizontal="left" vertical="center"/>
    </xf>
    <xf numFmtId="0" fontId="14" fillId="6" borderId="15" xfId="10" applyNumberFormat="1" applyFont="1" applyFill="1" applyBorder="1" applyAlignment="1">
      <alignment horizontal="center" vertical="center"/>
    </xf>
    <xf numFmtId="0" fontId="52" fillId="0" borderId="0" xfId="0" applyFont="1" applyFill="1"/>
    <xf numFmtId="0" fontId="3" fillId="0" borderId="0" xfId="0" applyFont="1" applyFill="1" applyAlignment="1">
      <alignment horizontal="left" vertical="center"/>
    </xf>
    <xf numFmtId="0" fontId="5" fillId="0" borderId="32" xfId="0" applyNumberFormat="1" applyFont="1" applyBorder="1" applyAlignment="1">
      <alignment horizontal="center" vertical="center"/>
    </xf>
    <xf numFmtId="0" fontId="5" fillId="0" borderId="33" xfId="0" applyFont="1" applyBorder="1" applyAlignment="1">
      <alignment horizontal="center" vertical="center" wrapText="1"/>
    </xf>
    <xf numFmtId="0" fontId="8" fillId="0" borderId="0" xfId="0" applyFont="1" applyBorder="1" applyAlignment="1">
      <alignment horizontal="center" vertical="center" wrapText="1"/>
    </xf>
    <xf numFmtId="0" fontId="20" fillId="0" borderId="7" xfId="0" applyFont="1" applyBorder="1" applyAlignment="1">
      <alignment horizontal="center" vertical="center" wrapText="1"/>
    </xf>
    <xf numFmtId="0" fontId="5" fillId="0" borderId="32" xfId="0" applyFont="1" applyBorder="1" applyAlignment="1">
      <alignment horizontal="center" vertical="center"/>
    </xf>
    <xf numFmtId="0" fontId="3" fillId="0" borderId="5" xfId="0" applyFont="1" applyBorder="1"/>
    <xf numFmtId="0" fontId="3" fillId="0" borderId="0" xfId="0" applyFont="1" applyBorder="1" applyAlignment="1"/>
    <xf numFmtId="0" fontId="3" fillId="0" borderId="22" xfId="0" applyFont="1" applyBorder="1" applyAlignment="1"/>
    <xf numFmtId="0" fontId="3" fillId="0" borderId="0" xfId="0" applyFont="1" applyBorder="1" applyAlignment="1">
      <alignment horizontal="center"/>
    </xf>
    <xf numFmtId="0" fontId="3" fillId="6" borderId="0" xfId="0" applyFont="1" applyFill="1" applyBorder="1" applyAlignment="1">
      <alignment horizontal="left" vertical="center"/>
    </xf>
    <xf numFmtId="0" fontId="3" fillId="0" borderId="7" xfId="0" applyNumberFormat="1" applyFont="1" applyFill="1" applyBorder="1" applyAlignment="1" applyProtection="1">
      <alignment horizontal="left" vertical="center"/>
      <protection locked="0"/>
    </xf>
    <xf numFmtId="0" fontId="3" fillId="6" borderId="1" xfId="0" applyFont="1" applyFill="1" applyBorder="1" applyAlignment="1">
      <alignment horizontal="left" vertical="center"/>
    </xf>
    <xf numFmtId="0" fontId="3" fillId="0" borderId="21" xfId="0" applyFont="1" applyBorder="1" applyProtection="1"/>
    <xf numFmtId="0" fontId="27" fillId="0" borderId="20" xfId="8" applyFont="1" applyBorder="1" applyProtection="1"/>
    <xf numFmtId="0" fontId="3" fillId="0" borderId="19" xfId="0" applyFont="1" applyBorder="1" applyProtection="1"/>
    <xf numFmtId="0" fontId="19" fillId="6" borderId="16" xfId="2" applyFont="1" applyFill="1" applyBorder="1" applyAlignment="1">
      <alignment horizontal="center" vertical="center"/>
    </xf>
    <xf numFmtId="0" fontId="14" fillId="0" borderId="7" xfId="0" applyFont="1" applyFill="1" applyBorder="1" applyAlignment="1" applyProtection="1">
      <alignment horizontal="center" vertical="center"/>
      <protection locked="0"/>
    </xf>
    <xf numFmtId="0" fontId="14" fillId="0" borderId="7" xfId="2" applyFont="1" applyFill="1" applyBorder="1" applyAlignment="1">
      <alignment horizontal="right" vertical="center"/>
    </xf>
    <xf numFmtId="0" fontId="14" fillId="6" borderId="7" xfId="0" applyFont="1" applyFill="1" applyBorder="1" applyAlignment="1" applyProtection="1">
      <alignment horizontal="left" vertical="center"/>
    </xf>
    <xf numFmtId="0" fontId="14" fillId="6" borderId="15" xfId="2" applyFont="1" applyFill="1" applyBorder="1" applyAlignment="1" applyProtection="1">
      <alignment horizontal="center" vertical="center"/>
    </xf>
    <xf numFmtId="0" fontId="19" fillId="6" borderId="30" xfId="2" applyFont="1" applyFill="1" applyBorder="1" applyAlignment="1">
      <alignment horizontal="center" vertical="center"/>
    </xf>
    <xf numFmtId="0" fontId="14" fillId="0" borderId="32" xfId="2" applyFont="1" applyFill="1" applyBorder="1" applyAlignment="1">
      <alignment horizontal="right" vertical="center"/>
    </xf>
    <xf numFmtId="0" fontId="14" fillId="6" borderId="32" xfId="2" applyFont="1" applyFill="1" applyBorder="1" applyAlignment="1" applyProtection="1">
      <alignment horizontal="center" vertical="center"/>
    </xf>
    <xf numFmtId="0" fontId="14" fillId="6" borderId="4" xfId="2" applyFont="1" applyFill="1" applyBorder="1" applyAlignment="1" applyProtection="1">
      <alignment horizontal="center" vertical="center"/>
    </xf>
    <xf numFmtId="0" fontId="19" fillId="6" borderId="16" xfId="10" applyFont="1" applyFill="1" applyBorder="1" applyAlignment="1">
      <alignment horizontal="center" vertical="center"/>
    </xf>
    <xf numFmtId="0" fontId="14" fillId="0" borderId="7" xfId="10" applyFont="1" applyFill="1" applyBorder="1" applyAlignment="1">
      <alignment horizontal="right" vertical="center"/>
    </xf>
    <xf numFmtId="0" fontId="14" fillId="6" borderId="7" xfId="10" applyFont="1" applyFill="1" applyBorder="1" applyAlignment="1" applyProtection="1">
      <alignment horizontal="center" vertical="center"/>
    </xf>
    <xf numFmtId="0" fontId="14" fillId="6" borderId="15" xfId="10" applyFont="1" applyFill="1" applyBorder="1" applyAlignment="1" applyProtection="1">
      <alignment horizontal="center" vertical="center"/>
    </xf>
    <xf numFmtId="0" fontId="14" fillId="4" borderId="11" xfId="0" applyFont="1" applyFill="1" applyBorder="1" applyAlignment="1" applyProtection="1">
      <alignment vertical="center"/>
    </xf>
    <xf numFmtId="0" fontId="7" fillId="0" borderId="19" xfId="10" applyFont="1" applyFill="1" applyBorder="1" applyAlignment="1" applyProtection="1">
      <alignment vertical="center"/>
    </xf>
    <xf numFmtId="0" fontId="7" fillId="0" borderId="21" xfId="10" applyFont="1" applyFill="1" applyBorder="1" applyAlignment="1" applyProtection="1">
      <alignment vertical="center"/>
    </xf>
    <xf numFmtId="49" fontId="14" fillId="6" borderId="15" xfId="10" applyNumberFormat="1" applyFont="1" applyFill="1" applyBorder="1" applyAlignment="1" applyProtection="1">
      <alignment horizontal="center" vertical="center"/>
    </xf>
    <xf numFmtId="49" fontId="14" fillId="6" borderId="16" xfId="10" applyNumberFormat="1" applyFont="1" applyFill="1" applyBorder="1" applyAlignment="1" applyProtection="1">
      <alignment horizontal="center" vertical="center"/>
    </xf>
    <xf numFmtId="0" fontId="14" fillId="0" borderId="0" xfId="10" applyFont="1" applyFill="1" applyBorder="1" applyAlignment="1" applyProtection="1">
      <alignment horizontal="left" vertical="center"/>
    </xf>
    <xf numFmtId="0" fontId="19" fillId="6" borderId="7" xfId="10" applyNumberFormat="1" applyFont="1" applyFill="1" applyBorder="1" applyAlignment="1" applyProtection="1">
      <alignment horizontal="center" vertical="center"/>
    </xf>
    <xf numFmtId="0" fontId="41" fillId="18" borderId="0" xfId="10" applyFont="1" applyFill="1" applyBorder="1" applyAlignment="1" applyProtection="1">
      <alignment horizontal="center" vertical="center"/>
      <protection locked="0"/>
    </xf>
    <xf numFmtId="49" fontId="19" fillId="6" borderId="0" xfId="10" applyNumberFormat="1" applyFont="1" applyFill="1" applyBorder="1" applyAlignment="1" applyProtection="1">
      <alignment horizontal="center" vertical="center"/>
      <protection locked="0"/>
    </xf>
    <xf numFmtId="0" fontId="19" fillId="6" borderId="0" xfId="10" quotePrefix="1" applyFont="1" applyFill="1" applyBorder="1" applyAlignment="1" applyProtection="1">
      <alignment horizontal="center" vertical="center"/>
      <protection locked="0"/>
    </xf>
    <xf numFmtId="0" fontId="0" fillId="0" borderId="0" xfId="9" applyNumberFormat="1" applyFont="1" applyFill="1" applyBorder="1" applyAlignment="1" applyProtection="1">
      <alignment horizontal="center" vertical="center"/>
      <protection locked="0"/>
    </xf>
    <xf numFmtId="0" fontId="14" fillId="6" borderId="0" xfId="10" applyFont="1" applyFill="1" applyBorder="1" applyAlignment="1" applyProtection="1">
      <alignment horizontal="center" vertical="center"/>
      <protection locked="0"/>
    </xf>
    <xf numFmtId="0" fontId="4" fillId="26" borderId="77" xfId="1" applyNumberFormat="1" applyFont="1" applyFill="1" applyBorder="1" applyAlignment="1" applyProtection="1">
      <alignment horizontal="center" vertical="center"/>
      <protection locked="0"/>
    </xf>
    <xf numFmtId="0" fontId="19" fillId="6" borderId="16" xfId="2" applyNumberFormat="1" applyFont="1" applyFill="1" applyBorder="1" applyAlignment="1">
      <alignment horizontal="center" vertical="center"/>
    </xf>
    <xf numFmtId="0" fontId="14" fillId="0" borderId="7" xfId="2" applyNumberFormat="1" applyFont="1" applyFill="1" applyBorder="1" applyAlignment="1" applyProtection="1">
      <alignment horizontal="center" vertical="center"/>
      <protection locked="0"/>
    </xf>
    <xf numFmtId="0" fontId="14" fillId="0" borderId="7" xfId="2" applyNumberFormat="1" applyFont="1" applyFill="1" applyBorder="1" applyAlignment="1">
      <alignment horizontal="right" vertical="center"/>
    </xf>
    <xf numFmtId="49" fontId="14" fillId="0" borderId="7" xfId="2" applyNumberFormat="1" applyFont="1" applyFill="1" applyBorder="1" applyAlignment="1" applyProtection="1">
      <alignment horizontal="center" vertical="center"/>
      <protection locked="0"/>
    </xf>
    <xf numFmtId="0" fontId="9" fillId="0" borderId="7" xfId="2" applyNumberFormat="1" applyFont="1" applyFill="1" applyBorder="1" applyAlignment="1">
      <alignment horizontal="right" vertical="center"/>
    </xf>
    <xf numFmtId="0" fontId="14" fillId="6" borderId="7" xfId="2" applyNumberFormat="1" applyFont="1" applyFill="1" applyBorder="1" applyAlignment="1">
      <alignment horizontal="center" vertical="center"/>
    </xf>
    <xf numFmtId="0" fontId="14" fillId="6" borderId="15" xfId="2" applyNumberFormat="1" applyFont="1" applyFill="1" applyBorder="1" applyAlignment="1">
      <alignment horizontal="center" vertical="center"/>
    </xf>
    <xf numFmtId="0" fontId="14" fillId="0" borderId="0" xfId="0" applyFont="1" applyFill="1" applyBorder="1" applyAlignment="1" applyProtection="1">
      <alignment horizontal="center" vertical="center"/>
      <protection locked="0"/>
    </xf>
    <xf numFmtId="0" fontId="14" fillId="0" borderId="0" xfId="2" applyFont="1" applyFill="1" applyBorder="1" applyAlignment="1">
      <alignment horizontal="right" vertical="center"/>
    </xf>
    <xf numFmtId="49" fontId="48" fillId="0" borderId="0" xfId="0" applyNumberFormat="1" applyFont="1" applyFill="1" applyBorder="1" applyAlignment="1" applyProtection="1">
      <alignment horizontal="center" vertical="center"/>
      <protection locked="0"/>
    </xf>
    <xf numFmtId="49" fontId="49" fillId="0" borderId="0" xfId="2" applyNumberFormat="1" applyFont="1" applyFill="1" applyBorder="1" applyAlignment="1" applyProtection="1">
      <alignment horizontal="center" vertical="center"/>
      <protection locked="0"/>
    </xf>
    <xf numFmtId="49" fontId="14" fillId="0" borderId="0" xfId="0" applyNumberFormat="1" applyFont="1" applyFill="1" applyBorder="1" applyAlignment="1" applyProtection="1">
      <alignment horizontal="center" vertical="center"/>
      <protection locked="0"/>
    </xf>
    <xf numFmtId="0" fontId="14" fillId="6" borderId="0" xfId="2" applyFont="1" applyFill="1" applyBorder="1" applyAlignment="1" applyProtection="1">
      <alignment horizontal="center" vertical="center"/>
    </xf>
    <xf numFmtId="0" fontId="14" fillId="6" borderId="0" xfId="0" applyFont="1" applyFill="1" applyBorder="1" applyAlignment="1" applyProtection="1">
      <alignment horizontal="left" vertical="center"/>
    </xf>
    <xf numFmtId="0" fontId="14" fillId="0" borderId="0" xfId="9" applyNumberFormat="1" applyFont="1" applyFill="1" applyBorder="1" applyAlignment="1" applyProtection="1">
      <alignment horizontal="center" vertical="center"/>
      <protection locked="0"/>
    </xf>
    <xf numFmtId="0" fontId="19" fillId="6" borderId="0" xfId="10" applyFont="1" applyFill="1" applyBorder="1" applyAlignment="1">
      <alignment horizontal="center" vertical="center"/>
    </xf>
    <xf numFmtId="0" fontId="14" fillId="0" borderId="0" xfId="10" applyFont="1" applyFill="1" applyBorder="1" applyAlignment="1">
      <alignment horizontal="right" vertical="center"/>
    </xf>
    <xf numFmtId="49" fontId="49" fillId="0" borderId="0" xfId="0" applyNumberFormat="1" applyFont="1" applyFill="1" applyBorder="1" applyAlignment="1" applyProtection="1">
      <alignment horizontal="center" vertical="center"/>
      <protection locked="0"/>
    </xf>
    <xf numFmtId="0" fontId="14" fillId="6" borderId="0" xfId="10" applyFont="1" applyFill="1" applyBorder="1" applyAlignment="1" applyProtection="1">
      <alignment horizontal="center" vertical="center"/>
    </xf>
    <xf numFmtId="49" fontId="19" fillId="6" borderId="0" xfId="10" applyNumberFormat="1" applyFont="1" applyFill="1" applyAlignment="1" applyProtection="1">
      <alignment horizontal="center" vertical="center"/>
      <protection locked="0"/>
    </xf>
    <xf numFmtId="3" fontId="14" fillId="0" borderId="0" xfId="9" applyNumberFormat="1" applyFont="1" applyFill="1" applyBorder="1" applyAlignment="1" applyProtection="1">
      <alignment horizontal="center" vertical="center"/>
      <protection locked="0"/>
    </xf>
    <xf numFmtId="0" fontId="14" fillId="6" borderId="0" xfId="10" applyFont="1" applyFill="1" applyAlignment="1" applyProtection="1">
      <alignment horizontal="center" vertical="center"/>
      <protection locked="0"/>
    </xf>
    <xf numFmtId="0" fontId="41" fillId="18" borderId="0" xfId="10" applyFont="1" applyFill="1" applyAlignment="1" applyProtection="1">
      <alignment horizontal="center" vertical="center"/>
      <protection locked="0"/>
    </xf>
    <xf numFmtId="0" fontId="31" fillId="6" borderId="0" xfId="1" applyFont="1" applyFill="1" applyAlignment="1" applyProtection="1">
      <alignment horizontal="center" vertical="center"/>
      <protection locked="0"/>
    </xf>
    <xf numFmtId="0" fontId="19" fillId="6" borderId="0" xfId="10" quotePrefix="1" applyFont="1" applyFill="1" applyAlignment="1" applyProtection="1">
      <alignment horizontal="center" vertical="center"/>
      <protection locked="0"/>
    </xf>
    <xf numFmtId="0" fontId="47" fillId="27" borderId="75" xfId="0" applyFont="1" applyFill="1" applyBorder="1" applyAlignment="1">
      <alignment horizontal="center" wrapText="1"/>
    </xf>
    <xf numFmtId="0" fontId="6" fillId="0" borderId="0" xfId="0" applyFont="1" applyFill="1" applyAlignment="1" applyProtection="1">
      <alignment horizontal="center"/>
    </xf>
    <xf numFmtId="0" fontId="47" fillId="27" borderId="0" xfId="0" applyFont="1" applyFill="1" applyBorder="1" applyAlignment="1">
      <alignment horizontal="center" wrapText="1"/>
    </xf>
    <xf numFmtId="0" fontId="14" fillId="0" borderId="32" xfId="1" applyFont="1" applyBorder="1" applyAlignment="1" applyProtection="1">
      <alignment horizontal="center" vertical="center" wrapText="1"/>
    </xf>
    <xf numFmtId="0" fontId="14" fillId="0" borderId="34" xfId="1" applyFont="1" applyBorder="1" applyAlignment="1" applyProtection="1">
      <alignment horizontal="center" vertical="center" wrapText="1"/>
    </xf>
    <xf numFmtId="0" fontId="19" fillId="0" borderId="7" xfId="2" applyFont="1" applyFill="1" applyBorder="1" applyAlignment="1" applyProtection="1">
      <alignment horizontal="center" vertical="center"/>
      <protection locked="0"/>
    </xf>
    <xf numFmtId="0" fontId="19" fillId="10" borderId="15" xfId="0" applyNumberFormat="1" applyFont="1" applyFill="1" applyBorder="1" applyAlignment="1" applyProtection="1">
      <alignment horizontal="center" vertical="center" wrapText="1"/>
    </xf>
    <xf numFmtId="0" fontId="19" fillId="10" borderId="16" xfId="0" applyNumberFormat="1" applyFont="1" applyFill="1" applyBorder="1" applyAlignment="1" applyProtection="1">
      <alignment horizontal="center" vertical="center" wrapText="1"/>
    </xf>
    <xf numFmtId="0" fontId="19" fillId="0" borderId="32" xfId="2" applyFont="1" applyFill="1" applyBorder="1" applyAlignment="1" applyProtection="1">
      <alignment horizontal="center" vertical="center"/>
      <protection locked="0"/>
    </xf>
    <xf numFmtId="0" fontId="19" fillId="0" borderId="34" xfId="2" applyFont="1" applyFill="1" applyBorder="1" applyAlignment="1" applyProtection="1">
      <alignment horizontal="center" vertical="center"/>
      <protection locked="0"/>
    </xf>
    <xf numFmtId="3" fontId="5" fillId="0" borderId="15" xfId="9" applyNumberFormat="1" applyFont="1" applyFill="1" applyBorder="1" applyAlignment="1" applyProtection="1">
      <alignment horizontal="center" vertical="center"/>
      <protection locked="0"/>
    </xf>
    <xf numFmtId="3" fontId="28" fillId="0" borderId="9" xfId="9" applyNumberFormat="1" applyFont="1" applyFill="1" applyBorder="1" applyAlignment="1" applyProtection="1">
      <alignment horizontal="center"/>
      <protection locked="0"/>
    </xf>
    <xf numFmtId="3" fontId="28" fillId="0" borderId="16" xfId="9" applyNumberFormat="1" applyFont="1" applyFill="1" applyBorder="1" applyAlignment="1" applyProtection="1">
      <alignment horizontal="center"/>
      <protection locked="0"/>
    </xf>
    <xf numFmtId="0" fontId="4" fillId="6" borderId="1" xfId="0" applyFont="1" applyFill="1" applyBorder="1" applyAlignment="1" applyProtection="1">
      <alignment horizontal="left" vertical="center"/>
    </xf>
    <xf numFmtId="0" fontId="4" fillId="6" borderId="30" xfId="0" applyFont="1" applyFill="1" applyBorder="1" applyAlignment="1" applyProtection="1">
      <alignment horizontal="left" vertical="center"/>
    </xf>
    <xf numFmtId="0" fontId="4" fillId="6" borderId="0" xfId="0" applyFont="1" applyFill="1" applyBorder="1" applyAlignment="1" applyProtection="1">
      <alignment horizontal="left" vertical="center"/>
    </xf>
    <xf numFmtId="0" fontId="4" fillId="6" borderId="6" xfId="0" applyFont="1" applyFill="1" applyBorder="1" applyAlignment="1" applyProtection="1">
      <alignment horizontal="left" vertical="center"/>
    </xf>
    <xf numFmtId="0" fontId="6" fillId="6" borderId="10" xfId="0" applyFont="1" applyFill="1" applyBorder="1" applyAlignment="1" applyProtection="1">
      <alignment horizontal="left" vertical="center"/>
    </xf>
    <xf numFmtId="0" fontId="14" fillId="10" borderId="7" xfId="0" applyNumberFormat="1" applyFont="1" applyFill="1" applyBorder="1" applyAlignment="1" applyProtection="1">
      <alignment horizontal="center" vertical="center" wrapText="1"/>
    </xf>
    <xf numFmtId="0" fontId="14" fillId="10" borderId="15" xfId="0" applyNumberFormat="1" applyFont="1" applyFill="1" applyBorder="1" applyAlignment="1" applyProtection="1">
      <alignment horizontal="center" vertical="center" wrapText="1"/>
    </xf>
    <xf numFmtId="0" fontId="7" fillId="7" borderId="7" xfId="2" applyFont="1" applyFill="1" applyBorder="1" applyAlignment="1" applyProtection="1">
      <alignment horizontal="center" vertical="center"/>
    </xf>
    <xf numFmtId="0" fontId="7" fillId="7" borderId="10" xfId="2" applyFont="1" applyFill="1" applyBorder="1" applyAlignment="1" applyProtection="1">
      <alignment horizontal="center" vertical="center" wrapText="1"/>
    </xf>
    <xf numFmtId="0" fontId="7" fillId="7" borderId="10" xfId="2" applyFont="1" applyFill="1" applyBorder="1" applyAlignment="1" applyProtection="1">
      <alignment horizontal="center" vertical="center"/>
    </xf>
    <xf numFmtId="0" fontId="14" fillId="4" borderId="11" xfId="0" applyFont="1" applyFill="1" applyBorder="1" applyAlignment="1" applyProtection="1">
      <alignment vertical="center"/>
    </xf>
    <xf numFmtId="0" fontId="14" fillId="4" borderId="12" xfId="0" applyFont="1" applyFill="1" applyBorder="1" applyAlignment="1" applyProtection="1">
      <alignment vertical="center"/>
    </xf>
    <xf numFmtId="0" fontId="7" fillId="0" borderId="15" xfId="2" applyFont="1" applyFill="1" applyBorder="1" applyAlignment="1" applyProtection="1">
      <alignment horizontal="left" vertical="center"/>
      <protection locked="0"/>
    </xf>
    <xf numFmtId="0" fontId="7" fillId="0" borderId="9" xfId="2" applyFont="1" applyFill="1" applyBorder="1" applyAlignment="1" applyProtection="1">
      <alignment horizontal="left" vertical="center"/>
      <protection locked="0"/>
    </xf>
    <xf numFmtId="0" fontId="7" fillId="0" borderId="16" xfId="2" applyFont="1" applyFill="1" applyBorder="1" applyAlignment="1" applyProtection="1">
      <alignment horizontal="left" vertical="center"/>
      <protection locked="0"/>
    </xf>
    <xf numFmtId="0" fontId="6" fillId="6" borderId="15" xfId="0" applyFont="1" applyFill="1" applyBorder="1" applyAlignment="1" applyProtection="1">
      <alignment horizontal="left" vertical="center"/>
    </xf>
    <xf numFmtId="0" fontId="6" fillId="6" borderId="9" xfId="0" applyFont="1" applyFill="1" applyBorder="1" applyAlignment="1" applyProtection="1">
      <alignment horizontal="left" vertical="center"/>
    </xf>
    <xf numFmtId="0" fontId="6" fillId="6" borderId="16" xfId="0" applyFont="1" applyFill="1" applyBorder="1" applyAlignment="1" applyProtection="1">
      <alignment horizontal="left" vertical="center"/>
    </xf>
    <xf numFmtId="0" fontId="36" fillId="4" borderId="11" xfId="0" applyFont="1" applyFill="1" applyBorder="1" applyAlignment="1" applyProtection="1">
      <alignment horizontal="left" vertical="center"/>
    </xf>
    <xf numFmtId="0" fontId="36" fillId="4" borderId="17" xfId="0" applyFont="1" applyFill="1" applyBorder="1" applyAlignment="1" applyProtection="1">
      <alignment horizontal="left" vertical="center"/>
    </xf>
    <xf numFmtId="0" fontId="36" fillId="4" borderId="12" xfId="0" applyFont="1" applyFill="1" applyBorder="1" applyAlignment="1" applyProtection="1">
      <alignment horizontal="left" vertical="center"/>
    </xf>
    <xf numFmtId="0" fontId="7" fillId="6" borderId="15" xfId="2" applyFont="1" applyFill="1" applyBorder="1" applyAlignment="1" applyProtection="1">
      <alignment horizontal="right" vertical="center"/>
    </xf>
    <xf numFmtId="0" fontId="7" fillId="6" borderId="16" xfId="2" applyFont="1" applyFill="1" applyBorder="1" applyAlignment="1" applyProtection="1">
      <alignment horizontal="right" vertical="center"/>
    </xf>
    <xf numFmtId="0" fontId="5" fillId="6" borderId="15" xfId="2" applyFont="1" applyFill="1" applyBorder="1" applyAlignment="1" applyProtection="1">
      <alignment horizontal="left" vertical="center"/>
    </xf>
    <xf numFmtId="0" fontId="5" fillId="6" borderId="16" xfId="2" applyFont="1" applyFill="1" applyBorder="1" applyAlignment="1" applyProtection="1">
      <alignment horizontal="left" vertical="center"/>
    </xf>
    <xf numFmtId="0" fontId="14" fillId="0" borderId="42" xfId="2" applyFont="1" applyFill="1" applyBorder="1" applyAlignment="1" applyProtection="1">
      <alignment horizontal="center" vertical="center"/>
    </xf>
    <xf numFmtId="0" fontId="14" fillId="0" borderId="21" xfId="2" applyFont="1" applyFill="1" applyBorder="1" applyAlignment="1" applyProtection="1">
      <alignment horizontal="center" vertical="center"/>
    </xf>
    <xf numFmtId="0" fontId="14" fillId="0" borderId="6" xfId="2" applyFont="1" applyFill="1" applyBorder="1" applyAlignment="1" applyProtection="1">
      <alignment horizontal="center" vertical="center"/>
    </xf>
    <xf numFmtId="0" fontId="14" fillId="0" borderId="21" xfId="2" applyFont="1" applyFill="1" applyBorder="1" applyAlignment="1" applyProtection="1">
      <alignment horizontal="left" vertical="center"/>
    </xf>
    <xf numFmtId="0" fontId="14" fillId="0" borderId="6" xfId="2" applyFont="1" applyFill="1" applyBorder="1" applyAlignment="1" applyProtection="1">
      <alignment horizontal="left" vertical="center"/>
    </xf>
    <xf numFmtId="0" fontId="14" fillId="0" borderId="19" xfId="0" applyFont="1" applyFill="1" applyBorder="1" applyAlignment="1" applyProtection="1">
      <alignment horizontal="center" vertical="center"/>
    </xf>
    <xf numFmtId="0" fontId="35" fillId="0" borderId="13" xfId="0" applyFont="1" applyBorder="1" applyProtection="1"/>
    <xf numFmtId="0" fontId="14" fillId="0" borderId="21" xfId="0" applyFont="1" applyFill="1" applyBorder="1" applyAlignment="1" applyProtection="1">
      <alignment horizontal="center" vertical="center"/>
    </xf>
    <xf numFmtId="0" fontId="35" fillId="0" borderId="0" xfId="0" applyFont="1" applyBorder="1" applyProtection="1"/>
    <xf numFmtId="0" fontId="14" fillId="0" borderId="0" xfId="0" applyFont="1" applyFill="1" applyBorder="1" applyAlignment="1" applyProtection="1">
      <alignment horizontal="center" vertical="center"/>
    </xf>
    <xf numFmtId="0" fontId="18" fillId="4" borderId="11" xfId="0" applyFont="1" applyFill="1" applyBorder="1" applyAlignment="1" applyProtection="1">
      <alignment horizontal="left" vertical="center"/>
    </xf>
    <xf numFmtId="0" fontId="18" fillId="4" borderId="12" xfId="0" applyFont="1" applyFill="1" applyBorder="1" applyAlignment="1" applyProtection="1">
      <alignment horizontal="left" vertical="center"/>
    </xf>
    <xf numFmtId="0" fontId="33" fillId="2" borderId="7" xfId="0" applyFont="1" applyFill="1" applyBorder="1" applyAlignment="1" applyProtection="1">
      <alignment horizontal="center" vertical="center"/>
    </xf>
    <xf numFmtId="0" fontId="33" fillId="4" borderId="11" xfId="0" applyFont="1" applyFill="1" applyBorder="1" applyAlignment="1" applyProtection="1">
      <alignment horizontal="left" vertical="center"/>
    </xf>
    <xf numFmtId="0" fontId="33" fillId="4" borderId="17" xfId="0" applyFont="1" applyFill="1" applyBorder="1" applyAlignment="1" applyProtection="1">
      <alignment horizontal="left" vertical="center"/>
    </xf>
    <xf numFmtId="0" fontId="33" fillId="4" borderId="12" xfId="0" applyFont="1" applyFill="1" applyBorder="1" applyAlignment="1" applyProtection="1">
      <alignment horizontal="left" vertical="center"/>
    </xf>
    <xf numFmtId="0" fontId="4" fillId="6" borderId="7" xfId="0" applyFont="1" applyFill="1" applyBorder="1" applyAlignment="1">
      <alignment horizontal="right" vertical="center"/>
    </xf>
    <xf numFmtId="0" fontId="6" fillId="6" borderId="7" xfId="0" applyFont="1" applyFill="1" applyBorder="1" applyAlignment="1">
      <alignment horizontal="center" vertical="center"/>
    </xf>
    <xf numFmtId="0" fontId="4" fillId="6" borderId="15" xfId="0" applyFont="1" applyFill="1" applyBorder="1" applyAlignment="1">
      <alignment horizontal="right" vertical="center"/>
    </xf>
    <xf numFmtId="0" fontId="4" fillId="6" borderId="9" xfId="0" applyFont="1" applyFill="1" applyBorder="1" applyAlignment="1">
      <alignment horizontal="right" vertical="center"/>
    </xf>
    <xf numFmtId="0" fontId="4" fillId="6" borderId="16" xfId="0" applyFont="1" applyFill="1" applyBorder="1" applyAlignment="1">
      <alignment horizontal="right" vertical="center"/>
    </xf>
    <xf numFmtId="0" fontId="20" fillId="10" borderId="15" xfId="0" applyNumberFormat="1" applyFont="1" applyFill="1" applyBorder="1" applyAlignment="1" applyProtection="1">
      <alignment horizontal="center" vertical="center" wrapText="1"/>
    </xf>
    <xf numFmtId="0" fontId="20" fillId="10" borderId="16" xfId="0" applyNumberFormat="1"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xf>
    <xf numFmtId="0" fontId="19" fillId="10" borderId="43" xfId="0" applyNumberFormat="1" applyFont="1" applyFill="1" applyBorder="1" applyAlignment="1">
      <alignment horizontal="center" vertical="center" wrapText="1"/>
    </xf>
    <xf numFmtId="0" fontId="19" fillId="10" borderId="44" xfId="0" applyNumberFormat="1" applyFont="1" applyFill="1" applyBorder="1" applyAlignment="1">
      <alignment horizontal="center" vertical="center" wrapText="1"/>
    </xf>
    <xf numFmtId="49" fontId="14" fillId="6" borderId="7" xfId="2" applyNumberFormat="1" applyFont="1" applyFill="1" applyBorder="1" applyAlignment="1" applyProtection="1">
      <alignment horizontal="left" vertical="center"/>
    </xf>
    <xf numFmtId="0" fontId="18" fillId="4" borderId="36" xfId="0" applyFont="1" applyFill="1" applyBorder="1" applyAlignment="1" applyProtection="1">
      <alignment horizontal="left" vertical="center"/>
    </xf>
    <xf numFmtId="0" fontId="18" fillId="4" borderId="37" xfId="0" applyFont="1" applyFill="1" applyBorder="1" applyAlignment="1" applyProtection="1">
      <alignment horizontal="left" vertical="center"/>
    </xf>
    <xf numFmtId="0" fontId="18" fillId="4" borderId="38" xfId="0" applyFont="1" applyFill="1" applyBorder="1" applyAlignment="1" applyProtection="1">
      <alignment horizontal="left" vertical="center"/>
    </xf>
    <xf numFmtId="0" fontId="14" fillId="4" borderId="11" xfId="0" applyFont="1" applyFill="1" applyBorder="1" applyAlignment="1" applyProtection="1">
      <alignment horizontal="left" vertical="center"/>
    </xf>
    <xf numFmtId="0" fontId="14" fillId="4" borderId="17" xfId="0" applyFont="1" applyFill="1" applyBorder="1" applyAlignment="1" applyProtection="1">
      <alignment horizontal="left" vertical="center"/>
    </xf>
    <xf numFmtId="0" fontId="14" fillId="4" borderId="12" xfId="0" applyFont="1" applyFill="1" applyBorder="1" applyAlignment="1" applyProtection="1">
      <alignment horizontal="left" vertical="center"/>
    </xf>
    <xf numFmtId="0" fontId="14" fillId="6" borderId="15" xfId="2" applyFont="1" applyFill="1" applyBorder="1" applyAlignment="1" applyProtection="1">
      <alignment horizontal="left" vertical="center"/>
    </xf>
    <xf numFmtId="0" fontId="14" fillId="6" borderId="9" xfId="2" applyFont="1" applyFill="1" applyBorder="1" applyAlignment="1" applyProtection="1">
      <alignment horizontal="left" vertical="center"/>
    </xf>
    <xf numFmtId="0" fontId="14" fillId="6" borderId="16" xfId="2" applyFont="1" applyFill="1" applyBorder="1" applyAlignment="1" applyProtection="1">
      <alignment horizontal="left" vertical="center"/>
    </xf>
    <xf numFmtId="0" fontId="8" fillId="0" borderId="39" xfId="1" applyFont="1" applyBorder="1" applyAlignment="1">
      <alignment horizontal="center" vertical="center" wrapText="1"/>
    </xf>
    <xf numFmtId="0" fontId="8" fillId="0" borderId="40" xfId="1" applyFont="1" applyBorder="1" applyAlignment="1">
      <alignment horizontal="center" vertical="center" wrapText="1"/>
    </xf>
    <xf numFmtId="0" fontId="8" fillId="0" borderId="32" xfId="1" applyFont="1" applyBorder="1" applyAlignment="1">
      <alignment horizontal="center" vertical="center" wrapText="1"/>
    </xf>
    <xf numFmtId="0" fontId="8" fillId="0" borderId="33" xfId="1" applyFont="1" applyBorder="1" applyAlignment="1">
      <alignment horizontal="center" vertical="center" wrapText="1"/>
    </xf>
    <xf numFmtId="0" fontId="8" fillId="0" borderId="15" xfId="1" applyFont="1" applyBorder="1" applyAlignment="1">
      <alignment horizontal="center" vertical="center" wrapText="1"/>
    </xf>
    <xf numFmtId="0" fontId="8" fillId="0" borderId="16" xfId="1" applyFont="1" applyBorder="1" applyAlignment="1">
      <alignment horizontal="center" vertical="center" wrapText="1"/>
    </xf>
    <xf numFmtId="0" fontId="7" fillId="0" borderId="15" xfId="1" applyFont="1" applyFill="1" applyBorder="1" applyAlignment="1" applyProtection="1">
      <alignment horizontal="right" vertical="center"/>
    </xf>
    <xf numFmtId="0" fontId="7" fillId="0" borderId="16" xfId="1" applyFont="1" applyFill="1" applyBorder="1" applyAlignment="1" applyProtection="1">
      <alignment horizontal="right" vertical="center"/>
    </xf>
    <xf numFmtId="0" fontId="14" fillId="0" borderId="21" xfId="1" applyFont="1" applyFill="1" applyBorder="1" applyAlignment="1" applyProtection="1">
      <alignment horizontal="center" vertical="center"/>
    </xf>
    <xf numFmtId="0" fontId="14" fillId="0" borderId="0" xfId="1" applyFont="1" applyFill="1" applyBorder="1" applyAlignment="1" applyProtection="1">
      <alignment horizontal="center" vertical="center"/>
    </xf>
    <xf numFmtId="0" fontId="7" fillId="0" borderId="4" xfId="1" applyFont="1" applyBorder="1" applyAlignment="1" applyProtection="1">
      <alignment horizontal="center" vertical="center" wrapText="1"/>
    </xf>
    <xf numFmtId="0" fontId="7" fillId="0" borderId="30" xfId="1" applyFont="1" applyBorder="1" applyAlignment="1" applyProtection="1">
      <alignment horizontal="center" vertical="center" wrapText="1"/>
    </xf>
    <xf numFmtId="0" fontId="7" fillId="0" borderId="8" xfId="1" applyFont="1" applyBorder="1" applyAlignment="1" applyProtection="1">
      <alignment horizontal="center" vertical="center" wrapText="1"/>
    </xf>
    <xf numFmtId="0" fontId="7" fillId="0" borderId="41" xfId="1" applyFont="1" applyBorder="1" applyAlignment="1" applyProtection="1">
      <alignment horizontal="center" vertical="center" wrapText="1"/>
    </xf>
    <xf numFmtId="0" fontId="7" fillId="0" borderId="7" xfId="1" applyFont="1" applyBorder="1" applyAlignment="1" applyProtection="1">
      <alignment horizontal="center" vertical="center" wrapText="1"/>
    </xf>
    <xf numFmtId="0" fontId="20" fillId="10" borderId="7" xfId="0" applyNumberFormat="1" applyFont="1" applyFill="1" applyBorder="1" applyAlignment="1" applyProtection="1">
      <alignment horizontal="center" vertical="center" wrapText="1"/>
    </xf>
    <xf numFmtId="0" fontId="7" fillId="0" borderId="7" xfId="1" applyFont="1" applyFill="1" applyBorder="1" applyAlignment="1" applyProtection="1">
      <alignment horizontal="center" vertical="center"/>
    </xf>
    <xf numFmtId="0" fontId="6" fillId="6" borderId="10" xfId="0" applyFont="1" applyFill="1" applyBorder="1" applyAlignment="1">
      <alignment horizontal="left" vertical="center"/>
    </xf>
    <xf numFmtId="0" fontId="8" fillId="0" borderId="7" xfId="1" applyFont="1" applyBorder="1" applyAlignment="1">
      <alignment horizontal="center" vertical="center" wrapText="1"/>
    </xf>
    <xf numFmtId="0" fontId="8" fillId="0" borderId="4" xfId="1" applyFont="1" applyBorder="1" applyAlignment="1">
      <alignment horizontal="center" vertical="center" wrapText="1"/>
    </xf>
    <xf numFmtId="0" fontId="8" fillId="0" borderId="30" xfId="1" applyFont="1" applyBorder="1" applyAlignment="1">
      <alignment horizontal="center" vertical="center" wrapText="1"/>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8" fillId="4" borderId="11" xfId="0" applyFont="1" applyFill="1" applyBorder="1" applyAlignment="1" applyProtection="1">
      <alignment horizontal="center" vertical="center"/>
    </xf>
    <xf numFmtId="0" fontId="18" fillId="4" borderId="12" xfId="0" applyFont="1" applyFill="1" applyBorder="1" applyAlignment="1" applyProtection="1">
      <alignment horizontal="center" vertical="center"/>
    </xf>
    <xf numFmtId="0" fontId="33" fillId="2" borderId="15" xfId="0" applyFont="1" applyFill="1" applyBorder="1" applyAlignment="1" applyProtection="1">
      <alignment horizontal="center" vertical="center"/>
    </xf>
    <xf numFmtId="0" fontId="33" fillId="2" borderId="9" xfId="0" applyFont="1" applyFill="1" applyBorder="1" applyAlignment="1" applyProtection="1">
      <alignment horizontal="center" vertical="center"/>
    </xf>
    <xf numFmtId="0" fontId="33" fillId="2" borderId="16" xfId="0" applyFont="1" applyFill="1" applyBorder="1" applyAlignment="1" applyProtection="1">
      <alignment horizontal="center" vertical="center"/>
    </xf>
    <xf numFmtId="0" fontId="8" fillId="0" borderId="1" xfId="1" applyFont="1" applyBorder="1" applyAlignment="1">
      <alignment horizontal="center" vertical="center" wrapText="1"/>
    </xf>
    <xf numFmtId="0" fontId="8" fillId="0" borderId="8" xfId="1" applyFont="1" applyBorder="1" applyAlignment="1">
      <alignment horizontal="center" vertical="center" wrapText="1"/>
    </xf>
    <xf numFmtId="0" fontId="8" fillId="0" borderId="10" xfId="1" applyFont="1" applyBorder="1" applyAlignment="1">
      <alignment horizontal="center" vertical="center" wrapText="1"/>
    </xf>
    <xf numFmtId="0" fontId="8" fillId="0" borderId="41" xfId="1" applyFont="1" applyBorder="1" applyAlignment="1">
      <alignment horizontal="center" vertical="center" wrapText="1"/>
    </xf>
    <xf numFmtId="0" fontId="8" fillId="0" borderId="7" xfId="1" applyFont="1" applyBorder="1" applyAlignment="1">
      <alignment horizontal="center" vertical="center"/>
    </xf>
    <xf numFmtId="0" fontId="14" fillId="0" borderId="20" xfId="0" applyFont="1" applyFill="1" applyBorder="1" applyAlignment="1" applyProtection="1">
      <alignment horizontal="center" vertical="center"/>
    </xf>
    <xf numFmtId="0" fontId="14" fillId="0" borderId="22" xfId="0" applyFont="1" applyFill="1" applyBorder="1" applyAlignment="1" applyProtection="1">
      <alignment horizontal="center" vertical="center"/>
    </xf>
    <xf numFmtId="0" fontId="14" fillId="6" borderId="0" xfId="2" applyFont="1" applyFill="1" applyBorder="1" applyAlignment="1" applyProtection="1">
      <alignment horizontal="left"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0" fontId="27" fillId="0" borderId="7" xfId="8" applyFont="1" applyFill="1" applyBorder="1" applyAlignment="1" applyProtection="1">
      <alignment horizontal="left"/>
      <protection locked="0"/>
    </xf>
    <xf numFmtId="0" fontId="27" fillId="12" borderId="50" xfId="8" applyFont="1" applyFill="1" applyBorder="1" applyAlignment="1">
      <alignment horizontal="center"/>
    </xf>
    <xf numFmtId="0" fontId="27" fillId="12" borderId="52" xfId="8" applyFont="1" applyFill="1" applyBorder="1" applyAlignment="1">
      <alignment horizontal="center"/>
    </xf>
    <xf numFmtId="0" fontId="27" fillId="12" borderId="53" xfId="8" applyFont="1" applyFill="1" applyBorder="1" applyAlignment="1">
      <alignment horizontal="center"/>
    </xf>
    <xf numFmtId="0" fontId="27" fillId="0" borderId="54" xfId="8" applyFont="1" applyBorder="1" applyAlignment="1">
      <alignment horizontal="left"/>
    </xf>
    <xf numFmtId="0" fontId="27" fillId="0" borderId="49" xfId="8" applyFont="1" applyBorder="1" applyAlignment="1">
      <alignment horizontal="left"/>
    </xf>
    <xf numFmtId="0" fontId="27" fillId="0" borderId="4" xfId="8" applyFont="1" applyBorder="1" applyAlignment="1">
      <alignment horizontal="center" vertical="center"/>
    </xf>
    <xf numFmtId="0" fontId="27" fillId="0" borderId="5" xfId="8" applyFont="1" applyBorder="1" applyAlignment="1">
      <alignment horizontal="center" vertical="center"/>
    </xf>
    <xf numFmtId="0" fontId="27" fillId="0" borderId="8" xfId="8" applyFont="1" applyBorder="1" applyAlignment="1">
      <alignment horizontal="center" vertical="center"/>
    </xf>
    <xf numFmtId="0" fontId="50" fillId="14" borderId="50" xfId="8" applyFont="1" applyFill="1" applyBorder="1" applyAlignment="1">
      <alignment horizontal="center"/>
    </xf>
    <xf numFmtId="0" fontId="50" fillId="14" borderId="52" xfId="8" applyFont="1" applyFill="1" applyBorder="1" applyAlignment="1">
      <alignment horizontal="center"/>
    </xf>
    <xf numFmtId="0" fontId="50" fillId="14" borderId="53" xfId="8" applyFont="1" applyFill="1" applyBorder="1" applyAlignment="1">
      <alignment horizontal="center"/>
    </xf>
    <xf numFmtId="0" fontId="27" fillId="0" borderId="15" xfId="8" applyFont="1" applyBorder="1" applyAlignment="1">
      <alignment horizontal="center"/>
    </xf>
    <xf numFmtId="0" fontId="27" fillId="0" borderId="16" xfId="8" applyFont="1" applyBorder="1" applyAlignment="1">
      <alignment horizontal="center"/>
    </xf>
    <xf numFmtId="0" fontId="27" fillId="0" borderId="76" xfId="8" applyFont="1" applyBorder="1" applyAlignment="1">
      <alignment horizontal="center" vertical="center" textRotation="90"/>
    </xf>
    <xf numFmtId="0" fontId="27" fillId="0" borderId="33" xfId="8" applyFont="1" applyBorder="1" applyAlignment="1">
      <alignment horizontal="center" vertical="center" textRotation="90"/>
    </xf>
    <xf numFmtId="0" fontId="27" fillId="0" borderId="34" xfId="8" applyFont="1" applyBorder="1" applyAlignment="1">
      <alignment horizontal="center" vertical="center" textRotation="90"/>
    </xf>
    <xf numFmtId="0" fontId="27" fillId="0" borderId="45" xfId="8" applyFont="1" applyBorder="1" applyAlignment="1">
      <alignment horizontal="left"/>
    </xf>
    <xf numFmtId="0" fontId="27" fillId="0" borderId="46" xfId="8" applyFont="1" applyBorder="1" applyAlignment="1">
      <alignment horizontal="left"/>
    </xf>
    <xf numFmtId="0" fontId="27" fillId="0" borderId="51" xfId="8" applyFont="1" applyBorder="1" applyAlignment="1">
      <alignment horizontal="left"/>
    </xf>
    <xf numFmtId="0" fontId="27" fillId="0" borderId="7" xfId="8" applyFont="1" applyBorder="1" applyAlignment="1">
      <alignment horizontal="center" vertical="center" textRotation="90"/>
    </xf>
    <xf numFmtId="0" fontId="27" fillId="0" borderId="15" xfId="8" applyFont="1" applyBorder="1" applyAlignment="1">
      <alignment horizontal="left"/>
    </xf>
    <xf numFmtId="0" fontId="27" fillId="0" borderId="16" xfId="8" applyFont="1" applyBorder="1" applyAlignment="1">
      <alignment horizontal="left"/>
    </xf>
    <xf numFmtId="0" fontId="27" fillId="0" borderId="15" xfId="8" applyFont="1" applyFill="1" applyBorder="1" applyAlignment="1">
      <alignment horizontal="left"/>
    </xf>
    <xf numFmtId="0" fontId="27" fillId="0" borderId="9" xfId="8" applyFont="1" applyFill="1" applyBorder="1" applyAlignment="1">
      <alignment horizontal="left"/>
    </xf>
    <xf numFmtId="0" fontId="27" fillId="0" borderId="16" xfId="8" applyFont="1" applyFill="1" applyBorder="1" applyAlignment="1">
      <alignment horizontal="left"/>
    </xf>
    <xf numFmtId="0" fontId="27" fillId="0" borderId="15" xfId="8" applyFont="1" applyFill="1" applyBorder="1" applyAlignment="1">
      <alignment horizontal="center"/>
    </xf>
    <xf numFmtId="0" fontId="27" fillId="0" borderId="9" xfId="8" applyFont="1" applyFill="1" applyBorder="1" applyAlignment="1">
      <alignment horizontal="center"/>
    </xf>
    <xf numFmtId="0" fontId="27" fillId="0" borderId="16" xfId="8" applyFont="1" applyFill="1" applyBorder="1" applyAlignment="1">
      <alignment horizontal="center"/>
    </xf>
    <xf numFmtId="0" fontId="27" fillId="12" borderId="45" xfId="8" applyFont="1" applyFill="1" applyBorder="1" applyAlignment="1">
      <alignment horizontal="center"/>
    </xf>
    <xf numFmtId="0" fontId="27" fillId="12" borderId="46" xfId="8" applyFont="1" applyFill="1" applyBorder="1" applyAlignment="1">
      <alignment horizontal="center"/>
    </xf>
    <xf numFmtId="0" fontId="27" fillId="12" borderId="47" xfId="8" applyFont="1" applyFill="1" applyBorder="1" applyAlignment="1">
      <alignment horizont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5" fillId="0" borderId="30"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4" fillId="6" borderId="15" xfId="10" applyFont="1" applyFill="1" applyBorder="1" applyAlignment="1" applyProtection="1">
      <alignment horizontal="left" vertical="center"/>
    </xf>
    <xf numFmtId="0" fontId="14" fillId="6" borderId="9" xfId="10" applyFont="1" applyFill="1" applyBorder="1" applyAlignment="1" applyProtection="1">
      <alignment horizontal="left" vertical="center"/>
    </xf>
    <xf numFmtId="0" fontId="14" fillId="6" borderId="16" xfId="10" applyFont="1" applyFill="1" applyBorder="1" applyAlignment="1" applyProtection="1">
      <alignment horizontal="left" vertical="center"/>
    </xf>
    <xf numFmtId="0" fontId="19" fillId="0" borderId="0" xfId="0" applyFont="1" applyBorder="1" applyAlignment="1">
      <alignment horizontal="center" wrapText="1"/>
    </xf>
    <xf numFmtId="0" fontId="19" fillId="0" borderId="78" xfId="0" applyFont="1" applyBorder="1" applyAlignment="1">
      <alignment horizontal="center" wrapText="1"/>
    </xf>
    <xf numFmtId="49" fontId="14" fillId="6" borderId="5" xfId="10" applyNumberFormat="1" applyFont="1" applyFill="1" applyBorder="1" applyAlignment="1" applyProtection="1">
      <alignment horizontal="center" vertical="center"/>
    </xf>
    <xf numFmtId="49" fontId="14" fillId="6" borderId="0" xfId="10" applyNumberFormat="1" applyFont="1" applyFill="1" applyBorder="1" applyAlignment="1" applyProtection="1">
      <alignment horizontal="center" vertical="center"/>
    </xf>
    <xf numFmtId="0" fontId="5" fillId="6" borderId="10" xfId="0" applyFont="1" applyFill="1" applyBorder="1" applyAlignment="1">
      <alignment horizontal="center" vertical="center"/>
    </xf>
    <xf numFmtId="0" fontId="18" fillId="2" borderId="15" xfId="0" applyFont="1" applyFill="1" applyBorder="1" applyAlignment="1" applyProtection="1">
      <alignment horizontal="left" vertical="center"/>
    </xf>
    <xf numFmtId="0" fontId="18" fillId="2" borderId="9" xfId="0" applyFont="1" applyFill="1" applyBorder="1" applyAlignment="1" applyProtection="1">
      <alignment horizontal="left" vertical="center"/>
    </xf>
    <xf numFmtId="0" fontId="18" fillId="2" borderId="16" xfId="0" applyFont="1" applyFill="1" applyBorder="1" applyAlignment="1" applyProtection="1">
      <alignment horizontal="left" vertical="center"/>
    </xf>
    <xf numFmtId="0" fontId="18" fillId="4" borderId="17" xfId="0" applyFont="1" applyFill="1" applyBorder="1" applyAlignment="1" applyProtection="1">
      <alignment horizontal="left" vertical="center"/>
    </xf>
    <xf numFmtId="0" fontId="5" fillId="0" borderId="0" xfId="0" applyFont="1" applyBorder="1" applyAlignment="1">
      <alignment horizontal="center" wrapText="1"/>
    </xf>
    <xf numFmtId="49" fontId="14" fillId="6" borderId="5" xfId="2" applyNumberFormat="1" applyFont="1" applyFill="1" applyBorder="1" applyAlignment="1" applyProtection="1">
      <alignment horizontal="center" vertical="center"/>
    </xf>
    <xf numFmtId="49" fontId="14" fillId="6" borderId="0" xfId="2" applyNumberFormat="1" applyFont="1" applyFill="1" applyBorder="1" applyAlignment="1" applyProtection="1">
      <alignment horizontal="center" vertical="center"/>
    </xf>
    <xf numFmtId="0" fontId="6" fillId="6" borderId="10" xfId="0" applyFont="1" applyFill="1" applyBorder="1" applyAlignment="1">
      <alignment horizontal="center" vertical="center"/>
    </xf>
    <xf numFmtId="0" fontId="14" fillId="0" borderId="65" xfId="1" applyFont="1" applyBorder="1" applyAlignment="1">
      <alignment horizontal="center" vertical="center" wrapText="1"/>
    </xf>
    <xf numFmtId="0" fontId="14" fillId="0" borderId="30" xfId="1" applyFont="1" applyBorder="1" applyAlignment="1">
      <alignment horizontal="center" vertical="center" wrapText="1"/>
    </xf>
    <xf numFmtId="0" fontId="19" fillId="0" borderId="4" xfId="1" applyFont="1" applyBorder="1" applyAlignment="1">
      <alignment horizontal="center" vertical="center" wrapText="1"/>
    </xf>
    <xf numFmtId="0" fontId="19" fillId="0" borderId="30" xfId="1" applyFont="1" applyBorder="1" applyAlignment="1">
      <alignment horizontal="center" vertical="center" wrapText="1"/>
    </xf>
    <xf numFmtId="0" fontId="19" fillId="0" borderId="5" xfId="1" applyFont="1" applyBorder="1" applyAlignment="1">
      <alignment horizontal="center" vertical="center" wrapText="1"/>
    </xf>
    <xf numFmtId="0" fontId="19" fillId="0" borderId="6"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57" xfId="1" applyFont="1" applyBorder="1" applyAlignment="1">
      <alignment horizontal="center" vertical="center" wrapText="1"/>
    </xf>
    <xf numFmtId="0" fontId="19" fillId="0" borderId="58" xfId="1" applyFont="1" applyBorder="1" applyAlignment="1">
      <alignment horizontal="center" vertical="center" wrapText="1"/>
    </xf>
    <xf numFmtId="0" fontId="19" fillId="0" borderId="59" xfId="1" applyFont="1" applyBorder="1" applyAlignment="1">
      <alignment horizontal="center" vertical="center" wrapText="1"/>
    </xf>
    <xf numFmtId="0" fontId="19" fillId="0" borderId="60" xfId="1" applyFont="1" applyBorder="1" applyAlignment="1">
      <alignment horizontal="center" vertical="center" wrapText="1"/>
    </xf>
    <xf numFmtId="0" fontId="19" fillId="0" borderId="41" xfId="1" applyFont="1" applyBorder="1" applyAlignment="1">
      <alignment horizontal="center" vertical="center" wrapText="1"/>
    </xf>
    <xf numFmtId="0" fontId="19" fillId="0" borderId="15" xfId="1" applyFont="1" applyFill="1" applyBorder="1" applyAlignment="1">
      <alignment horizontal="center" vertical="center" wrapText="1"/>
    </xf>
    <xf numFmtId="0" fontId="19" fillId="0" borderId="16" xfId="1" applyFont="1" applyFill="1" applyBorder="1" applyAlignment="1">
      <alignment horizontal="center" vertical="center" wrapText="1"/>
    </xf>
    <xf numFmtId="0" fontId="19" fillId="0" borderId="15" xfId="1" applyFont="1" applyBorder="1" applyAlignment="1">
      <alignment horizontal="center" vertical="center" wrapText="1"/>
    </xf>
    <xf numFmtId="0" fontId="19" fillId="0" borderId="9" xfId="1" applyFont="1" applyBorder="1" applyAlignment="1">
      <alignment horizontal="center" vertical="center" wrapText="1"/>
    </xf>
    <xf numFmtId="0" fontId="14" fillId="0" borderId="4" xfId="1" applyFont="1" applyBorder="1" applyAlignment="1">
      <alignment horizontal="center" vertical="center" wrapText="1"/>
    </xf>
    <xf numFmtId="0" fontId="14" fillId="0" borderId="1" xfId="1" applyFont="1" applyBorder="1" applyAlignment="1">
      <alignment horizontal="center" vertical="center" wrapText="1"/>
    </xf>
    <xf numFmtId="0" fontId="19" fillId="10" borderId="7" xfId="1" applyFont="1" applyFill="1" applyBorder="1" applyAlignment="1">
      <alignment horizontal="center" vertical="center" wrapText="1"/>
    </xf>
    <xf numFmtId="0" fontId="14" fillId="10" borderId="7" xfId="1" applyFont="1" applyFill="1" applyBorder="1" applyAlignment="1">
      <alignment horizontal="center" vertical="center"/>
    </xf>
    <xf numFmtId="3" fontId="19" fillId="6" borderId="7" xfId="2" applyNumberFormat="1" applyFont="1" applyFill="1" applyBorder="1" applyAlignment="1">
      <alignment horizontal="center" vertical="center"/>
    </xf>
    <xf numFmtId="49" fontId="14" fillId="6" borderId="15" xfId="2" applyNumberFormat="1" applyFont="1" applyFill="1" applyBorder="1" applyAlignment="1" applyProtection="1">
      <alignment horizontal="center" vertical="center"/>
    </xf>
    <xf numFmtId="49" fontId="14" fillId="6" borderId="16" xfId="2" applyNumberFormat="1" applyFont="1" applyFill="1" applyBorder="1" applyAlignment="1" applyProtection="1">
      <alignment horizontal="center" vertical="center"/>
    </xf>
    <xf numFmtId="0" fontId="19" fillId="16" borderId="15" xfId="1" applyFont="1" applyFill="1" applyBorder="1" applyAlignment="1">
      <alignment horizontal="center"/>
    </xf>
    <xf numFmtId="0" fontId="19" fillId="16" borderId="16" xfId="1" applyFont="1" applyFill="1" applyBorder="1" applyAlignment="1">
      <alignment horizontal="center"/>
    </xf>
    <xf numFmtId="0" fontId="7" fillId="0" borderId="5" xfId="1" applyFont="1" applyBorder="1" applyAlignment="1">
      <alignment horizontal="center"/>
    </xf>
    <xf numFmtId="0" fontId="7" fillId="0" borderId="0" xfId="1" applyFont="1" applyBorder="1" applyAlignment="1">
      <alignment horizontal="center"/>
    </xf>
    <xf numFmtId="0" fontId="7" fillId="0" borderId="6" xfId="1" applyFont="1" applyBorder="1" applyAlignment="1">
      <alignment horizontal="center"/>
    </xf>
    <xf numFmtId="0" fontId="8" fillId="16" borderId="7" xfId="1" applyFont="1" applyFill="1" applyBorder="1" applyAlignment="1">
      <alignment horizontal="center" vertical="center"/>
    </xf>
    <xf numFmtId="3" fontId="8" fillId="0" borderId="15" xfId="9" applyNumberFormat="1" applyFont="1" applyFill="1" applyBorder="1" applyAlignment="1" applyProtection="1">
      <alignment horizontal="center" vertical="center"/>
      <protection locked="0"/>
    </xf>
    <xf numFmtId="3" fontId="8" fillId="0" borderId="9" xfId="9" applyNumberFormat="1" applyFont="1" applyFill="1" applyBorder="1" applyAlignment="1" applyProtection="1">
      <alignment horizontal="center" vertical="center"/>
      <protection locked="0"/>
    </xf>
    <xf numFmtId="3" fontId="8" fillId="0" borderId="16" xfId="9" applyNumberFormat="1" applyFont="1" applyFill="1" applyBorder="1" applyAlignment="1" applyProtection="1">
      <alignment horizontal="center" vertical="center"/>
      <protection locked="0"/>
    </xf>
    <xf numFmtId="3" fontId="19" fillId="6" borderId="15" xfId="9" applyNumberFormat="1" applyFont="1" applyFill="1" applyBorder="1" applyAlignment="1" applyProtection="1">
      <alignment horizontal="center" vertical="center"/>
    </xf>
    <xf numFmtId="3" fontId="19" fillId="6" borderId="16" xfId="9" applyNumberFormat="1" applyFont="1" applyFill="1" applyBorder="1" applyAlignment="1" applyProtection="1">
      <alignment horizontal="center" vertical="center"/>
    </xf>
    <xf numFmtId="0" fontId="8" fillId="0" borderId="0" xfId="1" applyFont="1" applyBorder="1" applyAlignment="1">
      <alignment horizontal="center"/>
    </xf>
    <xf numFmtId="0" fontId="14" fillId="4" borderId="66" xfId="0" applyFont="1" applyFill="1" applyBorder="1" applyAlignment="1" applyProtection="1">
      <alignment horizontal="left" vertical="center"/>
    </xf>
    <xf numFmtId="0" fontId="14" fillId="4" borderId="71" xfId="0" applyFont="1" applyFill="1" applyBorder="1" applyAlignment="1" applyProtection="1">
      <alignment horizontal="left" vertical="center"/>
    </xf>
    <xf numFmtId="0" fontId="14" fillId="4" borderId="67" xfId="0" applyFont="1" applyFill="1" applyBorder="1" applyAlignment="1" applyProtection="1">
      <alignment horizontal="left" vertical="center"/>
    </xf>
    <xf numFmtId="0" fontId="19" fillId="16" borderId="4" xfId="1" applyFont="1" applyFill="1" applyBorder="1" applyAlignment="1">
      <alignment horizontal="center" vertical="center" wrapText="1"/>
    </xf>
    <xf numFmtId="0" fontId="19" fillId="16" borderId="30" xfId="1" applyFont="1" applyFill="1" applyBorder="1" applyAlignment="1">
      <alignment horizontal="center" vertical="center" wrapText="1"/>
    </xf>
    <xf numFmtId="0" fontId="19" fillId="16" borderId="8" xfId="1" applyFont="1" applyFill="1" applyBorder="1" applyAlignment="1">
      <alignment horizontal="center" vertical="center" wrapText="1"/>
    </xf>
    <xf numFmtId="0" fontId="19" fillId="16" borderId="41" xfId="1" applyFont="1" applyFill="1" applyBorder="1" applyAlignment="1">
      <alignment horizontal="center" vertical="center" wrapText="1"/>
    </xf>
    <xf numFmtId="0" fontId="19" fillId="16" borderId="32" xfId="1" applyFont="1" applyFill="1" applyBorder="1" applyAlignment="1">
      <alignment horizontal="center" vertical="center" wrapText="1"/>
    </xf>
    <xf numFmtId="0" fontId="19" fillId="16" borderId="33" xfId="1" applyFont="1" applyFill="1" applyBorder="1" applyAlignment="1">
      <alignment horizontal="center" vertical="center" wrapText="1"/>
    </xf>
    <xf numFmtId="0" fontId="19" fillId="16" borderId="34" xfId="1" applyFont="1" applyFill="1" applyBorder="1" applyAlignment="1">
      <alignment horizontal="center" vertical="center" wrapText="1"/>
    </xf>
    <xf numFmtId="0" fontId="14" fillId="16" borderId="15" xfId="1" applyFont="1" applyFill="1" applyBorder="1" applyAlignment="1">
      <alignment horizontal="center"/>
    </xf>
    <xf numFmtId="0" fontId="14" fillId="16" borderId="9" xfId="1" applyFont="1" applyFill="1" applyBorder="1" applyAlignment="1">
      <alignment horizontal="center"/>
    </xf>
    <xf numFmtId="0" fontId="14" fillId="16" borderId="16" xfId="1" applyFont="1" applyFill="1" applyBorder="1" applyAlignment="1">
      <alignment horizontal="center"/>
    </xf>
    <xf numFmtId="0" fontId="19" fillId="16" borderId="15" xfId="1" quotePrefix="1" applyFont="1" applyFill="1" applyBorder="1" applyAlignment="1">
      <alignment horizontal="center"/>
    </xf>
    <xf numFmtId="0" fontId="7" fillId="16" borderId="7" xfId="1" applyFont="1" applyFill="1" applyBorder="1" applyAlignment="1">
      <alignment horizontal="center" vertical="center" wrapText="1"/>
    </xf>
    <xf numFmtId="0" fontId="8" fillId="16" borderId="7" xfId="1" applyFont="1" applyFill="1" applyBorder="1" applyAlignment="1">
      <alignment horizontal="center" vertical="center" wrapText="1"/>
    </xf>
    <xf numFmtId="0" fontId="8" fillId="16" borderId="15" xfId="1" applyFont="1" applyFill="1" applyBorder="1" applyAlignment="1">
      <alignment horizontal="center" vertical="center"/>
    </xf>
    <xf numFmtId="0" fontId="8" fillId="16" borderId="16" xfId="1" applyFont="1" applyFill="1" applyBorder="1" applyAlignment="1">
      <alignment horizontal="center" vertical="center"/>
    </xf>
    <xf numFmtId="0" fontId="20" fillId="0" borderId="15" xfId="1" applyFont="1" applyBorder="1" applyAlignment="1">
      <alignment horizontal="center" vertical="center" wrapText="1"/>
    </xf>
    <xf numFmtId="0" fontId="20" fillId="0" borderId="16" xfId="1" applyFont="1" applyBorder="1" applyAlignment="1">
      <alignment horizontal="center" vertical="center" wrapText="1"/>
    </xf>
    <xf numFmtId="0" fontId="14" fillId="0" borderId="15" xfId="1" applyFont="1" applyBorder="1" applyAlignment="1">
      <alignment horizontal="center" vertical="center" wrapText="1"/>
    </xf>
    <xf numFmtId="0" fontId="14" fillId="0" borderId="16" xfId="1" applyFont="1" applyBorder="1" applyAlignment="1">
      <alignment horizontal="center" vertical="center" wrapText="1"/>
    </xf>
    <xf numFmtId="0" fontId="19" fillId="6" borderId="7" xfId="1" applyFont="1" applyFill="1" applyBorder="1" applyAlignment="1">
      <alignment horizontal="center" vertical="center" wrapText="1"/>
    </xf>
    <xf numFmtId="0" fontId="19" fillId="6" borderId="15" xfId="1" applyFont="1" applyFill="1" applyBorder="1" applyAlignment="1">
      <alignment horizontal="center" vertical="center" wrapText="1"/>
    </xf>
    <xf numFmtId="0" fontId="19" fillId="6" borderId="9" xfId="1" applyFont="1" applyFill="1" applyBorder="1" applyAlignment="1">
      <alignment horizontal="center" vertical="center" wrapText="1"/>
    </xf>
    <xf numFmtId="0" fontId="19" fillId="6" borderId="16" xfId="1" applyFont="1" applyFill="1" applyBorder="1" applyAlignment="1">
      <alignment horizontal="center" vertical="center" wrapText="1"/>
    </xf>
    <xf numFmtId="0" fontId="14" fillId="0" borderId="0" xfId="0" applyFont="1" applyFill="1" applyBorder="1" applyAlignment="1" applyProtection="1">
      <alignment horizontal="center" vertical="top"/>
    </xf>
    <xf numFmtId="0" fontId="14" fillId="0" borderId="15" xfId="1" applyFont="1" applyBorder="1" applyAlignment="1">
      <alignment horizontal="center"/>
    </xf>
    <xf numFmtId="0" fontId="14" fillId="0" borderId="9" xfId="1" applyFont="1" applyBorder="1" applyAlignment="1">
      <alignment horizontal="center"/>
    </xf>
    <xf numFmtId="0" fontId="14" fillId="0" borderId="16" xfId="1" applyFont="1" applyBorder="1" applyAlignment="1">
      <alignment horizontal="center"/>
    </xf>
  </cellXfs>
  <cellStyles count="17">
    <cellStyle name="Comma" xfId="9" builtinId="3"/>
    <cellStyle name="Currency" xfId="7" builtinId="4"/>
    <cellStyle name="Normal" xfId="0" builtinId="0"/>
    <cellStyle name="Normal 2" xfId="1"/>
    <cellStyle name="Normal 2 2" xfId="4"/>
    <cellStyle name="Normal 2 3" xfId="5"/>
    <cellStyle name="Normal 2 4" xfId="6"/>
    <cellStyle name="Normal 3" xfId="2"/>
    <cellStyle name="Normal 3 2" xfId="10"/>
    <cellStyle name="Normal 3 3" xfId="11"/>
    <cellStyle name="Normal 3 4" xfId="12"/>
    <cellStyle name="Normal 3 5" xfId="13"/>
    <cellStyle name="Normal 3 6" xfId="14"/>
    <cellStyle name="Normal 3 7" xfId="15"/>
    <cellStyle name="Normal 3 8" xfId="16"/>
    <cellStyle name="Normal 4" xfId="3"/>
    <cellStyle name="Normal 5" xfId="8"/>
  </cellStyles>
  <dxfs count="706">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protection locked="0" hidden="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0" hidden="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Myanmar3"/>
        <scheme val="none"/>
      </font>
      <numFmt numFmtId="0" formatCode="General"/>
      <fill>
        <patternFill patternType="solid">
          <fgColor indexed="64"/>
          <bgColor rgb="FFD4F8C0"/>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protection locked="0" hidden="0"/>
    </dxf>
    <dxf>
      <fill>
        <patternFill>
          <bgColor rgb="FFD4F8C0"/>
        </patternFill>
      </fill>
    </dxf>
    <dxf>
      <fill>
        <patternFill>
          <bgColor rgb="FFD4F8C0"/>
        </patternFill>
      </fill>
    </dxf>
    <dxf>
      <fill>
        <patternFill>
          <bgColor theme="0" tint="-0.499984740745262"/>
        </patternFill>
      </fill>
    </dxf>
    <dxf>
      <fill>
        <patternFill>
          <bgColor theme="0" tint="-0.499984740745262"/>
        </patternFill>
      </fill>
    </dxf>
    <dxf>
      <fill>
        <patternFill>
          <bgColor theme="0" tint="-0.499984740745262"/>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10"/>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Myanmar3"/>
        <scheme val="none"/>
      </font>
      <numFmt numFmtId="0" formatCode="General"/>
      <fill>
        <patternFill patternType="solid">
          <fgColor rgb="FF000000"/>
          <bgColor rgb="FFD4F8C0"/>
        </patternFill>
      </fill>
      <alignment horizontal="center" vertical="center" textRotation="0" wrapText="0" relativeIndent="0" justifyLastLine="0" shrinkToFit="0" readingOrder="0"/>
      <protection locked="0" hidden="0"/>
    </dxf>
    <dxf>
      <border outline="0">
        <bottom style="thin">
          <color rgb="FF000000"/>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1"/>
        <name val="Calibri"/>
        <scheme val="minor"/>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auto="1"/>
        <name val="Myanmar3"/>
        <scheme val="none"/>
      </font>
      <numFmt numFmtId="30" formatCode="@"/>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1"/>
        <name val="Calibri"/>
        <scheme val="minor"/>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9"/>
        <color theme="0"/>
        <name val="Myanmar3"/>
        <scheme val="none"/>
      </font>
      <numFmt numFmtId="0" formatCode="General"/>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Myanmar3"/>
        <scheme val="none"/>
      </font>
      <fill>
        <patternFill patternType="solid">
          <fgColor indexed="64"/>
          <bgColor rgb="FFD4F8C0"/>
        </patternFill>
      </fill>
      <alignment horizontal="center" vertical="center" textRotation="0" wrapText="0" relativeIndent="0" justifyLastLine="0" shrinkToFit="0" readingOrder="0"/>
      <protection locked="0" hidden="0"/>
    </dxf>
    <dxf>
      <border outline="0">
        <bottom style="thin">
          <color indexed="64"/>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dxf>
    <dxf>
      <fill>
        <patternFill>
          <bgColor rgb="FFD4F8C0"/>
        </patternFill>
      </fill>
    </dxf>
    <dxf>
      <font>
        <condense val="0"/>
        <extend val="0"/>
        <color rgb="FF9C0006"/>
      </font>
      <fill>
        <patternFill>
          <bgColor rgb="FFFFC7CE"/>
        </patternFill>
      </fill>
    </dxf>
    <dxf>
      <font>
        <color rgb="FFC00000"/>
      </font>
      <fill>
        <patternFill>
          <bgColor theme="5" tint="0.59996337778862885"/>
        </patternFill>
      </fill>
    </dxf>
    <dxf>
      <fill>
        <patternFill>
          <bgColor rgb="FFD4F8C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val="0"/>
        <i val="0"/>
        <strike val="0"/>
        <condense val="0"/>
        <extend val="0"/>
        <outline val="0"/>
        <shadow val="0"/>
        <u val="none"/>
        <vertAlign val="baseline"/>
        <sz val="9"/>
        <color auto="1"/>
        <name val="Myanmar3"/>
        <scheme val="none"/>
      </font>
      <numFmt numFmtId="3" formatCode="#,##0"/>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right/>
        <top/>
        <bottom style="thin">
          <color theme="7" tint="0.39997558519241921"/>
        </bottom>
      </border>
      <protection locked="0" hidden="0"/>
    </dxf>
    <dxf>
      <font>
        <b val="0"/>
        <i val="0"/>
        <strike val="0"/>
        <condense val="0"/>
        <extend val="0"/>
        <outline val="0"/>
        <shadow val="0"/>
        <u val="none"/>
        <vertAlign val="baseline"/>
        <sz val="9"/>
        <color auto="1"/>
        <name val="Myanmar3"/>
        <scheme val="none"/>
      </font>
      <numFmt numFmtId="3" formatCode="#,##0"/>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right/>
        <top/>
        <bottom style="thin">
          <color theme="7" tint="0.39997558519241921"/>
        </bottom>
      </border>
      <protection locked="0" hidden="0"/>
    </dxf>
    <dxf>
      <font>
        <b val="0"/>
        <i val="0"/>
        <strike val="0"/>
        <condense val="0"/>
        <extend val="0"/>
        <outline val="0"/>
        <shadow val="0"/>
        <u val="none"/>
        <vertAlign val="baseline"/>
        <sz val="9"/>
        <color auto="1"/>
        <name val="Myanmar3"/>
        <scheme val="none"/>
      </font>
      <numFmt numFmtId="3" formatCode="#,##0"/>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right/>
        <top/>
        <bottom style="thin">
          <color theme="7" tint="0.39997558519241921"/>
        </bottom>
      </border>
      <protection locked="0" hidden="0"/>
    </dxf>
    <dxf>
      <font>
        <b val="0"/>
        <i val="0"/>
        <strike val="0"/>
        <condense val="0"/>
        <extend val="0"/>
        <outline val="0"/>
        <shadow val="0"/>
        <u val="none"/>
        <vertAlign val="baseline"/>
        <sz val="9"/>
        <color auto="1"/>
        <name val="Myanmar3"/>
        <scheme val="none"/>
      </font>
      <numFmt numFmtId="3" formatCode="#,##0"/>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right/>
        <top/>
        <bottom style="thin">
          <color theme="7" tint="0.39997558519241921"/>
        </bottom>
      </border>
      <protection locked="0" hidden="0"/>
    </dxf>
    <dxf>
      <font>
        <b val="0"/>
        <i val="0"/>
        <strike val="0"/>
        <condense val="0"/>
        <extend val="0"/>
        <outline val="0"/>
        <shadow val="0"/>
        <u val="none"/>
        <vertAlign val="baseline"/>
        <sz val="9"/>
        <color auto="1"/>
        <name val="Myanmar3"/>
        <scheme val="none"/>
      </font>
      <numFmt numFmtId="3" formatCode="#,##0"/>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right/>
        <top/>
        <bottom style="thin">
          <color theme="7" tint="0.39997558519241921"/>
        </bottom>
      </border>
      <protection locked="0" hidden="0"/>
    </dxf>
    <dxf>
      <font>
        <b val="0"/>
        <i val="0"/>
        <strike val="0"/>
        <condense val="0"/>
        <extend val="0"/>
        <outline val="0"/>
        <shadow val="0"/>
        <u val="none"/>
        <vertAlign val="baseline"/>
        <sz val="9"/>
        <color auto="1"/>
        <name val="Myanmar3"/>
        <scheme val="none"/>
      </font>
      <numFmt numFmtId="3" formatCode="#,##0"/>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right/>
        <top/>
        <bottom style="thin">
          <color theme="7" tint="0.39997558519241921"/>
        </bottom>
      </border>
      <protection locked="0" hidden="0"/>
    </dxf>
    <dxf>
      <font>
        <b/>
        <i val="0"/>
        <strike val="0"/>
        <condense val="0"/>
        <extend val="0"/>
        <outline val="0"/>
        <shadow val="0"/>
        <u val="none"/>
        <vertAlign val="baseline"/>
        <sz val="9"/>
        <color auto="1"/>
        <name val="Myanmar3"/>
        <scheme val="none"/>
      </font>
      <numFmt numFmtId="3" formatCode="#,##0"/>
      <fill>
        <patternFill patternType="solid">
          <fgColor indexed="64"/>
          <bgColor rgb="FFBFDBFF"/>
        </patternFill>
      </fill>
      <alignment horizontal="center" vertical="center" textRotation="0" wrapText="0" relativeIndent="0" justifyLastLine="0" shrinkToFit="0" readingOrder="0"/>
      <border diagonalUp="0" diagonalDown="0" outline="0">
        <left/>
        <right/>
        <top/>
        <bottom style="thin">
          <color theme="7" tint="0.39997558519241921"/>
        </bottom>
      </border>
    </dxf>
    <dxf>
      <font>
        <b/>
        <i val="0"/>
        <strike val="0"/>
        <condense val="0"/>
        <extend val="0"/>
        <outline val="0"/>
        <shadow val="0"/>
        <u val="none"/>
        <vertAlign val="baseline"/>
        <sz val="9"/>
        <color auto="1"/>
        <name val="Myanmar3"/>
        <scheme val="none"/>
      </font>
      <numFmt numFmtId="3" formatCode="#,##0"/>
      <fill>
        <patternFill patternType="solid">
          <fgColor indexed="64"/>
          <bgColor rgb="FFBFDBFF"/>
        </patternFill>
      </fill>
      <alignment horizontal="center" vertical="center" textRotation="0" wrapText="0" relativeIndent="0" justifyLastLine="0" shrinkToFit="0" readingOrder="0"/>
      <border diagonalUp="0" diagonalDown="0">
        <left/>
        <right style="thin">
          <color theme="7" tint="0.39997558519241921"/>
        </right>
        <top/>
        <bottom style="thin">
          <color theme="7" tint="0.39997558519241921"/>
        </bottom>
        <vertical/>
        <horizontal/>
      </border>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outline="0">
        <left style="thin">
          <color theme="7" tint="0.39997558519241921"/>
        </left>
        <right style="thin">
          <color theme="7" tint="0.39997558519241921"/>
        </right>
        <top/>
        <bottom style="thin">
          <color theme="7" tint="0.39997558519241921"/>
        </bottom>
      </border>
    </dxf>
    <dxf>
      <font>
        <b val="0"/>
        <i val="0"/>
        <strike val="0"/>
        <condense val="0"/>
        <extend val="0"/>
        <outline val="0"/>
        <shadow val="0"/>
        <u val="none"/>
        <vertAlign val="baseline"/>
        <sz val="11"/>
        <color theme="1"/>
        <name val="Myanmar3"/>
        <scheme val="none"/>
      </font>
      <numFmt numFmtId="0" formatCode="General"/>
      <fill>
        <patternFill patternType="solid">
          <fgColor theme="7" tint="0.59999389629810485"/>
          <bgColor theme="7" tint="0.59999389629810485"/>
        </patternFill>
      </fill>
      <alignment horizontal="center" vertical="center" textRotation="0" wrapText="0" relativeIndent="0" justifyLastLine="0" shrinkToFit="0" readingOrder="0"/>
      <border diagonalUp="0" diagonalDown="0" outline="0">
        <left style="thin">
          <color theme="7" tint="0.39997558519241921"/>
        </left>
        <right style="thin">
          <color theme="7" tint="0.39997558519241921"/>
        </right>
        <top/>
        <bottom style="thin">
          <color theme="7" tint="0.39997558519241921"/>
        </bottom>
      </border>
      <protection locked="0" hidden="0"/>
    </dxf>
    <dxf>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outline="0">
        <left/>
        <right/>
        <top/>
        <bottom style="thin">
          <color theme="7" tint="0.39997558519241921"/>
        </bottom>
      </border>
    </dxf>
    <dxf>
      <font>
        <b val="0"/>
        <i val="0"/>
        <strike val="0"/>
        <condense val="0"/>
        <extend val="0"/>
        <outline val="0"/>
        <shadow val="0"/>
        <u val="none"/>
        <vertAlign val="baseline"/>
        <sz val="9"/>
        <color theme="0"/>
        <name val="Myanmar3"/>
        <scheme val="none"/>
      </font>
      <numFmt numFmtId="0" formatCode="General"/>
      <fill>
        <patternFill patternType="solid">
          <fgColor indexed="64"/>
          <bgColor theme="0"/>
        </patternFill>
      </fill>
      <alignment horizontal="left" vertical="center" textRotation="0" wrapText="0" relativeIndent="0" justifyLastLine="0" shrinkToFit="0" readingOrder="0"/>
      <border diagonalUp="0" diagonalDown="0" outline="0">
        <left/>
        <right style="thin">
          <color theme="7" tint="0.39997558519241921"/>
        </right>
        <top/>
        <bottom style="thin">
          <color theme="7" tint="0.39997558519241921"/>
        </bottom>
      </border>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left/>
        <right style="thin">
          <color theme="7" tint="0.39997558519241921"/>
        </right>
        <top/>
        <bottom style="thin">
          <color theme="7" tint="0.39997558519241921"/>
        </bottom>
        <vertical/>
        <horizontal/>
      </border>
    </dxf>
    <dxf>
      <border outline="0">
        <left style="thin">
          <color theme="7" tint="0.39997558519241921"/>
        </left>
        <right style="thin">
          <color theme="7" tint="0.39997558519241921"/>
        </right>
        <top style="thin">
          <color theme="7" tint="0.39997558519241921"/>
        </top>
        <bottom style="thin">
          <color theme="7" tint="0.39997558519241921"/>
        </bottom>
      </border>
    </dxf>
    <dxf>
      <font>
        <b val="0"/>
        <i val="0"/>
        <strike val="0"/>
        <condense val="0"/>
        <extend val="0"/>
        <outline val="0"/>
        <shadow val="0"/>
        <u val="none"/>
        <vertAlign val="baseline"/>
        <sz val="9"/>
        <color auto="1"/>
        <name val="Myanmar3"/>
        <scheme val="none"/>
      </font>
      <fill>
        <patternFill patternType="solid">
          <fgColor theme="7" tint="0.59999389629810485"/>
          <bgColor theme="7" tint="0.59999389629810485"/>
        </patternFill>
      </fill>
      <alignment horizontal="center" vertical="center" textRotation="0" wrapText="0" relativeIndent="0" justifyLastLine="0" shrinkToFit="0" readingOrder="0"/>
    </dxf>
    <dxf>
      <border outline="0">
        <bottom style="thin">
          <color theme="7" tint="0.39997558519241921"/>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border diagonalUp="0" diagonalDown="0" outline="0">
        <left style="thin">
          <color theme="7" tint="0.39997558519241921"/>
        </left>
        <right style="thin">
          <color theme="7" tint="0.39997558519241921"/>
        </right>
        <top/>
        <bottom/>
      </border>
    </dxf>
    <dxf>
      <fill>
        <patternFill>
          <bgColor rgb="FFD4F8C0"/>
        </patternFill>
      </fill>
    </dxf>
    <dxf>
      <font>
        <color rgb="FFC00000"/>
      </font>
      <fill>
        <patternFill>
          <bgColor theme="5" tint="0.59996337778862885"/>
        </patternFill>
      </fill>
    </dxf>
    <dxf>
      <fill>
        <patternFill>
          <bgColor theme="0" tint="-0.499984740745262"/>
        </patternFill>
      </fill>
    </dxf>
    <dxf>
      <font>
        <color rgb="FFC00000"/>
      </font>
      <fill>
        <patternFill>
          <bgColor theme="5" tint="0.59996337778862885"/>
        </patternFill>
      </fill>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left"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30" formatCode="@"/>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20"/>
        <color auto="1"/>
        <name val="Myanmar3"/>
        <scheme val="none"/>
      </font>
      <numFmt numFmtId="30" formatCode="@"/>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6"/>
        <color auto="1"/>
        <name val="Myanmar3"/>
        <scheme val="none"/>
      </font>
      <numFmt numFmtId="30" formatCode="@"/>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auto="1"/>
        <name val="Myanmar3"/>
        <scheme val="none"/>
      </font>
      <fill>
        <patternFill patternType="none">
          <fgColor indexed="64"/>
          <bgColor indexed="65"/>
        </patternFill>
      </fill>
      <alignment horizontal="center"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bgColor rgb="FFD4F8C0"/>
        </patternFill>
      </fill>
    </dxf>
    <dxf>
      <fill>
        <patternFill>
          <bgColor rgb="FFD4F8C0"/>
        </patternFill>
      </fill>
    </dxf>
    <dxf>
      <fill>
        <patternFill>
          <bgColor theme="9" tint="0.59996337778862885"/>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left"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0"/>
        <color auto="1"/>
        <name val="Myanmar3"/>
        <scheme val="none"/>
      </font>
      <numFmt numFmtId="30" formatCode="@"/>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20"/>
        <color auto="1"/>
        <name val="Myanmar3"/>
        <scheme val="none"/>
      </font>
      <numFmt numFmtId="30" formatCode="@"/>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6"/>
        <color auto="1"/>
        <name val="Myanmar3"/>
        <scheme val="none"/>
      </font>
      <numFmt numFmtId="30" formatCode="@"/>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indent="0" justifyLastLine="0" shrinkToFit="0" readingOrder="0"/>
    </dxf>
    <dxf>
      <border outline="0">
        <top style="thin">
          <color indexed="64"/>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auto="1"/>
        <name val="Myanmar3"/>
        <scheme val="none"/>
      </font>
      <fill>
        <patternFill patternType="none">
          <fgColor indexed="64"/>
          <bgColor indexed="65"/>
        </patternFill>
      </fill>
      <alignment horizontal="center"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bgColor rgb="FFD4F8C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9" tint="0.59996337778862885"/>
        </patternFill>
      </fill>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left"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Myanmar3"/>
        <scheme val="none"/>
      </font>
      <numFmt numFmtId="30" formatCode="@"/>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Myanmar3"/>
        <scheme val="none"/>
      </font>
      <numFmt numFmtId="30" formatCode="@"/>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Myanmar3"/>
        <scheme val="none"/>
      </font>
      <numFmt numFmtId="30" formatCode="@"/>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Myanmar3"/>
        <scheme val="none"/>
      </font>
      <numFmt numFmtId="0" formatCode="General"/>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9"/>
        <color auto="1"/>
        <name val="Myanmar3"/>
        <scheme val="none"/>
      </font>
      <numFmt numFmtId="0" formatCode="General"/>
      <fill>
        <patternFill patternType="solid">
          <fgColor indexed="64"/>
          <bgColor rgb="FFBFDBFF"/>
        </patternFill>
      </fill>
      <alignment horizontal="center" vertical="center" textRotation="0" wrapText="0" relative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auto="1"/>
        <name val="Myanmar3"/>
        <scheme val="none"/>
      </font>
      <numFmt numFmtId="0" formatCode="General"/>
      <fill>
        <patternFill patternType="solid">
          <fgColor indexed="64"/>
          <bgColor rgb="FFD4F8C0"/>
        </patternFill>
      </fill>
      <alignment horizontal="center" vertical="center" textRotation="0" wrapText="0" relativeIndent="0" justifyLastLine="0" shrinkToFit="0" readingOrder="0"/>
      <border diagonalUp="0" diagonalDown="0" outline="0"/>
      <protection locked="0" hidden="0"/>
    </dxf>
    <dxf>
      <border outline="0">
        <bottom style="thin">
          <color indexed="64"/>
        </bottom>
      </border>
    </dxf>
    <dxf>
      <font>
        <b/>
        <i val="0"/>
        <strike val="0"/>
        <condense val="0"/>
        <extend val="0"/>
        <outline val="0"/>
        <shadow val="0"/>
        <u val="none"/>
        <vertAlign val="baseline"/>
        <sz val="9"/>
        <color auto="1"/>
        <name val="Myanmar3"/>
        <scheme val="none"/>
      </font>
      <numFmt numFmtId="0" formatCode="General"/>
      <fill>
        <patternFill patternType="solid">
          <fgColor theme="4" tint="0.79998168889431442"/>
          <bgColor theme="4" tint="0.79998168889431442"/>
        </patternFill>
      </fill>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bgColor rgb="FFD4F8C0"/>
        </patternFill>
      </fill>
    </dxf>
    <dxf>
      <fill>
        <patternFill>
          <bgColor rgb="FFD4F8C0"/>
        </patternFill>
      </fill>
    </dxf>
    <dxf>
      <fill>
        <patternFill>
          <bgColor rgb="FFD4F8C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9" tint="0.59996337778862885"/>
        </patternFill>
      </fill>
    </dxf>
    <dxf>
      <fill>
        <patternFill>
          <bgColor rgb="FFD4F8C0"/>
        </patternFill>
      </fill>
    </dxf>
    <dxf>
      <fill>
        <patternFill>
          <bgColor theme="9" tint="0.59996337778862885"/>
        </patternFill>
      </fill>
    </dxf>
    <dxf>
      <font>
        <b val="0"/>
        <i val="0"/>
        <strike val="0"/>
        <condense val="0"/>
        <extend val="0"/>
        <outline val="0"/>
        <shadow val="0"/>
        <u val="none"/>
        <vertAlign val="baseline"/>
        <sz val="10"/>
        <color auto="1"/>
        <name val="Myanmar3"/>
        <scheme val="none"/>
      </font>
      <alignment horizontal="general" vertical="center" textRotation="0" wrapText="0" relative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Myanmar3"/>
        <scheme val="none"/>
      </font>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Myanmar3"/>
        <scheme val="none"/>
      </font>
      <fill>
        <patternFill patternType="solid">
          <fgColor indexed="64"/>
          <bgColor rgb="FFBFDBFF"/>
        </patternFill>
      </fill>
      <alignment horizontal="center"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Myanmar3"/>
        <scheme val="none"/>
      </font>
      <numFmt numFmtId="0" formatCode="General"/>
      <fill>
        <patternFill patternType="solid">
          <fgColor indexed="64"/>
          <bgColor rgb="FFBFDBFF"/>
        </patternFill>
      </fill>
      <alignment horizontal="left"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Myanmar3"/>
        <scheme val="none"/>
      </font>
      <alignment horizontal="center" vertical="center" textRotation="0" wrapText="0" relative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Myanmar3"/>
        <scheme val="none"/>
      </font>
      <numFmt numFmtId="0" formatCode="General"/>
      <fill>
        <patternFill patternType="solid">
          <fgColor indexed="64"/>
          <bgColor theme="4" tint="0.79998168889431442"/>
        </patternFill>
      </fill>
      <alignment horizontal="center" vertical="center" textRotation="0" wrapText="0" indent="0" justifyLastLine="0" shrinkToFit="0" readingOrder="0"/>
      <protection locked="1" hidden="0"/>
    </dxf>
    <dxf>
      <fill>
        <patternFill>
          <bgColor rgb="FFD4F8C0"/>
        </patternFill>
      </fill>
    </dxf>
    <dxf>
      <font>
        <color rgb="FFC00000"/>
      </font>
      <fill>
        <patternFill>
          <bgColor theme="5" tint="0.59996337778862885"/>
        </patternFill>
      </fill>
    </dxf>
    <dxf>
      <fill>
        <patternFill>
          <bgColor rgb="FFD4F8C0"/>
        </patternFill>
      </fill>
    </dxf>
    <dxf>
      <fill>
        <patternFill>
          <bgColor theme="9" tint="0.59996337778862885"/>
        </patternFill>
      </fill>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Myanmar3"/>
        <scheme val="none"/>
      </font>
      <numFmt numFmtId="0" formatCode="General"/>
      <fill>
        <patternFill patternType="solid">
          <fgColor indexed="64"/>
          <bgColor rgb="FFBFDBFF"/>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Myanmar3"/>
        <scheme val="none"/>
      </font>
      <numFmt numFmtId="0" formatCode="General"/>
      <fill>
        <patternFill patternType="solid">
          <fgColor indexed="64"/>
          <bgColor rgb="FFBFDBFF"/>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Myanmar3"/>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Myanmar3"/>
        <scheme val="none"/>
      </font>
      <numFmt numFmtId="0" formatCode="General"/>
      <fill>
        <patternFill patternType="none">
          <fgColor indexed="64"/>
          <bgColor indexed="65"/>
        </patternFill>
      </fill>
      <alignment horizontal="left"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Myanmar3"/>
        <scheme val="none"/>
      </font>
      <numFmt numFmtId="0" formatCode="General"/>
      <fill>
        <patternFill patternType="solid">
          <fgColor indexed="64"/>
          <bgColor rgb="FFBFDBFF"/>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left style="medium">
          <color indexed="64"/>
        </left>
        <right style="thin">
          <color indexed="64"/>
        </right>
        <bottom style="thin">
          <color indexed="64"/>
        </bottom>
      </border>
    </dxf>
    <dxf>
      <font>
        <b val="0"/>
        <i val="0"/>
        <strike val="0"/>
        <condense val="0"/>
        <extend val="0"/>
        <outline val="0"/>
        <shadow val="0"/>
        <u val="none"/>
        <vertAlign val="baseline"/>
        <sz val="9"/>
        <color auto="1"/>
        <name val="Myanmar3"/>
        <scheme val="none"/>
      </font>
      <fill>
        <patternFill patternType="solid">
          <fgColor indexed="64"/>
          <bgColor rgb="FFD4F8C0"/>
        </patternFill>
      </fill>
      <alignment horizontal="center" vertical="center" textRotation="0" wrapText="0" indent="0" justifyLastLine="0" shrinkToFit="0" readingOrder="0"/>
      <border diagonalUp="0" diagonalDown="0" outline="0"/>
      <protection locked="0" hidden="0"/>
    </dxf>
    <dxf>
      <border outline="0">
        <bottom style="thin">
          <color indexed="64"/>
        </bottom>
      </border>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9" tint="0.59996337778862885"/>
        </patternFill>
      </fill>
    </dxf>
    <dxf>
      <fill>
        <patternFill>
          <bgColor rgb="FFD4F8C0"/>
        </patternFill>
      </fill>
    </dxf>
    <dxf>
      <fill>
        <patternFill>
          <bgColor rgb="FFD4F8C0"/>
        </patternFill>
      </fill>
    </dxf>
    <dxf>
      <font>
        <color rgb="FFC00000"/>
      </font>
      <fill>
        <patternFill>
          <bgColor theme="5" tint="0.59996337778862885"/>
        </patternFill>
      </fill>
    </dxf>
    <dxf>
      <fill>
        <patternFill>
          <bgColor rgb="FFD4F8C0"/>
        </patternFill>
      </fill>
    </dxf>
    <dxf>
      <font>
        <b/>
        <i val="0"/>
        <color auto="1"/>
      </font>
      <fill>
        <patternFill>
          <bgColor rgb="FFFFEB9C"/>
        </patternFill>
      </fill>
    </dxf>
    <dxf>
      <fill>
        <patternFill>
          <bgColor theme="9" tint="0.59996337778862885"/>
        </patternFill>
      </fill>
    </dxf>
    <dxf>
      <font>
        <b val="0"/>
        <i val="0"/>
        <strike val="0"/>
        <condense val="0"/>
        <extend val="0"/>
        <outline val="0"/>
        <shadow val="0"/>
        <u val="none"/>
        <vertAlign val="baseline"/>
        <sz val="10"/>
        <color auto="1"/>
        <name val="Myanmar3"/>
        <scheme val="none"/>
      </font>
      <alignment horizontal="general" vertical="center" textRotation="0" wrapText="0" relativeIndent="0" justifyLastLine="0" shrinkToFit="0" readingOrder="0"/>
      <border outline="0">
        <left style="thin">
          <color indexed="64"/>
        </left>
      </border>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auto="1"/>
        <name val="Myanmar3"/>
        <scheme val="none"/>
      </font>
      <fill>
        <patternFill patternType="none">
          <fgColor indexed="64"/>
          <bgColor indexed="65"/>
        </patternFill>
      </fill>
      <alignment horizontal="general" vertical="center" textRotation="0" wrapText="0" relative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auto="1"/>
        <name val="Myanmar3"/>
        <scheme val="none"/>
      </font>
      <fill>
        <patternFill patternType="none">
          <fgColor indexed="64"/>
          <bgColor indexed="65"/>
        </patternFill>
      </fill>
      <alignment horizontal="general" vertical="center" textRotation="0" wrapText="0" relative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9"/>
        <color auto="1"/>
        <name val="Myanmar3"/>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auto="1"/>
        <name val="Myanmar3"/>
        <scheme val="none"/>
      </font>
      <fill>
        <patternFill patternType="none">
          <fgColor indexed="64"/>
          <bgColor indexed="65"/>
        </patternFill>
      </fill>
      <alignment horizontal="general" vertical="center" textRotation="0" wrapText="0" relative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10"/>
        <color auto="1"/>
        <name val="Myanmar3"/>
        <scheme val="none"/>
      </font>
      <numFmt numFmtId="30" formatCode="@"/>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4" formatCode="#,##0.0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auto="1"/>
        <name val="Myanmar3"/>
        <scheme val="none"/>
      </font>
      <numFmt numFmtId="3" formatCode="#,##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Myanmar3"/>
        <scheme val="none"/>
      </font>
      <fill>
        <patternFill patternType="solid">
          <fgColor indexed="64"/>
          <bgColor rgb="FFBFDBFF"/>
        </patternFill>
      </fill>
      <alignment horizontal="general" vertical="center" textRotation="0" wrapText="0" relative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border>
    </dxf>
    <dxf>
      <font>
        <b val="0"/>
        <i val="0"/>
        <strike val="0"/>
        <condense val="0"/>
        <extend val="0"/>
        <outline val="0"/>
        <shadow val="0"/>
        <u val="none"/>
        <vertAlign val="baseline"/>
        <sz val="9"/>
        <color auto="1"/>
        <name val="Myanmar3"/>
        <scheme val="none"/>
      </font>
      <fill>
        <patternFill patternType="solid">
          <fgColor indexed="64"/>
          <bgColor rgb="FFD4F8C0"/>
        </patternFill>
      </fill>
      <alignment horizontal="center" vertical="center" textRotation="0" wrapText="0" relativeIndent="0" justifyLastLine="0" shrinkToFit="0" readingOrder="0"/>
    </dxf>
    <dxf>
      <font>
        <b/>
        <i val="0"/>
        <strike val="0"/>
        <condense val="0"/>
        <extend val="0"/>
        <outline val="0"/>
        <shadow val="0"/>
        <u val="none"/>
        <vertAlign val="baseline"/>
        <sz val="9"/>
        <color auto="1"/>
        <name val="Myanmar3"/>
        <scheme val="none"/>
      </font>
      <alignment horizontal="center" vertical="center" textRotation="0" wrapText="1" relativeIndent="0" justifyLastLine="0" shrinkToFit="0" readingOrder="0"/>
      <border diagonalUp="0" diagonalDown="0" outline="0">
        <left style="thin">
          <color indexed="64"/>
        </left>
        <right style="thin">
          <color indexed="64"/>
        </right>
        <top/>
        <bottom/>
      </border>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mediumGray">
          <fgColor rgb="FFD4F8C0"/>
          <bgColor rgb="FFD4F8C0"/>
        </patternFill>
      </fill>
    </dxf>
    <dxf>
      <font>
        <b/>
        <i val="0"/>
        <color theme="1"/>
      </font>
      <fill>
        <patternFill>
          <bgColor rgb="FFFFC000"/>
        </patternFill>
      </fill>
    </dxf>
    <dxf>
      <font>
        <b/>
        <i val="0"/>
        <color auto="1"/>
      </font>
      <fill>
        <patternFill>
          <bgColor rgb="FFFFC000"/>
        </patternFill>
      </fill>
    </dxf>
    <dxf>
      <font>
        <condense val="0"/>
        <extend val="0"/>
        <color rgb="FF9C0006"/>
      </font>
      <fill>
        <patternFill>
          <bgColor rgb="FFFFC7CE"/>
        </patternFill>
      </fill>
    </dxf>
    <dxf>
      <fill>
        <patternFill patternType="solid">
          <fgColor rgb="FFD4F8C0"/>
          <bgColor rgb="FFD4F8C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color auto="1"/>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theme="9" tint="0.39994506668294322"/>
        </patternFill>
      </fill>
    </dxf>
    <dxf>
      <fill>
        <patternFill>
          <bgColor theme="9" tint="0.59996337778862885"/>
        </patternFill>
      </fill>
    </dxf>
    <dxf>
      <font>
        <condense val="0"/>
        <extend val="0"/>
        <color rgb="FF9C0006"/>
      </font>
      <fill>
        <patternFill>
          <bgColor rgb="FFFFC7CE"/>
        </patternFill>
      </fill>
    </dxf>
    <dxf>
      <font>
        <condense val="0"/>
        <extend val="0"/>
        <color rgb="FF9C0006"/>
      </font>
      <fill>
        <patternFill>
          <bgColor rgb="FFFFC7CE"/>
        </patternFill>
      </fill>
    </dxf>
    <dxf>
      <fill>
        <patternFill patternType="solid">
          <fgColor rgb="FFD4F8C0"/>
          <bgColor rgb="FFD4F8C0"/>
        </patternFill>
      </fill>
    </dxf>
    <dxf>
      <font>
        <color rgb="FFC00000"/>
      </font>
      <fill>
        <patternFill>
          <bgColor theme="5" tint="0.59996337778862885"/>
        </patternFill>
      </fill>
    </dxf>
    <dxf>
      <font>
        <color rgb="FFC00000"/>
      </font>
      <fill>
        <patternFill>
          <bgColor theme="5" tint="0.59996337778862885"/>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D4F8C0"/>
      <color rgb="FFFFFFCC"/>
      <color rgb="FFBFDBFF"/>
      <color rgb="FFD2E1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54" Type="http://schemas.openxmlformats.org/officeDocument/2006/relationships/worksheet" Target="worksheets/sheet154.xml"/><Relationship Id="rId159"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worksheet" Target="worksheets/sheet14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60"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externalLink" Target="externalLinks/externalLink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worksheet" Target="worksheets/sheet132.xml"/><Relationship Id="rId140" Type="http://schemas.openxmlformats.org/officeDocument/2006/relationships/worksheet" Target="worksheets/sheet140.xml"/><Relationship Id="rId145" Type="http://schemas.openxmlformats.org/officeDocument/2006/relationships/worksheet" Target="worksheets/sheet145.xml"/><Relationship Id="rId153" Type="http://schemas.openxmlformats.org/officeDocument/2006/relationships/worksheet" Target="worksheets/sheet153.xml"/><Relationship Id="rId16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143" Type="http://schemas.openxmlformats.org/officeDocument/2006/relationships/worksheet" Target="worksheets/sheet143.xml"/><Relationship Id="rId148" Type="http://schemas.openxmlformats.org/officeDocument/2006/relationships/worksheet" Target="worksheets/sheet148.xml"/><Relationship Id="rId151" Type="http://schemas.openxmlformats.org/officeDocument/2006/relationships/worksheet" Target="worksheets/sheet151.xml"/><Relationship Id="rId156"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externalLink" Target="externalLinks/externalLink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50-EC42-11CE-9E0D-00AA006002F3}" ax:persistence="persistStreamInit" r:id="rId1"/>
</file>

<file path=xl/activeX/activeX7.xml><?xml version="1.0" encoding="utf-8"?>
<ax:ocx xmlns:ax="http://schemas.microsoft.com/office/2006/activeX" xmlns:r="http://schemas.openxmlformats.org/officeDocument/2006/relationships" ax:classid="{8BD21D50-EC42-11CE-9E0D-00AA006002F3}" ax:persistence="persistStreamInit" r:id="rId1"/>
</file>

<file path=xl/activeX/activeX8.xml><?xml version="1.0" encoding="utf-8"?>
<ax:ocx xmlns:ax="http://schemas.microsoft.com/office/2006/activeX" xmlns:r="http://schemas.openxmlformats.org/officeDocument/2006/relationships" ax:classid="{8BD21D30-EC42-11CE-9E0D-00AA006002F3}" ax:persistence="persistStreamInit" r:id="rId1"/>
</file>

<file path=xl/activeX/activeX9.xml><?xml version="1.0" encoding="utf-8"?>
<ax:ocx xmlns:ax="http://schemas.microsoft.com/office/2006/activeX" xmlns:r="http://schemas.openxmlformats.org/officeDocument/2006/relationships" ax:classid="{8BD21D30-EC42-11CE-9E0D-00AA006002F3}" ax:persistence="persistStreamInit" r:id="rId1"/>
</file>

<file path=xl/activeX/activeX10.xml><?xml version="1.0" encoding="utf-8"?>
<ax:ocx xmlns:ax="http://schemas.microsoft.com/office/2006/activeX" xmlns:r="http://schemas.openxmlformats.org/officeDocument/2006/relationships" ax:classid="{8BD21D30-EC42-11CE-9E0D-00AA006002F3}" ax:persistence="persistStreamInit" r:id="rId1"/>
</file>

<file path=xl/activeX/activeX11.xml><?xml version="1.0" encoding="utf-8"?>
<ax:ocx xmlns:ax="http://schemas.microsoft.com/office/2006/activeX" xmlns:r="http://schemas.openxmlformats.org/officeDocument/2006/relationships" ax:classid="{8BD21D30-EC42-11CE-9E0D-00AA006002F3}"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8BD21D30-EC42-11CE-9E0D-00AA006002F3}"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8BD21D30-EC42-11CE-9E0D-00AA006002F3}" ax:persistence="persistStreamInit" r:id="rId1"/>
</file>

<file path=xl/activeX/activeX18.xml><?xml version="1.0" encoding="utf-8"?>
<ax:ocx xmlns:ax="http://schemas.microsoft.com/office/2006/activeX" xmlns:r="http://schemas.openxmlformats.org/officeDocument/2006/relationships" ax:classid="{8BD21D30-EC42-11CE-9E0D-00AA006002F3}"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8BD21D30-EC42-11CE-9E0D-00AA006002F3}" ax:persistence="persistStreamInit" r:id="rId1"/>
</file>

<file path=xl/activeX/activeX24.xml><?xml version="1.0" encoding="utf-8"?>
<ax:ocx xmlns:ax="http://schemas.microsoft.com/office/2006/activeX" xmlns:r="http://schemas.openxmlformats.org/officeDocument/2006/relationships" ax:classid="{8BD21D30-EC42-11CE-9E0D-00AA006002F3}"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8BD21D30-EC42-11CE-9E0D-00AA006002F3}" ax:persistence="persistStreamInit" r:id="rId1"/>
</file>

<file path=xl/activeX/activeX30.xml><?xml version="1.0" encoding="utf-8"?>
<ax:ocx xmlns:ax="http://schemas.microsoft.com/office/2006/activeX" xmlns:r="http://schemas.openxmlformats.org/officeDocument/2006/relationships" ax:classid="{8BD21D30-EC42-11CE-9E0D-00AA006002F3}"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8BD21D30-EC42-11CE-9E0D-00AA006002F3}"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8BD21D30-EC42-11CE-9E0D-00AA006002F3}"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8BD21D30-EC42-11CE-9E0D-00AA006002F3}"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8BD21D30-EC42-11CE-9E0D-00AA006002F3}"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8BD21D30-EC42-11CE-9E0D-00AA006002F3}"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8BD21D30-EC42-11CE-9E0D-00AA006002F3}"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8BD21D30-EC42-11CE-9E0D-00AA006002F3}"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8BD21D30-EC42-11CE-9E0D-00AA006002F3}"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8BD21D30-EC42-11CE-9E0D-00AA006002F3}"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8BD21D30-EC42-11CE-9E0D-00AA006002F3}"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8BD21D30-EC42-11CE-9E0D-00AA006002F3}"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8BD21D30-EC42-11CE-9E0D-00AA006002F3}"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8BD21D30-EC42-11CE-9E0D-00AA006002F3}" ax:persistence="persistStreamInit" r:id="rId1"/>
</file>

<file path=xl/activeX/activeX70.xml><?xml version="1.0" encoding="utf-8"?>
<ax:ocx xmlns:ax="http://schemas.microsoft.com/office/2006/activeX" xmlns:r="http://schemas.openxmlformats.org/officeDocument/2006/relationships" ax:classid="{D7053240-CE69-11CD-A777-00DD01143C57}" ax:persistence="persistStreamInit" r:id="rId1"/>
</file>

<file path=xl/activeX/activeX71.xml><?xml version="1.0" encoding="utf-8"?>
<ax:ocx xmlns:ax="http://schemas.microsoft.com/office/2006/activeX" xmlns:r="http://schemas.openxmlformats.org/officeDocument/2006/relationships" ax:classid="{D7053240-CE69-11CD-A777-00DD01143C57}" ax:persistence="persistStreamInit" r:id="rId1"/>
</file>

<file path=xl/activeX/activeX72.xml><?xml version="1.0" encoding="utf-8"?>
<ax:ocx xmlns:ax="http://schemas.microsoft.com/office/2006/activeX" xmlns:r="http://schemas.openxmlformats.org/officeDocument/2006/relationships" ax:classid="{8BD21D30-EC42-11CE-9E0D-00AA006002F3}" ax:persistence="persistStreamInit" r:id="rId1"/>
</file>

<file path=xl/activeX/activeX73.xml><?xml version="1.0" encoding="utf-8"?>
<ax:ocx xmlns:ax="http://schemas.microsoft.com/office/2006/activeX" xmlns:r="http://schemas.openxmlformats.org/officeDocument/2006/relationships" ax:classid="{D7053240-CE69-11CD-A777-00DD01143C57}" ax:persistence="persistStreamInit" r:id="rId1"/>
</file>

<file path=xl/activeX/activeX74.xml><?xml version="1.0" encoding="utf-8"?>
<ax:ocx xmlns:ax="http://schemas.microsoft.com/office/2006/activeX" xmlns:r="http://schemas.openxmlformats.org/officeDocument/2006/relationships" ax:classid="{D7053240-CE69-11CD-A777-00DD01143C57}" ax:persistence="persistStreamInit" r:id="rId1"/>
</file>

<file path=xl/activeX/activeX75.xml><?xml version="1.0" encoding="utf-8"?>
<ax:ocx xmlns:ax="http://schemas.microsoft.com/office/2006/activeX" xmlns:r="http://schemas.openxmlformats.org/officeDocument/2006/relationships" ax:classid="{8BD21D30-EC42-11CE-9E0D-00AA006002F3}" ax:persistence="persistStreamInit" r:id="rId1"/>
</file>

<file path=xl/activeX/activeX76.xml><?xml version="1.0" encoding="utf-8"?>
<ax:ocx xmlns:ax="http://schemas.microsoft.com/office/2006/activeX" xmlns:r="http://schemas.openxmlformats.org/officeDocument/2006/relationships" ax:classid="{D7053240-CE69-11CD-A777-00DD01143C57}" ax:persistence="persistStreamInit" r:id="rId1"/>
</file>

<file path=xl/activeX/activeX77.xml><?xml version="1.0" encoding="utf-8"?>
<ax:ocx xmlns:ax="http://schemas.microsoft.com/office/2006/activeX" xmlns:r="http://schemas.openxmlformats.org/officeDocument/2006/relationships" ax:classid="{D7053240-CE69-11CD-A777-00DD01143C57}" ax:persistence="persistStreamInit" r:id="rId1"/>
</file>

<file path=xl/activeX/activeX78.xml><?xml version="1.0" encoding="utf-8"?>
<ax:ocx xmlns:ax="http://schemas.microsoft.com/office/2006/activeX" xmlns:r="http://schemas.openxmlformats.org/officeDocument/2006/relationships" ax:classid="{8BD21D30-EC42-11CE-9E0D-00AA006002F3}" ax:persistence="persistStreamInit" r:id="rId1"/>
</file>

<file path=xl/activeX/activeX79.xml><?xml version="1.0" encoding="utf-8"?>
<ax:ocx xmlns:ax="http://schemas.microsoft.com/office/2006/activeX" xmlns:r="http://schemas.openxmlformats.org/officeDocument/2006/relationships" ax:classid="{D7053240-CE69-11CD-A777-00DD01143C57}" ax:persistence="persistStreamInit" r:id="rId1"/>
</file>

<file path=xl/activeX/activeX80.xml><?xml version="1.0" encoding="utf-8"?>
<ax:ocx xmlns:ax="http://schemas.microsoft.com/office/2006/activeX" xmlns:r="http://schemas.openxmlformats.org/officeDocument/2006/relationships" ax:classid="{D7053240-CE69-11CD-A777-00DD01143C57}" ax:persistence="persistStreamInit" r:id="rId1"/>
</file>

<file path=xl/activeX/activeX81.xml><?xml version="1.0" encoding="utf-8"?>
<ax:ocx xmlns:ax="http://schemas.microsoft.com/office/2006/activeX" xmlns:r="http://schemas.openxmlformats.org/officeDocument/2006/relationships" ax:classid="{8BD21D30-EC42-11CE-9E0D-00AA006002F3}" ax:persistence="persistStreamInit" r:id="rId1"/>
</file>

<file path=xl/activeX/activeX82.xml><?xml version="1.0" encoding="utf-8"?>
<ax:ocx xmlns:ax="http://schemas.microsoft.com/office/2006/activeX" xmlns:r="http://schemas.openxmlformats.org/officeDocument/2006/relationships" ax:classid="{D7053240-CE69-11CD-A777-00DD01143C57}" ax:persistence="persistStreamInit" r:id="rId1"/>
</file>

<file path=xl/activeX/activeX83.xml><?xml version="1.0" encoding="utf-8"?>
<ax:ocx xmlns:ax="http://schemas.microsoft.com/office/2006/activeX" xmlns:r="http://schemas.openxmlformats.org/officeDocument/2006/relationships" ax:classid="{D7053240-CE69-11CD-A777-00DD01143C57}" ax:persistence="persistStreamInit" r:id="rId1"/>
</file>

<file path=xl/activeX/activeX84.xml><?xml version="1.0" encoding="utf-8"?>
<ax:ocx xmlns:ax="http://schemas.microsoft.com/office/2006/activeX" xmlns:r="http://schemas.openxmlformats.org/officeDocument/2006/relationships" ax:classid="{8BD21D30-EC42-11CE-9E0D-00AA006002F3}" ax:persistence="persistStreamInit" r:id="rId1"/>
</file>

<file path=xl/activeX/activeX85.xml><?xml version="1.0" encoding="utf-8"?>
<ax:ocx xmlns:ax="http://schemas.microsoft.com/office/2006/activeX" xmlns:r="http://schemas.openxmlformats.org/officeDocument/2006/relationships" ax:classid="{D7053240-CE69-11CD-A777-00DD01143C57}" ax:persistence="persistStreamInit" r:id="rId1"/>
</file>

<file path=xl/activeX/activeX86.xml><?xml version="1.0" encoding="utf-8"?>
<ax:ocx xmlns:ax="http://schemas.microsoft.com/office/2006/activeX" xmlns:r="http://schemas.openxmlformats.org/officeDocument/2006/relationships" ax:classid="{D7053240-CE69-11CD-A777-00DD01143C57}" ax:persistence="persistStreamInit" r:id="rId1"/>
</file>

<file path=xl/activeX/activeX87.xml><?xml version="1.0" encoding="utf-8"?>
<ax:ocx xmlns:ax="http://schemas.microsoft.com/office/2006/activeX" xmlns:r="http://schemas.openxmlformats.org/officeDocument/2006/relationships" ax:classid="{8BD21D30-EC42-11CE-9E0D-00AA006002F3}" ax:persistence="persistStreamInit" r:id="rId1"/>
</file>

<file path=xl/activeX/activeX88.xml><?xml version="1.0" encoding="utf-8"?>
<ax:ocx xmlns:ax="http://schemas.microsoft.com/office/2006/activeX" xmlns:r="http://schemas.openxmlformats.org/officeDocument/2006/relationships" ax:classid="{D7053240-CE69-11CD-A777-00DD01143C57}" ax:persistence="persistStreamInit" r:id="rId1"/>
</file>

<file path=xl/activeX/activeX89.xml><?xml version="1.0" encoding="utf-8"?>
<ax:ocx xmlns:ax="http://schemas.microsoft.com/office/2006/activeX" xmlns:r="http://schemas.openxmlformats.org/officeDocument/2006/relationships" ax:classid="{D7053240-CE69-11CD-A777-00DD01143C57}" ax:persistence="persistStreamInit" r:id="rId1"/>
</file>

<file path=xl/activeX/activeX90.xml><?xml version="1.0" encoding="utf-8"?>
<ax:ocx xmlns:ax="http://schemas.microsoft.com/office/2006/activeX" xmlns:r="http://schemas.openxmlformats.org/officeDocument/2006/relationships" ax:classid="{8BD21D30-EC42-11CE-9E0D-00AA006002F3}" ax:persistence="persistStreamInit" r:id="rId1"/>
</file>

<file path=xl/activeX/activeX91.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GBox" noThree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6.emf"/><Relationship Id="rId7" Type="http://schemas.openxmlformats.org/officeDocument/2006/relationships/image" Target="../media/image3.emf"/><Relationship Id="rId2" Type="http://schemas.openxmlformats.org/officeDocument/2006/relationships/image" Target="../media/image7.emf"/><Relationship Id="rId1" Type="http://schemas.openxmlformats.org/officeDocument/2006/relationships/image" Target="../media/image8.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9.emf"/><Relationship Id="rId9"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3.emf"/><Relationship Id="rId1" Type="http://schemas.openxmlformats.org/officeDocument/2006/relationships/image" Target="../media/image14.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5.emf"/><Relationship Id="rId1" Type="http://schemas.openxmlformats.org/officeDocument/2006/relationships/image" Target="../media/image16.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19.emf"/><Relationship Id="rId1" Type="http://schemas.openxmlformats.org/officeDocument/2006/relationships/image" Target="../media/image18.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2.emf"/><Relationship Id="rId1" Type="http://schemas.openxmlformats.org/officeDocument/2006/relationships/image" Target="../media/image23.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26.emf"/><Relationship Id="rId2" Type="http://schemas.openxmlformats.org/officeDocument/2006/relationships/image" Target="../media/image25.emf"/><Relationship Id="rId1" Type="http://schemas.openxmlformats.org/officeDocument/2006/relationships/image" Target="../media/image24.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8.emf"/><Relationship Id="rId1" Type="http://schemas.openxmlformats.org/officeDocument/2006/relationships/image" Target="../media/image29.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1.emf"/><Relationship Id="rId1" Type="http://schemas.openxmlformats.org/officeDocument/2006/relationships/image" Target="../media/image30.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34.emf"/><Relationship Id="rId1" Type="http://schemas.openxmlformats.org/officeDocument/2006/relationships/image" Target="../media/image33.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5.emf"/><Relationship Id="rId1" Type="http://schemas.openxmlformats.org/officeDocument/2006/relationships/image" Target="../media/image36.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38.emf"/><Relationship Id="rId2" Type="http://schemas.openxmlformats.org/officeDocument/2006/relationships/image" Target="../media/image39.emf"/><Relationship Id="rId1" Type="http://schemas.openxmlformats.org/officeDocument/2006/relationships/image" Target="../media/image40.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3.emf"/><Relationship Id="rId2" Type="http://schemas.openxmlformats.org/officeDocument/2006/relationships/image" Target="../media/image42.emf"/><Relationship Id="rId1" Type="http://schemas.openxmlformats.org/officeDocument/2006/relationships/image" Target="../media/image41.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46.emf"/><Relationship Id="rId2" Type="http://schemas.openxmlformats.org/officeDocument/2006/relationships/image" Target="../media/image45.emf"/><Relationship Id="rId1" Type="http://schemas.openxmlformats.org/officeDocument/2006/relationships/image" Target="../media/image44.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49.emf"/><Relationship Id="rId2" Type="http://schemas.openxmlformats.org/officeDocument/2006/relationships/image" Target="../media/image48.emf"/><Relationship Id="rId1" Type="http://schemas.openxmlformats.org/officeDocument/2006/relationships/image" Target="../media/image47.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52.emf"/><Relationship Id="rId2" Type="http://schemas.openxmlformats.org/officeDocument/2006/relationships/image" Target="../media/image51.emf"/><Relationship Id="rId1" Type="http://schemas.openxmlformats.org/officeDocument/2006/relationships/image" Target="../media/image50.emf"/></Relationships>
</file>

<file path=xl/drawings/_rels/vmlDrawing18.vml.rels><?xml version="1.0" encoding="UTF-8" standalone="yes"?>
<Relationships xmlns="http://schemas.openxmlformats.org/package/2006/relationships"><Relationship Id="rId3" Type="http://schemas.openxmlformats.org/officeDocument/2006/relationships/image" Target="../media/image55.emf"/><Relationship Id="rId2" Type="http://schemas.openxmlformats.org/officeDocument/2006/relationships/image" Target="../media/image54.emf"/><Relationship Id="rId1" Type="http://schemas.openxmlformats.org/officeDocument/2006/relationships/image" Target="../media/image53.emf"/></Relationships>
</file>

<file path=xl/drawings/_rels/vmlDrawing19.vml.rels><?xml version="1.0" encoding="UTF-8" standalone="yes"?>
<Relationships xmlns="http://schemas.openxmlformats.org/package/2006/relationships"><Relationship Id="rId3" Type="http://schemas.openxmlformats.org/officeDocument/2006/relationships/image" Target="../media/image58.emf"/><Relationship Id="rId2" Type="http://schemas.openxmlformats.org/officeDocument/2006/relationships/image" Target="../media/image57.emf"/><Relationship Id="rId1" Type="http://schemas.openxmlformats.org/officeDocument/2006/relationships/image" Target="../media/image56.emf"/></Relationships>
</file>

<file path=xl/drawings/_rels/vmlDrawing20.vml.rels><?xml version="1.0" encoding="UTF-8" standalone="yes"?>
<Relationships xmlns="http://schemas.openxmlformats.org/package/2006/relationships"><Relationship Id="rId3" Type="http://schemas.openxmlformats.org/officeDocument/2006/relationships/image" Target="../media/image61.emf"/><Relationship Id="rId2" Type="http://schemas.openxmlformats.org/officeDocument/2006/relationships/image" Target="../media/image60.emf"/><Relationship Id="rId1" Type="http://schemas.openxmlformats.org/officeDocument/2006/relationships/image" Target="../media/image59.emf"/></Relationships>
</file>

<file path=xl/drawings/_rels/vmlDrawing21.vml.rels><?xml version="1.0" encoding="UTF-8" standalone="yes"?>
<Relationships xmlns="http://schemas.openxmlformats.org/package/2006/relationships"><Relationship Id="rId3" Type="http://schemas.openxmlformats.org/officeDocument/2006/relationships/image" Target="../media/image64.emf"/><Relationship Id="rId2" Type="http://schemas.openxmlformats.org/officeDocument/2006/relationships/image" Target="../media/image63.emf"/><Relationship Id="rId1" Type="http://schemas.openxmlformats.org/officeDocument/2006/relationships/image" Target="../media/image62.emf"/></Relationships>
</file>

<file path=xl/drawings/_rels/vmlDrawing22.vml.rels><?xml version="1.0" encoding="UTF-8" standalone="yes"?>
<Relationships xmlns="http://schemas.openxmlformats.org/package/2006/relationships"><Relationship Id="rId3" Type="http://schemas.openxmlformats.org/officeDocument/2006/relationships/image" Target="../media/image67.emf"/><Relationship Id="rId2" Type="http://schemas.openxmlformats.org/officeDocument/2006/relationships/image" Target="../media/image66.emf"/><Relationship Id="rId1" Type="http://schemas.openxmlformats.org/officeDocument/2006/relationships/image" Target="../media/image65.emf"/></Relationships>
</file>

<file path=xl/drawings/_rels/vmlDrawing23.vml.rels><?xml version="1.0" encoding="UTF-8" standalone="yes"?>
<Relationships xmlns="http://schemas.openxmlformats.org/package/2006/relationships"><Relationship Id="rId3" Type="http://schemas.openxmlformats.org/officeDocument/2006/relationships/image" Target="../media/image70.emf"/><Relationship Id="rId2" Type="http://schemas.openxmlformats.org/officeDocument/2006/relationships/image" Target="../media/image69.emf"/><Relationship Id="rId1" Type="http://schemas.openxmlformats.org/officeDocument/2006/relationships/image" Target="../media/image68.emf"/></Relationships>
</file>

<file path=xl/drawings/_rels/vmlDrawing24.vml.rels><?xml version="1.0" encoding="UTF-8" standalone="yes"?>
<Relationships xmlns="http://schemas.openxmlformats.org/package/2006/relationships"><Relationship Id="rId3" Type="http://schemas.openxmlformats.org/officeDocument/2006/relationships/image" Target="../media/image73.emf"/><Relationship Id="rId2" Type="http://schemas.openxmlformats.org/officeDocument/2006/relationships/image" Target="../media/image72.emf"/><Relationship Id="rId1" Type="http://schemas.openxmlformats.org/officeDocument/2006/relationships/image" Target="../media/image71.emf"/></Relationships>
</file>

<file path=xl/drawings/_rels/vmlDrawing25.vml.rels><?xml version="1.0" encoding="UTF-8" standalone="yes"?>
<Relationships xmlns="http://schemas.openxmlformats.org/package/2006/relationships"><Relationship Id="rId3" Type="http://schemas.openxmlformats.org/officeDocument/2006/relationships/image" Target="../media/image76.emf"/><Relationship Id="rId2" Type="http://schemas.openxmlformats.org/officeDocument/2006/relationships/image" Target="../media/image75.emf"/><Relationship Id="rId1" Type="http://schemas.openxmlformats.org/officeDocument/2006/relationships/image" Target="../media/image74.emf"/></Relationships>
</file>

<file path=xl/drawings/_rels/vmlDrawing26.vml.rels><?xml version="1.0" encoding="UTF-8" standalone="yes"?>
<Relationships xmlns="http://schemas.openxmlformats.org/package/2006/relationships"><Relationship Id="rId3" Type="http://schemas.openxmlformats.org/officeDocument/2006/relationships/image" Target="../media/image79.emf"/><Relationship Id="rId2" Type="http://schemas.openxmlformats.org/officeDocument/2006/relationships/image" Target="../media/image78.emf"/><Relationship Id="rId1" Type="http://schemas.openxmlformats.org/officeDocument/2006/relationships/image" Target="../media/image77.emf"/></Relationships>
</file>

<file path=xl/drawings/_rels/vmlDrawing27.vml.rels><?xml version="1.0" encoding="UTF-8" standalone="yes"?>
<Relationships xmlns="http://schemas.openxmlformats.org/package/2006/relationships"><Relationship Id="rId3" Type="http://schemas.openxmlformats.org/officeDocument/2006/relationships/image" Target="../media/image82.emf"/><Relationship Id="rId2" Type="http://schemas.openxmlformats.org/officeDocument/2006/relationships/image" Target="../media/image81.emf"/><Relationship Id="rId1" Type="http://schemas.openxmlformats.org/officeDocument/2006/relationships/image" Target="../media/image80.emf"/></Relationships>
</file>

<file path=xl/drawings/_rels/vmlDrawing28.vml.rels><?xml version="1.0" encoding="UTF-8" standalone="yes"?>
<Relationships xmlns="http://schemas.openxmlformats.org/package/2006/relationships"><Relationship Id="rId3" Type="http://schemas.openxmlformats.org/officeDocument/2006/relationships/image" Target="../media/image85.emf"/><Relationship Id="rId2" Type="http://schemas.openxmlformats.org/officeDocument/2006/relationships/image" Target="../media/image84.emf"/><Relationship Id="rId1" Type="http://schemas.openxmlformats.org/officeDocument/2006/relationships/image" Target="../media/image83.emf"/></Relationships>
</file>

<file path=xl/drawings/_rels/vmlDrawing29.vml.rels><?xml version="1.0" encoding="UTF-8" standalone="yes"?>
<Relationships xmlns="http://schemas.openxmlformats.org/package/2006/relationships"><Relationship Id="rId3" Type="http://schemas.openxmlformats.org/officeDocument/2006/relationships/image" Target="../media/image88.emf"/><Relationship Id="rId2" Type="http://schemas.openxmlformats.org/officeDocument/2006/relationships/image" Target="../media/image87.emf"/><Relationship Id="rId1" Type="http://schemas.openxmlformats.org/officeDocument/2006/relationships/image" Target="../media/image86.emf"/></Relationships>
</file>

<file path=xl/drawings/_rels/vmlDrawing30.vml.rels><?xml version="1.0" encoding="UTF-8" standalone="yes"?>
<Relationships xmlns="http://schemas.openxmlformats.org/package/2006/relationships"><Relationship Id="rId3" Type="http://schemas.openxmlformats.org/officeDocument/2006/relationships/image" Target="../media/image91.emf"/><Relationship Id="rId2" Type="http://schemas.openxmlformats.org/officeDocument/2006/relationships/image" Target="../media/image90.emf"/><Relationship Id="rId1" Type="http://schemas.openxmlformats.org/officeDocument/2006/relationships/image" Target="../media/image8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247650</xdr:colOff>
          <xdr:row>0</xdr:row>
          <xdr:rowOff>95250</xdr:rowOff>
        </xdr:from>
        <xdr:to>
          <xdr:col>1</xdr:col>
          <xdr:colOff>657225</xdr:colOff>
          <xdr:row>0</xdr:row>
          <xdr:rowOff>800100</xdr:rowOff>
        </xdr:to>
        <xdr:sp macro="" textlink="">
          <xdr:nvSpPr>
            <xdr:cNvPr id="189441" name="cmdCopy" hidden="1">
              <a:extLst>
                <a:ext uri="{63B3BB69-23CF-44E3-9099-C40C66FF867C}">
                  <a14:compatExt spid="_x0000_s189441"/>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87313</xdr:colOff>
      <xdr:row>0</xdr:row>
      <xdr:rowOff>119063</xdr:rowOff>
    </xdr:from>
    <xdr:to>
      <xdr:col>3</xdr:col>
      <xdr:colOff>144463</xdr:colOff>
      <xdr:row>3</xdr:row>
      <xdr:rowOff>61912</xdr:rowOff>
    </xdr:to>
    <xdr:sp macro="" textlink="">
      <xdr:nvSpPr>
        <xdr:cNvPr id="2" name="txtFormName"/>
        <xdr:cNvSpPr txBox="1"/>
      </xdr:nvSpPr>
      <xdr:spPr>
        <a:xfrm>
          <a:off x="269876" y="119063"/>
          <a:ext cx="866775" cy="609599"/>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SA - 1</a:t>
          </a:r>
        </a:p>
      </xdr:txBody>
    </xdr:sp>
    <xdr:clientData/>
  </xdr:twoCellAnchor>
  <xdr:twoCellAnchor>
    <xdr:from>
      <xdr:col>11</xdr:col>
      <xdr:colOff>497340</xdr:colOff>
      <xdr:row>0</xdr:row>
      <xdr:rowOff>114072</xdr:rowOff>
    </xdr:from>
    <xdr:to>
      <xdr:col>13</xdr:col>
      <xdr:colOff>60853</xdr:colOff>
      <xdr:row>2</xdr:row>
      <xdr:rowOff>172205</xdr:rowOff>
    </xdr:to>
    <xdr:sp macro="" textlink="">
      <xdr:nvSpPr>
        <xdr:cNvPr id="5" name="txtFormCode"/>
        <xdr:cNvSpPr txBox="1"/>
      </xdr:nvSpPr>
      <xdr:spPr>
        <a:xfrm>
          <a:off x="9886269" y="114072"/>
          <a:ext cx="1250798" cy="493562"/>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100" b="1">
              <a:solidFill>
                <a:srgbClr val="C00000"/>
              </a:solidFill>
              <a:latin typeface="Myanmar3" pitchFamily="18" charset="0"/>
              <a:ea typeface="Myanmar3" pitchFamily="18" charset="0"/>
              <a:cs typeface="Myanmar3" pitchFamily="18" charset="0"/>
            </a:rPr>
            <a:t>Annex 3.1</a:t>
          </a:r>
        </a:p>
      </xdr:txBody>
    </xdr:sp>
    <xdr:clientData/>
  </xdr:twoCellAnchor>
  <mc:AlternateContent xmlns:mc="http://schemas.openxmlformats.org/markup-compatibility/2006">
    <mc:Choice xmlns:a14="http://schemas.microsoft.com/office/drawing/2010/main" Requires="a14">
      <xdr:twoCellAnchor editAs="oneCell">
        <xdr:from>
          <xdr:col>3</xdr:col>
          <xdr:colOff>76200</xdr:colOff>
          <xdr:row>11</xdr:row>
          <xdr:rowOff>95250</xdr:rowOff>
        </xdr:from>
        <xdr:to>
          <xdr:col>6</xdr:col>
          <xdr:colOff>381000</xdr:colOff>
          <xdr:row>12</xdr:row>
          <xdr:rowOff>238125</xdr:rowOff>
        </xdr:to>
        <xdr:sp macro="" textlink="">
          <xdr:nvSpPr>
            <xdr:cNvPr id="2055" name="cbo_WardVT"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200025</xdr:colOff>
          <xdr:row>9</xdr:row>
          <xdr:rowOff>76200</xdr:rowOff>
        </xdr:from>
        <xdr:to>
          <xdr:col>7</xdr:col>
          <xdr:colOff>200025</xdr:colOff>
          <xdr:row>10</xdr:row>
          <xdr:rowOff>209550</xdr:rowOff>
        </xdr:to>
        <xdr:sp macro="" textlink="">
          <xdr:nvSpPr>
            <xdr:cNvPr id="2052" name="grpUrbanRural" hidden="1">
              <a:extLst>
                <a:ext uri="{63B3BB69-23CF-44E3-9099-C40C66FF867C}">
                  <a14:compatExt spid="_x0000_s2052"/>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cs typeface="Tahoma"/>
                </a:rPr>
                <a:t>LOCATION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66675</xdr:colOff>
          <xdr:row>9</xdr:row>
          <xdr:rowOff>104775</xdr:rowOff>
        </xdr:from>
        <xdr:to>
          <xdr:col>5</xdr:col>
          <xdr:colOff>85725</xdr:colOff>
          <xdr:row>10</xdr:row>
          <xdr:rowOff>161925</xdr:rowOff>
        </xdr:to>
        <xdr:sp macro="" textlink="">
          <xdr:nvSpPr>
            <xdr:cNvPr id="2056" name="optUrban"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285750</xdr:colOff>
          <xdr:row>9</xdr:row>
          <xdr:rowOff>104775</xdr:rowOff>
        </xdr:from>
        <xdr:to>
          <xdr:col>6</xdr:col>
          <xdr:colOff>314325</xdr:colOff>
          <xdr:row>10</xdr:row>
          <xdr:rowOff>161925</xdr:rowOff>
        </xdr:to>
        <xdr:sp macro="" textlink="">
          <xdr:nvSpPr>
            <xdr:cNvPr id="2057" name="optRural" hidden="1">
              <a:extLst>
                <a:ext uri="{63B3BB69-23CF-44E3-9099-C40C66FF867C}">
                  <a14:compatExt spid="_x0000_s2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xdr:row>
          <xdr:rowOff>57150</xdr:rowOff>
        </xdr:from>
        <xdr:to>
          <xdr:col>6</xdr:col>
          <xdr:colOff>381000</xdr:colOff>
          <xdr:row>15</xdr:row>
          <xdr:rowOff>19050</xdr:rowOff>
        </xdr:to>
        <xdr:sp macro="" textlink="">
          <xdr:nvSpPr>
            <xdr:cNvPr id="2058" name="cbo_Village"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323850</xdr:colOff>
          <xdr:row>25</xdr:row>
          <xdr:rowOff>76200</xdr:rowOff>
        </xdr:from>
        <xdr:to>
          <xdr:col>4</xdr:col>
          <xdr:colOff>66675</xdr:colOff>
          <xdr:row>26</xdr:row>
          <xdr:rowOff>238125</xdr:rowOff>
        </xdr:to>
        <xdr:sp macro="" textlink="">
          <xdr:nvSpPr>
            <xdr:cNvPr id="2143" name="chkLevelExist1" hidden="1">
              <a:extLst>
                <a:ext uri="{63B3BB69-23CF-44E3-9099-C40C66FF867C}">
                  <a14:compatExt spid="_x0000_s21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171450</xdr:colOff>
          <xdr:row>26</xdr:row>
          <xdr:rowOff>0</xdr:rowOff>
        </xdr:from>
        <xdr:to>
          <xdr:col>4</xdr:col>
          <xdr:colOff>781050</xdr:colOff>
          <xdr:row>27</xdr:row>
          <xdr:rowOff>0</xdr:rowOff>
        </xdr:to>
        <xdr:sp macro="" textlink="">
          <xdr:nvSpPr>
            <xdr:cNvPr id="2144" name="chkLevelExist2" hidden="1">
              <a:extLst>
                <a:ext uri="{63B3BB69-23CF-44E3-9099-C40C66FF867C}">
                  <a14:compatExt spid="_x0000_s2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26</xdr:row>
          <xdr:rowOff>0</xdr:rowOff>
        </xdr:from>
        <xdr:to>
          <xdr:col>5</xdr:col>
          <xdr:colOff>609600</xdr:colOff>
          <xdr:row>27</xdr:row>
          <xdr:rowOff>0</xdr:rowOff>
        </xdr:to>
        <xdr:sp macro="" textlink="">
          <xdr:nvSpPr>
            <xdr:cNvPr id="2145" name="chkLevelExist3" hidden="1">
              <a:extLst>
                <a:ext uri="{63B3BB69-23CF-44E3-9099-C40C66FF867C}">
                  <a14:compatExt spid="_x0000_s2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228600</xdr:colOff>
          <xdr:row>111</xdr:row>
          <xdr:rowOff>161925</xdr:rowOff>
        </xdr:from>
        <xdr:to>
          <xdr:col>15</xdr:col>
          <xdr:colOff>1952625</xdr:colOff>
          <xdr:row>112</xdr:row>
          <xdr:rowOff>171450</xdr:rowOff>
        </xdr:to>
        <xdr:sp macro="" textlink="">
          <xdr:nvSpPr>
            <xdr:cNvPr id="2183" name="cbo31FormSignPost" hidden="1">
              <a:extLst>
                <a:ext uri="{63B3BB69-23CF-44E3-9099-C40C66FF867C}">
                  <a14:compatExt spid="_x0000_s2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514350</xdr:colOff>
          <xdr:row>46</xdr:row>
          <xdr:rowOff>19050</xdr:rowOff>
        </xdr:from>
        <xdr:to>
          <xdr:col>6</xdr:col>
          <xdr:colOff>419100</xdr:colOff>
          <xdr:row>48</xdr:row>
          <xdr:rowOff>95250</xdr:rowOff>
        </xdr:to>
        <xdr:sp macro="" textlink="">
          <xdr:nvSpPr>
            <xdr:cNvPr id="2221" name="cmd_SA_1_ClearForm" hidden="1">
              <a:extLst>
                <a:ext uri="{63B3BB69-23CF-44E3-9099-C40C66FF867C}">
                  <a14:compatExt spid="_x0000_s2221"/>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125412</xdr:colOff>
      <xdr:row>2</xdr:row>
      <xdr:rowOff>23813</xdr:rowOff>
    </xdr:from>
    <xdr:to>
      <xdr:col>3</xdr:col>
      <xdr:colOff>628650</xdr:colOff>
      <xdr:row>4</xdr:row>
      <xdr:rowOff>66675</xdr:rowOff>
    </xdr:to>
    <xdr:sp macro="" textlink="">
      <xdr:nvSpPr>
        <xdr:cNvPr id="4" name="txtFormName"/>
        <xdr:cNvSpPr txBox="1"/>
      </xdr:nvSpPr>
      <xdr:spPr>
        <a:xfrm>
          <a:off x="687387" y="414338"/>
          <a:ext cx="1360488" cy="42386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SA - 2</a:t>
          </a:r>
        </a:p>
      </xdr:txBody>
    </xdr:sp>
    <xdr:clientData/>
  </xdr:twoCellAnchor>
  <xdr:twoCellAnchor>
    <xdr:from>
      <xdr:col>16</xdr:col>
      <xdr:colOff>309562</xdr:colOff>
      <xdr:row>2</xdr:row>
      <xdr:rowOff>84137</xdr:rowOff>
    </xdr:from>
    <xdr:to>
      <xdr:col>20</xdr:col>
      <xdr:colOff>66675</xdr:colOff>
      <xdr:row>4</xdr:row>
      <xdr:rowOff>142270</xdr:rowOff>
    </xdr:to>
    <xdr:sp macro="" textlink="">
      <xdr:nvSpPr>
        <xdr:cNvPr id="5" name="txtFormCode"/>
        <xdr:cNvSpPr txBox="1"/>
      </xdr:nvSpPr>
      <xdr:spPr>
        <a:xfrm>
          <a:off x="8110537" y="474662"/>
          <a:ext cx="1471613" cy="4391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3.2</a:t>
          </a:r>
        </a:p>
      </xdr:txBody>
    </xdr:sp>
    <xdr:clientData/>
  </xdr:twoCellAnchor>
  <mc:AlternateContent xmlns:mc="http://schemas.openxmlformats.org/markup-compatibility/2006">
    <mc:Choice xmlns:a14="http://schemas.microsoft.com/office/drawing/2010/main" Requires="a14">
      <xdr:twoCellAnchor editAs="oneCell">
        <xdr:from>
          <xdr:col>21</xdr:col>
          <xdr:colOff>38100</xdr:colOff>
          <xdr:row>97</xdr:row>
          <xdr:rowOff>19050</xdr:rowOff>
        </xdr:from>
        <xdr:to>
          <xdr:col>22</xdr:col>
          <xdr:colOff>38100</xdr:colOff>
          <xdr:row>97</xdr:row>
          <xdr:rowOff>266700</xdr:rowOff>
        </xdr:to>
        <xdr:sp macro="" textlink="">
          <xdr:nvSpPr>
            <xdr:cNvPr id="7227" name="cbo32FormSignPost" hidden="1">
              <a:extLst>
                <a:ext uri="{63B3BB69-23CF-44E3-9099-C40C66FF867C}">
                  <a14:compatExt spid="_x0000_s7227"/>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129645</xdr:colOff>
      <xdr:row>1</xdr:row>
      <xdr:rowOff>52388</xdr:rowOff>
    </xdr:from>
    <xdr:to>
      <xdr:col>3</xdr:col>
      <xdr:colOff>899583</xdr:colOff>
      <xdr:row>3</xdr:row>
      <xdr:rowOff>152400</xdr:rowOff>
    </xdr:to>
    <xdr:sp macro="" textlink="">
      <xdr:nvSpPr>
        <xdr:cNvPr id="3" name="txtFormName"/>
        <xdr:cNvSpPr txBox="1"/>
      </xdr:nvSpPr>
      <xdr:spPr>
        <a:xfrm>
          <a:off x="510645" y="242888"/>
          <a:ext cx="1531938" cy="459845"/>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SA - 3</a:t>
          </a:r>
        </a:p>
      </xdr:txBody>
    </xdr:sp>
    <xdr:clientData/>
  </xdr:twoCellAnchor>
  <xdr:twoCellAnchor>
    <xdr:from>
      <xdr:col>22</xdr:col>
      <xdr:colOff>44937</xdr:colOff>
      <xdr:row>1</xdr:row>
      <xdr:rowOff>0</xdr:rowOff>
    </xdr:from>
    <xdr:to>
      <xdr:col>23</xdr:col>
      <xdr:colOff>1041358</xdr:colOff>
      <xdr:row>3</xdr:row>
      <xdr:rowOff>58133</xdr:rowOff>
    </xdr:to>
    <xdr:sp macro="" textlink="">
      <xdr:nvSpPr>
        <xdr:cNvPr id="4" name="txtFormCode"/>
        <xdr:cNvSpPr txBox="1"/>
      </xdr:nvSpPr>
      <xdr:spPr>
        <a:xfrm>
          <a:off x="13401104" y="190500"/>
          <a:ext cx="1197504" cy="417966"/>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3.3</a:t>
          </a:r>
        </a:p>
      </xdr:txBody>
    </xdr:sp>
    <xdr:clientData/>
  </xdr:twoCellAnchor>
  <mc:AlternateContent xmlns:mc="http://schemas.openxmlformats.org/markup-compatibility/2006">
    <mc:Choice xmlns:a14="http://schemas.microsoft.com/office/drawing/2010/main" Requires="a14">
      <xdr:twoCellAnchor editAs="oneCell">
        <xdr:from>
          <xdr:col>24</xdr:col>
          <xdr:colOff>1314450</xdr:colOff>
          <xdr:row>8</xdr:row>
          <xdr:rowOff>9525</xdr:rowOff>
        </xdr:from>
        <xdr:to>
          <xdr:col>27</xdr:col>
          <xdr:colOff>85725</xdr:colOff>
          <xdr:row>9</xdr:row>
          <xdr:rowOff>28575</xdr:rowOff>
        </xdr:to>
        <xdr:sp macro="" textlink="">
          <xdr:nvSpPr>
            <xdr:cNvPr id="6147" name="cbo33FormSignPost" hidden="1">
              <a:extLst>
                <a:ext uri="{63B3BB69-23CF-44E3-9099-C40C66FF867C}">
                  <a14:compatExt spid="_x0000_s6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6</xdr:row>
          <xdr:rowOff>0</xdr:rowOff>
        </xdr:from>
        <xdr:to>
          <xdr:col>20</xdr:col>
          <xdr:colOff>66675</xdr:colOff>
          <xdr:row>8</xdr:row>
          <xdr:rowOff>38100</xdr:rowOff>
        </xdr:to>
        <xdr:sp macro="" textlink="">
          <xdr:nvSpPr>
            <xdr:cNvPr id="6150" name="cmdSA3_ClearForm" hidden="1">
              <a:extLst>
                <a:ext uri="{63B3BB69-23CF-44E3-9099-C40C66FF867C}">
                  <a14:compatExt spid="_x0000_s6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76200</xdr:colOff>
          <xdr:row>8</xdr:row>
          <xdr:rowOff>28575</xdr:rowOff>
        </xdr:from>
        <xdr:to>
          <xdr:col>20</xdr:col>
          <xdr:colOff>76200</xdr:colOff>
          <xdr:row>10</xdr:row>
          <xdr:rowOff>0</xdr:rowOff>
        </xdr:to>
        <xdr:sp macro="" textlink="">
          <xdr:nvSpPr>
            <xdr:cNvPr id="6151" name="cmdSA3" hidden="1">
              <a:extLst>
                <a:ext uri="{63B3BB69-23CF-44E3-9099-C40C66FF867C}">
                  <a14:compatExt spid="_x0000_s6151"/>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xdr:col>
      <xdr:colOff>50799</xdr:colOff>
      <xdr:row>1</xdr:row>
      <xdr:rowOff>76599</xdr:rowOff>
    </xdr:from>
    <xdr:to>
      <xdr:col>3</xdr:col>
      <xdr:colOff>774700</xdr:colOff>
      <xdr:row>3</xdr:row>
      <xdr:rowOff>38101</xdr:rowOff>
    </xdr:to>
    <xdr:sp macro="" textlink="">
      <xdr:nvSpPr>
        <xdr:cNvPr id="4" name="txtFormName"/>
        <xdr:cNvSpPr txBox="1"/>
      </xdr:nvSpPr>
      <xdr:spPr>
        <a:xfrm>
          <a:off x="650874" y="324249"/>
          <a:ext cx="1028701" cy="45680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SA - 4</a:t>
          </a:r>
        </a:p>
      </xdr:txBody>
    </xdr:sp>
    <xdr:clientData/>
  </xdr:twoCellAnchor>
  <xdr:twoCellAnchor>
    <xdr:from>
      <xdr:col>6</xdr:col>
      <xdr:colOff>25400</xdr:colOff>
      <xdr:row>1</xdr:row>
      <xdr:rowOff>75329</xdr:rowOff>
    </xdr:from>
    <xdr:to>
      <xdr:col>6</xdr:col>
      <xdr:colOff>1133475</xdr:colOff>
      <xdr:row>3</xdr:row>
      <xdr:rowOff>1</xdr:rowOff>
    </xdr:to>
    <xdr:sp macro="" textlink="">
      <xdr:nvSpPr>
        <xdr:cNvPr id="5" name="txtFormCode"/>
        <xdr:cNvSpPr txBox="1"/>
      </xdr:nvSpPr>
      <xdr:spPr>
        <a:xfrm>
          <a:off x="5530850" y="322979"/>
          <a:ext cx="1108075" cy="419972"/>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3.4</a:t>
          </a:r>
        </a:p>
      </xdr:txBody>
    </xdr:sp>
    <xdr:clientData/>
  </xdr:twoCellAnchor>
  <mc:AlternateContent xmlns:mc="http://schemas.openxmlformats.org/markup-compatibility/2006">
    <mc:Choice xmlns:a14="http://schemas.microsoft.com/office/drawing/2010/main" Requires="a14">
      <xdr:twoCellAnchor editAs="oneCell">
        <xdr:from>
          <xdr:col>2</xdr:col>
          <xdr:colOff>38100</xdr:colOff>
          <xdr:row>5</xdr:row>
          <xdr:rowOff>57150</xdr:rowOff>
        </xdr:from>
        <xdr:to>
          <xdr:col>3</xdr:col>
          <xdr:colOff>1266825</xdr:colOff>
          <xdr:row>9</xdr:row>
          <xdr:rowOff>171450</xdr:rowOff>
        </xdr:to>
        <xdr:sp macro="" textlink="">
          <xdr:nvSpPr>
            <xdr:cNvPr id="157697" name="cmdSA4" hidden="1">
              <a:extLst>
                <a:ext uri="{63B3BB69-23CF-44E3-9099-C40C66FF867C}">
                  <a14:compatExt spid="_x0000_s1576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11</xdr:row>
          <xdr:rowOff>57150</xdr:rowOff>
        </xdr:from>
        <xdr:to>
          <xdr:col>3</xdr:col>
          <xdr:colOff>1314450</xdr:colOff>
          <xdr:row>13</xdr:row>
          <xdr:rowOff>85725</xdr:rowOff>
        </xdr:to>
        <xdr:sp macro="" textlink="">
          <xdr:nvSpPr>
            <xdr:cNvPr id="157698" name="cmdSA4_ClearForm" hidden="1">
              <a:extLst>
                <a:ext uri="{63B3BB69-23CF-44E3-9099-C40C66FF867C}">
                  <a14:compatExt spid="_x0000_s1576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8</xdr:row>
          <xdr:rowOff>9525</xdr:rowOff>
        </xdr:from>
        <xdr:to>
          <xdr:col>10</xdr:col>
          <xdr:colOff>2352675</xdr:colOff>
          <xdr:row>9</xdr:row>
          <xdr:rowOff>0</xdr:rowOff>
        </xdr:to>
        <xdr:sp macro="" textlink="">
          <xdr:nvSpPr>
            <xdr:cNvPr id="157699" name="cbo34FormSignPost" hidden="1">
              <a:extLst>
                <a:ext uri="{63B3BB69-23CF-44E3-9099-C40C66FF867C}">
                  <a14:compatExt spid="_x0000_s157699"/>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88899</xdr:colOff>
      <xdr:row>1</xdr:row>
      <xdr:rowOff>38498</xdr:rowOff>
    </xdr:from>
    <xdr:to>
      <xdr:col>4</xdr:col>
      <xdr:colOff>333375</xdr:colOff>
      <xdr:row>3</xdr:row>
      <xdr:rowOff>81361</xdr:rowOff>
    </xdr:to>
    <xdr:sp macro="" textlink="">
      <xdr:nvSpPr>
        <xdr:cNvPr id="2" name="txtFormName"/>
        <xdr:cNvSpPr txBox="1"/>
      </xdr:nvSpPr>
      <xdr:spPr>
        <a:xfrm>
          <a:off x="1124743" y="300436"/>
          <a:ext cx="1232695" cy="542925"/>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SA - 4</a:t>
          </a:r>
        </a:p>
      </xdr:txBody>
    </xdr:sp>
    <xdr:clientData/>
  </xdr:twoCellAnchor>
  <xdr:twoCellAnchor>
    <xdr:from>
      <xdr:col>7</xdr:col>
      <xdr:colOff>910167</xdr:colOff>
      <xdr:row>1</xdr:row>
      <xdr:rowOff>72153</xdr:rowOff>
    </xdr:from>
    <xdr:to>
      <xdr:col>7</xdr:col>
      <xdr:colOff>2317750</xdr:colOff>
      <xdr:row>3</xdr:row>
      <xdr:rowOff>130286</xdr:rowOff>
    </xdr:to>
    <xdr:sp macro="" textlink="">
      <xdr:nvSpPr>
        <xdr:cNvPr id="3" name="txtFormCode"/>
        <xdr:cNvSpPr txBox="1"/>
      </xdr:nvSpPr>
      <xdr:spPr>
        <a:xfrm>
          <a:off x="7609417" y="326153"/>
          <a:ext cx="1407583" cy="544966"/>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BQ</a:t>
          </a:r>
        </a:p>
        <a:p>
          <a:pPr algn="ctr"/>
          <a:r>
            <a:rPr lang="en-US" sz="1100" b="1">
              <a:solidFill>
                <a:srgbClr val="C00000"/>
              </a:solidFill>
              <a:latin typeface="Myanmar3" pitchFamily="18" charset="0"/>
              <a:ea typeface="Myanmar3" pitchFamily="18" charset="0"/>
              <a:cs typeface="Myanmar3" pitchFamily="18" charset="0"/>
            </a:rPr>
            <a:t>(Annex 3.5)</a:t>
          </a:r>
        </a:p>
      </xdr:txBody>
    </xdr:sp>
    <xdr:clientData/>
  </xdr:twoCellAnchor>
  <mc:AlternateContent xmlns:mc="http://schemas.openxmlformats.org/markup-compatibility/2006">
    <mc:Choice xmlns:a14="http://schemas.microsoft.com/office/drawing/2010/main" Requires="a14">
      <xdr:twoCellAnchor editAs="oneCell">
        <xdr:from>
          <xdr:col>13</xdr:col>
          <xdr:colOff>19050</xdr:colOff>
          <xdr:row>6</xdr:row>
          <xdr:rowOff>171450</xdr:rowOff>
        </xdr:from>
        <xdr:to>
          <xdr:col>14</xdr:col>
          <xdr:colOff>9525</xdr:colOff>
          <xdr:row>8</xdr:row>
          <xdr:rowOff>152400</xdr:rowOff>
        </xdr:to>
        <xdr:sp macro="" textlink="">
          <xdr:nvSpPr>
            <xdr:cNvPr id="11292" name="cbo34_AugFormSignPost" hidden="1">
              <a:extLst>
                <a:ext uri="{63B3BB69-23CF-44E3-9099-C40C66FF867C}">
                  <a14:compatExt spid="_x0000_s112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200025</xdr:colOff>
          <xdr:row>3</xdr:row>
          <xdr:rowOff>133350</xdr:rowOff>
        </xdr:from>
        <xdr:to>
          <xdr:col>3</xdr:col>
          <xdr:colOff>114300</xdr:colOff>
          <xdr:row>8</xdr:row>
          <xdr:rowOff>142875</xdr:rowOff>
        </xdr:to>
        <xdr:sp macro="" textlink="">
          <xdr:nvSpPr>
            <xdr:cNvPr id="11293" name="cmd_SA4_Aug" hidden="1">
              <a:extLst>
                <a:ext uri="{63B3BB69-23CF-44E3-9099-C40C66FF867C}">
                  <a14:compatExt spid="_x0000_s112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8</xdr:row>
          <xdr:rowOff>161925</xdr:rowOff>
        </xdr:from>
        <xdr:to>
          <xdr:col>3</xdr:col>
          <xdr:colOff>257175</xdr:colOff>
          <xdr:row>11</xdr:row>
          <xdr:rowOff>180975</xdr:rowOff>
        </xdr:to>
        <xdr:sp macro="" textlink="">
          <xdr:nvSpPr>
            <xdr:cNvPr id="11294" name="cmd_SA4_Aug_ClearForm" hidden="1">
              <a:extLst>
                <a:ext uri="{63B3BB69-23CF-44E3-9099-C40C66FF867C}">
                  <a14:compatExt spid="_x0000_s11294"/>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2</xdr:col>
      <xdr:colOff>126999</xdr:colOff>
      <xdr:row>1</xdr:row>
      <xdr:rowOff>114698</xdr:rowOff>
    </xdr:from>
    <xdr:to>
      <xdr:col>5</xdr:col>
      <xdr:colOff>476250</xdr:colOff>
      <xdr:row>3</xdr:row>
      <xdr:rowOff>157561</xdr:rowOff>
    </xdr:to>
    <xdr:sp macro="" textlink="">
      <xdr:nvSpPr>
        <xdr:cNvPr id="2" name="txtFormName"/>
        <xdr:cNvSpPr txBox="1"/>
      </xdr:nvSpPr>
      <xdr:spPr>
        <a:xfrm>
          <a:off x="1346199" y="305198"/>
          <a:ext cx="2178051" cy="423863"/>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TQ</a:t>
          </a:r>
        </a:p>
      </xdr:txBody>
    </xdr:sp>
    <xdr:clientData/>
  </xdr:twoCellAnchor>
  <xdr:twoCellAnchor>
    <xdr:from>
      <xdr:col>17</xdr:col>
      <xdr:colOff>7407</xdr:colOff>
      <xdr:row>2</xdr:row>
      <xdr:rowOff>50986</xdr:rowOff>
    </xdr:from>
    <xdr:to>
      <xdr:col>18</xdr:col>
      <xdr:colOff>51858</xdr:colOff>
      <xdr:row>4</xdr:row>
      <xdr:rowOff>113352</xdr:rowOff>
    </xdr:to>
    <xdr:sp macro="" textlink="">
      <xdr:nvSpPr>
        <xdr:cNvPr id="3" name="txtFormCode"/>
        <xdr:cNvSpPr txBox="1"/>
      </xdr:nvSpPr>
      <xdr:spPr>
        <a:xfrm>
          <a:off x="10370607" y="431986"/>
          <a:ext cx="654051" cy="443366"/>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3.6</a:t>
          </a:r>
        </a:p>
      </xdr:txBody>
    </xdr:sp>
    <xdr:clientData/>
  </xdr:twoCellAnchor>
  <mc:AlternateContent xmlns:mc="http://schemas.openxmlformats.org/markup-compatibility/2006">
    <mc:Choice xmlns:a14="http://schemas.microsoft.com/office/drawing/2010/main" Requires="a14">
      <xdr:twoCellAnchor editAs="oneCell">
        <xdr:from>
          <xdr:col>20</xdr:col>
          <xdr:colOff>1657350</xdr:colOff>
          <xdr:row>8</xdr:row>
          <xdr:rowOff>0</xdr:rowOff>
        </xdr:from>
        <xdr:to>
          <xdr:col>22</xdr:col>
          <xdr:colOff>28575</xdr:colOff>
          <xdr:row>9</xdr:row>
          <xdr:rowOff>38100</xdr:rowOff>
        </xdr:to>
        <xdr:sp macro="" textlink="">
          <xdr:nvSpPr>
            <xdr:cNvPr id="362497" name="cbo36_FebFormSignPost" hidden="1">
              <a:extLst>
                <a:ext uri="{63B3BB69-23CF-44E3-9099-C40C66FF867C}">
                  <a14:compatExt spid="_x0000_s3624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238125</xdr:colOff>
          <xdr:row>14</xdr:row>
          <xdr:rowOff>28575</xdr:rowOff>
        </xdr:from>
        <xdr:to>
          <xdr:col>16</xdr:col>
          <xdr:colOff>323850</xdr:colOff>
          <xdr:row>16</xdr:row>
          <xdr:rowOff>38100</xdr:rowOff>
        </xdr:to>
        <xdr:sp macro="" textlink="">
          <xdr:nvSpPr>
            <xdr:cNvPr id="362498" name="cmdTQ_Feb" hidden="1">
              <a:extLst>
                <a:ext uri="{63B3BB69-23CF-44E3-9099-C40C66FF867C}">
                  <a14:compatExt spid="_x0000_s3624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581025</xdr:colOff>
          <xdr:row>14</xdr:row>
          <xdr:rowOff>19050</xdr:rowOff>
        </xdr:from>
        <xdr:to>
          <xdr:col>13</xdr:col>
          <xdr:colOff>581025</xdr:colOff>
          <xdr:row>16</xdr:row>
          <xdr:rowOff>47625</xdr:rowOff>
        </xdr:to>
        <xdr:sp macro="" textlink="">
          <xdr:nvSpPr>
            <xdr:cNvPr id="362499" name="cmdTQ_Feb_ClearForm" hidden="1">
              <a:extLst>
                <a:ext uri="{63B3BB69-23CF-44E3-9099-C40C66FF867C}">
                  <a14:compatExt spid="_x0000_s362499"/>
                </a:ext>
              </a:extLst>
            </xdr:cNvPr>
            <xdr:cNvSpPr/>
          </xdr:nvSpPr>
          <xdr:spPr>
            <a:xfrm>
              <a:off x="0" y="0"/>
              <a:ext cx="0" cy="0"/>
            </a:xfrm>
            <a:prstGeom prst="rect">
              <a:avLst/>
            </a:prstGeom>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2</xdr:col>
      <xdr:colOff>126999</xdr:colOff>
      <xdr:row>1</xdr:row>
      <xdr:rowOff>114698</xdr:rowOff>
    </xdr:from>
    <xdr:to>
      <xdr:col>5</xdr:col>
      <xdr:colOff>476250</xdr:colOff>
      <xdr:row>3</xdr:row>
      <xdr:rowOff>157561</xdr:rowOff>
    </xdr:to>
    <xdr:sp macro="" textlink="">
      <xdr:nvSpPr>
        <xdr:cNvPr id="4" name="txtFormName"/>
        <xdr:cNvSpPr txBox="1"/>
      </xdr:nvSpPr>
      <xdr:spPr>
        <a:xfrm>
          <a:off x="746124" y="200423"/>
          <a:ext cx="1939926" cy="538163"/>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TQ</a:t>
          </a:r>
        </a:p>
      </xdr:txBody>
    </xdr:sp>
    <xdr:clientData/>
  </xdr:twoCellAnchor>
  <xdr:twoCellAnchor>
    <xdr:from>
      <xdr:col>17</xdr:col>
      <xdr:colOff>7407</xdr:colOff>
      <xdr:row>2</xdr:row>
      <xdr:rowOff>50986</xdr:rowOff>
    </xdr:from>
    <xdr:to>
      <xdr:col>18</xdr:col>
      <xdr:colOff>51858</xdr:colOff>
      <xdr:row>4</xdr:row>
      <xdr:rowOff>113352</xdr:rowOff>
    </xdr:to>
    <xdr:sp macro="" textlink="">
      <xdr:nvSpPr>
        <xdr:cNvPr id="5" name="txtFormCode"/>
        <xdr:cNvSpPr txBox="1"/>
      </xdr:nvSpPr>
      <xdr:spPr>
        <a:xfrm>
          <a:off x="10970682" y="384361"/>
          <a:ext cx="1368426" cy="557666"/>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3.6</a:t>
          </a:r>
        </a:p>
      </xdr:txBody>
    </xdr:sp>
    <xdr:clientData/>
  </xdr:twoCellAnchor>
  <mc:AlternateContent xmlns:mc="http://schemas.openxmlformats.org/markup-compatibility/2006">
    <mc:Choice xmlns:a14="http://schemas.microsoft.com/office/drawing/2010/main" Requires="a14">
      <xdr:twoCellAnchor editAs="oneCell">
        <xdr:from>
          <xdr:col>20</xdr:col>
          <xdr:colOff>1657350</xdr:colOff>
          <xdr:row>8</xdr:row>
          <xdr:rowOff>0</xdr:rowOff>
        </xdr:from>
        <xdr:to>
          <xdr:col>22</xdr:col>
          <xdr:colOff>28575</xdr:colOff>
          <xdr:row>9</xdr:row>
          <xdr:rowOff>9525</xdr:rowOff>
        </xdr:to>
        <xdr:sp macro="" textlink="">
          <xdr:nvSpPr>
            <xdr:cNvPr id="130049" name="cbo36_AugFormSignPost" hidden="1">
              <a:extLst>
                <a:ext uri="{63B3BB69-23CF-44E3-9099-C40C66FF867C}">
                  <a14:compatExt spid="_x0000_s130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276225</xdr:colOff>
          <xdr:row>13</xdr:row>
          <xdr:rowOff>47625</xdr:rowOff>
        </xdr:from>
        <xdr:to>
          <xdr:col>13</xdr:col>
          <xdr:colOff>314325</xdr:colOff>
          <xdr:row>15</xdr:row>
          <xdr:rowOff>390525</xdr:rowOff>
        </xdr:to>
        <xdr:sp macro="" textlink="">
          <xdr:nvSpPr>
            <xdr:cNvPr id="130051" name="cmdTQ_Aug_ClearForm" hidden="1">
              <a:extLst>
                <a:ext uri="{63B3BB69-23CF-44E3-9099-C40C66FF867C}">
                  <a14:compatExt spid="_x0000_s130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428625</xdr:colOff>
          <xdr:row>13</xdr:row>
          <xdr:rowOff>76200</xdr:rowOff>
        </xdr:from>
        <xdr:to>
          <xdr:col>15</xdr:col>
          <xdr:colOff>742950</xdr:colOff>
          <xdr:row>15</xdr:row>
          <xdr:rowOff>390525</xdr:rowOff>
        </xdr:to>
        <xdr:sp macro="" textlink="">
          <xdr:nvSpPr>
            <xdr:cNvPr id="130052" name="cmdTQ_Oct" hidden="1">
              <a:extLst>
                <a:ext uri="{63B3BB69-23CF-44E3-9099-C40C66FF867C}">
                  <a14:compatExt spid="_x0000_s130052"/>
                </a:ext>
              </a:extLst>
            </xdr:cNvPr>
            <xdr:cNvSpPr/>
          </xdr:nvSpPr>
          <xdr:spPr>
            <a:xfrm>
              <a:off x="0" y="0"/>
              <a:ext cx="0" cy="0"/>
            </a:xfrm>
            <a:prstGeom prst="rect">
              <a:avLst/>
            </a:prstGeom>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xdr:col>
      <xdr:colOff>126999</xdr:colOff>
      <xdr:row>1</xdr:row>
      <xdr:rowOff>114698</xdr:rowOff>
    </xdr:from>
    <xdr:to>
      <xdr:col>5</xdr:col>
      <xdr:colOff>476250</xdr:colOff>
      <xdr:row>3</xdr:row>
      <xdr:rowOff>157561</xdr:rowOff>
    </xdr:to>
    <xdr:sp macro="" textlink="">
      <xdr:nvSpPr>
        <xdr:cNvPr id="2" name="txtFormName"/>
        <xdr:cNvSpPr txBox="1"/>
      </xdr:nvSpPr>
      <xdr:spPr>
        <a:xfrm>
          <a:off x="1346199" y="305198"/>
          <a:ext cx="2178051" cy="423863"/>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TQ</a:t>
          </a:r>
        </a:p>
      </xdr:txBody>
    </xdr:sp>
    <xdr:clientData/>
  </xdr:twoCellAnchor>
  <xdr:twoCellAnchor>
    <xdr:from>
      <xdr:col>17</xdr:col>
      <xdr:colOff>7407</xdr:colOff>
      <xdr:row>2</xdr:row>
      <xdr:rowOff>50986</xdr:rowOff>
    </xdr:from>
    <xdr:to>
      <xdr:col>18</xdr:col>
      <xdr:colOff>51858</xdr:colOff>
      <xdr:row>4</xdr:row>
      <xdr:rowOff>113352</xdr:rowOff>
    </xdr:to>
    <xdr:sp macro="" textlink="">
      <xdr:nvSpPr>
        <xdr:cNvPr id="3" name="txtFormCode"/>
        <xdr:cNvSpPr txBox="1"/>
      </xdr:nvSpPr>
      <xdr:spPr>
        <a:xfrm>
          <a:off x="10370607" y="431986"/>
          <a:ext cx="654051" cy="443366"/>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3.6</a:t>
          </a:r>
        </a:p>
      </xdr:txBody>
    </xdr:sp>
    <xdr:clientData/>
  </xdr:twoCellAnchor>
  <mc:AlternateContent xmlns:mc="http://schemas.openxmlformats.org/markup-compatibility/2006">
    <mc:Choice xmlns:a14="http://schemas.microsoft.com/office/drawing/2010/main" Requires="a14">
      <xdr:twoCellAnchor editAs="oneCell">
        <xdr:from>
          <xdr:col>20</xdr:col>
          <xdr:colOff>1657350</xdr:colOff>
          <xdr:row>8</xdr:row>
          <xdr:rowOff>0</xdr:rowOff>
        </xdr:from>
        <xdr:to>
          <xdr:col>22</xdr:col>
          <xdr:colOff>28575</xdr:colOff>
          <xdr:row>9</xdr:row>
          <xdr:rowOff>38100</xdr:rowOff>
        </xdr:to>
        <xdr:sp macro="" textlink="">
          <xdr:nvSpPr>
            <xdr:cNvPr id="361473" name="cbo36_NovFormSignPost" hidden="1">
              <a:extLst>
                <a:ext uri="{63B3BB69-23CF-44E3-9099-C40C66FF867C}">
                  <a14:compatExt spid="_x0000_s3614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323850</xdr:colOff>
          <xdr:row>14</xdr:row>
          <xdr:rowOff>9525</xdr:rowOff>
        </xdr:from>
        <xdr:to>
          <xdr:col>13</xdr:col>
          <xdr:colOff>323850</xdr:colOff>
          <xdr:row>16</xdr:row>
          <xdr:rowOff>38100</xdr:rowOff>
        </xdr:to>
        <xdr:sp macro="" textlink="">
          <xdr:nvSpPr>
            <xdr:cNvPr id="361475" name="cmdTQ_Nov_ClearForm" hidden="1">
              <a:extLst>
                <a:ext uri="{63B3BB69-23CF-44E3-9099-C40C66FF867C}">
                  <a14:compatExt spid="_x0000_s3614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371475</xdr:colOff>
          <xdr:row>14</xdr:row>
          <xdr:rowOff>19050</xdr:rowOff>
        </xdr:from>
        <xdr:to>
          <xdr:col>15</xdr:col>
          <xdr:colOff>685800</xdr:colOff>
          <xdr:row>16</xdr:row>
          <xdr:rowOff>19050</xdr:rowOff>
        </xdr:to>
        <xdr:sp macro="" textlink="">
          <xdr:nvSpPr>
            <xdr:cNvPr id="361476" name="cmdTQ_March" hidden="1">
              <a:extLst>
                <a:ext uri="{63B3BB69-23CF-44E3-9099-C40C66FF867C}">
                  <a14:compatExt spid="_x0000_s361476"/>
                </a:ext>
              </a:extLst>
            </xdr:cNvPr>
            <xdr:cNvSpPr/>
          </xdr:nvSpPr>
          <xdr:spPr>
            <a:xfrm>
              <a:off x="0" y="0"/>
              <a:ext cx="0" cy="0"/>
            </a:xfrm>
            <a:prstGeom prst="rect">
              <a:avLst/>
            </a:prstGeom>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1</xdr:col>
      <xdr:colOff>159328</xdr:colOff>
      <xdr:row>2</xdr:row>
      <xdr:rowOff>93085</xdr:rowOff>
    </xdr:from>
    <xdr:to>
      <xdr:col>4</xdr:col>
      <xdr:colOff>880630</xdr:colOff>
      <xdr:row>4</xdr:row>
      <xdr:rowOff>135947</xdr:rowOff>
    </xdr:to>
    <xdr:sp macro="" textlink="">
      <xdr:nvSpPr>
        <xdr:cNvPr id="6" name="txtFormName"/>
        <xdr:cNvSpPr txBox="1"/>
      </xdr:nvSpPr>
      <xdr:spPr>
        <a:xfrm>
          <a:off x="765464" y="283585"/>
          <a:ext cx="1301461" cy="42386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PA - 1</a:t>
          </a:r>
        </a:p>
      </xdr:txBody>
    </xdr:sp>
    <xdr:clientData/>
  </xdr:twoCellAnchor>
  <xdr:twoCellAnchor>
    <xdr:from>
      <xdr:col>14</xdr:col>
      <xdr:colOff>335540</xdr:colOff>
      <xdr:row>2</xdr:row>
      <xdr:rowOff>95394</xdr:rowOff>
    </xdr:from>
    <xdr:to>
      <xdr:col>15</xdr:col>
      <xdr:colOff>727364</xdr:colOff>
      <xdr:row>4</xdr:row>
      <xdr:rowOff>153527</xdr:rowOff>
    </xdr:to>
    <xdr:sp macro="" textlink="">
      <xdr:nvSpPr>
        <xdr:cNvPr id="7" name="txtFormCode"/>
        <xdr:cNvSpPr txBox="1"/>
      </xdr:nvSpPr>
      <xdr:spPr>
        <a:xfrm>
          <a:off x="8423131" y="285894"/>
          <a:ext cx="1179801" cy="4391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3.7</a:t>
          </a:r>
        </a:p>
      </xdr:txBody>
    </xdr:sp>
    <xdr:clientData/>
  </xdr:twoCellAnchor>
  <mc:AlternateContent xmlns:mc="http://schemas.openxmlformats.org/markup-compatibility/2006">
    <mc:Choice xmlns:a14="http://schemas.microsoft.com/office/drawing/2010/main" Requires="a14">
      <xdr:twoCellAnchor editAs="oneCell">
        <xdr:from>
          <xdr:col>19</xdr:col>
          <xdr:colOff>0</xdr:colOff>
          <xdr:row>8</xdr:row>
          <xdr:rowOff>19050</xdr:rowOff>
        </xdr:from>
        <xdr:to>
          <xdr:col>20</xdr:col>
          <xdr:colOff>66675</xdr:colOff>
          <xdr:row>9</xdr:row>
          <xdr:rowOff>28575</xdr:rowOff>
        </xdr:to>
        <xdr:sp macro="" textlink="">
          <xdr:nvSpPr>
            <xdr:cNvPr id="23578" name="cbo37FormSignPost" hidden="1">
              <a:extLst>
                <a:ext uri="{63B3BB69-23CF-44E3-9099-C40C66FF867C}">
                  <a14:compatExt spid="_x0000_s235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933450</xdr:colOff>
          <xdr:row>17</xdr:row>
          <xdr:rowOff>19050</xdr:rowOff>
        </xdr:from>
        <xdr:to>
          <xdr:col>7</xdr:col>
          <xdr:colOff>133350</xdr:colOff>
          <xdr:row>19</xdr:row>
          <xdr:rowOff>123825</xdr:rowOff>
        </xdr:to>
        <xdr:sp macro="" textlink="">
          <xdr:nvSpPr>
            <xdr:cNvPr id="23584" name="cmdPA1" hidden="1">
              <a:extLst>
                <a:ext uri="{63B3BB69-23CF-44E3-9099-C40C66FF867C}">
                  <a14:compatExt spid="_x0000_s235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6</xdr:row>
          <xdr:rowOff>114300</xdr:rowOff>
        </xdr:from>
        <xdr:to>
          <xdr:col>16</xdr:col>
          <xdr:colOff>390525</xdr:colOff>
          <xdr:row>9</xdr:row>
          <xdr:rowOff>161925</xdr:rowOff>
        </xdr:to>
        <xdr:sp macro="" textlink="">
          <xdr:nvSpPr>
            <xdr:cNvPr id="23585" name="cmdPA1_ClearForm" hidden="1">
              <a:extLst>
                <a:ext uri="{63B3BB69-23CF-44E3-9099-C40C66FF867C}">
                  <a14:compatExt spid="_x0000_s23585"/>
                </a:ext>
              </a:extLst>
            </xdr:cNvPr>
            <xdr:cNvSpPr/>
          </xdr:nvSpPr>
          <xdr:spPr>
            <a:xfrm>
              <a:off x="0" y="0"/>
              <a:ext cx="0" cy="0"/>
            </a:xfrm>
            <a:prstGeom prst="rect">
              <a:avLst/>
            </a:prstGeom>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2</xdr:col>
      <xdr:colOff>102179</xdr:colOff>
      <xdr:row>2</xdr:row>
      <xdr:rowOff>45460</xdr:rowOff>
    </xdr:from>
    <xdr:to>
      <xdr:col>4</xdr:col>
      <xdr:colOff>352426</xdr:colOff>
      <xdr:row>4</xdr:row>
      <xdr:rowOff>88322</xdr:rowOff>
    </xdr:to>
    <xdr:sp macro="" textlink="">
      <xdr:nvSpPr>
        <xdr:cNvPr id="4" name="txtFormName"/>
        <xdr:cNvSpPr txBox="1"/>
      </xdr:nvSpPr>
      <xdr:spPr>
        <a:xfrm>
          <a:off x="406979" y="45460"/>
          <a:ext cx="2355272" cy="42386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 PA - 2</a:t>
          </a:r>
        </a:p>
      </xdr:txBody>
    </xdr:sp>
    <xdr:clientData/>
  </xdr:twoCellAnchor>
  <xdr:twoCellAnchor>
    <xdr:from>
      <xdr:col>25</xdr:col>
      <xdr:colOff>316489</xdr:colOff>
      <xdr:row>2</xdr:row>
      <xdr:rowOff>25544</xdr:rowOff>
    </xdr:from>
    <xdr:to>
      <xdr:col>29</xdr:col>
      <xdr:colOff>352425</xdr:colOff>
      <xdr:row>4</xdr:row>
      <xdr:rowOff>83677</xdr:rowOff>
    </xdr:to>
    <xdr:sp macro="" textlink="">
      <xdr:nvSpPr>
        <xdr:cNvPr id="5" name="txtFormCode"/>
        <xdr:cNvSpPr txBox="1"/>
      </xdr:nvSpPr>
      <xdr:spPr>
        <a:xfrm>
          <a:off x="11735906" y="25544"/>
          <a:ext cx="1983269" cy="4391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3.8</a:t>
          </a:r>
        </a:p>
      </xdr:txBody>
    </xdr:sp>
    <xdr:clientData/>
  </xdr:twoCellAnchor>
  <mc:AlternateContent xmlns:mc="http://schemas.openxmlformats.org/markup-compatibility/2006">
    <mc:Choice xmlns:a14="http://schemas.microsoft.com/office/drawing/2010/main" Requires="a14">
      <xdr:twoCellAnchor editAs="oneCell">
        <xdr:from>
          <xdr:col>34</xdr:col>
          <xdr:colOff>19050</xdr:colOff>
          <xdr:row>47</xdr:row>
          <xdr:rowOff>171450</xdr:rowOff>
        </xdr:from>
        <xdr:to>
          <xdr:col>34</xdr:col>
          <xdr:colOff>2000250</xdr:colOff>
          <xdr:row>49</xdr:row>
          <xdr:rowOff>0</xdr:rowOff>
        </xdr:to>
        <xdr:sp macro="" textlink="">
          <xdr:nvSpPr>
            <xdr:cNvPr id="25601" name="cbo38FormSignPost" hidden="1">
              <a:extLst>
                <a:ext uri="{63B3BB69-23CF-44E3-9099-C40C66FF867C}">
                  <a14:compatExt spid="_x0000_s256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180975</xdr:colOff>
          <xdr:row>9</xdr:row>
          <xdr:rowOff>0</xdr:rowOff>
        </xdr:from>
        <xdr:to>
          <xdr:col>25</xdr:col>
          <xdr:colOff>9525</xdr:colOff>
          <xdr:row>12</xdr:row>
          <xdr:rowOff>76200</xdr:rowOff>
        </xdr:to>
        <xdr:sp macro="" textlink="">
          <xdr:nvSpPr>
            <xdr:cNvPr id="25602" name="cmdPA2_ClearForm" hidden="1">
              <a:extLst>
                <a:ext uri="{63B3BB69-23CF-44E3-9099-C40C66FF867C}">
                  <a14:compatExt spid="_x0000_s25602"/>
                </a:ext>
              </a:extLst>
            </xdr:cNvPr>
            <xdr:cNvSpPr/>
          </xdr:nvSpPr>
          <xdr:spPr>
            <a:xfrm>
              <a:off x="0" y="0"/>
              <a:ext cx="0" cy="0"/>
            </a:xfrm>
            <a:prstGeom prst="rect">
              <a:avLst/>
            </a:prstGeom>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4" name="txtFormName"/>
        <xdr:cNvSpPr txBox="1"/>
      </xdr:nvSpPr>
      <xdr:spPr>
        <a:xfrm>
          <a:off x="197428" y="178810"/>
          <a:ext cx="1231322" cy="42386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9525</xdr:colOff>
      <xdr:row>2</xdr:row>
      <xdr:rowOff>57150</xdr:rowOff>
    </xdr:from>
    <xdr:to>
      <xdr:col>12</xdr:col>
      <xdr:colOff>246351</xdr:colOff>
      <xdr:row>4</xdr:row>
      <xdr:rowOff>115283</xdr:rowOff>
    </xdr:to>
    <xdr:sp macro="" textlink="">
      <xdr:nvSpPr>
        <xdr:cNvPr id="6" name="txtFormCode"/>
        <xdr:cNvSpPr txBox="1"/>
      </xdr:nvSpPr>
      <xdr:spPr>
        <a:xfrm>
          <a:off x="6181725" y="438150"/>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28673" name="cmdPM_Jun" hidden="1">
              <a:extLst>
                <a:ext uri="{63B3BB69-23CF-44E3-9099-C40C66FF867C}">
                  <a14:compatExt spid="_x0000_s286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7</xdr:row>
          <xdr:rowOff>38100</xdr:rowOff>
        </xdr:from>
        <xdr:to>
          <xdr:col>16</xdr:col>
          <xdr:colOff>28575</xdr:colOff>
          <xdr:row>8</xdr:row>
          <xdr:rowOff>209550</xdr:rowOff>
        </xdr:to>
        <xdr:sp macro="" textlink="">
          <xdr:nvSpPr>
            <xdr:cNvPr id="28674" name="cbo313JunFormSignPost" hidden="1">
              <a:extLst>
                <a:ext uri="{63B3BB69-23CF-44E3-9099-C40C66FF867C}">
                  <a14:compatExt spid="_x0000_s286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13</xdr:row>
          <xdr:rowOff>209550</xdr:rowOff>
        </xdr:from>
        <xdr:to>
          <xdr:col>4</xdr:col>
          <xdr:colOff>647700</xdr:colOff>
          <xdr:row>15</xdr:row>
          <xdr:rowOff>57150</xdr:rowOff>
        </xdr:to>
        <xdr:sp macro="" textlink="">
          <xdr:nvSpPr>
            <xdr:cNvPr id="28675" name="cmdPM_Jun_ClearForm" hidden="1">
              <a:extLst>
                <a:ext uri="{63B3BB69-23CF-44E3-9099-C40C66FF867C}">
                  <a14:compatExt spid="_x0000_s28675"/>
                </a:ext>
              </a:extLst>
            </xdr:cNvPr>
            <xdr:cNvSpPr/>
          </xdr:nvSpPr>
          <xdr:spPr>
            <a:xfrm>
              <a:off x="0" y="0"/>
              <a:ext cx="0" cy="0"/>
            </a:xfrm>
            <a:prstGeom prst="rect">
              <a:avLst/>
            </a:prstGeom>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406978" y="264535"/>
          <a:ext cx="869372"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9525</xdr:colOff>
      <xdr:row>2</xdr:row>
      <xdr:rowOff>66675</xdr:rowOff>
    </xdr:from>
    <xdr:to>
      <xdr:col>12</xdr:col>
      <xdr:colOff>246351</xdr:colOff>
      <xdr:row>4</xdr:row>
      <xdr:rowOff>124808</xdr:rowOff>
    </xdr:to>
    <xdr:sp macro="" textlink="">
      <xdr:nvSpPr>
        <xdr:cNvPr id="3" name="txtFormCode"/>
        <xdr:cNvSpPr txBox="1"/>
      </xdr:nvSpPr>
      <xdr:spPr>
        <a:xfrm>
          <a:off x="6219825" y="390525"/>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32769" name="cmdPM_Jul" hidden="1">
              <a:extLst>
                <a:ext uri="{63B3BB69-23CF-44E3-9099-C40C66FF867C}">
                  <a14:compatExt spid="_x0000_s327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32770" name="cbo313JulFormSignPost" hidden="1">
              <a:extLst>
                <a:ext uri="{63B3BB69-23CF-44E3-9099-C40C66FF867C}">
                  <a14:compatExt spid="_x0000_s327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32771" name="cmdPM_Jul_ClearForm" hidden="1">
              <a:extLst>
                <a:ext uri="{63B3BB69-23CF-44E3-9099-C40C66FF867C}">
                  <a14:compatExt spid="_x0000_s32771"/>
                </a:ext>
              </a:extLst>
            </xdr:cNvPr>
            <xdr:cNvSpPr/>
          </xdr:nvSpPr>
          <xdr:spPr>
            <a:xfrm>
              <a:off x="0" y="0"/>
              <a:ext cx="0" cy="0"/>
            </a:xfrm>
            <a:prstGeom prst="rect">
              <a:avLst/>
            </a:prstGeom>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66675</xdr:rowOff>
    </xdr:from>
    <xdr:to>
      <xdr:col>12</xdr:col>
      <xdr:colOff>236826</xdr:colOff>
      <xdr:row>4</xdr:row>
      <xdr:rowOff>124808</xdr:rowOff>
    </xdr:to>
    <xdr:sp macro="" textlink="">
      <xdr:nvSpPr>
        <xdr:cNvPr id="3" name="txtFormCode"/>
        <xdr:cNvSpPr txBox="1"/>
      </xdr:nvSpPr>
      <xdr:spPr>
        <a:xfrm>
          <a:off x="6210300" y="390525"/>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44033" name="cmdPM_Aug" hidden="1">
              <a:extLst>
                <a:ext uri="{63B3BB69-23CF-44E3-9099-C40C66FF867C}">
                  <a14:compatExt spid="_x0000_s440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44034" name="cbo313AugFormSignPost" hidden="1">
              <a:extLst>
                <a:ext uri="{63B3BB69-23CF-44E3-9099-C40C66FF867C}">
                  <a14:compatExt spid="_x0000_s44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44035" name="cmdPM_Aug_ClearForm" hidden="1">
              <a:extLst>
                <a:ext uri="{63B3BB69-23CF-44E3-9099-C40C66FF867C}">
                  <a14:compatExt spid="_x0000_s44035"/>
                </a:ext>
              </a:extLst>
            </xdr:cNvPr>
            <xdr:cNvSpPr/>
          </xdr:nvSpPr>
          <xdr:spPr>
            <a:xfrm>
              <a:off x="0" y="0"/>
              <a:ext cx="0" cy="0"/>
            </a:xfrm>
            <a:prstGeom prst="rect">
              <a:avLst/>
            </a:prstGeom>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57150</xdr:rowOff>
    </xdr:from>
    <xdr:to>
      <xdr:col>12</xdr:col>
      <xdr:colOff>236826</xdr:colOff>
      <xdr:row>4</xdr:row>
      <xdr:rowOff>115283</xdr:rowOff>
    </xdr:to>
    <xdr:sp macro="" textlink="">
      <xdr:nvSpPr>
        <xdr:cNvPr id="3" name="txtFormCode"/>
        <xdr:cNvSpPr txBox="1"/>
      </xdr:nvSpPr>
      <xdr:spPr>
        <a:xfrm>
          <a:off x="6210300" y="381000"/>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46081" name="cmdPM_Sept" hidden="1">
              <a:extLst>
                <a:ext uri="{63B3BB69-23CF-44E3-9099-C40C66FF867C}">
                  <a14:compatExt spid="_x0000_s46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46082" name="cbo313SeptFormSignPost" hidden="1">
              <a:extLst>
                <a:ext uri="{63B3BB69-23CF-44E3-9099-C40C66FF867C}">
                  <a14:compatExt spid="_x0000_s46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46083" name="cmdPM_Sept_ClearForm" hidden="1">
              <a:extLst>
                <a:ext uri="{63B3BB69-23CF-44E3-9099-C40C66FF867C}">
                  <a14:compatExt spid="_x0000_s46083"/>
                </a:ext>
              </a:extLst>
            </xdr:cNvPr>
            <xdr:cNvSpPr/>
          </xdr:nvSpPr>
          <xdr:spPr>
            <a:xfrm>
              <a:off x="0" y="0"/>
              <a:ext cx="0" cy="0"/>
            </a:xfrm>
            <a:prstGeom prst="rect">
              <a:avLst/>
            </a:prstGeom>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57150</xdr:rowOff>
    </xdr:from>
    <xdr:to>
      <xdr:col>12</xdr:col>
      <xdr:colOff>236826</xdr:colOff>
      <xdr:row>4</xdr:row>
      <xdr:rowOff>115283</xdr:rowOff>
    </xdr:to>
    <xdr:sp macro="" textlink="">
      <xdr:nvSpPr>
        <xdr:cNvPr id="3" name="txtFormCode"/>
        <xdr:cNvSpPr txBox="1"/>
      </xdr:nvSpPr>
      <xdr:spPr>
        <a:xfrm>
          <a:off x="6210300" y="381000"/>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49153" name="cmdPM_Oct" hidden="1">
              <a:extLst>
                <a:ext uri="{63B3BB69-23CF-44E3-9099-C40C66FF867C}">
                  <a14:compatExt spid="_x0000_s49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49154" name="cbo313OctFormSignPost" hidden="1">
              <a:extLst>
                <a:ext uri="{63B3BB69-23CF-44E3-9099-C40C66FF867C}">
                  <a14:compatExt spid="_x0000_s49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49155" name="cmdPM_Oct_ClearForm" hidden="1">
              <a:extLst>
                <a:ext uri="{63B3BB69-23CF-44E3-9099-C40C66FF867C}">
                  <a14:compatExt spid="_x0000_s49155"/>
                </a:ext>
              </a:extLst>
            </xdr:cNvPr>
            <xdr:cNvSpPr/>
          </xdr:nvSpPr>
          <xdr:spPr>
            <a:xfrm>
              <a:off x="0" y="0"/>
              <a:ext cx="0" cy="0"/>
            </a:xfrm>
            <a:prstGeom prst="rect">
              <a:avLst/>
            </a:prstGeom>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66675</xdr:rowOff>
    </xdr:from>
    <xdr:to>
      <xdr:col>12</xdr:col>
      <xdr:colOff>236826</xdr:colOff>
      <xdr:row>4</xdr:row>
      <xdr:rowOff>124808</xdr:rowOff>
    </xdr:to>
    <xdr:sp macro="" textlink="">
      <xdr:nvSpPr>
        <xdr:cNvPr id="3" name="txtFormCode"/>
        <xdr:cNvSpPr txBox="1"/>
      </xdr:nvSpPr>
      <xdr:spPr>
        <a:xfrm>
          <a:off x="6210300" y="390525"/>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55297" name="cmdPM_Nov" hidden="1">
              <a:extLst>
                <a:ext uri="{63B3BB69-23CF-44E3-9099-C40C66FF867C}">
                  <a14:compatExt spid="_x0000_s552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55298" name="cbo313NovFormSignPost" hidden="1">
              <a:extLst>
                <a:ext uri="{63B3BB69-23CF-44E3-9099-C40C66FF867C}">
                  <a14:compatExt spid="_x0000_s552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55299" name="cmdPM_Nov_ClearForm" hidden="1">
              <a:extLst>
                <a:ext uri="{63B3BB69-23CF-44E3-9099-C40C66FF867C}">
                  <a14:compatExt spid="_x0000_s55299"/>
                </a:ext>
              </a:extLst>
            </xdr:cNvPr>
            <xdr:cNvSpPr/>
          </xdr:nvSpPr>
          <xdr:spPr>
            <a:xfrm>
              <a:off x="0" y="0"/>
              <a:ext cx="0" cy="0"/>
            </a:xfrm>
            <a:prstGeom prst="rect">
              <a:avLst/>
            </a:prstGeom>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66675</xdr:rowOff>
    </xdr:from>
    <xdr:to>
      <xdr:col>12</xdr:col>
      <xdr:colOff>236826</xdr:colOff>
      <xdr:row>4</xdr:row>
      <xdr:rowOff>124808</xdr:rowOff>
    </xdr:to>
    <xdr:sp macro="" textlink="">
      <xdr:nvSpPr>
        <xdr:cNvPr id="3" name="txtFormCode"/>
        <xdr:cNvSpPr txBox="1"/>
      </xdr:nvSpPr>
      <xdr:spPr>
        <a:xfrm>
          <a:off x="6210300" y="390525"/>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56321" name="cmdPM_Dec" hidden="1">
              <a:extLst>
                <a:ext uri="{63B3BB69-23CF-44E3-9099-C40C66FF867C}">
                  <a14:compatExt spid="_x0000_s563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56322" name="cbo313DecFormSignPost" hidden="1">
              <a:extLst>
                <a:ext uri="{63B3BB69-23CF-44E3-9099-C40C66FF867C}">
                  <a14:compatExt spid="_x0000_s563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56323" name="cmdPM_Dec_ClearForm" hidden="1">
              <a:extLst>
                <a:ext uri="{63B3BB69-23CF-44E3-9099-C40C66FF867C}">
                  <a14:compatExt spid="_x0000_s56323"/>
                </a:ext>
              </a:extLst>
            </xdr:cNvPr>
            <xdr:cNvSpPr/>
          </xdr:nvSpPr>
          <xdr:spPr>
            <a:xfrm>
              <a:off x="0" y="0"/>
              <a:ext cx="0" cy="0"/>
            </a:xfrm>
            <a:prstGeom prst="rect">
              <a:avLst/>
            </a:prstGeom>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57150</xdr:rowOff>
    </xdr:from>
    <xdr:to>
      <xdr:col>12</xdr:col>
      <xdr:colOff>236826</xdr:colOff>
      <xdr:row>4</xdr:row>
      <xdr:rowOff>115283</xdr:rowOff>
    </xdr:to>
    <xdr:sp macro="" textlink="">
      <xdr:nvSpPr>
        <xdr:cNvPr id="3" name="txtFormCode"/>
        <xdr:cNvSpPr txBox="1"/>
      </xdr:nvSpPr>
      <xdr:spPr>
        <a:xfrm>
          <a:off x="6210300" y="381000"/>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57345" name="cmdPM_Jan" hidden="1">
              <a:extLst>
                <a:ext uri="{63B3BB69-23CF-44E3-9099-C40C66FF867C}">
                  <a14:compatExt spid="_x0000_s573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57346" name="cbo313JanFormSignPost" hidden="1">
              <a:extLst>
                <a:ext uri="{63B3BB69-23CF-44E3-9099-C40C66FF867C}">
                  <a14:compatExt spid="_x0000_s573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57347" name="cmdPM_Jan_ClearForm" hidden="1">
              <a:extLst>
                <a:ext uri="{63B3BB69-23CF-44E3-9099-C40C66FF867C}">
                  <a14:compatExt spid="_x0000_s57347"/>
                </a:ext>
              </a:extLst>
            </xdr:cNvPr>
            <xdr:cNvSpPr/>
          </xdr:nvSpPr>
          <xdr:spPr>
            <a:xfrm>
              <a:off x="0" y="0"/>
              <a:ext cx="0" cy="0"/>
            </a:xfrm>
            <a:prstGeom prst="rect">
              <a:avLst/>
            </a:prstGeom>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66675</xdr:rowOff>
    </xdr:from>
    <xdr:to>
      <xdr:col>12</xdr:col>
      <xdr:colOff>236826</xdr:colOff>
      <xdr:row>4</xdr:row>
      <xdr:rowOff>124808</xdr:rowOff>
    </xdr:to>
    <xdr:sp macro="" textlink="">
      <xdr:nvSpPr>
        <xdr:cNvPr id="3" name="txtFormCode"/>
        <xdr:cNvSpPr txBox="1"/>
      </xdr:nvSpPr>
      <xdr:spPr>
        <a:xfrm>
          <a:off x="6210300" y="390525"/>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58369" name="cmdPM_Feb" hidden="1">
              <a:extLst>
                <a:ext uri="{63B3BB69-23CF-44E3-9099-C40C66FF867C}">
                  <a14:compatExt spid="_x0000_s583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19050</xdr:rowOff>
        </xdr:from>
        <xdr:to>
          <xdr:col>16</xdr:col>
          <xdr:colOff>28575</xdr:colOff>
          <xdr:row>9</xdr:row>
          <xdr:rowOff>28575</xdr:rowOff>
        </xdr:to>
        <xdr:sp macro="" textlink="">
          <xdr:nvSpPr>
            <xdr:cNvPr id="58370" name="cbo313FebFormSignPost" hidden="1">
              <a:extLst>
                <a:ext uri="{63B3BB69-23CF-44E3-9099-C40C66FF867C}">
                  <a14:compatExt spid="_x0000_s583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58371" name="cmdPM_Feb_ClearForm" hidden="1">
              <a:extLst>
                <a:ext uri="{63B3BB69-23CF-44E3-9099-C40C66FF867C}">
                  <a14:compatExt spid="_x0000_s58371"/>
                </a:ext>
              </a:extLst>
            </xdr:cNvPr>
            <xdr:cNvSpPr/>
          </xdr:nvSpPr>
          <xdr:spPr>
            <a:xfrm>
              <a:off x="0" y="0"/>
              <a:ext cx="0" cy="0"/>
            </a:xfrm>
            <a:prstGeom prst="rect">
              <a:avLst/>
            </a:prstGeom>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xdr:twoCellAnchor>
    <xdr:from>
      <xdr:col>1</xdr:col>
      <xdr:colOff>25978</xdr:colOff>
      <xdr:row>2</xdr:row>
      <xdr:rowOff>178810</xdr:rowOff>
    </xdr:from>
    <xdr:to>
      <xdr:col>4</xdr:col>
      <xdr:colOff>171450</xdr:colOff>
      <xdr:row>5</xdr:row>
      <xdr:rowOff>31172</xdr:rowOff>
    </xdr:to>
    <xdr:sp macro="" textlink="">
      <xdr:nvSpPr>
        <xdr:cNvPr id="2" name="txtFormName"/>
        <xdr:cNvSpPr txBox="1"/>
      </xdr:nvSpPr>
      <xdr:spPr>
        <a:xfrm>
          <a:off x="235528" y="264535"/>
          <a:ext cx="764597" cy="414337"/>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PM</a:t>
          </a:r>
        </a:p>
      </xdr:txBody>
    </xdr:sp>
    <xdr:clientData/>
  </xdr:twoCellAnchor>
  <xdr:twoCellAnchor>
    <xdr:from>
      <xdr:col>11</xdr:col>
      <xdr:colOff>0</xdr:colOff>
      <xdr:row>2</xdr:row>
      <xdr:rowOff>19050</xdr:rowOff>
    </xdr:from>
    <xdr:to>
      <xdr:col>12</xdr:col>
      <xdr:colOff>236826</xdr:colOff>
      <xdr:row>4</xdr:row>
      <xdr:rowOff>77183</xdr:rowOff>
    </xdr:to>
    <xdr:sp macro="" textlink="">
      <xdr:nvSpPr>
        <xdr:cNvPr id="3" name="txtFormCode"/>
        <xdr:cNvSpPr txBox="1"/>
      </xdr:nvSpPr>
      <xdr:spPr>
        <a:xfrm>
          <a:off x="6210300" y="419100"/>
          <a:ext cx="1151226" cy="401033"/>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3.13</a:t>
          </a:r>
        </a:p>
      </xdr:txBody>
    </xdr:sp>
    <xdr:clientData/>
  </xdr:twoCellAnchor>
  <mc:AlternateContent xmlns:mc="http://schemas.openxmlformats.org/markup-compatibility/2006">
    <mc:Choice xmlns:a14="http://schemas.microsoft.com/office/drawing/2010/main" Requires="a14">
      <xdr:twoCellAnchor editAs="oneCell">
        <xdr:from>
          <xdr:col>4</xdr:col>
          <xdr:colOff>561975</xdr:colOff>
          <xdr:row>13</xdr:row>
          <xdr:rowOff>209550</xdr:rowOff>
        </xdr:from>
        <xdr:to>
          <xdr:col>7</xdr:col>
          <xdr:colOff>285750</xdr:colOff>
          <xdr:row>15</xdr:row>
          <xdr:rowOff>57150</xdr:rowOff>
        </xdr:to>
        <xdr:sp macro="" textlink="">
          <xdr:nvSpPr>
            <xdr:cNvPr id="59393" name="cmdPM_Mar" hidden="1">
              <a:extLst>
                <a:ext uri="{63B3BB69-23CF-44E3-9099-C40C66FF867C}">
                  <a14:compatExt spid="_x0000_s593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xdr:row>
          <xdr:rowOff>0</xdr:rowOff>
        </xdr:from>
        <xdr:to>
          <xdr:col>16</xdr:col>
          <xdr:colOff>28575</xdr:colOff>
          <xdr:row>9</xdr:row>
          <xdr:rowOff>19050</xdr:rowOff>
        </xdr:to>
        <xdr:sp macro="" textlink="">
          <xdr:nvSpPr>
            <xdr:cNvPr id="59394" name="cbo313MarFormSignPost" hidden="1">
              <a:extLst>
                <a:ext uri="{63B3BB69-23CF-44E3-9099-C40C66FF867C}">
                  <a14:compatExt spid="_x0000_s593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xdr:row>
          <xdr:rowOff>209550</xdr:rowOff>
        </xdr:from>
        <xdr:to>
          <xdr:col>4</xdr:col>
          <xdr:colOff>704850</xdr:colOff>
          <xdr:row>15</xdr:row>
          <xdr:rowOff>57150</xdr:rowOff>
        </xdr:to>
        <xdr:sp macro="" textlink="">
          <xdr:nvSpPr>
            <xdr:cNvPr id="59395" name="cmdPM_Mar_ClearForm" hidden="1">
              <a:extLst>
                <a:ext uri="{63B3BB69-23CF-44E3-9099-C40C66FF867C}">
                  <a14:compatExt spid="_x0000_s59395"/>
                </a:ext>
              </a:extLst>
            </xdr:cNvPr>
            <xdr:cNvSpPr/>
          </xdr:nvSpPr>
          <xdr:spPr>
            <a:xfrm>
              <a:off x="0" y="0"/>
              <a:ext cx="0" cy="0"/>
            </a:xfrm>
            <a:prstGeom prst="rect">
              <a:avLst/>
            </a:prstGeom>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86049" name="cmdPCET1_Jun" hidden="1">
              <a:extLst>
                <a:ext uri="{63B3BB69-23CF-44E3-9099-C40C66FF867C}">
                  <a14:compatExt spid="_x0000_s386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86050" name="cbo311JunFormSignPost" hidden="1">
              <a:extLst>
                <a:ext uri="{63B3BB69-23CF-44E3-9099-C40C66FF867C}">
                  <a14:compatExt spid="_x0000_s386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86051" name="cmdPCET1_Jun_ClearForm" hidden="1">
              <a:extLst>
                <a:ext uri="{63B3BB69-23CF-44E3-9099-C40C66FF867C}">
                  <a14:compatExt spid="_x0000_s386051"/>
                </a:ext>
              </a:extLst>
            </xdr:cNvPr>
            <xdr:cNvSpPr/>
          </xdr:nvSpPr>
          <xdr:spPr>
            <a:xfrm>
              <a:off x="0" y="0"/>
              <a:ext cx="0" cy="0"/>
            </a:xfrm>
            <a:prstGeom prst="rect">
              <a:avLst/>
            </a:prstGeom>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49185" name="cmdPCET1_Jun" hidden="1">
              <a:extLst>
                <a:ext uri="{63B3BB69-23CF-44E3-9099-C40C66FF867C}">
                  <a14:compatExt spid="_x0000_s349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49186" name="cbo311JunFormSignPost" hidden="1">
              <a:extLst>
                <a:ext uri="{63B3BB69-23CF-44E3-9099-C40C66FF867C}">
                  <a14:compatExt spid="_x0000_s349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49187" name="cmdPCET1_Jun_ClearForm" hidden="1">
              <a:extLst>
                <a:ext uri="{63B3BB69-23CF-44E3-9099-C40C66FF867C}">
                  <a14:compatExt spid="_x0000_s349187"/>
                </a:ext>
              </a:extLst>
            </xdr:cNvPr>
            <xdr:cNvSpPr/>
          </xdr:nvSpPr>
          <xdr:spPr>
            <a:xfrm>
              <a:off x="0" y="0"/>
              <a:ext cx="0" cy="0"/>
            </a:xfrm>
            <a:prstGeom prst="rect">
              <a:avLst/>
            </a:prstGeom>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1233" name="cmdPCET1_Jun" hidden="1">
              <a:extLst>
                <a:ext uri="{63B3BB69-23CF-44E3-9099-C40C66FF867C}">
                  <a14:compatExt spid="_x0000_s3512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1234" name="cbo311JunFormSignPost" hidden="1">
              <a:extLst>
                <a:ext uri="{63B3BB69-23CF-44E3-9099-C40C66FF867C}">
                  <a14:compatExt spid="_x0000_s3512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1235" name="cmdPCET1_Jun_ClearForm" hidden="1">
              <a:extLst>
                <a:ext uri="{63B3BB69-23CF-44E3-9099-C40C66FF867C}">
                  <a14:compatExt spid="_x0000_s351235"/>
                </a:ext>
              </a:extLst>
            </xdr:cNvPr>
            <xdr:cNvSpPr/>
          </xdr:nvSpPr>
          <xdr:spPr>
            <a:xfrm>
              <a:off x="0" y="0"/>
              <a:ext cx="0" cy="0"/>
            </a:xfrm>
            <a:prstGeom prst="rect">
              <a:avLst/>
            </a:prstGeom>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2257" name="cmdPCET1_Jun" hidden="1">
              <a:extLst>
                <a:ext uri="{63B3BB69-23CF-44E3-9099-C40C66FF867C}">
                  <a14:compatExt spid="_x0000_s3522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2258" name="cbo311JunFormSignPost" hidden="1">
              <a:extLst>
                <a:ext uri="{63B3BB69-23CF-44E3-9099-C40C66FF867C}">
                  <a14:compatExt spid="_x0000_s3522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2259" name="cmdPCET1_Jun_ClearForm" hidden="1">
              <a:extLst>
                <a:ext uri="{63B3BB69-23CF-44E3-9099-C40C66FF867C}">
                  <a14:compatExt spid="_x0000_s352259"/>
                </a:ext>
              </a:extLst>
            </xdr:cNvPr>
            <xdr:cNvSpPr/>
          </xdr:nvSpPr>
          <xdr:spPr>
            <a:xfrm>
              <a:off x="0" y="0"/>
              <a:ext cx="0" cy="0"/>
            </a:xfrm>
            <a:prstGeom prst="rect">
              <a:avLst/>
            </a:prstGeom>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3281" name="cmdPCET1_Jun" hidden="1">
              <a:extLst>
                <a:ext uri="{63B3BB69-23CF-44E3-9099-C40C66FF867C}">
                  <a14:compatExt spid="_x0000_s3532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3282" name="cbo311JunFormSignPost" hidden="1">
              <a:extLst>
                <a:ext uri="{63B3BB69-23CF-44E3-9099-C40C66FF867C}">
                  <a14:compatExt spid="_x0000_s3532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3283" name="cmdPCET1_Jun_ClearForm" hidden="1">
              <a:extLst>
                <a:ext uri="{63B3BB69-23CF-44E3-9099-C40C66FF867C}">
                  <a14:compatExt spid="_x0000_s353283"/>
                </a:ext>
              </a:extLst>
            </xdr:cNvPr>
            <xdr:cNvSpPr/>
          </xdr:nvSpPr>
          <xdr:spPr>
            <a:xfrm>
              <a:off x="0" y="0"/>
              <a:ext cx="0" cy="0"/>
            </a:xfrm>
            <a:prstGeom prst="rect">
              <a:avLst/>
            </a:prstGeom>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4305" name="cmdPCET1_Jun" hidden="1">
              <a:extLst>
                <a:ext uri="{63B3BB69-23CF-44E3-9099-C40C66FF867C}">
                  <a14:compatExt spid="_x0000_s3543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4306" name="cbo311JunFormSignPost" hidden="1">
              <a:extLst>
                <a:ext uri="{63B3BB69-23CF-44E3-9099-C40C66FF867C}">
                  <a14:compatExt spid="_x0000_s3543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4307" name="cmdPCET1_Jun_ClearForm" hidden="1">
              <a:extLst>
                <a:ext uri="{63B3BB69-23CF-44E3-9099-C40C66FF867C}">
                  <a14:compatExt spid="_x0000_s354307"/>
                </a:ext>
              </a:extLst>
            </xdr:cNvPr>
            <xdr:cNvSpPr/>
          </xdr:nvSpPr>
          <xdr:spPr>
            <a:xfrm>
              <a:off x="0" y="0"/>
              <a:ext cx="0" cy="0"/>
            </a:xfrm>
            <a:prstGeom prst="rect">
              <a:avLst/>
            </a:prstGeom>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5329" name="cmdPCET1_Jun" hidden="1">
              <a:extLst>
                <a:ext uri="{63B3BB69-23CF-44E3-9099-C40C66FF867C}">
                  <a14:compatExt spid="_x0000_s3553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5330" name="cbo311JunFormSignPost" hidden="1">
              <a:extLst>
                <a:ext uri="{63B3BB69-23CF-44E3-9099-C40C66FF867C}">
                  <a14:compatExt spid="_x0000_s3553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5331" name="cmdPCET1_Jun_ClearForm" hidden="1">
              <a:extLst>
                <a:ext uri="{63B3BB69-23CF-44E3-9099-C40C66FF867C}">
                  <a14:compatExt spid="_x0000_s355331"/>
                </a:ext>
              </a:extLst>
            </xdr:cNvPr>
            <xdr:cNvSpPr/>
          </xdr:nvSpPr>
          <xdr:spPr>
            <a:xfrm>
              <a:off x="0" y="0"/>
              <a:ext cx="0" cy="0"/>
            </a:xfrm>
            <a:prstGeom prst="rect">
              <a:avLst/>
            </a:prstGeom>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6353" name="cmdPCET1_Jun" hidden="1">
              <a:extLst>
                <a:ext uri="{63B3BB69-23CF-44E3-9099-C40C66FF867C}">
                  <a14:compatExt spid="_x0000_s3563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6354" name="cbo311JunFormSignPost" hidden="1">
              <a:extLst>
                <a:ext uri="{63B3BB69-23CF-44E3-9099-C40C66FF867C}">
                  <a14:compatExt spid="_x0000_s3563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6355" name="cmdPCET1_Jun_ClearForm" hidden="1">
              <a:extLst>
                <a:ext uri="{63B3BB69-23CF-44E3-9099-C40C66FF867C}">
                  <a14:compatExt spid="_x0000_s356355"/>
                </a:ext>
              </a:extLst>
            </xdr:cNvPr>
            <xdr:cNvSpPr/>
          </xdr:nvSpPr>
          <xdr:spPr>
            <a:xfrm>
              <a:off x="0" y="0"/>
              <a:ext cx="0" cy="0"/>
            </a:xfrm>
            <a:prstGeom prst="rect">
              <a:avLst/>
            </a:prstGeom>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xdr:twoCellAnchor>
    <xdr:from>
      <xdr:col>1</xdr:col>
      <xdr:colOff>64078</xdr:colOff>
      <xdr:row>2</xdr:row>
      <xdr:rowOff>64510</xdr:rowOff>
    </xdr:from>
    <xdr:to>
      <xdr:col>5</xdr:col>
      <xdr:colOff>66675</xdr:colOff>
      <xdr:row>4</xdr:row>
      <xdr:rowOff>107372</xdr:rowOff>
    </xdr:to>
    <xdr:sp macro="" textlink="">
      <xdr:nvSpPr>
        <xdr:cNvPr id="2" name="txtFormName"/>
        <xdr:cNvSpPr txBox="1"/>
      </xdr:nvSpPr>
      <xdr:spPr>
        <a:xfrm>
          <a:off x="349828" y="378835"/>
          <a:ext cx="1507547" cy="442912"/>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600">
              <a:latin typeface="Arial" pitchFamily="34" charset="0"/>
              <a:cs typeface="Arial" pitchFamily="34" charset="0"/>
            </a:rPr>
            <a:t>PCET -1 </a:t>
          </a:r>
        </a:p>
      </xdr:txBody>
    </xdr:sp>
    <xdr:clientData/>
  </xdr:twoCellAnchor>
  <xdr:twoCellAnchor>
    <xdr:from>
      <xdr:col>24</xdr:col>
      <xdr:colOff>28574</xdr:colOff>
      <xdr:row>2</xdr:row>
      <xdr:rowOff>95250</xdr:rowOff>
    </xdr:from>
    <xdr:to>
      <xdr:col>25</xdr:col>
      <xdr:colOff>571499</xdr:colOff>
      <xdr:row>4</xdr:row>
      <xdr:rowOff>29558</xdr:rowOff>
    </xdr:to>
    <xdr:sp macro="" textlink="">
      <xdr:nvSpPr>
        <xdr:cNvPr id="3" name="txtFormCode"/>
        <xdr:cNvSpPr txBox="1"/>
      </xdr:nvSpPr>
      <xdr:spPr>
        <a:xfrm>
          <a:off x="9172575" y="409575"/>
          <a:ext cx="0" cy="334358"/>
        </a:xfrm>
        <a:prstGeom prst="rect">
          <a:avLst/>
        </a:prstGeom>
        <a:solidFill>
          <a:schemeClr val="accent3">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solidFill>
                <a:srgbClr val="C00000"/>
              </a:solidFill>
              <a:latin typeface="Myanmar3" pitchFamily="18" charset="0"/>
              <a:ea typeface="Myanmar3" pitchFamily="18" charset="0"/>
              <a:cs typeface="Myanmar3" pitchFamily="18" charset="0"/>
            </a:rPr>
            <a:t>Annex 3.11</a:t>
          </a:r>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12</xdr:row>
          <xdr:rowOff>123825</xdr:rowOff>
        </xdr:from>
        <xdr:to>
          <xdr:col>6</xdr:col>
          <xdr:colOff>314325</xdr:colOff>
          <xdr:row>15</xdr:row>
          <xdr:rowOff>95250</xdr:rowOff>
        </xdr:to>
        <xdr:sp macro="" textlink="">
          <xdr:nvSpPr>
            <xdr:cNvPr id="357377" name="cmdPCET1_Jun" hidden="1">
              <a:extLst>
                <a:ext uri="{63B3BB69-23CF-44E3-9099-C40C66FF867C}">
                  <a14:compatExt spid="_x0000_s3573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19050</xdr:colOff>
          <xdr:row>7</xdr:row>
          <xdr:rowOff>9525</xdr:rowOff>
        </xdr:from>
        <xdr:to>
          <xdr:col>30</xdr:col>
          <xdr:colOff>47625</xdr:colOff>
          <xdr:row>8</xdr:row>
          <xdr:rowOff>19050</xdr:rowOff>
        </xdr:to>
        <xdr:sp macro="" textlink="">
          <xdr:nvSpPr>
            <xdr:cNvPr id="357378" name="cbo311JunFormSignPost" hidden="1">
              <a:extLst>
                <a:ext uri="{63B3BB69-23CF-44E3-9099-C40C66FF867C}">
                  <a14:compatExt spid="_x0000_s3573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114300</xdr:rowOff>
        </xdr:from>
        <xdr:to>
          <xdr:col>4</xdr:col>
          <xdr:colOff>390525</xdr:colOff>
          <xdr:row>15</xdr:row>
          <xdr:rowOff>76200</xdr:rowOff>
        </xdr:to>
        <xdr:sp macro="" textlink="">
          <xdr:nvSpPr>
            <xdr:cNvPr id="357379" name="cmdPCET1_Jun_ClearForm" hidden="1">
              <a:extLst>
                <a:ext uri="{63B3BB69-23CF-44E3-9099-C40C66FF867C}">
                  <a14:compatExt spid="_x0000_s357379"/>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moh/Downloads/MON_DATA/Chaungzon/11003001006&#4129;&#4121;&#4096;&#8722;&#4123;&#4157;&#4140;&#4124;&#4157;&#4112;&#4154;&#4129;&#4116;&#4145;&#4140;&#4096;&#415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CEF%20MMR%2095%20NEMIS/Excel%20Files/October/Oct10/Mon_Township08_BK.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amoh/Desktop/Template%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stants"/>
      <sheetName val="variables"/>
      <sheetName val="3_Townships"/>
      <sheetName val="6_Village_Tracts"/>
      <sheetName val="5_Wards"/>
      <sheetName val="Ward_Names_TS"/>
      <sheetName val="Village_Names_TS"/>
      <sheetName val="Village_Names_VT"/>
      <sheetName val="7_Villages"/>
      <sheetName val="Clean_SchoolInfo"/>
      <sheetName val="Clean_School_AYInfo"/>
      <sheetName val="Form_Setup"/>
      <sheetName val="SA-1"/>
      <sheetName val="Clean_SA_1 _Head"/>
      <sheetName val="Clean_SA_1 SchoolDetailInfo"/>
      <sheetName val="Clean_SA_1 _SchoolLandInfo"/>
      <sheetName val="Clean_SA_1 Facilities_Info"/>
      <sheetName val="Clean_SA_1 LibraryInfo"/>
      <sheetName val="Clean_SA_1 LabMediaElearn_Info"/>
      <sheetName val="Clean_31_Signed"/>
      <sheetName val="SA-2"/>
      <sheetName val="Clean_SA_2 _Head"/>
      <sheetName val="Clean_SA_2_SchoolBuildingsInfo"/>
      <sheetName val="Clean_SA_2_PlaygroundFence"/>
      <sheetName val="Clean_SA_2_Sanitation"/>
      <sheetName val="Clean_SA_2_Water"/>
      <sheetName val="Clean_SA_2_Electricity"/>
      <sheetName val="Clean_32_Signed"/>
      <sheetName val="SA-3"/>
      <sheetName val="Clean_SA_3 _Head"/>
      <sheetName val="Clean_SA_3 _SchoolCatchmentInfo"/>
      <sheetName val="Clean_33_Signed"/>
      <sheetName val="SA-4"/>
      <sheetName val="SA-4_Aug"/>
      <sheetName val="Clean_SA-4_Aug_ Head"/>
      <sheetName val="Clean_SA-4_Income_Aug_Detail"/>
      <sheetName val="Clean_SA-4_Expend_Aug_Detail"/>
      <sheetName val="Clean_SA-4_Aug_Signed"/>
      <sheetName val="SA-4_Nov"/>
      <sheetName val="Clean_SA-4_Nov_ Head"/>
      <sheetName val="Clean_SA-4_Income_Nov_Detail"/>
      <sheetName val="Clean_SA-4_Expend_Nov_Detail"/>
      <sheetName val="Clean_SA-4_Nov_Signed"/>
      <sheetName val="SA-4_Feb"/>
      <sheetName val="Clean_SA-4_Feb_ Head"/>
      <sheetName val="Clean_SA-4_Income_Feb_Detail"/>
      <sheetName val="Clean_SA-4_Expend_Feb_Detail"/>
      <sheetName val="Clean_SA-4_Feb_Signed"/>
      <sheetName val="TQ_Aug"/>
      <sheetName val="Clean_TQ_Aug_Head"/>
      <sheetName val="Clean_TQ_Aug_Teach_Attend"/>
      <sheetName val="Clean_36_Aug_Signed"/>
      <sheetName val="TQ_Nov"/>
      <sheetName val="Clean_TQ_Nov_Head"/>
      <sheetName val="Clean_TQ_Nov_Teach_Attend"/>
      <sheetName val="Clean_36_Nov_Signed"/>
      <sheetName val="TQ_Feb"/>
      <sheetName val="Clean_TQ_Feb_Head"/>
      <sheetName val="Clean_TQ_Feb_Teach_Attend"/>
      <sheetName val="Clean_36_Feb_Signed"/>
      <sheetName val="PA-1"/>
      <sheetName val="Clean_PA_1 _Head"/>
      <sheetName val="Clean_PA_1 _HomeLang"/>
      <sheetName val="Clean_PA_1 _StuStatus"/>
      <sheetName val="Clean_PA_1 _PrePrimary"/>
      <sheetName val="Clean_37_Signed"/>
      <sheetName val="PA-2"/>
      <sheetName val="Clean_PA-2_ Head"/>
      <sheetName val="Clean_PA-2_ Detail"/>
      <sheetName val="Clean_38_ Signed"/>
      <sheetName val="PA-3"/>
      <sheetName val="Clean_PA-3_ Head"/>
      <sheetName val="Clean_PA-3_ Detail"/>
      <sheetName val="Clean_39_ Signed"/>
      <sheetName val="PM_Jun"/>
      <sheetName val="Clean_PM_06_Head"/>
      <sheetName val="Clean_PM_06_Detail"/>
      <sheetName val="Clean_PM_06 Signed"/>
      <sheetName val="PM_Jul"/>
      <sheetName val="Clean_PM_07_Head"/>
      <sheetName val="Clean_PM_07_Detail"/>
      <sheetName val="Clean_PM_07_Signed"/>
      <sheetName val="PM_Aug"/>
      <sheetName val="Clean_PM_08_Head"/>
      <sheetName val="Clean_PM_08_Detail"/>
      <sheetName val="Clean_PM_08_Signed"/>
      <sheetName val="PM_Sept"/>
      <sheetName val="Clean_PM_09_Head"/>
      <sheetName val="Clean_PM_09_Detail"/>
      <sheetName val="Clean_PM_09_Signed"/>
      <sheetName val="PM_Oct"/>
      <sheetName val="Clean_PM_10_Head"/>
      <sheetName val="Clean_PM_10_Detail"/>
      <sheetName val="Clean_PM_10_Signed"/>
      <sheetName val="PM_Nov"/>
      <sheetName val="Clean_PM_11_Head"/>
      <sheetName val="Clean_PM_11_Detail"/>
      <sheetName val="Clean_PM_11_Signed"/>
      <sheetName val="PM_Dec"/>
      <sheetName val="Clean_PM_12_Head"/>
      <sheetName val="Clean_PM_12_Detail"/>
      <sheetName val="Clean_PM_12_Signed"/>
      <sheetName val="PM_Jan"/>
      <sheetName val="Clean_PM_01_Head"/>
      <sheetName val="Clean_PM_01_Detail"/>
      <sheetName val="Clean_PM_01_Signed"/>
      <sheetName val="PM_Feb"/>
      <sheetName val="Clean_PM_02_Head"/>
      <sheetName val="Clean_PM_02_Detail"/>
      <sheetName val="Clean_PM_02_Signed"/>
      <sheetName val="PM_Mar"/>
      <sheetName val="Clean_PM_03_Head"/>
      <sheetName val="Clean_PM_03_Detail"/>
      <sheetName val="Clean_PM_03_Signed"/>
      <sheetName val="PCET1_Jun"/>
      <sheetName val="Clean_PCET1_06_ Head"/>
      <sheetName val="Clean_PCET1_06_ Detail"/>
      <sheetName val="Clean_PCET_06_Signed"/>
      <sheetName val="PCET1_Jul"/>
      <sheetName val="Clean_PCET1_07_ Head"/>
      <sheetName val="Clean_PCET1_07_ Detail"/>
      <sheetName val="Clean_PCET_07_Signed"/>
      <sheetName val="PCET1_Aug"/>
      <sheetName val="Clean_PCET1_08_ Head"/>
      <sheetName val="Clean_PCET1_08_ Detail"/>
      <sheetName val="Clean_PCET_08_Signed"/>
      <sheetName val="PCET1_Sept"/>
      <sheetName val="Clean_PCET1_09_ Head"/>
      <sheetName val="Clean_PCET1_09_ Detail"/>
      <sheetName val="Clean_PCET_09_Signed"/>
      <sheetName val="PCET1_Oct"/>
      <sheetName val="Clean_PCET1_10_ Head"/>
      <sheetName val="Clean_PCET1_10_ Detail"/>
      <sheetName val="Clean_PCET_10_Signed"/>
      <sheetName val="PCET1_Nov"/>
      <sheetName val="Clean_PCET1_11_ Head"/>
      <sheetName val="Clean_PCET1_11_ Detail"/>
      <sheetName val="Clean_PCET_11_Signed"/>
      <sheetName val="PCET1_Dec"/>
      <sheetName val="Clean_PCET1_12_ Head"/>
      <sheetName val="Clean_PCET1_12_ Detail"/>
      <sheetName val="Clean_PCET_12_Signed"/>
      <sheetName val="PCET1_Jan"/>
      <sheetName val="Clean_PCET1_01_ Head"/>
      <sheetName val="Clean_PCET1_01_ Detail"/>
      <sheetName val="Clean_PCET_01_Signed"/>
      <sheetName val="PCET1_Feb"/>
      <sheetName val="Clean_PCET1_02_ Head"/>
      <sheetName val="Clean_PCET1_02_ Detail"/>
      <sheetName val="Clean_PCET_02_Signed"/>
      <sheetName val="PCET2_First"/>
      <sheetName val="Clean_PCET2_01_ Head"/>
      <sheetName val="Clean_PCET201_ Detail"/>
      <sheetName val="Clean_31201_ Signed"/>
      <sheetName val="PCET2_Second"/>
      <sheetName val="Clean_PCET2_02_ Head"/>
      <sheetName val="Clean_PCET202_ Detail"/>
      <sheetName val="Clean_31202_ Signed"/>
      <sheetName val="11003001006အမက−ရွာလွတ်အနောက်"/>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8">
          <cell r="G8" t="str">
            <v>School Fees</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78">
          <cell r="K78">
            <v>1</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ow r="11">
          <cell r="X11">
            <v>3</v>
          </cell>
        </row>
      </sheetData>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Environmental_Constants"/>
      <sheetName val="MIMU_Township"/>
      <sheetName val="Form_Setup"/>
      <sheetName val="Township_Population"/>
      <sheetName val="Sanction"/>
      <sheetName val="Office_Staff"/>
      <sheetName val="Clean_Township_Population"/>
      <sheetName val="Clean_41_Signed"/>
      <sheetName val="Clean_Sanction"/>
      <sheetName val="Clean_Sanction_Detail"/>
      <sheetName val="Clean_42_Signed"/>
      <sheetName val="Clean_Office_Staff"/>
      <sheetName val="Clean_Office_Staff_Detail"/>
      <sheetName val="Clean_46_Signed"/>
    </sheetNames>
    <sheetDataSet>
      <sheetData sheetId="0" refreshError="1"/>
      <sheetData sheetId="1" refreshError="1"/>
      <sheetData sheetId="2" refreshError="1"/>
      <sheetData sheetId="3" refreshError="1"/>
      <sheetData sheetId="4"/>
      <sheetData sheetId="5">
        <row r="15">
          <cell r="P15" t="b">
            <v>1</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stants"/>
      <sheetName val="variables"/>
      <sheetName val="3_Townships"/>
      <sheetName val="6_Village_Tracts"/>
      <sheetName val="5_Wards"/>
      <sheetName val="Ward_Names_TS"/>
      <sheetName val="Village_Names_TS"/>
      <sheetName val="Village_Names_VT"/>
      <sheetName val="7_Villages"/>
      <sheetName val="Clean_SchoolInfo"/>
      <sheetName val="Clean_School_AYInfo"/>
      <sheetName val="Form_Setup"/>
      <sheetName val="SA-1"/>
      <sheetName val="Clean_SA_1 _Head"/>
      <sheetName val="Clean_SA_1 SchoolDetailInfo"/>
      <sheetName val="Clean_SA_1 _SchoolLandInfo"/>
      <sheetName val="Clean_SA_1 Facilities_Info"/>
      <sheetName val="Clean_SA_1 LibraryInfo"/>
      <sheetName val="Clean_SA_1 LabMediaElearn_Info"/>
      <sheetName val="Clean_31_Signed"/>
      <sheetName val="Clean_SA_2 _Head"/>
      <sheetName val="Clean_SA_2_SchoolBuildingsInfo"/>
      <sheetName val="Clean_SA_2_PlaygroundFence"/>
      <sheetName val="SA-2"/>
      <sheetName val="Clean_SA_2_Sanitation"/>
      <sheetName val="Clean_SA_2_Water"/>
      <sheetName val="Clean_SA_2_Electricity"/>
      <sheetName val="Clean_32_Signed"/>
      <sheetName val="SA-3"/>
      <sheetName val="Clean_SA_3 _Head"/>
      <sheetName val="Clean_SA_3 _SchoolCatchmentInfo"/>
      <sheetName val="Clean_33_Signed"/>
      <sheetName val="SA-4"/>
      <sheetName val="BQ"/>
      <sheetName val="TQ_Jul"/>
      <sheetName val="TQ_Oct"/>
      <sheetName val="Clean_PM_03_Head"/>
      <sheetName val="TQ_Mar"/>
      <sheetName val="Clean_SA-4_Aug_ Head"/>
      <sheetName val="Clean_SA-4_Income_Aug_Detail"/>
      <sheetName val="Clean_SA-4_Expend_Aug_Detail"/>
      <sheetName val="Clean_SA-4_Aug_Signed"/>
      <sheetName val="Clean_SA-4_Nov_ Head"/>
      <sheetName val="Clean_SA-4_Income_Nov_Detail"/>
      <sheetName val="Clean_SA-4_Expend_Nov_Detail"/>
      <sheetName val="Clean_SA-4_Nov_Signed"/>
      <sheetName val="Clean_SA-4_Feb_ Head"/>
      <sheetName val="Clean_SA-4_Income_Feb_Detail"/>
      <sheetName val="Clean_SA-4_Expend_Feb_Detail"/>
      <sheetName val="Clean_SA-4_Feb_Signed"/>
      <sheetName val="Clean_TQ_Aug_Head"/>
      <sheetName val="Clean_TQ_Aug_Teach_Attend"/>
      <sheetName val="Clean_36_Aug_Signed"/>
      <sheetName val="Clean_TQ_Nov_Head"/>
      <sheetName val="Clean_TQ_Nov_Teach_Attend"/>
      <sheetName val="Clean_36_Nov_Signed"/>
      <sheetName val="Clean_TQ_Feb_Head"/>
      <sheetName val="Clean_TQ_Feb_Teach_Attend"/>
      <sheetName val="Clean_36_Feb_Signed"/>
      <sheetName val="PA-1"/>
      <sheetName val="Clean_PA_1 _Head"/>
      <sheetName val="Clean_PA_1 _HomeLang"/>
      <sheetName val="Clean_PA_1 _StuStatus"/>
      <sheetName val="Clean_PA_1 _PrePrimary"/>
      <sheetName val="Clean_37_Signed"/>
      <sheetName val="PA-2"/>
      <sheetName val="Clean_PA-2_ Head"/>
      <sheetName val="Clean_PA-2_ Detail"/>
      <sheetName val="Clean_38_ Signed"/>
      <sheetName val="Clean_PA-3_ Head"/>
      <sheetName val="Clean_PA-3_ Detail"/>
      <sheetName val="Clean_39_ Signed"/>
      <sheetName val="PM_Jun"/>
      <sheetName val="Clean_PM_06_Head"/>
      <sheetName val="Clean_PM_06_Detail"/>
      <sheetName val="Clean_PM_06 Signed"/>
      <sheetName val="PM_Jul"/>
      <sheetName val="Clean_PM_07_Head"/>
      <sheetName val="Clean_PM_07_Detail"/>
      <sheetName val="Clean_PM_07_Signed"/>
      <sheetName val="PM_Aug"/>
      <sheetName val="Clean_PM_08_Head"/>
      <sheetName val="Clean_PM_08_Detail"/>
      <sheetName val="Clean_PM_08_Signed"/>
      <sheetName val="PM_Sept"/>
      <sheetName val="Clean_PM_09_Head"/>
      <sheetName val="Clean_PM_09_Detail"/>
      <sheetName val="Clean_PM_09_Signed"/>
      <sheetName val="PM_Oct"/>
      <sheetName val="Clean_PM_10_Head"/>
      <sheetName val="Clean_PM_10_Detail"/>
      <sheetName val="Clean_PM_10_Signed"/>
      <sheetName val="PM_Nov"/>
      <sheetName val="Clean_PM_11_Head"/>
      <sheetName val="Clean_PM_11_Detail"/>
      <sheetName val="Clean_PM_11_Signed"/>
      <sheetName val="PM_Dec"/>
      <sheetName val="Clean_PM_12_Head"/>
      <sheetName val="Clean_PM_12_Detail"/>
      <sheetName val="Clean_PM_12_Signed"/>
      <sheetName val="PM_Jan"/>
      <sheetName val="Clean_PM_01_Head"/>
      <sheetName val="Clean_PM_01_Detail"/>
      <sheetName val="Clean_PM_01_Signed"/>
      <sheetName val="PM_Feb"/>
      <sheetName val="Clean_PM_02_Head"/>
      <sheetName val="Clean_PM_02_Detail"/>
      <sheetName val="Clean_PM_02_Signed"/>
      <sheetName val="PM_Mar"/>
      <sheetName val="Clean_PM_03_Detail"/>
      <sheetName val="Clean_PM_03_Signed"/>
      <sheetName val="Clean_PCET1_06_ Head"/>
      <sheetName val="Clean_PCET1_06_ Detail"/>
      <sheetName val="Clean_PCET_06_Signed"/>
      <sheetName val="PCET"/>
      <sheetName val="PCET1_Jul"/>
      <sheetName val="PCET1_Aug"/>
      <sheetName val="PCET1_Sept"/>
      <sheetName val="Clean_PCET1_07_ Head"/>
      <sheetName val="Clean_PCET1_07_ Detail"/>
      <sheetName val="Clean_PCET_07_Signed"/>
      <sheetName val="Clean_PCET1_08_ Head"/>
      <sheetName val="Clean_PCET1_08_ Detail"/>
      <sheetName val="Clean_PCET_08_Signed"/>
      <sheetName val="Clean_PCET1_09_ Head"/>
      <sheetName val="Clean_PCET1_09_ Detail"/>
      <sheetName val="Clean_PCET_09_Signed"/>
      <sheetName val="PCET1_Oct"/>
      <sheetName val="Clean_PCET1_10_ Head"/>
      <sheetName val="Clean_PCET1_10_ Detail"/>
      <sheetName val="Clean_PCET_10_Signed"/>
      <sheetName val="PCET1_Nov"/>
      <sheetName val="Clean_PCET1_11_ Head"/>
      <sheetName val="Clean_PCET1_11_ Detail"/>
      <sheetName val="Clean_PCET_11_Signed"/>
      <sheetName val="PCET1_Dec"/>
      <sheetName val="Clean_PCET1_12_ Head"/>
      <sheetName val="Clean_PCET1_12_ Detail"/>
      <sheetName val="Clean_PCET_12_Signed"/>
      <sheetName val="PCET1_Jan"/>
      <sheetName val="Clean_PCET1_01_ Head"/>
      <sheetName val="Clean_PCET1_01_ Detail"/>
      <sheetName val="Clean_PCET_01_Signed"/>
      <sheetName val="PCET1_Feb"/>
      <sheetName val="Clean_PCET1_02_ Head"/>
      <sheetName val="Clean_PCET1_02_ Detail"/>
      <sheetName val="Clean_PCET_02_Signed"/>
      <sheetName val="Clean_PCET2_01_ Head"/>
      <sheetName val="Clean_PCET201_ Detail"/>
      <sheetName val="Clean_31201_ Signed"/>
      <sheetName val="Clean_PCET2_02_ Head"/>
      <sheetName val="Clean_PCET202_ Detail"/>
      <sheetName val="Clean_31202_ Signed"/>
      <sheetName val="Templat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Set>
  </externalBook>
</externalLink>
</file>

<file path=xl/tables/table1.xml><?xml version="1.0" encoding="utf-8"?>
<table xmlns="http://schemas.openxmlformats.org/spreadsheetml/2006/main" id="24" name="tblSA2" displayName="tblSA2" ref="B20:T50" totalsRowShown="0" headerRowDxfId="653" dataDxfId="652" tableBorderDxfId="651" headerRowCellStyle="Normal 2" dataCellStyle="Normal 3">
  <tableColumns count="19">
    <tableColumn id="1" name="No" dataDxfId="650" dataCellStyle="Normal 3">
      <calculatedColumnFormula>IFERROR(B20+1,1)</calculatedColumnFormula>
    </tableColumn>
    <tableColumn id="2" name="1" dataDxfId="649" dataCellStyle="Normal 3"/>
    <tableColumn id="3" name="2" dataDxfId="648" dataCellStyle="Normal 3"/>
    <tableColumn id="4" name="3" dataDxfId="647" dataCellStyle="Normal 3"/>
    <tableColumn id="5" name="4" dataDxfId="646" dataCellStyle="Normal 3"/>
    <tableColumn id="6" name="5" dataDxfId="645" dataCellStyle="Normal 3"/>
    <tableColumn id="7" name="6" dataDxfId="644" dataCellStyle="Normal 3"/>
    <tableColumn id="8" name="7" dataDxfId="643" dataCellStyle="Normal 3"/>
    <tableColumn id="9" name="8" dataDxfId="642" dataCellStyle="Normal 2"/>
    <tableColumn id="10" name="0" dataDxfId="641" dataCellStyle="Normal 2"/>
    <tableColumn id="11" name="9" dataDxfId="640" dataCellStyle="Normal 3"/>
    <tableColumn id="12" name="10" dataDxfId="639" dataCellStyle="Normal 3"/>
    <tableColumn id="13" name="02" dataDxfId="638" dataCellStyle="Normal 2"/>
    <tableColumn id="14" name="11" dataDxfId="637" dataCellStyle="Normal 3"/>
    <tableColumn id="15" name="12" dataDxfId="636" dataCellStyle="Normal 3"/>
    <tableColumn id="16" name="03" dataDxfId="635" dataCellStyle="Normal 2"/>
    <tableColumn id="17" name="13" dataDxfId="634" dataCellStyle="Normal 3"/>
    <tableColumn id="18" name="14" dataDxfId="633" dataCellStyle="Normal 3"/>
    <tableColumn id="19" name="04" dataDxfId="632" dataCellStyle="Normal 2"/>
  </tableColumns>
  <tableStyleInfo showFirstColumn="0" showLastColumn="0" showRowStripes="0" showColumnStripes="0"/>
</table>
</file>

<file path=xl/tables/table2.xml><?xml version="1.0" encoding="utf-8"?>
<table xmlns="http://schemas.openxmlformats.org/spreadsheetml/2006/main" id="1" name="tblSA3" displayName="tblSA3" ref="B16:U28" totalsRowShown="0" headerRowDxfId="624" dataDxfId="622" headerRowBorderDxfId="623" tableBorderDxfId="621" totalsRowBorderDxfId="620" headerRowCellStyle="Normal 2" dataCellStyle="Normal 3">
  <sortState ref="B17:U29">
    <sortCondition ref="U16:U29"/>
    <sortCondition ref="D16:D29"/>
  </sortState>
  <tableColumns count="20">
    <tableColumn id="1" name="Sr" dataDxfId="619" dataCellStyle="Normal 3">
      <calculatedColumnFormula>IFERROR(B16+1,1)</calculatedColumnFormula>
    </tableColumn>
    <tableColumn id="19" name="W/V" dataDxfId="618" dataCellStyle="Normal 3"/>
    <tableColumn id="2" name="English Name" dataDxfId="617"/>
    <tableColumn id="3" name="Myanmar Name" dataDxfId="616">
      <calculatedColumnFormula xml:space="preserve"> CLEAN(IFERROR(IF(tblSA3[[#This Row],[W/V]]="W",INDEX(Ward_Names_TS!$C$2:$F$87,MATCH(CLEAN($D17),Ward_Name_Sort_TS,0),3),INDEX(Village_Names_TS!$C$2:$F$1183,MATCH(CLEAN($D17),Village_Name_Sort_TS,0),3)),$A$1))</calculatedColumnFormula>
    </tableColumn>
    <tableColumn id="4" name="ID" dataDxfId="615">
      <calculatedColumnFormula xml:space="preserve"> CLEAN(IFERROR(IF(tblSA3[[#This Row],[W/V]]="W",INDEX(Ward_Names_TS!$C$2:$F$87,MATCH(CLEAN($D17),Ward_Name_Sort_TS,0),1),INDEX(Village_Names_TS!$C$2:$F$1183,MATCH(CLEAN($D17),Village_Name_Sort_TS,0),1)),$A$1))</calculatedColumnFormula>
    </tableColumn>
    <tableColumn id="5" name="Boy1" dataDxfId="614" dataCellStyle="Normal 3"/>
    <tableColumn id="6" name="Girl1" dataDxfId="613" dataCellStyle="Normal 3"/>
    <tableColumn id="7" name="Boy2" dataDxfId="612" dataCellStyle="Normal 3"/>
    <tableColumn id="8" name="Girl2" dataDxfId="611" dataCellStyle="Normal 3"/>
    <tableColumn id="9" name="Boy3" dataDxfId="610" dataCellStyle="Normal 3"/>
    <tableColumn id="10" name="Girl3" dataDxfId="609" dataCellStyle="Normal 3"/>
    <tableColumn id="11" name="Boy4" dataDxfId="608" dataCellStyle="Normal 3"/>
    <tableColumn id="12" name="Girl4" dataDxfId="607" dataCellStyle="Normal 3"/>
    <tableColumn id="18" name="Boy" dataDxfId="606" dataCellStyle="Normal 3"/>
    <tableColumn id="20" name="Girl" dataDxfId="605" dataCellStyle="Normal 3"/>
    <tableColumn id="13" name="Lane" dataDxfId="604" dataCellStyle="Normal 3"/>
    <tableColumn id="14" name="Road" dataDxfId="603" dataCellStyle="Normal 3"/>
    <tableColumn id="15" name="Water way" dataDxfId="602" dataCellStyle="Normal 3"/>
    <tableColumn id="16" name="No street" dataDxfId="601" dataCellStyle="Normal 3"/>
    <tableColumn id="17" name="from school to village" dataDxfId="600" dataCellStyle="Normal 3"/>
  </tableColumns>
  <tableStyleInfo name="TableStyleMedium23" showFirstColumn="0" showLastColumn="0" showRowStripes="0" showColumnStripes="0"/>
</table>
</file>

<file path=xl/tables/table3.xml><?xml version="1.0" encoding="utf-8"?>
<table xmlns="http://schemas.openxmlformats.org/spreadsheetml/2006/main" id="27" name="tblSA4" displayName="tblSA4" ref="C17:G26" totalsRowShown="0" headerRowDxfId="595" headerRowBorderDxfId="594" tableBorderDxfId="593" totalsRowBorderDxfId="592">
  <tableColumns count="5">
    <tableColumn id="1" name="Sr" dataDxfId="591" dataCellStyle="Normal 2">
      <calculatedColumnFormula>IFERROR(C17+1,1)</calculatedColumnFormula>
    </tableColumn>
    <tableColumn id="2" name="Sources" dataDxfId="590" dataCellStyle="Normal 2"/>
    <tableColumn id="3" name="Totlal" dataDxfId="589" dataCellStyle="Comma"/>
    <tableColumn id="4" name="Material" dataDxfId="588" dataCellStyle="Comma"/>
    <tableColumn id="5" name="Labour" dataDxfId="587" dataCellStyle="Comma"/>
  </tableColumns>
  <tableStyleInfo name="TableStyleLight16" showFirstColumn="0" showLastColumn="0" showRowStripes="0" showColumnStripes="0"/>
</table>
</file>

<file path=xl/tables/table4.xml><?xml version="1.0" encoding="utf-8"?>
<table xmlns="http://schemas.openxmlformats.org/spreadsheetml/2006/main" id="7" name="tblTQ_Jul" displayName="tblTQ_Jul" ref="C20:R55" totalsRowShown="0" headerRowDxfId="577" dataDxfId="575" headerRowBorderDxfId="576" tableBorderDxfId="574" totalsRowBorderDxfId="573" dataCellStyle="Comma">
  <tableColumns count="16">
    <tableColumn id="1" name="Sr." dataDxfId="572" dataCellStyle="Normal 3">
      <calculatedColumnFormula>IFERROR(C20+1,1)</calculatedColumnFormula>
    </tableColumn>
    <tableColumn id="12" name="State_x000a_ID" dataDxfId="571" dataCellStyle="Normal 3"/>
    <tableColumn id="13" name="State_x000a_Name" dataDxfId="570" dataCellStyle="Normal 3">
      <calculatedColumnFormula>CLEAN(IFERROR(INDEX(NRCState_List,MATCH(tblTQ_Jul[[#This Row],[State
ID]],NRCState_ID,0),2),""))</calculatedColumnFormula>
    </tableColumn>
    <tableColumn id="14" name="TS_x000a_Symbol" dataDxfId="569" dataCellStyle="Normal 3"/>
    <tableColumn id="15" name="TS_x000a_ID" dataDxfId="568" dataCellStyle="Normal 3">
      <calculatedColumnFormula>CLEAN(IFERROR(INDEX(MyanmarLetter_List,MATCH(LEFT(tblTQ_Jul[[#This Row],[TS
Symbol]],1),MyanmarLetter_MM,0),1),""))&amp;CLEAN(IFERROR(INDEX(MyanmarLetter_List,MATCH(MID(tblTQ_Jul[[#This Row],[TS
Symbol]],2,1),MyanmarLetter_MM,0),1),""))&amp;CLEAN(IFERROR(INDEX(MyanmarLetter_List,MATCH(RIGHT(tblTQ_Jul[[#This Row],[TS
Symbol]],1),MyanmarLetter_MM,0),1),""))</calculatedColumnFormula>
    </tableColumn>
    <tableColumn id="2" name="ID Type" dataDxfId="567"/>
    <tableColumn id="3" name="ID" dataDxfId="566" dataCellStyle="Normal 3">
      <calculatedColumnFormula>CLEAN(IFERROR(INDEX(NRCType_List,MATCH(tblTQ_Jul[[#This Row],[ID Type]],NRCType_Code,0),1),""))</calculatedColumnFormula>
    </tableColumn>
    <tableColumn id="4" name="NRC/Passport_x000a_No" dataDxfId="565"/>
    <tableColumn id="5" name="Teacher NRC ID" dataDxfId="564" dataCellStyle="Normal 3">
      <calculatedColumnFormula>tblTQ_Jul[[#This Row],[State
ID]] &amp; "/" &amp; tblTQ_Jul[[#This Row],[TS
Symbol]] &amp;CLEAN(IFERROR( " (" &amp; INDEX(NRCType_List,MATCH($H21,NRCType_Code,0),4)&amp;  ") ","")) &amp; tblTQ_Jul[[#This Row],[NRC/Passport
No]]</calculatedColumnFormula>
    </tableColumn>
    <tableColumn id="6" name="Teacher ID" dataDxfId="563">
      <calculatedColumnFormula>tblTQ_Jul[[#This Row],[State
ID]]&amp;tblTQ_Jul[[#This Row],[TS
ID]]&amp;tblTQ_Jul[[#This Row],[ID]]&amp;tblTQ_Jul[[#This Row],[NRC/Passport
No]]</calculatedColumnFormula>
    </tableColumn>
    <tableColumn id="7" name="Other _x000a_duty" dataDxfId="562" dataCellStyle="Comma"/>
    <tableColumn id="8" name="Certified _x000a_leave" dataDxfId="561" dataCellStyle="Comma"/>
    <tableColumn id="9" name="Uncertified _x000a_leave" dataDxfId="560" dataCellStyle="Comma"/>
    <tableColumn id="16" name="Without _x000a_Pay" dataDxfId="559" dataCellStyle="Comma"/>
    <tableColumn id="10" name="Total _x000a_Leave" dataDxfId="558" dataCellStyle="Normal 3">
      <calculatedColumnFormula>SUM($M21:$P21)</calculatedColumnFormula>
    </tableColumn>
    <tableColumn id="11" name="(June-Aug/_x000a_Sept-Nov/Dec-Aug)" dataDxfId="557" dataCellStyle="Normal 3">
      <calculatedColumnFormula>SchoolOpenDays_Feb-tblTQ_Jul[[#This Row],[Total 
Leave]]</calculatedColumnFormula>
    </tableColumn>
  </tableColumns>
  <tableStyleInfo name="TableStyleLight16" showFirstColumn="0" showLastColumn="0" showRowStripes="0" showColumnStripes="0"/>
</table>
</file>

<file path=xl/tables/table5.xml><?xml version="1.0" encoding="utf-8"?>
<table xmlns="http://schemas.openxmlformats.org/spreadsheetml/2006/main" id="25" name="tblTQ_Oct" displayName="tblTQ_Oct" ref="C20:R55" totalsRowShown="0" headerRowDxfId="551" dataDxfId="549" headerRowBorderDxfId="550" tableBorderDxfId="548" totalsRowBorderDxfId="547" dataCellStyle="Comma">
  <tableColumns count="16">
    <tableColumn id="1" name="Sr." dataDxfId="546" dataCellStyle="Normal 3"/>
    <tableColumn id="2" name="State_x000a_ID" dataDxfId="545"/>
    <tableColumn id="3" name="State_x000a_Name" dataDxfId="544" dataCellStyle="Normal 3"/>
    <tableColumn id="4" name="TS_x000a_Symbol" dataDxfId="543"/>
    <tableColumn id="5" name="TS_x000a_ID" dataDxfId="542" dataCellStyle="Normal 3"/>
    <tableColumn id="6" name="ID Type" dataDxfId="541" dataCellStyle="Normal 3"/>
    <tableColumn id="7" name="ID" dataDxfId="540" dataCellStyle="Normal 3"/>
    <tableColumn id="8" name="NRC/Passport_x000a_No" dataDxfId="539"/>
    <tableColumn id="9" name="Teacher NRC ID" dataDxfId="538" dataCellStyle="Normal 3"/>
    <tableColumn id="10" name="Teacher ID" dataDxfId="537"/>
    <tableColumn id="11" name="Other _x000a_duty" dataDxfId="536" dataCellStyle="Comma"/>
    <tableColumn id="12" name="Certified _x000a_leave" dataDxfId="535" dataCellStyle="Comma"/>
    <tableColumn id="13" name="Uncertified _x000a_leave" dataDxfId="534" dataCellStyle="Comma"/>
    <tableColumn id="16" name="Without _x000a_Pay" dataDxfId="533" dataCellStyle="Comma"/>
    <tableColumn id="14" name="Total _x000a_Leave" dataDxfId="532" dataCellStyle="Normal 3"/>
    <tableColumn id="15" name="(June-Aug/Sept-Nov/_x000a_Dec-Aug)" dataDxfId="531" dataCellStyle="Normal 3"/>
  </tableColumns>
  <tableStyleInfo name="TableStyleLight16" showFirstColumn="0" showLastColumn="0" showRowStripes="0" showColumnStripes="0"/>
</table>
</file>

<file path=xl/tables/table6.xml><?xml version="1.0" encoding="utf-8"?>
<table xmlns="http://schemas.openxmlformats.org/spreadsheetml/2006/main" id="6" name="tblTQ_Mar" displayName="tblTQ_Mar" ref="C20:R55" totalsRowShown="0" headerRowDxfId="524" dataDxfId="522" headerRowBorderDxfId="523" tableBorderDxfId="521" totalsRowBorderDxfId="520" dataCellStyle="Comma">
  <tableColumns count="16">
    <tableColumn id="1" name="Sr." dataDxfId="519" dataCellStyle="Normal 3 2"/>
    <tableColumn id="2" name="State_x000a_ID" dataDxfId="518"/>
    <tableColumn id="3" name="State_x000a_Name" dataDxfId="517" dataCellStyle="Normal 3 2"/>
    <tableColumn id="16" name="TS_x000a_Symbol" dataDxfId="516" dataCellStyle="Normal 3"/>
    <tableColumn id="17" name="TS_x000a_ID" dataDxfId="515" dataCellStyle="Normal 3 2"/>
    <tableColumn id="14" name="ID Type" dataDxfId="514" dataCellStyle="Normal 3"/>
    <tableColumn id="15" name="ID" dataDxfId="513" dataCellStyle="Normal 3 2"/>
    <tableColumn id="4" name="NRC/Passport_x000a_No" dataDxfId="512"/>
    <tableColumn id="5" name="Teacher NRC ID" dataDxfId="511" dataCellStyle="Normal 3 2"/>
    <tableColumn id="6" name="Teacher ID" dataDxfId="510"/>
    <tableColumn id="7" name="Other _x000a_duty" dataDxfId="509" dataCellStyle="Comma"/>
    <tableColumn id="8" name="Certified _x000a_leave" dataDxfId="508" dataCellStyle="Comma"/>
    <tableColumn id="9" name="Uncertified _x000a_leave" dataDxfId="507" dataCellStyle="Comma"/>
    <tableColumn id="12" name="Without _x000a_Pay" dataDxfId="506" dataCellStyle="Comma"/>
    <tableColumn id="10" name="Total _x000a_Leave" dataDxfId="505" dataCellStyle="Normal 3 2"/>
    <tableColumn id="11" name="(June-Aug/_x000a_Sept-Nov/Dec-Aug)" dataDxfId="504" dataCellStyle="Normal 3 2"/>
  </tableColumns>
  <tableStyleInfo name="TableStyleLight16" showFirstColumn="0" showLastColumn="0" showRowStripes="0" showColumnStripes="0"/>
</table>
</file>

<file path=xl/tables/table7.xml><?xml version="1.0" encoding="utf-8"?>
<table xmlns="http://schemas.openxmlformats.org/spreadsheetml/2006/main" id="3" name="tblPA1" displayName="tblPA1" ref="C21:P58" totalsRowShown="0" headerRowDxfId="499" dataDxfId="497" headerRowBorderDxfId="498" tableBorderDxfId="496" dataCellStyle="Comma">
  <sortState ref="C22:P58">
    <sortCondition ref="F21:F58"/>
    <sortCondition ref="H21:H58"/>
  </sortState>
  <tableColumns count="14">
    <tableColumn id="1" name="Sr." dataDxfId="495" dataCellStyle="Normal 3">
      <calculatedColumnFormula>IFERROR(C21+1,1)</calculatedColumnFormula>
    </tableColumn>
    <tableColumn id="2" name="GradeSection" dataDxfId="494" dataCellStyle="Normal 2">
      <calculatedColumnFormula>IF(CLEAN(tblPA1[[#This Row],[Grade Code]])="", CLEAN(""),CONCATENATE(CLEAN(tblPA1[[#This Row],[Grade Code]]),CLEAN(tblPA1[[#This Row],[Section Code]])))</calculatedColumnFormula>
    </tableColumn>
    <tableColumn id="3" name="Grade Name" dataDxfId="493" dataCellStyle="Normal 3">
      <calculatedColumnFormula>CLEAN(IFERROR(INDEX(Grade_List,MATCH(tblPA1[[#This Row],[Grade Code]],Grade_ID,0),2),""))</calculatedColumnFormula>
    </tableColumn>
    <tableColumn id="4" name="Grade Code" dataDxfId="492"/>
    <tableColumn id="5" name="Section Name" dataDxfId="491" dataCellStyle="Normal 2"/>
    <tableColumn id="6" name="Section Code" dataDxfId="490" dataCellStyle="Normal 3">
      <calculatedColumnFormula>CLEAN(IFERROR(INDEX(Section_List,MATCH(tblPA1[[#This Row],[Section Name]],Section_Name,0),1),""))</calculatedColumnFormula>
    </tableColumn>
    <tableColumn id="7" name="Boy1 Total" dataDxfId="489" dataCellStyle="Comma">
      <calculatedColumnFormula>SUM(K22,M22)</calculatedColumnFormula>
    </tableColumn>
    <tableColumn id="8" name="Girl1 Total" dataDxfId="488" dataCellStyle="Comma">
      <calculatedColumnFormula>SUM(L22,N22)</calculatedColumnFormula>
    </tableColumn>
    <tableColumn id="9" name="Boy2 NewPro" dataDxfId="487" dataCellStyle="Comma"/>
    <tableColumn id="10" name="Girl2 NewPro" dataDxfId="486" dataCellStyle="Comma"/>
    <tableColumn id="11" name="Boy3 Repeat" dataDxfId="485" dataCellStyle="Comma"/>
    <tableColumn id="12" name="Girl3 Repeat" dataDxfId="484" dataCellStyle="Comma"/>
    <tableColumn id="13" name="Boy4 PreGrade1" dataDxfId="483" dataCellStyle="Comma"/>
    <tableColumn id="14" name="Girl4 PreGrade1" dataDxfId="482" dataCellStyle="Comma"/>
  </tableColumns>
  <tableStyleInfo name="TableStyleLight16" showFirstColumn="0" showLastColumn="0" showRowStripes="0" showColumnStripes="0"/>
</table>
</file>

<file path=xl/tables/table8.xml><?xml version="1.0" encoding="utf-8"?>
<table xmlns="http://schemas.openxmlformats.org/spreadsheetml/2006/main" id="5" name="tblPM06" displayName="tblPM06" ref="C17:L34" totalsRowShown="0" headerRowDxfId="474" dataDxfId="472" headerRowBorderDxfId="473" tableBorderDxfId="471" totalsRowBorderDxfId="470" dataCellStyle="Comma">
  <tableColumns count="10">
    <tableColumn id="1" name="Sr." dataDxfId="469" dataCellStyle="Normal 3"/>
    <tableColumn id="2" name="GradeSection" dataDxfId="468" dataCellStyle="Normal 3"/>
    <tableColumn id="3" name="Grade Name" dataDxfId="467"/>
    <tableColumn id="4" name="Grade Code" dataDxfId="466" dataCellStyle="Normal 3"/>
    <tableColumn id="5" name="Section Name" dataDxfId="465" dataCellStyle="Normal 2"/>
    <tableColumn id="6" name="Section Code" dataDxfId="464" dataCellStyle="Normal 3"/>
    <tableColumn id="7" name="Boy1 Enrolled" dataDxfId="463" dataCellStyle="Comma">
      <calculatedColumnFormula>IFERROR(INDEX(tblPA1[Boy1 Total],MATCH(tblPM06[GradeSection],tblPA1[GradeSection],0),1),)</calculatedColumnFormula>
    </tableColumn>
    <tableColumn id="8" name="Girl1 Enrolled" dataDxfId="462" dataCellStyle="Comma">
      <calculatedColumnFormula>IFERROR(INDEX(tblPA1[Girl1 Total],MATCH(tblPM06[GradeSection],tblPA1[GradeSection],0),1),)</calculatedColumnFormula>
    </tableColumn>
    <tableColumn id="9" name="Boy2 L75P" dataDxfId="461" dataCellStyle="Comma"/>
    <tableColumn id="10" name="Girl2 L75P" dataDxfId="460" dataCellStyle="Comma"/>
  </tableColumns>
  <tableStyleInfo name="TableStyleMedium26" showFirstColumn="0" showLastColumn="0" showRowStripes="0" showColumnStripes="0"/>
</table>
</file>

<file path=xl/tables/table9.xml><?xml version="1.0" encoding="utf-8"?>
<table xmlns="http://schemas.openxmlformats.org/spreadsheetml/2006/main" id="8" name="tblPM07" displayName="tblPM07" ref="C17:L34" totalsRowShown="0" headerRowDxfId="456" dataDxfId="454" headerRowBorderDxfId="455" tableBorderDxfId="453" totalsRowBorderDxfId="452" dataCellStyle="Comma">
  <tableColumns count="10">
    <tableColumn id="1" name="Sr." dataDxfId="451" dataCellStyle="Normal 3"/>
    <tableColumn id="2" name="GradeSection" dataDxfId="450" dataCellStyle="Normal 3"/>
    <tableColumn id="3" name="Grade Name" dataDxfId="449"/>
    <tableColumn id="4" name="Grade Code" dataDxfId="448" dataCellStyle="Normal 3"/>
    <tableColumn id="5" name="Section Name" dataDxfId="447" dataCellStyle="Normal 2"/>
    <tableColumn id="6" name="Section Code" dataDxfId="446" dataCellStyle="Normal 3"/>
    <tableColumn id="7" name="Boy1 Enrolled" dataDxfId="445" dataCellStyle="Comma">
      <calculatedColumnFormula>IFERROR(INDEX(tblPM06[Boy1 Enrolled],MATCH(tblPM07[GradeSection],  tblPM06[GradeSection],0),1),INDEX(tblPA1[Boy1 Total],MATCH(tblPM07[GradeSection],tblPA1[GradeSection],0),1))</calculatedColumnFormula>
    </tableColumn>
    <tableColumn id="8" name="Girl1 Enrolled" dataDxfId="444" dataCellStyle="Comma">
      <calculatedColumnFormula>IFERROR(INDEX(tblPM06[Girl1 Enrolled],MATCH(tblPM07[GradeSection],  tblPM06[GradeSection],0),1),INDEX(tblPA1[Girl1 Total],MATCH(tblPM07[GradeSection],tblPA1[GradeSection],0),1))</calculatedColumnFormula>
    </tableColumn>
    <tableColumn id="9" name="Boy2 L75P" dataDxfId="443" dataCellStyle="Comma"/>
    <tableColumn id="10" name="Girl2 L75P" dataDxfId="442" dataCellStyle="Comma"/>
  </tableColumns>
  <tableStyleInfo name="TableStyleMedium26" showFirstColumn="0" showLastColumn="0" showRowStripes="0" showColumnStripes="0"/>
</table>
</file>

<file path=xl/tables/table10.xml><?xml version="1.0" encoding="utf-8"?>
<table xmlns="http://schemas.openxmlformats.org/spreadsheetml/2006/main" id="2" name="tblPM08" displayName="tblPM08" ref="C17:L34" totalsRowShown="0" headerRowDxfId="438" dataDxfId="436" headerRowBorderDxfId="437" tableBorderDxfId="435" totalsRowBorderDxfId="434" dataCellStyle="Comma">
  <tableColumns count="10">
    <tableColumn id="1" name="Sr." dataDxfId="433" dataCellStyle="Normal 3"/>
    <tableColumn id="2" name="GradeSection" dataDxfId="432" dataCellStyle="Normal 3"/>
    <tableColumn id="3" name="Grade Name" dataDxfId="431"/>
    <tableColumn id="4" name="Grade Code" dataDxfId="430" dataCellStyle="Normal 3"/>
    <tableColumn id="5" name="Section Name" dataDxfId="429" dataCellStyle="Normal 2"/>
    <tableColumn id="6" name="Section Code" dataDxfId="428" dataCellStyle="Normal 3"/>
    <tableColumn id="7" name="Boy1 Enrolled" dataDxfId="427" dataCellStyle="Comma">
      <calculatedColumnFormula>IFERROR(INDEX(tblPM07[Boy1 Enrolled],MATCH(tblPM08[GradeSection],  tblPM07[GradeSection],0),1),INDEX(tblPA1[Boy1 Total],MATCH(tblPM08[GradeSection],tblPA1[GradeSection],0),1))</calculatedColumnFormula>
    </tableColumn>
    <tableColumn id="8" name="Girl1 Enrolled" dataDxfId="426" dataCellStyle="Comma">
      <calculatedColumnFormula>IFERROR(INDEX(tblPM07[Girl1 Enrolled],MATCH(tblPM08[GradeSection],  tblPM07[GradeSection],0),1),INDEX(tblPA1[Girl1 Total],MATCH(tblPM08[GradeSection],tblPA1[GradeSection],0),1))</calculatedColumnFormula>
    </tableColumn>
    <tableColumn id="9" name="Boy2 L75P" dataDxfId="425" dataCellStyle="Comma"/>
    <tableColumn id="10" name="Girl2 L75P" dataDxfId="424" dataCellStyle="Comma"/>
  </tableColumns>
  <tableStyleInfo name="TableStyleMedium26" showFirstColumn="0" showLastColumn="0" showRowStripes="0" showColumnStripes="0"/>
</table>
</file>

<file path=xl/tables/table11.xml><?xml version="1.0" encoding="utf-8"?>
<table xmlns="http://schemas.openxmlformats.org/spreadsheetml/2006/main" id="10" name="tblPM09" displayName="tblPM09" ref="C17:L34" totalsRowShown="0" headerRowDxfId="420" dataDxfId="418" headerRowBorderDxfId="419" tableBorderDxfId="417" totalsRowBorderDxfId="416" dataCellStyle="Comma">
  <tableColumns count="10">
    <tableColumn id="1" name="Sr." dataDxfId="415" dataCellStyle="Normal 3"/>
    <tableColumn id="2" name="GradeSection" dataDxfId="414" dataCellStyle="Normal 3"/>
    <tableColumn id="3" name="Grade Name" dataDxfId="413"/>
    <tableColumn id="4" name="Grade Code" dataDxfId="412" dataCellStyle="Normal 3"/>
    <tableColumn id="5" name="Section Name" dataDxfId="411" dataCellStyle="Normal 2"/>
    <tableColumn id="6" name="Section Code" dataDxfId="410" dataCellStyle="Normal 3"/>
    <tableColumn id="7" name="Boy1 Enrolled" dataDxfId="409" dataCellStyle="Comma">
      <calculatedColumnFormula>IFERROR(INDEX(tblPM08[Boy1 Enrolled],MATCH(tblPM09[GradeSection],  tblPM08[GradeSection],0),1),INDEX(tblPA1[Boy1 Total],MATCH(tblPM09[GradeSection],tblPA1[GradeSection],0),1))</calculatedColumnFormula>
    </tableColumn>
    <tableColumn id="8" name="Girl1 Enrolled" dataDxfId="408" dataCellStyle="Comma">
      <calculatedColumnFormula>IFERROR(INDEX(tblPM08[Girl1 Enrolled],MATCH(tblPM09[GradeSection],  tblPM08[GradeSection],0),1),INDEX(tblPA1[Girl1 Total],MATCH(tblPM09[GradeSection],tblPA1[GradeSection],0),1))</calculatedColumnFormula>
    </tableColumn>
    <tableColumn id="9" name="Boy2 L75P" dataDxfId="407" dataCellStyle="Comma"/>
    <tableColumn id="10" name="Girl2 L75P" dataDxfId="406" dataCellStyle="Comma"/>
  </tableColumns>
  <tableStyleInfo name="TableStyleMedium26" showFirstColumn="0" showLastColumn="0" showRowStripes="0" showColumnStripes="0"/>
</table>
</file>

<file path=xl/tables/table12.xml><?xml version="1.0" encoding="utf-8"?>
<table xmlns="http://schemas.openxmlformats.org/spreadsheetml/2006/main" id="11" name="tblPM10" displayName="tblPM10" ref="C17:L34" totalsRowShown="0" headerRowDxfId="402" dataDxfId="400" headerRowBorderDxfId="401" tableBorderDxfId="399" totalsRowBorderDxfId="398" dataCellStyle="Comma">
  <tableColumns count="10">
    <tableColumn id="1" name="Sr." dataDxfId="397" dataCellStyle="Normal 3"/>
    <tableColumn id="2" name="GradeSection" dataDxfId="396" dataCellStyle="Normal 3"/>
    <tableColumn id="3" name="Grade Name" dataDxfId="395"/>
    <tableColumn id="4" name="Grade Code" dataDxfId="394" dataCellStyle="Normal 3"/>
    <tableColumn id="5" name="Section Name" dataDxfId="393" dataCellStyle="Normal 2"/>
    <tableColumn id="6" name="Section Code" dataDxfId="392" dataCellStyle="Normal 3"/>
    <tableColumn id="7" name="Boy1 Enrolled" dataDxfId="391" dataCellStyle="Comma">
      <calculatedColumnFormula>IFERROR(INDEX(tblPM09[Boy1 Enrolled],MATCH(tblPM10[GradeSection],  tblPM09[GradeSection],0),1),INDEX(tblPA1[Boy1 Total],MATCH(tblPM10[GradeSection],tblPA1[GradeSection],0),1))</calculatedColumnFormula>
    </tableColumn>
    <tableColumn id="8" name="Girl1 Enrolled" dataDxfId="390" dataCellStyle="Comma">
      <calculatedColumnFormula>IFERROR(INDEX(tblPM09[Girl1 Enrolled],MATCH(tblPM10[GradeSection],  tblPM09[GradeSection],0),1),INDEX(tblPA1[Girl1 Total],MATCH(tblPM10[GradeSection],tblPA1[GradeSection],0),1))</calculatedColumnFormula>
    </tableColumn>
    <tableColumn id="9" name="Boy2 L75P" dataDxfId="389" dataCellStyle="Comma"/>
    <tableColumn id="10" name="Girl2 L75P" dataDxfId="388" dataCellStyle="Comma"/>
  </tableColumns>
  <tableStyleInfo name="TableStyleMedium26" showFirstColumn="0" showLastColumn="0" showRowStripes="0" showColumnStripes="0"/>
</table>
</file>

<file path=xl/tables/table13.xml><?xml version="1.0" encoding="utf-8"?>
<table xmlns="http://schemas.openxmlformats.org/spreadsheetml/2006/main" id="12" name="tblPM11" displayName="tblPM11" ref="C17:L34" totalsRowShown="0" headerRowDxfId="384" dataDxfId="382" headerRowBorderDxfId="383" tableBorderDxfId="381" totalsRowBorderDxfId="380" dataCellStyle="Comma">
  <tableColumns count="10">
    <tableColumn id="1" name="Sr." dataDxfId="379" dataCellStyle="Normal 3"/>
    <tableColumn id="2" name="GradeSection" dataDxfId="378" dataCellStyle="Normal 3"/>
    <tableColumn id="3" name="Grade Name" dataDxfId="377"/>
    <tableColumn id="4" name="Grade Code" dataDxfId="376" dataCellStyle="Normal 3"/>
    <tableColumn id="5" name="Section Name" dataDxfId="375" dataCellStyle="Normal 2"/>
    <tableColumn id="6" name="Section Code" dataDxfId="374" dataCellStyle="Normal 3"/>
    <tableColumn id="7" name="Boy1 Enrolled" dataDxfId="373" dataCellStyle="Comma">
      <calculatedColumnFormula>IFERROR(INDEX(tblPM10[Boy1 Enrolled],MATCH(tblPM11[GradeSection],  tblPM10[GradeSection],0),1),INDEX(tblPA1[Boy1 Total],MATCH(tblPM11[GradeSection],tblPA1[GradeSection],0),1))</calculatedColumnFormula>
    </tableColumn>
    <tableColumn id="8" name="Girl1 Enrolled" dataDxfId="372" dataCellStyle="Comma">
      <calculatedColumnFormula>IFERROR(INDEX(tblPM10[Girl1 Enrolled],MATCH(tblPM11[GradeSection],  tblPM10[GradeSection],0),1),INDEX(tblPA1[Girl1 Total],MATCH(tblPM11[GradeSection],tblPA1[GradeSection],0),1))</calculatedColumnFormula>
    </tableColumn>
    <tableColumn id="9" name="Boy2 L75P" dataDxfId="371" dataCellStyle="Comma"/>
    <tableColumn id="10" name="Girl2 L75P" dataDxfId="370" dataCellStyle="Comma"/>
  </tableColumns>
  <tableStyleInfo name="TableStyleMedium26" showFirstColumn="0" showLastColumn="0" showRowStripes="0" showColumnStripes="0"/>
</table>
</file>

<file path=xl/tables/table14.xml><?xml version="1.0" encoding="utf-8"?>
<table xmlns="http://schemas.openxmlformats.org/spreadsheetml/2006/main" id="13" name="tblPM12" displayName="tblPM12" ref="C17:L34" totalsRowShown="0" headerRowDxfId="366" dataDxfId="364" headerRowBorderDxfId="365" tableBorderDxfId="363" totalsRowBorderDxfId="362" dataCellStyle="Comma">
  <tableColumns count="10">
    <tableColumn id="1" name="Sr." dataDxfId="361" dataCellStyle="Normal 3"/>
    <tableColumn id="2" name="GradeSection" dataDxfId="360" dataCellStyle="Normal 3"/>
    <tableColumn id="3" name="Grade Name" dataDxfId="359"/>
    <tableColumn id="4" name="Grade Code" dataDxfId="358" dataCellStyle="Normal 3"/>
    <tableColumn id="5" name="Section Name" dataDxfId="357" dataCellStyle="Normal 2"/>
    <tableColumn id="6" name="Section Code" dataDxfId="356" dataCellStyle="Normal 3"/>
    <tableColumn id="7" name="Boy1 Enrolled" dataDxfId="355" dataCellStyle="Comma">
      <calculatedColumnFormula>IFERROR(INDEX(tblPM11[Boy1 Enrolled],MATCH(tblPM12[GradeSection],  tblPM11[GradeSection],0),1),INDEX(tblPA1[Boy1 Total],MATCH(tblPM12[GradeSection],tblPA1[GradeSection],0),1))</calculatedColumnFormula>
    </tableColumn>
    <tableColumn id="8" name="Girl1 Enrolled" dataDxfId="354" dataCellStyle="Comma">
      <calculatedColumnFormula>IFERROR(INDEX(tblPM11[Girl1 Enrolled],MATCH(tblPM12[GradeSection],  tblPM11[GradeSection],0),1),INDEX(tblPA1[Girl1 Total],MATCH(tblPM12[GradeSection],tblPA1[GradeSection],0),1))</calculatedColumnFormula>
    </tableColumn>
    <tableColumn id="9" name="Boy2 L75P" dataDxfId="353" dataCellStyle="Comma"/>
    <tableColumn id="10" name="Girl2 L75P" dataDxfId="352" dataCellStyle="Comma"/>
  </tableColumns>
  <tableStyleInfo name="TableStyleMedium26" showFirstColumn="0" showLastColumn="0" showRowStripes="0" showColumnStripes="0"/>
</table>
</file>

<file path=xl/tables/table15.xml><?xml version="1.0" encoding="utf-8"?>
<table xmlns="http://schemas.openxmlformats.org/spreadsheetml/2006/main" id="14" name="tblPM01" displayName="tblPM01" ref="C17:L34" totalsRowShown="0" headerRowDxfId="348" dataDxfId="346" headerRowBorderDxfId="347" tableBorderDxfId="345" totalsRowBorderDxfId="344" dataCellStyle="Comma">
  <tableColumns count="10">
    <tableColumn id="1" name="Sr." dataDxfId="343" dataCellStyle="Normal 3"/>
    <tableColumn id="2" name="GradeSection" dataDxfId="342" dataCellStyle="Normal 3"/>
    <tableColumn id="3" name="Grade Name" dataDxfId="341" dataCellStyle="Normal 2"/>
    <tableColumn id="4" name="Grade Code" dataDxfId="340" dataCellStyle="Normal 3"/>
    <tableColumn id="5" name="Section Name" dataDxfId="339" dataCellStyle="Normal 2"/>
    <tableColumn id="6" name="Section Code" dataDxfId="338" dataCellStyle="Normal 3"/>
    <tableColumn id="7" name="Boy1 Enrolled" dataDxfId="337" dataCellStyle="Comma">
      <calculatedColumnFormula>IFERROR(INDEX(tblPA1[Boy1 Total],MATCH(tblPM01[GradeSection],tblPA1[GradeSection],0),1),)</calculatedColumnFormula>
    </tableColumn>
    <tableColumn id="8" name="Girl1 Enrolled" dataDxfId="336" dataCellStyle="Comma">
      <calculatedColumnFormula>IFERROR(INDEX(tblPA1[Girl1 Total],MATCH(tblPM01[GradeSection],tblPA1[GradeSection],0),1),)</calculatedColumnFormula>
    </tableColumn>
    <tableColumn id="9" name="Boy2 L75P" dataDxfId="335" dataCellStyle="Comma"/>
    <tableColumn id="10" name="Girl2 L75P" dataDxfId="334" dataCellStyle="Comma"/>
  </tableColumns>
  <tableStyleInfo name="TableStyleMedium26" showFirstColumn="0" showLastColumn="0" showRowStripes="0" showColumnStripes="0"/>
</table>
</file>

<file path=xl/tables/table16.xml><?xml version="1.0" encoding="utf-8"?>
<table xmlns="http://schemas.openxmlformats.org/spreadsheetml/2006/main" id="15" name="tblPM02" displayName="tblPM02" ref="C17:L34" totalsRowShown="0" headerRowDxfId="330" dataDxfId="328" headerRowBorderDxfId="329" tableBorderDxfId="327" totalsRowBorderDxfId="326" dataCellStyle="Comma">
  <tableColumns count="10">
    <tableColumn id="1" name="Sr." dataDxfId="325" dataCellStyle="Normal 3"/>
    <tableColumn id="2" name="GradeSection" dataDxfId="324" dataCellStyle="Normal 3"/>
    <tableColumn id="3" name="Grade Name" dataDxfId="323"/>
    <tableColumn id="4" name="Grade Code" dataDxfId="322" dataCellStyle="Normal 3"/>
    <tableColumn id="5" name="Section Name" dataDxfId="321" dataCellStyle="Normal 2"/>
    <tableColumn id="6" name="Section Code" dataDxfId="320" dataCellStyle="Normal 3"/>
    <tableColumn id="7" name="Boy1 Enrolled" dataDxfId="319" dataCellStyle="Comma">
      <calculatedColumnFormula>IFERROR(INDEX(tblPM01[Boy1 Enrolled],MATCH(tblPM02[GradeSection],  tblPM01[GradeSection],0),1),INDEX(tblPA1[Boy1 Total],MATCH(tblPM02[GradeSection],tblPA1[GradeSection],0),1))</calculatedColumnFormula>
    </tableColumn>
    <tableColumn id="8" name="Girl1 Enrolled" dataDxfId="318" dataCellStyle="Comma">
      <calculatedColumnFormula>IFERROR(INDEX(tblPM01[Girl1 Enrolled],MATCH(tblPM02[GradeSection],  tblPM01[GradeSection],0),1),INDEX(tblPA1[Girl1 Total],MATCH(tblPM02[GradeSection],tblPA1[GradeSection],0),1))</calculatedColumnFormula>
    </tableColumn>
    <tableColumn id="9" name="Boy2 L75P" dataDxfId="317" dataCellStyle="Comma"/>
    <tableColumn id="10" name="Girl2 L75P" dataDxfId="316" dataCellStyle="Comma"/>
  </tableColumns>
  <tableStyleInfo name="TableStyleMedium26" showFirstColumn="0" showLastColumn="0" showRowStripes="0" showColumnStripes="0"/>
</table>
</file>

<file path=xl/tables/table17.xml><?xml version="1.0" encoding="utf-8"?>
<table xmlns="http://schemas.openxmlformats.org/spreadsheetml/2006/main" id="16" name="tblPM03" displayName="tblPM03" ref="C17:L19" totalsRowShown="0" headerRowDxfId="312" dataDxfId="310" headerRowBorderDxfId="311" tableBorderDxfId="309" totalsRowBorderDxfId="308" dataCellStyle="Comma">
  <tableColumns count="10">
    <tableColumn id="1" name="Sr." dataDxfId="307" dataCellStyle="Normal 3"/>
    <tableColumn id="2" name="GradeSection" dataDxfId="306" dataCellStyle="Normal 3"/>
    <tableColumn id="3" name="Grade Name" dataDxfId="305"/>
    <tableColumn id="4" name="Grade Code" dataDxfId="304" dataCellStyle="Normal 3"/>
    <tableColumn id="5" name="Section Name" dataDxfId="303" dataCellStyle="Normal 2"/>
    <tableColumn id="6" name="Section Code" dataDxfId="302" dataCellStyle="Normal 3"/>
    <tableColumn id="7" name="Boy1 Enrolled" dataDxfId="301" dataCellStyle="Comma">
      <calculatedColumnFormula>IFERROR(INDEX(tblPM02[Boy1 Enrolled],MATCH(tblPM03[GradeSection],  tblPM02[GradeSection],0),1),INDEX(tblPA1[Boy1 Total],MATCH(tblPM03[GradeSection],tblPA1[GradeSection],0),1))</calculatedColumnFormula>
    </tableColumn>
    <tableColumn id="8" name="Girl1 Enrolled" dataDxfId="300" dataCellStyle="Comma">
      <calculatedColumnFormula>IFERROR(INDEX(tblPM02[Girl1 Enrolled],MATCH(tblPM03[GradeSection],  tblPM02[GradeSection],0),1),INDEX(tblPA1[Girl1 Total],MATCH(tblPM03[GradeSection],tblPA1[GradeSection],0),1))</calculatedColumnFormula>
    </tableColumn>
    <tableColumn id="9" name="Boy2 L75P" dataDxfId="299" dataCellStyle="Comma"/>
    <tableColumn id="10" name="Girl2 L75P" dataDxfId="298" dataCellStyle="Comma"/>
  </tableColumns>
  <tableStyleInfo name="TableStyleMedium26" showFirstColumn="0" showLastColumn="0" showRowStripes="0" showColumnStripes="0"/>
</table>
</file>

<file path=xl/tables/table18.xml><?xml version="1.0" encoding="utf-8"?>
<table xmlns="http://schemas.openxmlformats.org/spreadsheetml/2006/main" id="4" name="tblPCET106" displayName="tblPCET106" ref="C17:Z34" totalsRowShown="0" headerRowDxfId="291" dataDxfId="290" tableBorderDxfId="289" dataCellStyle="Comma">
  <tableColumns count="24">
    <tableColumn id="1" name="Sr." dataDxfId="288" dataCellStyle="Normal 3 2"/>
    <tableColumn id="2" name="GradeSection" dataDxfId="287" dataCellStyle="Normal 3 2"/>
    <tableColumn id="3" name="Grade_x000a_Name" dataDxfId="286"/>
    <tableColumn id="4" name="Grade Code" dataDxfId="285" dataCellStyle="Normal 3 2"/>
    <tableColumn id="5" name="Section_x000a_Name" dataDxfId="284" dataCellStyle="Normal 2"/>
    <tableColumn id="6" name="Section Code" dataDxfId="283" dataCellStyle="Normal 3 2"/>
    <tableColumn id="31" name="BoyAll_x000a_Listed" dataDxfId="282" dataCellStyle="Comma"/>
    <tableColumn id="32" name="GirlAll_x000a_Listed" dataDxfId="281" dataCellStyle="Comma"/>
    <tableColumn id="7" name="BoyAll_x000a_Pass" dataDxfId="280" dataCellStyle="Comma"/>
    <tableColumn id="8" name="GirlAll_x000a_Pass" dataDxfId="279" dataCellStyle="Comma"/>
    <tableColumn id="9" name="Boy1" dataDxfId="278" dataCellStyle="Comma"/>
    <tableColumn id="10" name="Girl1" dataDxfId="277" dataCellStyle="Comma"/>
    <tableColumn id="11" name="GirlAll_x000a_Listed2" dataDxfId="276" dataCellStyle="Comma"/>
    <tableColumn id="12" name="Girl2" dataDxfId="275" dataCellStyle="Comma"/>
    <tableColumn id="13" name="Boy3" dataDxfId="274" dataCellStyle="Comma"/>
    <tableColumn id="14" name="Girl3" dataDxfId="273" dataCellStyle="Comma"/>
    <tableColumn id="15" name="Boy4" dataDxfId="272" dataCellStyle="Comma"/>
    <tableColumn id="16" name="Girl4" dataDxfId="271" dataCellStyle="Comma"/>
    <tableColumn id="17" name="Boy5" dataDxfId="270" dataCellStyle="Comma"/>
    <tableColumn id="18" name="Girl5" dataDxfId="269" dataCellStyle="Comma"/>
    <tableColumn id="19" name="Boy6" dataDxfId="268" dataCellStyle="Comma"/>
    <tableColumn id="20" name="Girl6" dataDxfId="267" dataCellStyle="Comma"/>
    <tableColumn id="21" name="Boy7" dataDxfId="266" dataCellStyle="Comma"/>
    <tableColumn id="22" name="Girl7" dataDxfId="265" dataCellStyle="Comma"/>
  </tableColumns>
  <tableStyleInfo name="TableStyleMedium26" showFirstColumn="0" showLastColumn="0" showRowStripes="0" showColumnStripes="0"/>
</table>
</file>

<file path=xl/tables/table19.xml><?xml version="1.0" encoding="utf-8"?>
<table xmlns="http://schemas.openxmlformats.org/spreadsheetml/2006/main" id="31" name="tblPCET10632" displayName="tblPCET10632" ref="C17:Z27" totalsRowShown="0" headerRowDxfId="258" dataDxfId="257" tableBorderDxfId="256" dataCellStyle="Comma">
  <tableColumns count="24">
    <tableColumn id="1" name="Sr." dataDxfId="255" dataCellStyle="Normal 3">
      <calculatedColumnFormula>IFERROR(C17+1,1)</calculatedColumnFormula>
    </tableColumn>
    <tableColumn id="2" name="GradeSection" dataDxfId="254" dataCellStyle="Normal 3"/>
    <tableColumn id="3" name="Grade_x000a_Name" dataDxfId="253"/>
    <tableColumn id="4" name="Grade Code" dataDxfId="252" dataCellStyle="Normal 3"/>
    <tableColumn id="5" name="Section_x000a_Name" dataDxfId="251" dataCellStyle="Normal 2"/>
    <tableColumn id="6" name="Section Code" dataDxfId="250" dataCellStyle="Normal 3"/>
    <tableColumn id="31" name="BoyAll_x000a_Listed" dataDxfId="249" dataCellStyle="Comma"/>
    <tableColumn id="32" name="GirlAll_x000a_Listed" dataDxfId="248" dataCellStyle="Comma"/>
    <tableColumn id="7" name="BoyAll_x000a_Pass" dataDxfId="247" dataCellStyle="Comma">
      <calculatedColumnFormula>IFERROR(INDEX(tblPM06[Boy1 Enrolled],MATCH(tblPCET10632[GradeSection],  tblPM06[GradeSection],0),1),INDEX('PA-1'!$I$22:$I$58,MATCH(tblPCET10632[GradeSection],'PA-1'!$D$22:$D$58,0),1))</calculatedColumnFormula>
    </tableColumn>
    <tableColumn id="8" name="GirlAll_x000a_Pass" dataDxfId="246" dataCellStyle="Comma">
      <calculatedColumnFormula>IFERROR(INDEX(tblPM06[Girl1 Enrolled],MATCH(tblPCET10632[GradeSection],  tblPM06[GradeSection],0),1),INDEX('PA-1'!$J$22:$J$58,MATCH(tblPCET10632[GradeSection],'PA-1'!$D$22:$D$58,0),1))</calculatedColumnFormula>
    </tableColumn>
    <tableColumn id="9" name="Boy1" dataDxfId="245" dataCellStyle="Comma"/>
    <tableColumn id="10" name="Girl1" dataDxfId="244" dataCellStyle="Comma"/>
    <tableColumn id="11" name="GirlAll_x000a_Listed2" dataDxfId="243" dataCellStyle="Comma"/>
    <tableColumn id="12" name="Girl2" dataDxfId="242" dataCellStyle="Comma"/>
    <tableColumn id="13" name="Boy3" dataDxfId="241" dataCellStyle="Comma"/>
    <tableColumn id="14" name="Girl3" dataDxfId="240" dataCellStyle="Comma"/>
    <tableColumn id="15" name="Boy4" dataDxfId="239" dataCellStyle="Comma"/>
    <tableColumn id="16" name="Girl4" dataDxfId="238" dataCellStyle="Comma"/>
    <tableColumn id="17" name="Boy5" dataDxfId="237" dataCellStyle="Comma"/>
    <tableColumn id="18" name="Girl5" dataDxfId="236" dataCellStyle="Comma"/>
    <tableColumn id="19" name="Boy6" dataDxfId="235" dataCellStyle="Comma"/>
    <tableColumn id="20" name="Girl6" dataDxfId="234" dataCellStyle="Comma"/>
    <tableColumn id="21" name="Boy7" dataDxfId="233" dataCellStyle="Comma"/>
    <tableColumn id="22" name="Girl7" dataDxfId="232" dataCellStyle="Comma"/>
  </tableColumns>
  <tableStyleInfo name="TableStyleMedium26" showFirstColumn="0" showLastColumn="0" showRowStripes="0" showColumnStripes="0"/>
</table>
</file>

<file path=xl/tables/table20.xml><?xml version="1.0" encoding="utf-8"?>
<table xmlns="http://schemas.openxmlformats.org/spreadsheetml/2006/main" id="33" name="tblPCET10634" displayName="tblPCET10634" ref="C17:Z27" totalsRowShown="0" headerRowDxfId="224" dataDxfId="223" tableBorderDxfId="222" dataCellStyle="Comma">
  <tableColumns count="24">
    <tableColumn id="1" name="Sr." dataDxfId="221" dataCellStyle="Normal 3">
      <calculatedColumnFormula>IFERROR(C17+1,1)</calculatedColumnFormula>
    </tableColumn>
    <tableColumn id="2" name="GradeSection" dataDxfId="220" dataCellStyle="Normal 3"/>
    <tableColumn id="3" name="Grade_x000a_Name" dataDxfId="219"/>
    <tableColumn id="4" name="Grade Code" dataDxfId="218" dataCellStyle="Normal 3"/>
    <tableColumn id="5" name="Section_x000a_Name" dataDxfId="217" dataCellStyle="Normal 2"/>
    <tableColumn id="6" name="Section Code" dataDxfId="216" dataCellStyle="Normal 3"/>
    <tableColumn id="31" name="BoyAll_x000a_Listed" dataDxfId="215" dataCellStyle="Comma"/>
    <tableColumn id="32" name="GirlAll_x000a_Listed" dataDxfId="214" dataCellStyle="Comma"/>
    <tableColumn id="7" name="BoyAll_x000a_Pass" dataDxfId="213" dataCellStyle="Comma">
      <calculatedColumnFormula>IFERROR(INDEX(tblPM06[Boy1 Enrolled],MATCH(tblPCET10634[GradeSection],  tblPM06[GradeSection],0),1),INDEX('PA-1'!$I$22:$I$58,MATCH(tblPCET10634[GradeSection],'PA-1'!$D$22:$D$58,0),1))</calculatedColumnFormula>
    </tableColumn>
    <tableColumn id="8" name="GirlAll_x000a_Pass" dataDxfId="212" dataCellStyle="Comma">
      <calculatedColumnFormula>IFERROR(INDEX(tblPM06[Girl1 Enrolled],MATCH(tblPCET10634[GradeSection],  tblPM06[GradeSection],0),1),INDEX('PA-1'!$J$22:$J$58,MATCH(tblPCET10634[GradeSection],'PA-1'!$D$22:$D$58,0),1))</calculatedColumnFormula>
    </tableColumn>
    <tableColumn id="9" name="Boy1" dataDxfId="211" dataCellStyle="Comma"/>
    <tableColumn id="10" name="Girl1" dataDxfId="210" dataCellStyle="Comma"/>
    <tableColumn id="11" name="GirlAll_x000a_Listed2" dataDxfId="209" dataCellStyle="Comma"/>
    <tableColumn id="12" name="Girl2" dataDxfId="208" dataCellStyle="Comma"/>
    <tableColumn id="13" name="Boy3" dataDxfId="207" dataCellStyle="Comma"/>
    <tableColumn id="14" name="Girl3" dataDxfId="206" dataCellStyle="Comma"/>
    <tableColumn id="15" name="Boy4" dataDxfId="205" dataCellStyle="Comma"/>
    <tableColumn id="16" name="Girl4" dataDxfId="204" dataCellStyle="Comma"/>
    <tableColumn id="17" name="Boy5" dataDxfId="203" dataCellStyle="Comma"/>
    <tableColumn id="18" name="Girl5" dataDxfId="202" dataCellStyle="Comma"/>
    <tableColumn id="19" name="Boy6" dataDxfId="201" dataCellStyle="Comma"/>
    <tableColumn id="20" name="Girl6" dataDxfId="200" dataCellStyle="Comma"/>
    <tableColumn id="21" name="Boy7" dataDxfId="199" dataCellStyle="Comma"/>
    <tableColumn id="22" name="Girl7" dataDxfId="198" dataCellStyle="Comma"/>
  </tableColumns>
  <tableStyleInfo name="TableStyleMedium26" showFirstColumn="0" showLastColumn="0" showRowStripes="0" showColumnStripes="0"/>
</table>
</file>

<file path=xl/tables/table21.xml><?xml version="1.0" encoding="utf-8"?>
<table xmlns="http://schemas.openxmlformats.org/spreadsheetml/2006/main" id="34" name="tblPCET10635" displayName="tblPCET10635" ref="C17:Z27" totalsRowShown="0" headerRowDxfId="191" dataDxfId="190" tableBorderDxfId="189" dataCellStyle="Comma">
  <tableColumns count="24">
    <tableColumn id="1" name="Sr." dataDxfId="188" dataCellStyle="Normal 3">
      <calculatedColumnFormula>IFERROR(C17+1,1)</calculatedColumnFormula>
    </tableColumn>
    <tableColumn id="2" name="GradeSection" dataDxfId="187" dataCellStyle="Normal 3"/>
    <tableColumn id="3" name="Grade_x000a_Name" dataDxfId="186"/>
    <tableColumn id="4" name="Grade Code" dataDxfId="185" dataCellStyle="Normal 3"/>
    <tableColumn id="5" name="Section_x000a_Name" dataDxfId="184" dataCellStyle="Normal 2"/>
    <tableColumn id="6" name="Section Code" dataDxfId="183" dataCellStyle="Normal 3"/>
    <tableColumn id="31" name="BoyAll_x000a_Listed" dataDxfId="182" dataCellStyle="Comma"/>
    <tableColumn id="32" name="GirlAll_x000a_Listed" dataDxfId="181" dataCellStyle="Comma"/>
    <tableColumn id="7" name="BoyAll_x000a_Pass" dataDxfId="180" dataCellStyle="Comma">
      <calculatedColumnFormula>IFERROR(INDEX(tblPM06[Boy1 Enrolled],MATCH(tblPCET10635[GradeSection],  tblPM06[GradeSection],0),1),INDEX('PA-1'!$I$22:$I$58,MATCH(tblPCET10635[GradeSection],'PA-1'!$D$22:$D$58,0),1))</calculatedColumnFormula>
    </tableColumn>
    <tableColumn id="8" name="GirlAll_x000a_Pass" dataDxfId="179" dataCellStyle="Comma">
      <calculatedColumnFormula>IFERROR(INDEX(tblPM06[Girl1 Enrolled],MATCH(tblPCET10635[GradeSection],  tblPM06[GradeSection],0),1),INDEX('PA-1'!$J$22:$J$58,MATCH(tblPCET10635[GradeSection],'PA-1'!$D$22:$D$58,0),1))</calculatedColumnFormula>
    </tableColumn>
    <tableColumn id="9" name="Boy1" dataDxfId="178" dataCellStyle="Comma"/>
    <tableColumn id="10" name="Girl1" dataDxfId="177" dataCellStyle="Comma"/>
    <tableColumn id="11" name="GirlAll_x000a_Listed2" dataDxfId="176" dataCellStyle="Comma"/>
    <tableColumn id="12" name="Girl2" dataDxfId="175" dataCellStyle="Comma"/>
    <tableColumn id="13" name="Boy3" dataDxfId="174" dataCellStyle="Comma"/>
    <tableColumn id="14" name="Girl3" dataDxfId="173" dataCellStyle="Comma"/>
    <tableColumn id="15" name="Boy4" dataDxfId="172" dataCellStyle="Comma"/>
    <tableColumn id="16" name="Girl4" dataDxfId="171" dataCellStyle="Comma"/>
    <tableColumn id="17" name="Boy5" dataDxfId="170" dataCellStyle="Comma"/>
    <tableColumn id="18" name="Girl5" dataDxfId="169" dataCellStyle="Comma"/>
    <tableColumn id="19" name="Boy6" dataDxfId="168" dataCellStyle="Comma"/>
    <tableColumn id="20" name="Girl6" dataDxfId="167" dataCellStyle="Comma"/>
    <tableColumn id="21" name="Boy7" dataDxfId="166" dataCellStyle="Comma"/>
    <tableColumn id="22" name="Girl7" dataDxfId="165" dataCellStyle="Comma"/>
  </tableColumns>
  <tableStyleInfo name="TableStyleMedium26" showFirstColumn="0" showLastColumn="0" showRowStripes="0" showColumnStripes="0"/>
</table>
</file>

<file path=xl/tables/table22.xml><?xml version="1.0" encoding="utf-8"?>
<table xmlns="http://schemas.openxmlformats.org/spreadsheetml/2006/main" id="35" name="tblPCET10636" displayName="tblPCET10636" ref="C17:Z27" totalsRowShown="0" headerRowDxfId="158" dataDxfId="157" tableBorderDxfId="156" dataCellStyle="Comma">
  <tableColumns count="24">
    <tableColumn id="1" name="Sr." dataDxfId="155" dataCellStyle="Normal 3">
      <calculatedColumnFormula>IFERROR(C17+1,1)</calculatedColumnFormula>
    </tableColumn>
    <tableColumn id="2" name="GradeSection" dataDxfId="154" dataCellStyle="Normal 3"/>
    <tableColumn id="3" name="Grade_x000a_Name" dataDxfId="153"/>
    <tableColumn id="4" name="Grade Code" dataDxfId="152" dataCellStyle="Normal 3"/>
    <tableColumn id="5" name="Section_x000a_Name" dataDxfId="151" dataCellStyle="Normal 2"/>
    <tableColumn id="6" name="Section Code" dataDxfId="150" dataCellStyle="Normal 3"/>
    <tableColumn id="31" name="BoyAll_x000a_Listed" dataDxfId="149" dataCellStyle="Comma"/>
    <tableColumn id="32" name="GirlAll_x000a_Listed" dataDxfId="148" dataCellStyle="Comma"/>
    <tableColumn id="7" name="BoyAll_x000a_Pass" dataDxfId="147" dataCellStyle="Comma">
      <calculatedColumnFormula>IFERROR(INDEX(tblPM06[Boy1 Enrolled],MATCH(tblPCET10636[GradeSection],  tblPM06[GradeSection],0),1),INDEX('PA-1'!$I$22:$I$58,MATCH(tblPCET10636[GradeSection],'PA-1'!$D$22:$D$58,0),1))</calculatedColumnFormula>
    </tableColumn>
    <tableColumn id="8" name="GirlAll_x000a_Pass" dataDxfId="146" dataCellStyle="Comma">
      <calculatedColumnFormula>IFERROR(INDEX(tblPM06[Girl1 Enrolled],MATCH(tblPCET10636[GradeSection],  tblPM06[GradeSection],0),1),INDEX('PA-1'!$J$22:$J$58,MATCH(tblPCET10636[GradeSection],'PA-1'!$D$22:$D$58,0),1))</calculatedColumnFormula>
    </tableColumn>
    <tableColumn id="9" name="Boy1" dataDxfId="145" dataCellStyle="Comma"/>
    <tableColumn id="10" name="Girl1" dataDxfId="144" dataCellStyle="Comma"/>
    <tableColumn id="11" name="GirlAll_x000a_Listed2" dataDxfId="143" dataCellStyle="Comma"/>
    <tableColumn id="12" name="Girl2" dataDxfId="142" dataCellStyle="Comma"/>
    <tableColumn id="13" name="Boy3" dataDxfId="141" dataCellStyle="Comma"/>
    <tableColumn id="14" name="Girl3" dataDxfId="140" dataCellStyle="Comma"/>
    <tableColumn id="15" name="Boy4" dataDxfId="139" dataCellStyle="Comma"/>
    <tableColumn id="16" name="Girl4" dataDxfId="138" dataCellStyle="Comma"/>
    <tableColumn id="17" name="Boy5" dataDxfId="137" dataCellStyle="Comma"/>
    <tableColumn id="18" name="Girl5" dataDxfId="136" dataCellStyle="Comma"/>
    <tableColumn id="19" name="Boy6" dataDxfId="135" dataCellStyle="Comma"/>
    <tableColumn id="20" name="Girl6" dataDxfId="134" dataCellStyle="Comma"/>
    <tableColumn id="21" name="Boy7" dataDxfId="133" dataCellStyle="Comma"/>
    <tableColumn id="22" name="Girl7" dataDxfId="132" dataCellStyle="Comma"/>
  </tableColumns>
  <tableStyleInfo name="TableStyleMedium26" showFirstColumn="0" showLastColumn="0" showRowStripes="0" showColumnStripes="0"/>
</table>
</file>

<file path=xl/tables/table23.xml><?xml version="1.0" encoding="utf-8"?>
<table xmlns="http://schemas.openxmlformats.org/spreadsheetml/2006/main" id="36" name="tblPCET10637" displayName="tblPCET10637" ref="C17:Z27" totalsRowShown="0" headerRowDxfId="125" dataDxfId="124" tableBorderDxfId="123" dataCellStyle="Comma">
  <tableColumns count="24">
    <tableColumn id="1" name="Sr." dataDxfId="122" dataCellStyle="Normal 3">
      <calculatedColumnFormula>IFERROR(C17+1,1)</calculatedColumnFormula>
    </tableColumn>
    <tableColumn id="2" name="GradeSection" dataDxfId="121" dataCellStyle="Normal 3"/>
    <tableColumn id="3" name="Grade_x000a_Name" dataDxfId="120"/>
    <tableColumn id="4" name="Grade Code" dataDxfId="119" dataCellStyle="Normal 3"/>
    <tableColumn id="5" name="Section_x000a_Name" dataDxfId="118" dataCellStyle="Normal 2"/>
    <tableColumn id="6" name="Section Code" dataDxfId="117" dataCellStyle="Normal 3"/>
    <tableColumn id="31" name="BoyAll_x000a_Listed" dataDxfId="116" dataCellStyle="Comma"/>
    <tableColumn id="32" name="GirlAll_x000a_Listed" dataDxfId="115" dataCellStyle="Comma"/>
    <tableColumn id="7" name="BoyAll_x000a_Pass" dataDxfId="114" dataCellStyle="Comma">
      <calculatedColumnFormula>IFERROR(INDEX(tblPM06[Boy1 Enrolled],MATCH(tblPCET10637[GradeSection],  tblPM06[GradeSection],0),1),INDEX('PA-1'!$I$22:$I$58,MATCH(tblPCET10637[GradeSection],'PA-1'!$D$22:$D$58,0),1))</calculatedColumnFormula>
    </tableColumn>
    <tableColumn id="8" name="GirlAll_x000a_Pass" dataDxfId="113" dataCellStyle="Comma">
      <calculatedColumnFormula>IFERROR(INDEX(tblPM06[Girl1 Enrolled],MATCH(tblPCET10637[GradeSection],  tblPM06[GradeSection],0),1),INDEX('PA-1'!$J$22:$J$58,MATCH(tblPCET10637[GradeSection],'PA-1'!$D$22:$D$58,0),1))</calculatedColumnFormula>
    </tableColumn>
    <tableColumn id="9" name="Boy1" dataDxfId="112" dataCellStyle="Comma"/>
    <tableColumn id="10" name="Girl1" dataDxfId="111" dataCellStyle="Comma"/>
    <tableColumn id="11" name="GirlAll_x000a_Listed2" dataDxfId="110" dataCellStyle="Comma"/>
    <tableColumn id="12" name="Girl2" dataDxfId="109" dataCellStyle="Comma"/>
    <tableColumn id="13" name="Boy3" dataDxfId="108" dataCellStyle="Comma"/>
    <tableColumn id="14" name="Girl3" dataDxfId="107" dataCellStyle="Comma"/>
    <tableColumn id="15" name="Boy4" dataDxfId="106" dataCellStyle="Comma"/>
    <tableColumn id="16" name="Girl4" dataDxfId="105" dataCellStyle="Comma"/>
    <tableColumn id="17" name="Boy5" dataDxfId="104" dataCellStyle="Comma"/>
    <tableColumn id="18" name="Girl5" dataDxfId="103" dataCellStyle="Comma"/>
    <tableColumn id="19" name="Boy6" dataDxfId="102" dataCellStyle="Comma"/>
    <tableColumn id="20" name="Girl6" dataDxfId="101" dataCellStyle="Comma"/>
    <tableColumn id="21" name="Boy7" dataDxfId="100" dataCellStyle="Comma"/>
    <tableColumn id="22" name="Girl7" dataDxfId="99" dataCellStyle="Comma"/>
  </tableColumns>
  <tableStyleInfo name="TableStyleMedium26" showFirstColumn="0" showLastColumn="0" showRowStripes="0" showColumnStripes="0"/>
</table>
</file>

<file path=xl/tables/table24.xml><?xml version="1.0" encoding="utf-8"?>
<table xmlns="http://schemas.openxmlformats.org/spreadsheetml/2006/main" id="37" name="tblPCET10638" displayName="tblPCET10638" ref="C17:Z27" totalsRowShown="0" headerRowDxfId="92" dataDxfId="91" tableBorderDxfId="90" dataCellStyle="Comma">
  <tableColumns count="24">
    <tableColumn id="1" name="Sr." dataDxfId="89" dataCellStyle="Normal 3">
      <calculatedColumnFormula>IFERROR(C17+1,1)</calculatedColumnFormula>
    </tableColumn>
    <tableColumn id="2" name="GradeSection" dataDxfId="88" dataCellStyle="Normal 3"/>
    <tableColumn id="3" name="Grade_x000a_Name" dataDxfId="87"/>
    <tableColumn id="4" name="Grade Code" dataDxfId="86" dataCellStyle="Normal 3"/>
    <tableColumn id="5" name="Section_x000a_Name" dataDxfId="85" dataCellStyle="Normal 2"/>
    <tableColumn id="6" name="Section Code" dataDxfId="84" dataCellStyle="Normal 3"/>
    <tableColumn id="31" name="BoyAll_x000a_Listed" dataDxfId="83" dataCellStyle="Comma"/>
    <tableColumn id="32" name="GirlAll_x000a_Listed" dataDxfId="82" dataCellStyle="Comma"/>
    <tableColumn id="7" name="BoyAll_x000a_Pass" dataDxfId="81" dataCellStyle="Comma">
      <calculatedColumnFormula>IFERROR(INDEX(tblPM06[Boy1 Enrolled],MATCH(tblPCET10638[GradeSection],  tblPM06[GradeSection],0),1),INDEX('PA-1'!$I$22:$I$58,MATCH(tblPCET10638[GradeSection],'PA-1'!$D$22:$D$58,0),1))</calculatedColumnFormula>
    </tableColumn>
    <tableColumn id="8" name="GirlAll_x000a_Pass" dataDxfId="80" dataCellStyle="Comma">
      <calculatedColumnFormula>IFERROR(INDEX(tblPM06[Girl1 Enrolled],MATCH(tblPCET10638[GradeSection],  tblPM06[GradeSection],0),1),INDEX('PA-1'!$J$22:$J$58,MATCH(tblPCET10638[GradeSection],'PA-1'!$D$22:$D$58,0),1))</calculatedColumnFormula>
    </tableColumn>
    <tableColumn id="9" name="Boy1" dataDxfId="79" dataCellStyle="Comma"/>
    <tableColumn id="10" name="Girl1" dataDxfId="78" dataCellStyle="Comma"/>
    <tableColumn id="11" name="GirlAll_x000a_Listed2" dataDxfId="77" dataCellStyle="Comma"/>
    <tableColumn id="12" name="Girl2" dataDxfId="76" dataCellStyle="Comma"/>
    <tableColumn id="13" name="Boy3" dataDxfId="75" dataCellStyle="Comma"/>
    <tableColumn id="14" name="Girl3" dataDxfId="74" dataCellStyle="Comma"/>
    <tableColumn id="15" name="Boy4" dataDxfId="73" dataCellStyle="Comma"/>
    <tableColumn id="16" name="Girl4" dataDxfId="72" dataCellStyle="Comma"/>
    <tableColumn id="17" name="Boy5" dataDxfId="71" dataCellStyle="Comma"/>
    <tableColumn id="18" name="Girl5" dataDxfId="70" dataCellStyle="Comma"/>
    <tableColumn id="19" name="Boy6" dataDxfId="69" dataCellStyle="Comma"/>
    <tableColumn id="20" name="Girl6" dataDxfId="68" dataCellStyle="Comma"/>
    <tableColumn id="21" name="Boy7" dataDxfId="67" dataCellStyle="Comma"/>
    <tableColumn id="22" name="Girl7" dataDxfId="66" dataCellStyle="Comma"/>
  </tableColumns>
  <tableStyleInfo name="TableStyleMedium26" showFirstColumn="0" showLastColumn="0" showRowStripes="0" showColumnStripes="0"/>
</table>
</file>

<file path=xl/tables/table25.xml><?xml version="1.0" encoding="utf-8"?>
<table xmlns="http://schemas.openxmlformats.org/spreadsheetml/2006/main" id="38" name="tblPCET10639" displayName="tblPCET10639" ref="C17:Z27" totalsRowShown="0" headerRowDxfId="59" dataDxfId="58" tableBorderDxfId="57" dataCellStyle="Comma">
  <tableColumns count="24">
    <tableColumn id="1" name="Sr." dataDxfId="56" dataCellStyle="Normal 3">
      <calculatedColumnFormula>IFERROR(C17+1,1)</calculatedColumnFormula>
    </tableColumn>
    <tableColumn id="2" name="GradeSection" dataDxfId="55" dataCellStyle="Normal 3"/>
    <tableColumn id="3" name="Grade_x000a_Name" dataDxfId="54"/>
    <tableColumn id="4" name="Grade Code" dataDxfId="53" dataCellStyle="Normal 3"/>
    <tableColumn id="5" name="Section_x000a_Name" dataDxfId="52" dataCellStyle="Normal 2"/>
    <tableColumn id="6" name="Section Code" dataDxfId="51" dataCellStyle="Normal 3"/>
    <tableColumn id="31" name="BoyAll_x000a_Listed" dataDxfId="50" dataCellStyle="Comma"/>
    <tableColumn id="32" name="GirlAll_x000a_Listed" dataDxfId="49" dataCellStyle="Comma"/>
    <tableColumn id="7" name="BoyAll_x000a_Pass" dataDxfId="48" dataCellStyle="Comma">
      <calculatedColumnFormula>IFERROR(INDEX(tblPM06[Boy1 Enrolled],MATCH(tblPCET10639[GradeSection],  tblPM06[GradeSection],0),1),INDEX('PA-1'!$I$22:$I$58,MATCH(tblPCET10639[GradeSection],'PA-1'!$D$22:$D$58,0),1))</calculatedColumnFormula>
    </tableColumn>
    <tableColumn id="8" name="GirlAll_x000a_Pass" dataDxfId="47" dataCellStyle="Comma">
      <calculatedColumnFormula>IFERROR(INDEX(tblPM06[Girl1 Enrolled],MATCH(tblPCET10639[GradeSection],  tblPM06[GradeSection],0),1),INDEX('PA-1'!$J$22:$J$58,MATCH(tblPCET10639[GradeSection],'PA-1'!$D$22:$D$58,0),1))</calculatedColumnFormula>
    </tableColumn>
    <tableColumn id="9" name="Boy1" dataDxfId="46" dataCellStyle="Comma"/>
    <tableColumn id="10" name="Girl1" dataDxfId="45" dataCellStyle="Comma"/>
    <tableColumn id="11" name="GirlAll_x000a_Listed2" dataDxfId="44" dataCellStyle="Comma"/>
    <tableColumn id="12" name="Girl2" dataDxfId="43" dataCellStyle="Comma"/>
    <tableColumn id="13" name="Boy3" dataDxfId="42" dataCellStyle="Comma"/>
    <tableColumn id="14" name="Girl3" dataDxfId="41" dataCellStyle="Comma"/>
    <tableColumn id="15" name="Boy4" dataDxfId="40" dataCellStyle="Comma"/>
    <tableColumn id="16" name="Girl4" dataDxfId="39" dataCellStyle="Comma"/>
    <tableColumn id="17" name="Boy5" dataDxfId="38" dataCellStyle="Comma"/>
    <tableColumn id="18" name="Girl5" dataDxfId="37" dataCellStyle="Comma"/>
    <tableColumn id="19" name="Boy6" dataDxfId="36" dataCellStyle="Comma"/>
    <tableColumn id="20" name="Girl6" dataDxfId="35" dataCellStyle="Comma"/>
    <tableColumn id="21" name="Boy7" dataDxfId="34" dataCellStyle="Comma"/>
    <tableColumn id="22" name="Girl7" dataDxfId="33" dataCellStyle="Comma"/>
  </tableColumns>
  <tableStyleInfo name="TableStyleMedium26" showFirstColumn="0" showLastColumn="0" showRowStripes="0" showColumnStripes="0"/>
</table>
</file>

<file path=xl/tables/table26.xml><?xml version="1.0" encoding="utf-8"?>
<table xmlns="http://schemas.openxmlformats.org/spreadsheetml/2006/main" id="39" name="tblPCET10640" displayName="tblPCET10640" ref="C17:Z27" totalsRowShown="0" headerRowDxfId="26" dataDxfId="25" tableBorderDxfId="24" dataCellStyle="Comma">
  <tableColumns count="24">
    <tableColumn id="1" name="Sr." dataDxfId="23" dataCellStyle="Normal 3">
      <calculatedColumnFormula>IFERROR(C17+1,1)</calculatedColumnFormula>
    </tableColumn>
    <tableColumn id="2" name="GradeSection" dataDxfId="22" dataCellStyle="Normal 3"/>
    <tableColumn id="3" name="Grade_x000a_Name" dataDxfId="21"/>
    <tableColumn id="4" name="Grade Code" dataDxfId="20" dataCellStyle="Normal 3"/>
    <tableColumn id="5" name="Section_x000a_Name" dataDxfId="19" dataCellStyle="Normal 2"/>
    <tableColumn id="6" name="Section Code" dataDxfId="18" dataCellStyle="Normal 3"/>
    <tableColumn id="31" name="BoyAll_x000a_Listed" dataDxfId="17" dataCellStyle="Comma"/>
    <tableColumn id="32" name="GirlAll_x000a_Listed" dataDxfId="16" dataCellStyle="Comma"/>
    <tableColumn id="7" name="BoyAll_x000a_Pass" dataDxfId="15" dataCellStyle="Comma">
      <calculatedColumnFormula>IFERROR(INDEX(tblPM06[Boy1 Enrolled],MATCH(tblPCET10640[GradeSection],  tblPM06[GradeSection],0),1),INDEX('PA-1'!$I$22:$I$58,MATCH(tblPCET10640[GradeSection],'PA-1'!$D$22:$D$58,0),1))</calculatedColumnFormula>
    </tableColumn>
    <tableColumn id="8" name="GirlAll_x000a_Pass" dataDxfId="14" dataCellStyle="Comma">
      <calculatedColumnFormula>IFERROR(INDEX(tblPM06[Girl1 Enrolled],MATCH(tblPCET10640[GradeSection],  tblPM06[GradeSection],0),1),INDEX('PA-1'!$J$22:$J$58,MATCH(tblPCET10640[GradeSection],'PA-1'!$D$22:$D$58,0),1))</calculatedColumnFormula>
    </tableColumn>
    <tableColumn id="9" name="Boy1" dataDxfId="13" dataCellStyle="Comma"/>
    <tableColumn id="10" name="Girl1" dataDxfId="12" dataCellStyle="Comma"/>
    <tableColumn id="11" name="GirlAll_x000a_Listed2" dataDxfId="11" dataCellStyle="Comma"/>
    <tableColumn id="12" name="Girl2" dataDxfId="10" dataCellStyle="Comma"/>
    <tableColumn id="13" name="Boy3" dataDxfId="9" dataCellStyle="Comma"/>
    <tableColumn id="14" name="Girl3" dataDxfId="8" dataCellStyle="Comma"/>
    <tableColumn id="15" name="Boy4" dataDxfId="7" dataCellStyle="Comma"/>
    <tableColumn id="16" name="Girl4" dataDxfId="6" dataCellStyle="Comma"/>
    <tableColumn id="17" name="Boy5" dataDxfId="5" dataCellStyle="Comma"/>
    <tableColumn id="18" name="Girl5" dataDxfId="4" dataCellStyle="Comma"/>
    <tableColumn id="19" name="Boy6" dataDxfId="3" dataCellStyle="Comma"/>
    <tableColumn id="20" name="Girl6" dataDxfId="2" dataCellStyle="Comma"/>
    <tableColumn id="21" name="Boy7" dataDxfId="1" dataCellStyle="Comma"/>
    <tableColumn id="22" name="Girl7" dataDxfId="0" dataCellStyle="Comma"/>
  </tableColumns>
  <tableStyleInfo name="TableStyleMedium2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control" Target="../activeX/activeX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image" Target="../media/image6.emf"/><Relationship Id="rId18" Type="http://schemas.openxmlformats.org/officeDocument/2006/relationships/control" Target="../activeX/activeX9.xml"/><Relationship Id="rId3" Type="http://schemas.openxmlformats.org/officeDocument/2006/relationships/vmlDrawing" Target="../drawings/vmlDrawing2.vml"/><Relationship Id="rId21" Type="http://schemas.openxmlformats.org/officeDocument/2006/relationships/image" Target="../media/image10.emf"/><Relationship Id="rId7" Type="http://schemas.openxmlformats.org/officeDocument/2006/relationships/image" Target="../media/image3.emf"/><Relationship Id="rId12" Type="http://schemas.openxmlformats.org/officeDocument/2006/relationships/control" Target="../activeX/activeX6.xml"/><Relationship Id="rId17" Type="http://schemas.openxmlformats.org/officeDocument/2006/relationships/image" Target="../media/image8.emf"/><Relationship Id="rId2" Type="http://schemas.openxmlformats.org/officeDocument/2006/relationships/drawing" Target="../drawings/drawing2.xml"/><Relationship Id="rId16" Type="http://schemas.openxmlformats.org/officeDocument/2006/relationships/control" Target="../activeX/activeX8.xml"/><Relationship Id="rId20" Type="http://schemas.openxmlformats.org/officeDocument/2006/relationships/control" Target="../activeX/activeX10.xml"/><Relationship Id="rId1" Type="http://schemas.openxmlformats.org/officeDocument/2006/relationships/printerSettings" Target="../printerSettings/printerSettings8.bin"/><Relationship Id="rId6" Type="http://schemas.openxmlformats.org/officeDocument/2006/relationships/control" Target="../activeX/activeX3.xml"/><Relationship Id="rId11" Type="http://schemas.openxmlformats.org/officeDocument/2006/relationships/image" Target="../media/image5.emf"/><Relationship Id="rId5" Type="http://schemas.openxmlformats.org/officeDocument/2006/relationships/image" Target="../media/image2.emf"/><Relationship Id="rId15" Type="http://schemas.openxmlformats.org/officeDocument/2006/relationships/image" Target="../media/image7.emf"/><Relationship Id="rId23" Type="http://schemas.openxmlformats.org/officeDocument/2006/relationships/comments" Target="../comments1.xml"/><Relationship Id="rId10" Type="http://schemas.openxmlformats.org/officeDocument/2006/relationships/control" Target="../activeX/activeX5.xml"/><Relationship Id="rId19" Type="http://schemas.openxmlformats.org/officeDocument/2006/relationships/image" Target="../media/image9.emf"/><Relationship Id="rId4" Type="http://schemas.openxmlformats.org/officeDocument/2006/relationships/control" Target="../activeX/activeX2.xml"/><Relationship Id="rId9" Type="http://schemas.openxmlformats.org/officeDocument/2006/relationships/image" Target="../media/image4.emf"/><Relationship Id="rId14" Type="http://schemas.openxmlformats.org/officeDocument/2006/relationships/control" Target="../activeX/activeX7.xml"/><Relationship Id="rId22" Type="http://schemas.openxmlformats.org/officeDocument/2006/relationships/ctrlProp" Target="../ctrlProps/ctrlProp1.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2.xml"/><Relationship Id="rId2" Type="http://schemas.openxmlformats.org/officeDocument/2006/relationships/drawing" Target="../drawings/drawing3.xml"/><Relationship Id="rId1" Type="http://schemas.openxmlformats.org/officeDocument/2006/relationships/printerSettings" Target="../printerSettings/printerSettings9.bin"/><Relationship Id="rId6" Type="http://schemas.openxmlformats.org/officeDocument/2006/relationships/table" Target="../tables/table1.xml"/><Relationship Id="rId5" Type="http://schemas.openxmlformats.org/officeDocument/2006/relationships/image" Target="../media/image11.emf"/><Relationship Id="rId4" Type="http://schemas.openxmlformats.org/officeDocument/2006/relationships/control" Target="../activeX/activeX11.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0.xml.rels><?xml version="1.0" encoding="UTF-8" standalone="yes"?>
<Relationships xmlns="http://schemas.openxmlformats.org/package/2006/relationships"><Relationship Id="rId8" Type="http://schemas.openxmlformats.org/officeDocument/2006/relationships/control" Target="../activeX/activeX14.xml"/><Relationship Id="rId3" Type="http://schemas.openxmlformats.org/officeDocument/2006/relationships/vmlDrawing" Target="../drawings/vmlDrawing4.vml"/><Relationship Id="rId7" Type="http://schemas.openxmlformats.org/officeDocument/2006/relationships/image" Target="../media/image13.emf"/><Relationship Id="rId2" Type="http://schemas.openxmlformats.org/officeDocument/2006/relationships/drawing" Target="../drawings/drawing4.xml"/><Relationship Id="rId1" Type="http://schemas.openxmlformats.org/officeDocument/2006/relationships/printerSettings" Target="../printerSettings/printerSettings11.bin"/><Relationship Id="rId6" Type="http://schemas.openxmlformats.org/officeDocument/2006/relationships/control" Target="../activeX/activeX13.xml"/><Relationship Id="rId5" Type="http://schemas.openxmlformats.org/officeDocument/2006/relationships/image" Target="../media/image12.emf"/><Relationship Id="rId10" Type="http://schemas.openxmlformats.org/officeDocument/2006/relationships/table" Target="../tables/table2.xml"/><Relationship Id="rId4" Type="http://schemas.openxmlformats.org/officeDocument/2006/relationships/control" Target="../activeX/activeX12.xml"/><Relationship Id="rId9" Type="http://schemas.openxmlformats.org/officeDocument/2006/relationships/image" Target="../media/image14.emf"/></Relationships>
</file>

<file path=xl/worksheets/_rels/sheet34.xml.rels><?xml version="1.0" encoding="UTF-8" standalone="yes"?>
<Relationships xmlns="http://schemas.openxmlformats.org/package/2006/relationships"><Relationship Id="rId8" Type="http://schemas.openxmlformats.org/officeDocument/2006/relationships/control" Target="../activeX/activeX17.xml"/><Relationship Id="rId3" Type="http://schemas.openxmlformats.org/officeDocument/2006/relationships/vmlDrawing" Target="../drawings/vmlDrawing5.vml"/><Relationship Id="rId7" Type="http://schemas.openxmlformats.org/officeDocument/2006/relationships/image" Target="../media/image16.emf"/><Relationship Id="rId2" Type="http://schemas.openxmlformats.org/officeDocument/2006/relationships/drawing" Target="../drawings/drawing5.xml"/><Relationship Id="rId1" Type="http://schemas.openxmlformats.org/officeDocument/2006/relationships/printerSettings" Target="../printerSettings/printerSettings12.bin"/><Relationship Id="rId6" Type="http://schemas.openxmlformats.org/officeDocument/2006/relationships/control" Target="../activeX/activeX16.xml"/><Relationship Id="rId5" Type="http://schemas.openxmlformats.org/officeDocument/2006/relationships/image" Target="../media/image15.emf"/><Relationship Id="rId10" Type="http://schemas.openxmlformats.org/officeDocument/2006/relationships/table" Target="../tables/table3.xml"/><Relationship Id="rId4" Type="http://schemas.openxmlformats.org/officeDocument/2006/relationships/control" Target="../activeX/activeX15.xml"/><Relationship Id="rId9" Type="http://schemas.openxmlformats.org/officeDocument/2006/relationships/image" Target="../media/image17.emf"/></Relationships>
</file>

<file path=xl/worksheets/_rels/sheet35.xml.rels><?xml version="1.0" encoding="UTF-8" standalone="yes"?>
<Relationships xmlns="http://schemas.openxmlformats.org/package/2006/relationships"><Relationship Id="rId8" Type="http://schemas.openxmlformats.org/officeDocument/2006/relationships/control" Target="../activeX/activeX20.xml"/><Relationship Id="rId3" Type="http://schemas.openxmlformats.org/officeDocument/2006/relationships/vmlDrawing" Target="../drawings/vmlDrawing6.vml"/><Relationship Id="rId7" Type="http://schemas.openxmlformats.org/officeDocument/2006/relationships/image" Target="../media/image19.emf"/><Relationship Id="rId2" Type="http://schemas.openxmlformats.org/officeDocument/2006/relationships/drawing" Target="../drawings/drawing6.xml"/><Relationship Id="rId1" Type="http://schemas.openxmlformats.org/officeDocument/2006/relationships/printerSettings" Target="../printerSettings/printerSettings13.bin"/><Relationship Id="rId6" Type="http://schemas.openxmlformats.org/officeDocument/2006/relationships/control" Target="../activeX/activeX19.xml"/><Relationship Id="rId5" Type="http://schemas.openxmlformats.org/officeDocument/2006/relationships/image" Target="../media/image18.emf"/><Relationship Id="rId10" Type="http://schemas.openxmlformats.org/officeDocument/2006/relationships/comments" Target="../comments3.xml"/><Relationship Id="rId4" Type="http://schemas.openxmlformats.org/officeDocument/2006/relationships/control" Target="../activeX/activeX18.xml"/><Relationship Id="rId9" Type="http://schemas.openxmlformats.org/officeDocument/2006/relationships/image" Target="../media/image20.emf"/></Relationships>
</file>

<file path=xl/worksheets/_rels/sheet36.xml.rels><?xml version="1.0" encoding="UTF-8" standalone="yes"?>
<Relationships xmlns="http://schemas.openxmlformats.org/package/2006/relationships"><Relationship Id="rId8" Type="http://schemas.openxmlformats.org/officeDocument/2006/relationships/control" Target="../activeX/activeX23.xml"/><Relationship Id="rId3" Type="http://schemas.openxmlformats.org/officeDocument/2006/relationships/vmlDrawing" Target="../drawings/vmlDrawing7.vml"/><Relationship Id="rId7" Type="http://schemas.openxmlformats.org/officeDocument/2006/relationships/image" Target="../media/image22.emf"/><Relationship Id="rId2" Type="http://schemas.openxmlformats.org/officeDocument/2006/relationships/drawing" Target="../drawings/drawing7.xml"/><Relationship Id="rId1" Type="http://schemas.openxmlformats.org/officeDocument/2006/relationships/printerSettings" Target="../printerSettings/printerSettings14.bin"/><Relationship Id="rId6" Type="http://schemas.openxmlformats.org/officeDocument/2006/relationships/control" Target="../activeX/activeX22.xml"/><Relationship Id="rId5" Type="http://schemas.openxmlformats.org/officeDocument/2006/relationships/image" Target="../media/image21.emf"/><Relationship Id="rId10" Type="http://schemas.openxmlformats.org/officeDocument/2006/relationships/table" Target="../tables/table4.xml"/><Relationship Id="rId4" Type="http://schemas.openxmlformats.org/officeDocument/2006/relationships/control" Target="../activeX/activeX21.xml"/><Relationship Id="rId9" Type="http://schemas.openxmlformats.org/officeDocument/2006/relationships/image" Target="../media/image23.emf"/></Relationships>
</file>

<file path=xl/worksheets/_rels/sheet37.xml.rels><?xml version="1.0" encoding="UTF-8" standalone="yes"?>
<Relationships xmlns="http://schemas.openxmlformats.org/package/2006/relationships"><Relationship Id="rId8" Type="http://schemas.openxmlformats.org/officeDocument/2006/relationships/control" Target="../activeX/activeX26.xml"/><Relationship Id="rId3" Type="http://schemas.openxmlformats.org/officeDocument/2006/relationships/vmlDrawing" Target="../drawings/vmlDrawing8.vml"/><Relationship Id="rId7" Type="http://schemas.openxmlformats.org/officeDocument/2006/relationships/image" Target="../media/image25.emf"/><Relationship Id="rId2" Type="http://schemas.openxmlformats.org/officeDocument/2006/relationships/drawing" Target="../drawings/drawing8.xml"/><Relationship Id="rId1" Type="http://schemas.openxmlformats.org/officeDocument/2006/relationships/printerSettings" Target="../printerSettings/printerSettings15.bin"/><Relationship Id="rId6" Type="http://schemas.openxmlformats.org/officeDocument/2006/relationships/control" Target="../activeX/activeX25.xml"/><Relationship Id="rId5" Type="http://schemas.openxmlformats.org/officeDocument/2006/relationships/image" Target="../media/image24.emf"/><Relationship Id="rId10" Type="http://schemas.openxmlformats.org/officeDocument/2006/relationships/table" Target="../tables/table5.xml"/><Relationship Id="rId4" Type="http://schemas.openxmlformats.org/officeDocument/2006/relationships/control" Target="../activeX/activeX24.xml"/><Relationship Id="rId9" Type="http://schemas.openxmlformats.org/officeDocument/2006/relationships/image" Target="../media/image26.emf"/></Relationships>
</file>

<file path=xl/worksheets/_rels/sheet39.xml.rels><?xml version="1.0" encoding="UTF-8" standalone="yes"?>
<Relationships xmlns="http://schemas.openxmlformats.org/package/2006/relationships"><Relationship Id="rId8" Type="http://schemas.openxmlformats.org/officeDocument/2006/relationships/control" Target="../activeX/activeX29.xml"/><Relationship Id="rId3" Type="http://schemas.openxmlformats.org/officeDocument/2006/relationships/vmlDrawing" Target="../drawings/vmlDrawing9.vml"/><Relationship Id="rId7" Type="http://schemas.openxmlformats.org/officeDocument/2006/relationships/image" Target="../media/image28.emf"/><Relationship Id="rId2" Type="http://schemas.openxmlformats.org/officeDocument/2006/relationships/drawing" Target="../drawings/drawing9.xml"/><Relationship Id="rId1" Type="http://schemas.openxmlformats.org/officeDocument/2006/relationships/printerSettings" Target="../printerSettings/printerSettings16.bin"/><Relationship Id="rId6" Type="http://schemas.openxmlformats.org/officeDocument/2006/relationships/control" Target="../activeX/activeX28.xml"/><Relationship Id="rId5" Type="http://schemas.openxmlformats.org/officeDocument/2006/relationships/image" Target="../media/image27.emf"/><Relationship Id="rId10" Type="http://schemas.openxmlformats.org/officeDocument/2006/relationships/table" Target="../tables/table6.xml"/><Relationship Id="rId4" Type="http://schemas.openxmlformats.org/officeDocument/2006/relationships/control" Target="../activeX/activeX27.xml"/><Relationship Id="rId9" Type="http://schemas.openxmlformats.org/officeDocument/2006/relationships/image" Target="../media/image29.emf"/></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1.xml.rels><?xml version="1.0" encoding="UTF-8" standalone="yes"?>
<Relationships xmlns="http://schemas.openxmlformats.org/package/2006/relationships"><Relationship Id="rId8" Type="http://schemas.openxmlformats.org/officeDocument/2006/relationships/control" Target="../activeX/activeX32.xml"/><Relationship Id="rId3" Type="http://schemas.openxmlformats.org/officeDocument/2006/relationships/vmlDrawing" Target="../drawings/vmlDrawing10.vml"/><Relationship Id="rId7" Type="http://schemas.openxmlformats.org/officeDocument/2006/relationships/image" Target="../media/image31.emf"/><Relationship Id="rId2" Type="http://schemas.openxmlformats.org/officeDocument/2006/relationships/drawing" Target="../drawings/drawing10.xml"/><Relationship Id="rId1" Type="http://schemas.openxmlformats.org/officeDocument/2006/relationships/printerSettings" Target="../printerSettings/printerSettings20.bin"/><Relationship Id="rId6" Type="http://schemas.openxmlformats.org/officeDocument/2006/relationships/control" Target="../activeX/activeX31.xml"/><Relationship Id="rId5" Type="http://schemas.openxmlformats.org/officeDocument/2006/relationships/image" Target="../media/image30.emf"/><Relationship Id="rId10" Type="http://schemas.openxmlformats.org/officeDocument/2006/relationships/table" Target="../tables/table7.xml"/><Relationship Id="rId4" Type="http://schemas.openxmlformats.org/officeDocument/2006/relationships/control" Target="../activeX/activeX30.xml"/><Relationship Id="rId9" Type="http://schemas.openxmlformats.org/officeDocument/2006/relationships/image" Target="../media/image32.emf"/></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67.xml.rels><?xml version="1.0" encoding="UTF-8" standalone="yes"?>
<Relationships xmlns="http://schemas.openxmlformats.org/package/2006/relationships"><Relationship Id="rId3" Type="http://schemas.openxmlformats.org/officeDocument/2006/relationships/vmlDrawing" Target="../drawings/vmlDrawing11.vml"/><Relationship Id="rId7" Type="http://schemas.openxmlformats.org/officeDocument/2006/relationships/image" Target="../media/image34.emf"/><Relationship Id="rId2" Type="http://schemas.openxmlformats.org/officeDocument/2006/relationships/drawing" Target="../drawings/drawing11.xml"/><Relationship Id="rId1" Type="http://schemas.openxmlformats.org/officeDocument/2006/relationships/printerSettings" Target="../printerSettings/printerSettings24.bin"/><Relationship Id="rId6" Type="http://schemas.openxmlformats.org/officeDocument/2006/relationships/control" Target="../activeX/activeX34.xml"/><Relationship Id="rId5" Type="http://schemas.openxmlformats.org/officeDocument/2006/relationships/image" Target="../media/image33.emf"/><Relationship Id="rId4" Type="http://schemas.openxmlformats.org/officeDocument/2006/relationships/control" Target="../activeX/activeX33.xml"/></Relationships>
</file>

<file path=xl/worksheets/_rels/sheet74.xml.rels><?xml version="1.0" encoding="UTF-8" standalone="yes"?>
<Relationships xmlns="http://schemas.openxmlformats.org/package/2006/relationships"><Relationship Id="rId8" Type="http://schemas.openxmlformats.org/officeDocument/2006/relationships/control" Target="../activeX/activeX37.xml"/><Relationship Id="rId3" Type="http://schemas.openxmlformats.org/officeDocument/2006/relationships/vmlDrawing" Target="../drawings/vmlDrawing12.vml"/><Relationship Id="rId7" Type="http://schemas.openxmlformats.org/officeDocument/2006/relationships/image" Target="../media/image36.emf"/><Relationship Id="rId2" Type="http://schemas.openxmlformats.org/officeDocument/2006/relationships/drawing" Target="../drawings/drawing12.xml"/><Relationship Id="rId1" Type="http://schemas.openxmlformats.org/officeDocument/2006/relationships/printerSettings" Target="../printerSettings/printerSettings25.bin"/><Relationship Id="rId6" Type="http://schemas.openxmlformats.org/officeDocument/2006/relationships/control" Target="../activeX/activeX36.xml"/><Relationship Id="rId5" Type="http://schemas.openxmlformats.org/officeDocument/2006/relationships/image" Target="../media/image35.emf"/><Relationship Id="rId10" Type="http://schemas.openxmlformats.org/officeDocument/2006/relationships/table" Target="../tables/table8.xml"/><Relationship Id="rId4" Type="http://schemas.openxmlformats.org/officeDocument/2006/relationships/control" Target="../activeX/activeX35.xml"/><Relationship Id="rId9" Type="http://schemas.openxmlformats.org/officeDocument/2006/relationships/image" Target="../media/image37.emf"/></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78.xml.rels><?xml version="1.0" encoding="UTF-8" standalone="yes"?>
<Relationships xmlns="http://schemas.openxmlformats.org/package/2006/relationships"><Relationship Id="rId8" Type="http://schemas.openxmlformats.org/officeDocument/2006/relationships/control" Target="../activeX/activeX40.xml"/><Relationship Id="rId3" Type="http://schemas.openxmlformats.org/officeDocument/2006/relationships/vmlDrawing" Target="../drawings/vmlDrawing13.vml"/><Relationship Id="rId7" Type="http://schemas.openxmlformats.org/officeDocument/2006/relationships/image" Target="../media/image39.emf"/><Relationship Id="rId2" Type="http://schemas.openxmlformats.org/officeDocument/2006/relationships/drawing" Target="../drawings/drawing13.xml"/><Relationship Id="rId1" Type="http://schemas.openxmlformats.org/officeDocument/2006/relationships/printerSettings" Target="../printerSettings/printerSettings27.bin"/><Relationship Id="rId6" Type="http://schemas.openxmlformats.org/officeDocument/2006/relationships/control" Target="../activeX/activeX39.xml"/><Relationship Id="rId5" Type="http://schemas.openxmlformats.org/officeDocument/2006/relationships/image" Target="../media/image38.emf"/><Relationship Id="rId10" Type="http://schemas.openxmlformats.org/officeDocument/2006/relationships/table" Target="../tables/table9.xml"/><Relationship Id="rId4" Type="http://schemas.openxmlformats.org/officeDocument/2006/relationships/control" Target="../activeX/activeX38.xml"/><Relationship Id="rId9" Type="http://schemas.openxmlformats.org/officeDocument/2006/relationships/image" Target="../media/image40.emf"/></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82.xml.rels><?xml version="1.0" encoding="UTF-8" standalone="yes"?>
<Relationships xmlns="http://schemas.openxmlformats.org/package/2006/relationships"><Relationship Id="rId8" Type="http://schemas.openxmlformats.org/officeDocument/2006/relationships/control" Target="../activeX/activeX43.xml"/><Relationship Id="rId3" Type="http://schemas.openxmlformats.org/officeDocument/2006/relationships/vmlDrawing" Target="../drawings/vmlDrawing14.vml"/><Relationship Id="rId7" Type="http://schemas.openxmlformats.org/officeDocument/2006/relationships/image" Target="../media/image42.emf"/><Relationship Id="rId2" Type="http://schemas.openxmlformats.org/officeDocument/2006/relationships/drawing" Target="../drawings/drawing14.xml"/><Relationship Id="rId1" Type="http://schemas.openxmlformats.org/officeDocument/2006/relationships/printerSettings" Target="../printerSettings/printerSettings29.bin"/><Relationship Id="rId6" Type="http://schemas.openxmlformats.org/officeDocument/2006/relationships/control" Target="../activeX/activeX42.xml"/><Relationship Id="rId5" Type="http://schemas.openxmlformats.org/officeDocument/2006/relationships/image" Target="../media/image41.emf"/><Relationship Id="rId10" Type="http://schemas.openxmlformats.org/officeDocument/2006/relationships/table" Target="../tables/table10.xml"/><Relationship Id="rId4" Type="http://schemas.openxmlformats.org/officeDocument/2006/relationships/control" Target="../activeX/activeX41.xml"/><Relationship Id="rId9" Type="http://schemas.openxmlformats.org/officeDocument/2006/relationships/image" Target="../media/image43.emf"/></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86.xml.rels><?xml version="1.0" encoding="UTF-8" standalone="yes"?>
<Relationships xmlns="http://schemas.openxmlformats.org/package/2006/relationships"><Relationship Id="rId8" Type="http://schemas.openxmlformats.org/officeDocument/2006/relationships/control" Target="../activeX/activeX46.xml"/><Relationship Id="rId3" Type="http://schemas.openxmlformats.org/officeDocument/2006/relationships/vmlDrawing" Target="../drawings/vmlDrawing15.vml"/><Relationship Id="rId7" Type="http://schemas.openxmlformats.org/officeDocument/2006/relationships/image" Target="../media/image45.emf"/><Relationship Id="rId2" Type="http://schemas.openxmlformats.org/officeDocument/2006/relationships/drawing" Target="../drawings/drawing15.xml"/><Relationship Id="rId1" Type="http://schemas.openxmlformats.org/officeDocument/2006/relationships/printerSettings" Target="../printerSettings/printerSettings31.bin"/><Relationship Id="rId6" Type="http://schemas.openxmlformats.org/officeDocument/2006/relationships/control" Target="../activeX/activeX45.xml"/><Relationship Id="rId5" Type="http://schemas.openxmlformats.org/officeDocument/2006/relationships/image" Target="../media/image44.emf"/><Relationship Id="rId10" Type="http://schemas.openxmlformats.org/officeDocument/2006/relationships/table" Target="../tables/table11.xml"/><Relationship Id="rId4" Type="http://schemas.openxmlformats.org/officeDocument/2006/relationships/control" Target="../activeX/activeX44.xml"/><Relationship Id="rId9" Type="http://schemas.openxmlformats.org/officeDocument/2006/relationships/image" Target="../media/image46.emf"/></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90.xml.rels><?xml version="1.0" encoding="UTF-8" standalone="yes"?>
<Relationships xmlns="http://schemas.openxmlformats.org/package/2006/relationships"><Relationship Id="rId8" Type="http://schemas.openxmlformats.org/officeDocument/2006/relationships/control" Target="../activeX/activeX49.xml"/><Relationship Id="rId3" Type="http://schemas.openxmlformats.org/officeDocument/2006/relationships/vmlDrawing" Target="../drawings/vmlDrawing16.vml"/><Relationship Id="rId7" Type="http://schemas.openxmlformats.org/officeDocument/2006/relationships/image" Target="../media/image48.emf"/><Relationship Id="rId2" Type="http://schemas.openxmlformats.org/officeDocument/2006/relationships/drawing" Target="../drawings/drawing16.xml"/><Relationship Id="rId1" Type="http://schemas.openxmlformats.org/officeDocument/2006/relationships/printerSettings" Target="../printerSettings/printerSettings33.bin"/><Relationship Id="rId6" Type="http://schemas.openxmlformats.org/officeDocument/2006/relationships/control" Target="../activeX/activeX48.xml"/><Relationship Id="rId5" Type="http://schemas.openxmlformats.org/officeDocument/2006/relationships/image" Target="../media/image47.emf"/><Relationship Id="rId10" Type="http://schemas.openxmlformats.org/officeDocument/2006/relationships/table" Target="../tables/table12.xml"/><Relationship Id="rId4" Type="http://schemas.openxmlformats.org/officeDocument/2006/relationships/control" Target="../activeX/activeX47.xml"/><Relationship Id="rId9" Type="http://schemas.openxmlformats.org/officeDocument/2006/relationships/image" Target="../media/image49.emf"/></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94.xml.rels><?xml version="1.0" encoding="UTF-8" standalone="yes"?>
<Relationships xmlns="http://schemas.openxmlformats.org/package/2006/relationships"><Relationship Id="rId8" Type="http://schemas.openxmlformats.org/officeDocument/2006/relationships/control" Target="../activeX/activeX52.xml"/><Relationship Id="rId3" Type="http://schemas.openxmlformats.org/officeDocument/2006/relationships/vmlDrawing" Target="../drawings/vmlDrawing17.vml"/><Relationship Id="rId7" Type="http://schemas.openxmlformats.org/officeDocument/2006/relationships/image" Target="../media/image51.emf"/><Relationship Id="rId2" Type="http://schemas.openxmlformats.org/officeDocument/2006/relationships/drawing" Target="../drawings/drawing17.xml"/><Relationship Id="rId1" Type="http://schemas.openxmlformats.org/officeDocument/2006/relationships/printerSettings" Target="../printerSettings/printerSettings35.bin"/><Relationship Id="rId6" Type="http://schemas.openxmlformats.org/officeDocument/2006/relationships/control" Target="../activeX/activeX51.xml"/><Relationship Id="rId5" Type="http://schemas.openxmlformats.org/officeDocument/2006/relationships/image" Target="../media/image50.emf"/><Relationship Id="rId10" Type="http://schemas.openxmlformats.org/officeDocument/2006/relationships/table" Target="../tables/table13.xml"/><Relationship Id="rId4" Type="http://schemas.openxmlformats.org/officeDocument/2006/relationships/control" Target="../activeX/activeX50.xml"/><Relationship Id="rId9" Type="http://schemas.openxmlformats.org/officeDocument/2006/relationships/image" Target="../media/image52.emf"/></Relationships>
</file>

<file path=xl/worksheets/_rels/sheet95.xml.rels><?xml version="1.0" encoding="UTF-8" standalone="yes"?>
<Relationships xmlns="http://schemas.openxmlformats.org/package/2006/relationships"><Relationship Id="rId8" Type="http://schemas.openxmlformats.org/officeDocument/2006/relationships/control" Target="../activeX/activeX55.xml"/><Relationship Id="rId3" Type="http://schemas.openxmlformats.org/officeDocument/2006/relationships/vmlDrawing" Target="../drawings/vmlDrawing18.vml"/><Relationship Id="rId7" Type="http://schemas.openxmlformats.org/officeDocument/2006/relationships/image" Target="../media/image54.emf"/><Relationship Id="rId2" Type="http://schemas.openxmlformats.org/officeDocument/2006/relationships/drawing" Target="../drawings/drawing18.xml"/><Relationship Id="rId1" Type="http://schemas.openxmlformats.org/officeDocument/2006/relationships/printerSettings" Target="../printerSettings/printerSettings36.bin"/><Relationship Id="rId6" Type="http://schemas.openxmlformats.org/officeDocument/2006/relationships/control" Target="../activeX/activeX54.xml"/><Relationship Id="rId5" Type="http://schemas.openxmlformats.org/officeDocument/2006/relationships/image" Target="../media/image53.emf"/><Relationship Id="rId10" Type="http://schemas.openxmlformats.org/officeDocument/2006/relationships/table" Target="../tables/table14.xml"/><Relationship Id="rId4" Type="http://schemas.openxmlformats.org/officeDocument/2006/relationships/control" Target="../activeX/activeX53.xml"/><Relationship Id="rId9" Type="http://schemas.openxmlformats.org/officeDocument/2006/relationships/image" Target="../media/image55.emf"/></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102.xml.rels><?xml version="1.0" encoding="UTF-8" standalone="yes"?>
<Relationships xmlns="http://schemas.openxmlformats.org/package/2006/relationships"><Relationship Id="rId8" Type="http://schemas.openxmlformats.org/officeDocument/2006/relationships/control" Target="../activeX/activeX58.xml"/><Relationship Id="rId3" Type="http://schemas.openxmlformats.org/officeDocument/2006/relationships/vmlDrawing" Target="../drawings/vmlDrawing19.vml"/><Relationship Id="rId7" Type="http://schemas.openxmlformats.org/officeDocument/2006/relationships/image" Target="../media/image57.emf"/><Relationship Id="rId2" Type="http://schemas.openxmlformats.org/officeDocument/2006/relationships/drawing" Target="../drawings/drawing19.xml"/><Relationship Id="rId1" Type="http://schemas.openxmlformats.org/officeDocument/2006/relationships/printerSettings" Target="../printerSettings/printerSettings39.bin"/><Relationship Id="rId6" Type="http://schemas.openxmlformats.org/officeDocument/2006/relationships/control" Target="../activeX/activeX57.xml"/><Relationship Id="rId5" Type="http://schemas.openxmlformats.org/officeDocument/2006/relationships/image" Target="../media/image56.emf"/><Relationship Id="rId10" Type="http://schemas.openxmlformats.org/officeDocument/2006/relationships/table" Target="../tables/table15.xml"/><Relationship Id="rId4" Type="http://schemas.openxmlformats.org/officeDocument/2006/relationships/control" Target="../activeX/activeX56.xml"/><Relationship Id="rId9" Type="http://schemas.openxmlformats.org/officeDocument/2006/relationships/image" Target="../media/image58.emf"/></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106.xml.rels><?xml version="1.0" encoding="UTF-8" standalone="yes"?>
<Relationships xmlns="http://schemas.openxmlformats.org/package/2006/relationships"><Relationship Id="rId8" Type="http://schemas.openxmlformats.org/officeDocument/2006/relationships/control" Target="../activeX/activeX61.xml"/><Relationship Id="rId3" Type="http://schemas.openxmlformats.org/officeDocument/2006/relationships/vmlDrawing" Target="../drawings/vmlDrawing20.vml"/><Relationship Id="rId7" Type="http://schemas.openxmlformats.org/officeDocument/2006/relationships/image" Target="../media/image60.emf"/><Relationship Id="rId2" Type="http://schemas.openxmlformats.org/officeDocument/2006/relationships/drawing" Target="../drawings/drawing20.xml"/><Relationship Id="rId1" Type="http://schemas.openxmlformats.org/officeDocument/2006/relationships/printerSettings" Target="../printerSettings/printerSettings41.bin"/><Relationship Id="rId6" Type="http://schemas.openxmlformats.org/officeDocument/2006/relationships/control" Target="../activeX/activeX60.xml"/><Relationship Id="rId5" Type="http://schemas.openxmlformats.org/officeDocument/2006/relationships/image" Target="../media/image59.emf"/><Relationship Id="rId10" Type="http://schemas.openxmlformats.org/officeDocument/2006/relationships/table" Target="../tables/table16.xml"/><Relationship Id="rId4" Type="http://schemas.openxmlformats.org/officeDocument/2006/relationships/control" Target="../activeX/activeX59.xml"/><Relationship Id="rId9" Type="http://schemas.openxmlformats.org/officeDocument/2006/relationships/image" Target="../media/image61.emf"/></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10.xml.rels><?xml version="1.0" encoding="UTF-8" standalone="yes"?>
<Relationships xmlns="http://schemas.openxmlformats.org/package/2006/relationships"><Relationship Id="rId8" Type="http://schemas.openxmlformats.org/officeDocument/2006/relationships/control" Target="../activeX/activeX64.xml"/><Relationship Id="rId3" Type="http://schemas.openxmlformats.org/officeDocument/2006/relationships/vmlDrawing" Target="../drawings/vmlDrawing21.vml"/><Relationship Id="rId7" Type="http://schemas.openxmlformats.org/officeDocument/2006/relationships/image" Target="../media/image63.emf"/><Relationship Id="rId2" Type="http://schemas.openxmlformats.org/officeDocument/2006/relationships/drawing" Target="../drawings/drawing21.xml"/><Relationship Id="rId1" Type="http://schemas.openxmlformats.org/officeDocument/2006/relationships/printerSettings" Target="../printerSettings/printerSettings43.bin"/><Relationship Id="rId6" Type="http://schemas.openxmlformats.org/officeDocument/2006/relationships/control" Target="../activeX/activeX63.xml"/><Relationship Id="rId5" Type="http://schemas.openxmlformats.org/officeDocument/2006/relationships/image" Target="../media/image62.emf"/><Relationship Id="rId10" Type="http://schemas.openxmlformats.org/officeDocument/2006/relationships/table" Target="../tables/table17.xml"/><Relationship Id="rId4" Type="http://schemas.openxmlformats.org/officeDocument/2006/relationships/control" Target="../activeX/activeX62.xml"/><Relationship Id="rId9" Type="http://schemas.openxmlformats.org/officeDocument/2006/relationships/image" Target="../media/image64.emf"/></Relationships>
</file>

<file path=xl/worksheets/_rels/sheet111.xml.rels><?xml version="1.0" encoding="UTF-8" standalone="yes"?>
<Relationships xmlns="http://schemas.openxmlformats.org/package/2006/relationships"><Relationship Id="rId8" Type="http://schemas.openxmlformats.org/officeDocument/2006/relationships/control" Target="../activeX/activeX67.xml"/><Relationship Id="rId3" Type="http://schemas.openxmlformats.org/officeDocument/2006/relationships/vmlDrawing" Target="../drawings/vmlDrawing22.vml"/><Relationship Id="rId7" Type="http://schemas.openxmlformats.org/officeDocument/2006/relationships/image" Target="../media/image66.emf"/><Relationship Id="rId2" Type="http://schemas.openxmlformats.org/officeDocument/2006/relationships/drawing" Target="../drawings/drawing22.xml"/><Relationship Id="rId1" Type="http://schemas.openxmlformats.org/officeDocument/2006/relationships/printerSettings" Target="../printerSettings/printerSettings44.bin"/><Relationship Id="rId6" Type="http://schemas.openxmlformats.org/officeDocument/2006/relationships/control" Target="../activeX/activeX66.xml"/><Relationship Id="rId5" Type="http://schemas.openxmlformats.org/officeDocument/2006/relationships/image" Target="../media/image65.emf"/><Relationship Id="rId10" Type="http://schemas.openxmlformats.org/officeDocument/2006/relationships/table" Target="../tables/table18.xml"/><Relationship Id="rId4" Type="http://schemas.openxmlformats.org/officeDocument/2006/relationships/control" Target="../activeX/activeX65.xml"/><Relationship Id="rId9" Type="http://schemas.openxmlformats.org/officeDocument/2006/relationships/image" Target="../media/image67.emf"/></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117.xml.rels><?xml version="1.0" encoding="UTF-8" standalone="yes"?>
<Relationships xmlns="http://schemas.openxmlformats.org/package/2006/relationships"><Relationship Id="rId8" Type="http://schemas.openxmlformats.org/officeDocument/2006/relationships/control" Target="../activeX/activeX70.xml"/><Relationship Id="rId3" Type="http://schemas.openxmlformats.org/officeDocument/2006/relationships/vmlDrawing" Target="../drawings/vmlDrawing23.vml"/><Relationship Id="rId7" Type="http://schemas.openxmlformats.org/officeDocument/2006/relationships/image" Target="../media/image69.emf"/><Relationship Id="rId2" Type="http://schemas.openxmlformats.org/officeDocument/2006/relationships/drawing" Target="../drawings/drawing23.xml"/><Relationship Id="rId1" Type="http://schemas.openxmlformats.org/officeDocument/2006/relationships/printerSettings" Target="../printerSettings/printerSettings46.bin"/><Relationship Id="rId6" Type="http://schemas.openxmlformats.org/officeDocument/2006/relationships/control" Target="../activeX/activeX69.xml"/><Relationship Id="rId5" Type="http://schemas.openxmlformats.org/officeDocument/2006/relationships/image" Target="../media/image68.emf"/><Relationship Id="rId10" Type="http://schemas.openxmlformats.org/officeDocument/2006/relationships/table" Target="../tables/table19.xml"/><Relationship Id="rId4" Type="http://schemas.openxmlformats.org/officeDocument/2006/relationships/control" Target="../activeX/activeX68.xml"/><Relationship Id="rId9" Type="http://schemas.openxmlformats.org/officeDocument/2006/relationships/image" Target="../media/image70.emf"/></Relationships>
</file>

<file path=xl/worksheets/_rels/sheet118.xml.rels><?xml version="1.0" encoding="UTF-8" standalone="yes"?>
<Relationships xmlns="http://schemas.openxmlformats.org/package/2006/relationships"><Relationship Id="rId8" Type="http://schemas.openxmlformats.org/officeDocument/2006/relationships/control" Target="../activeX/activeX73.xml"/><Relationship Id="rId3" Type="http://schemas.openxmlformats.org/officeDocument/2006/relationships/vmlDrawing" Target="../drawings/vmlDrawing24.vml"/><Relationship Id="rId7" Type="http://schemas.openxmlformats.org/officeDocument/2006/relationships/image" Target="../media/image72.emf"/><Relationship Id="rId2" Type="http://schemas.openxmlformats.org/officeDocument/2006/relationships/drawing" Target="../drawings/drawing24.xml"/><Relationship Id="rId1" Type="http://schemas.openxmlformats.org/officeDocument/2006/relationships/printerSettings" Target="../printerSettings/printerSettings47.bin"/><Relationship Id="rId6" Type="http://schemas.openxmlformats.org/officeDocument/2006/relationships/control" Target="../activeX/activeX72.xml"/><Relationship Id="rId5" Type="http://schemas.openxmlformats.org/officeDocument/2006/relationships/image" Target="../media/image71.emf"/><Relationship Id="rId10" Type="http://schemas.openxmlformats.org/officeDocument/2006/relationships/table" Target="../tables/table20.xml"/><Relationship Id="rId4" Type="http://schemas.openxmlformats.org/officeDocument/2006/relationships/control" Target="../activeX/activeX71.xml"/><Relationship Id="rId9" Type="http://schemas.openxmlformats.org/officeDocument/2006/relationships/image" Target="../media/image73.emf"/></Relationships>
</file>

<file path=xl/worksheets/_rels/sheet119.xml.rels><?xml version="1.0" encoding="UTF-8" standalone="yes"?>
<Relationships xmlns="http://schemas.openxmlformats.org/package/2006/relationships"><Relationship Id="rId8" Type="http://schemas.openxmlformats.org/officeDocument/2006/relationships/control" Target="../activeX/activeX76.xml"/><Relationship Id="rId3" Type="http://schemas.openxmlformats.org/officeDocument/2006/relationships/vmlDrawing" Target="../drawings/vmlDrawing25.vml"/><Relationship Id="rId7" Type="http://schemas.openxmlformats.org/officeDocument/2006/relationships/image" Target="../media/image75.emf"/><Relationship Id="rId2" Type="http://schemas.openxmlformats.org/officeDocument/2006/relationships/drawing" Target="../drawings/drawing25.xml"/><Relationship Id="rId1" Type="http://schemas.openxmlformats.org/officeDocument/2006/relationships/printerSettings" Target="../printerSettings/printerSettings48.bin"/><Relationship Id="rId6" Type="http://schemas.openxmlformats.org/officeDocument/2006/relationships/control" Target="../activeX/activeX75.xml"/><Relationship Id="rId5" Type="http://schemas.openxmlformats.org/officeDocument/2006/relationships/image" Target="../media/image74.emf"/><Relationship Id="rId10" Type="http://schemas.openxmlformats.org/officeDocument/2006/relationships/table" Target="../tables/table21.xml"/><Relationship Id="rId4" Type="http://schemas.openxmlformats.org/officeDocument/2006/relationships/control" Target="../activeX/activeX74.xml"/><Relationship Id="rId9" Type="http://schemas.openxmlformats.org/officeDocument/2006/relationships/image" Target="../media/image76.emf"/></Relationships>
</file>

<file path=xl/worksheets/_rels/sheet129.xml.rels><?xml version="1.0" encoding="UTF-8" standalone="yes"?>
<Relationships xmlns="http://schemas.openxmlformats.org/package/2006/relationships"><Relationship Id="rId8" Type="http://schemas.openxmlformats.org/officeDocument/2006/relationships/control" Target="../activeX/activeX79.xml"/><Relationship Id="rId3" Type="http://schemas.openxmlformats.org/officeDocument/2006/relationships/vmlDrawing" Target="../drawings/vmlDrawing26.vml"/><Relationship Id="rId7" Type="http://schemas.openxmlformats.org/officeDocument/2006/relationships/image" Target="../media/image78.emf"/><Relationship Id="rId2" Type="http://schemas.openxmlformats.org/officeDocument/2006/relationships/drawing" Target="../drawings/drawing26.xml"/><Relationship Id="rId1" Type="http://schemas.openxmlformats.org/officeDocument/2006/relationships/printerSettings" Target="../printerSettings/printerSettings49.bin"/><Relationship Id="rId6" Type="http://schemas.openxmlformats.org/officeDocument/2006/relationships/control" Target="../activeX/activeX78.xml"/><Relationship Id="rId5" Type="http://schemas.openxmlformats.org/officeDocument/2006/relationships/image" Target="../media/image77.emf"/><Relationship Id="rId10" Type="http://schemas.openxmlformats.org/officeDocument/2006/relationships/table" Target="../tables/table22.xml"/><Relationship Id="rId4" Type="http://schemas.openxmlformats.org/officeDocument/2006/relationships/control" Target="../activeX/activeX77.xml"/><Relationship Id="rId9" Type="http://schemas.openxmlformats.org/officeDocument/2006/relationships/image" Target="../media/image79.emf"/></Relationships>
</file>

<file path=xl/worksheets/_rels/sheet133.xml.rels><?xml version="1.0" encoding="UTF-8" standalone="yes"?>
<Relationships xmlns="http://schemas.openxmlformats.org/package/2006/relationships"><Relationship Id="rId8" Type="http://schemas.openxmlformats.org/officeDocument/2006/relationships/control" Target="../activeX/activeX82.xml"/><Relationship Id="rId3" Type="http://schemas.openxmlformats.org/officeDocument/2006/relationships/vmlDrawing" Target="../drawings/vmlDrawing27.vml"/><Relationship Id="rId7" Type="http://schemas.openxmlformats.org/officeDocument/2006/relationships/image" Target="../media/image81.emf"/><Relationship Id="rId2" Type="http://schemas.openxmlformats.org/officeDocument/2006/relationships/drawing" Target="../drawings/drawing27.xml"/><Relationship Id="rId1" Type="http://schemas.openxmlformats.org/officeDocument/2006/relationships/printerSettings" Target="../printerSettings/printerSettings50.bin"/><Relationship Id="rId6" Type="http://schemas.openxmlformats.org/officeDocument/2006/relationships/control" Target="../activeX/activeX81.xml"/><Relationship Id="rId5" Type="http://schemas.openxmlformats.org/officeDocument/2006/relationships/image" Target="../media/image80.emf"/><Relationship Id="rId10" Type="http://schemas.openxmlformats.org/officeDocument/2006/relationships/table" Target="../tables/table23.xml"/><Relationship Id="rId4" Type="http://schemas.openxmlformats.org/officeDocument/2006/relationships/control" Target="../activeX/activeX80.xml"/><Relationship Id="rId9" Type="http://schemas.openxmlformats.org/officeDocument/2006/relationships/image" Target="../media/image82.emf"/></Relationships>
</file>

<file path=xl/worksheets/_rels/sheet137.xml.rels><?xml version="1.0" encoding="UTF-8" standalone="yes"?>
<Relationships xmlns="http://schemas.openxmlformats.org/package/2006/relationships"><Relationship Id="rId8" Type="http://schemas.openxmlformats.org/officeDocument/2006/relationships/control" Target="../activeX/activeX85.xml"/><Relationship Id="rId3" Type="http://schemas.openxmlformats.org/officeDocument/2006/relationships/vmlDrawing" Target="../drawings/vmlDrawing28.vml"/><Relationship Id="rId7" Type="http://schemas.openxmlformats.org/officeDocument/2006/relationships/image" Target="../media/image84.emf"/><Relationship Id="rId2" Type="http://schemas.openxmlformats.org/officeDocument/2006/relationships/drawing" Target="../drawings/drawing28.xml"/><Relationship Id="rId1" Type="http://schemas.openxmlformats.org/officeDocument/2006/relationships/printerSettings" Target="../printerSettings/printerSettings51.bin"/><Relationship Id="rId6" Type="http://schemas.openxmlformats.org/officeDocument/2006/relationships/control" Target="../activeX/activeX84.xml"/><Relationship Id="rId5" Type="http://schemas.openxmlformats.org/officeDocument/2006/relationships/image" Target="../media/image83.emf"/><Relationship Id="rId10" Type="http://schemas.openxmlformats.org/officeDocument/2006/relationships/table" Target="../tables/table24.xml"/><Relationship Id="rId4" Type="http://schemas.openxmlformats.org/officeDocument/2006/relationships/control" Target="../activeX/activeX83.xml"/><Relationship Id="rId9" Type="http://schemas.openxmlformats.org/officeDocument/2006/relationships/image" Target="../media/image85.emf"/></Relationships>
</file>

<file path=xl/worksheets/_rels/sheet141.xml.rels><?xml version="1.0" encoding="UTF-8" standalone="yes"?>
<Relationships xmlns="http://schemas.openxmlformats.org/package/2006/relationships"><Relationship Id="rId8" Type="http://schemas.openxmlformats.org/officeDocument/2006/relationships/control" Target="../activeX/activeX88.xml"/><Relationship Id="rId3" Type="http://schemas.openxmlformats.org/officeDocument/2006/relationships/vmlDrawing" Target="../drawings/vmlDrawing29.vml"/><Relationship Id="rId7" Type="http://schemas.openxmlformats.org/officeDocument/2006/relationships/image" Target="../media/image87.emf"/><Relationship Id="rId2" Type="http://schemas.openxmlformats.org/officeDocument/2006/relationships/drawing" Target="../drawings/drawing29.xml"/><Relationship Id="rId1" Type="http://schemas.openxmlformats.org/officeDocument/2006/relationships/printerSettings" Target="../printerSettings/printerSettings52.bin"/><Relationship Id="rId6" Type="http://schemas.openxmlformats.org/officeDocument/2006/relationships/control" Target="../activeX/activeX87.xml"/><Relationship Id="rId5" Type="http://schemas.openxmlformats.org/officeDocument/2006/relationships/image" Target="../media/image86.emf"/><Relationship Id="rId10" Type="http://schemas.openxmlformats.org/officeDocument/2006/relationships/table" Target="../tables/table25.xml"/><Relationship Id="rId4" Type="http://schemas.openxmlformats.org/officeDocument/2006/relationships/control" Target="../activeX/activeX86.xml"/><Relationship Id="rId9" Type="http://schemas.openxmlformats.org/officeDocument/2006/relationships/image" Target="../media/image88.emf"/></Relationships>
</file>

<file path=xl/worksheets/_rels/sheet145.xml.rels><?xml version="1.0" encoding="UTF-8" standalone="yes"?>
<Relationships xmlns="http://schemas.openxmlformats.org/package/2006/relationships"><Relationship Id="rId8" Type="http://schemas.openxmlformats.org/officeDocument/2006/relationships/control" Target="../activeX/activeX91.xml"/><Relationship Id="rId3" Type="http://schemas.openxmlformats.org/officeDocument/2006/relationships/vmlDrawing" Target="../drawings/vmlDrawing30.vml"/><Relationship Id="rId7" Type="http://schemas.openxmlformats.org/officeDocument/2006/relationships/image" Target="../media/image90.emf"/><Relationship Id="rId2" Type="http://schemas.openxmlformats.org/officeDocument/2006/relationships/drawing" Target="../drawings/drawing30.xml"/><Relationship Id="rId1" Type="http://schemas.openxmlformats.org/officeDocument/2006/relationships/printerSettings" Target="../printerSettings/printerSettings53.bin"/><Relationship Id="rId6" Type="http://schemas.openxmlformats.org/officeDocument/2006/relationships/control" Target="../activeX/activeX90.xml"/><Relationship Id="rId5" Type="http://schemas.openxmlformats.org/officeDocument/2006/relationships/image" Target="../media/image89.emf"/><Relationship Id="rId10" Type="http://schemas.openxmlformats.org/officeDocument/2006/relationships/table" Target="../tables/table26.xml"/><Relationship Id="rId4" Type="http://schemas.openxmlformats.org/officeDocument/2006/relationships/control" Target="../activeX/activeX89.xml"/><Relationship Id="rId9" Type="http://schemas.openxmlformats.org/officeDocument/2006/relationships/image" Target="../media/image9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01"/>
  <dimension ref="A1:G37"/>
  <sheetViews>
    <sheetView showGridLines="0" showRowColHeaders="0" workbookViewId="0">
      <selection activeCell="L16" sqref="L16"/>
    </sheetView>
  </sheetViews>
  <sheetFormatPr defaultRowHeight="15" x14ac:dyDescent="0.25"/>
  <sheetData>
    <row r="1" spans="1:7" ht="15.75" x14ac:dyDescent="0.25">
      <c r="A1" s="364"/>
      <c r="B1" s="68">
        <v>41273</v>
      </c>
      <c r="C1" s="69" t="str">
        <f ca="1">UPPER(LEFT(TEXT(B1,D$1&amp;D$1&amp;D$1),1))</f>
        <v>S</v>
      </c>
      <c r="D1" s="69" t="str">
        <f ca="1">DL</f>
        <v>d</v>
      </c>
      <c r="E1" s="47" t="str">
        <f ca="1">"  " &amp; C1 &amp; "    " &amp; C2 &amp; "    " &amp; C3 &amp; "     " &amp; C4 &amp; "    " &amp; C5 &amp; "     " &amp; C6 &amp; "     " &amp; C7</f>
        <v xml:space="preserve">  S    M    T     W    T     F     S</v>
      </c>
      <c r="F1" s="47"/>
      <c r="G1" s="47"/>
    </row>
    <row r="2" spans="1:7" ht="15.75" x14ac:dyDescent="0.25">
      <c r="A2" s="365"/>
      <c r="B2" s="68">
        <v>41274</v>
      </c>
      <c r="C2" s="69" t="str">
        <f t="shared" ref="C2:C8" ca="1" si="0">UPPER(LEFT(TEXT(B2,D$1&amp;D$1&amp;D$1),1))</f>
        <v>M</v>
      </c>
      <c r="D2" s="69"/>
      <c r="E2" s="47" t="str">
        <f ca="1">"  " &amp; C2 &amp; "    " &amp; C3 &amp; "    " &amp; C4 &amp; "    " &amp; C5 &amp; "     " &amp; C6 &amp; "    " &amp; C7  &amp; "     " &amp; C8</f>
        <v xml:space="preserve">  M    T    W    T     F    S     S</v>
      </c>
      <c r="F2" s="47"/>
      <c r="G2" s="47"/>
    </row>
    <row r="3" spans="1:7" ht="15.75" x14ac:dyDescent="0.25">
      <c r="A3" s="366"/>
      <c r="B3" s="68">
        <v>41275</v>
      </c>
      <c r="C3" s="69" t="str">
        <f t="shared" ca="1" si="0"/>
        <v>T</v>
      </c>
      <c r="D3" s="69"/>
      <c r="E3" s="47"/>
      <c r="F3" s="47"/>
      <c r="G3" s="47"/>
    </row>
    <row r="4" spans="1:7" ht="15.75" x14ac:dyDescent="0.25">
      <c r="A4" s="367"/>
      <c r="B4" s="68">
        <v>41276</v>
      </c>
      <c r="C4" s="69" t="str">
        <f t="shared" ca="1" si="0"/>
        <v>W</v>
      </c>
      <c r="D4" s="69"/>
      <c r="E4" s="47"/>
      <c r="F4" s="47"/>
      <c r="G4" s="47"/>
    </row>
    <row r="5" spans="1:7" ht="15.75" x14ac:dyDescent="0.25">
      <c r="A5" s="368"/>
      <c r="B5" s="68">
        <v>41277</v>
      </c>
      <c r="C5" s="69" t="str">
        <f t="shared" ca="1" si="0"/>
        <v>T</v>
      </c>
      <c r="D5" s="69"/>
      <c r="E5" s="47"/>
      <c r="F5" s="47"/>
      <c r="G5" s="47"/>
    </row>
    <row r="6" spans="1:7" ht="15.75" x14ac:dyDescent="0.25">
      <c r="A6" s="368"/>
      <c r="B6" s="68">
        <v>41278</v>
      </c>
      <c r="C6" s="69" t="str">
        <f t="shared" ca="1" si="0"/>
        <v>F</v>
      </c>
      <c r="D6" s="69"/>
      <c r="E6" s="47"/>
      <c r="F6" s="47"/>
      <c r="G6" s="47"/>
    </row>
    <row r="7" spans="1:7" ht="15.75" x14ac:dyDescent="0.25">
      <c r="A7" s="369"/>
      <c r="B7" s="68">
        <v>41279</v>
      </c>
      <c r="C7" s="69" t="str">
        <f t="shared" ca="1" si="0"/>
        <v>S</v>
      </c>
      <c r="D7" s="69"/>
      <c r="E7" s="47"/>
      <c r="F7" s="47"/>
      <c r="G7" s="47"/>
    </row>
    <row r="8" spans="1:7" ht="15.75" x14ac:dyDescent="0.25">
      <c r="A8" s="370"/>
      <c r="B8" s="68">
        <v>41280</v>
      </c>
      <c r="C8" s="69" t="str">
        <f t="shared" ca="1" si="0"/>
        <v>S</v>
      </c>
      <c r="D8" s="69"/>
      <c r="E8" s="47"/>
      <c r="F8" s="47"/>
      <c r="G8" s="47"/>
    </row>
    <row r="9" spans="1:7" x14ac:dyDescent="0.25">
      <c r="A9" s="371"/>
      <c r="B9" s="47"/>
      <c r="C9" s="47"/>
      <c r="D9" s="47"/>
      <c r="E9" s="47"/>
      <c r="F9" s="47"/>
      <c r="G9" s="47"/>
    </row>
    <row r="10" spans="1:7" x14ac:dyDescent="0.25">
      <c r="A10" s="372"/>
      <c r="B10" s="47"/>
      <c r="C10" s="47"/>
      <c r="D10" s="47"/>
      <c r="E10" s="47"/>
      <c r="F10" s="47"/>
      <c r="G10" s="47"/>
    </row>
    <row r="11" spans="1:7" x14ac:dyDescent="0.25">
      <c r="A11" s="373"/>
      <c r="B11" s="47"/>
      <c r="C11" s="47"/>
      <c r="D11" s="47"/>
      <c r="E11" s="47"/>
      <c r="F11" s="47"/>
      <c r="G11" s="47"/>
    </row>
    <row r="12" spans="1:7" x14ac:dyDescent="0.25">
      <c r="A12" s="374"/>
      <c r="B12" s="47"/>
      <c r="C12" s="47"/>
      <c r="D12" s="47"/>
      <c r="E12" s="47"/>
      <c r="F12" s="47"/>
      <c r="G12" s="47"/>
    </row>
    <row r="13" spans="1:7" x14ac:dyDescent="0.25">
      <c r="A13" s="375"/>
      <c r="B13" s="47"/>
      <c r="C13" s="47"/>
      <c r="D13" s="47"/>
      <c r="E13" s="47"/>
      <c r="F13" s="47"/>
      <c r="G13" s="47"/>
    </row>
    <row r="14" spans="1:7" x14ac:dyDescent="0.25">
      <c r="A14" s="376"/>
      <c r="B14" s="47"/>
      <c r="C14" s="47"/>
      <c r="D14" s="47"/>
      <c r="E14" s="47"/>
      <c r="F14" s="47"/>
      <c r="G14" s="47"/>
    </row>
    <row r="15" spans="1:7" x14ac:dyDescent="0.25">
      <c r="A15" s="377"/>
      <c r="B15" s="47"/>
      <c r="C15" s="47"/>
      <c r="D15" s="47"/>
      <c r="E15" s="47"/>
      <c r="F15" s="47"/>
      <c r="G15" s="47"/>
    </row>
    <row r="16" spans="1:7" x14ac:dyDescent="0.25">
      <c r="A16" s="378"/>
      <c r="B16" s="47"/>
      <c r="C16" s="47"/>
      <c r="D16" s="47"/>
      <c r="E16" s="47"/>
      <c r="F16" s="47"/>
      <c r="G16" s="47"/>
    </row>
    <row r="17" spans="1:7" x14ac:dyDescent="0.25">
      <c r="A17" s="379"/>
      <c r="B17" s="47"/>
      <c r="C17" s="47"/>
      <c r="D17" s="47"/>
      <c r="E17" s="47"/>
      <c r="F17" s="47"/>
      <c r="G17" s="47"/>
    </row>
    <row r="18" spans="1:7" x14ac:dyDescent="0.25">
      <c r="A18" s="380"/>
      <c r="B18" s="47"/>
      <c r="C18" s="47"/>
      <c r="D18" s="47"/>
      <c r="E18" s="47"/>
      <c r="F18" s="47"/>
      <c r="G18" s="47"/>
    </row>
    <row r="19" spans="1:7" x14ac:dyDescent="0.25">
      <c r="A19" s="381"/>
      <c r="B19" s="47"/>
      <c r="C19" s="47"/>
      <c r="D19" s="47"/>
      <c r="E19" s="47"/>
      <c r="F19" s="47"/>
      <c r="G19" s="47"/>
    </row>
    <row r="20" spans="1:7" x14ac:dyDescent="0.25">
      <c r="A20" s="382"/>
      <c r="B20" s="47"/>
      <c r="C20" s="47"/>
      <c r="D20" s="47"/>
      <c r="E20" s="47"/>
      <c r="F20" s="47"/>
      <c r="G20" s="47"/>
    </row>
    <row r="21" spans="1:7" x14ac:dyDescent="0.25">
      <c r="A21" s="383"/>
      <c r="B21" s="47"/>
      <c r="C21" s="47"/>
      <c r="D21" s="47"/>
      <c r="E21" s="47"/>
      <c r="F21" s="47"/>
      <c r="G21" s="47"/>
    </row>
    <row r="22" spans="1:7" x14ac:dyDescent="0.25">
      <c r="A22" s="384"/>
      <c r="B22" s="47"/>
      <c r="C22" s="47"/>
      <c r="D22" s="47"/>
      <c r="E22" s="47"/>
      <c r="F22" s="47"/>
      <c r="G22" s="47"/>
    </row>
    <row r="23" spans="1:7" x14ac:dyDescent="0.25">
      <c r="A23" s="385"/>
      <c r="B23" s="47"/>
      <c r="C23" s="47"/>
      <c r="D23" s="47"/>
      <c r="E23" s="47"/>
      <c r="F23" s="47"/>
      <c r="G23" s="47"/>
    </row>
    <row r="24" spans="1:7" x14ac:dyDescent="0.25">
      <c r="A24" s="386"/>
      <c r="B24" s="47"/>
      <c r="C24" s="47"/>
      <c r="D24" s="47"/>
      <c r="E24" s="47"/>
      <c r="F24" s="47"/>
      <c r="G24" s="47"/>
    </row>
    <row r="25" spans="1:7" x14ac:dyDescent="0.25">
      <c r="A25" s="387"/>
      <c r="B25" s="47"/>
      <c r="C25" s="47"/>
      <c r="D25" s="47"/>
      <c r="E25" s="47"/>
      <c r="F25" s="47"/>
      <c r="G25" s="47"/>
    </row>
    <row r="26" spans="1:7" x14ac:dyDescent="0.25">
      <c r="A26" s="388"/>
      <c r="B26" s="47"/>
      <c r="C26" s="47"/>
      <c r="D26" s="47"/>
      <c r="E26" s="47"/>
      <c r="F26" s="47"/>
      <c r="G26" s="47"/>
    </row>
    <row r="27" spans="1:7" x14ac:dyDescent="0.25">
      <c r="A27" s="389"/>
      <c r="B27" s="47"/>
      <c r="C27" s="47"/>
      <c r="D27" s="47"/>
      <c r="E27" s="47"/>
      <c r="F27" s="47"/>
      <c r="G27" s="47"/>
    </row>
    <row r="28" spans="1:7" x14ac:dyDescent="0.25">
      <c r="A28" s="390"/>
      <c r="B28" s="47"/>
      <c r="C28" s="47"/>
      <c r="D28" s="47"/>
      <c r="E28" s="47"/>
      <c r="F28" s="47"/>
      <c r="G28" s="47"/>
    </row>
    <row r="29" spans="1:7" x14ac:dyDescent="0.25">
      <c r="A29" s="391"/>
      <c r="B29" s="47"/>
      <c r="C29" s="47"/>
      <c r="D29" s="47"/>
      <c r="E29" s="47"/>
      <c r="F29" s="47"/>
      <c r="G29" s="47"/>
    </row>
    <row r="30" spans="1:7" x14ac:dyDescent="0.25">
      <c r="A30" s="392"/>
      <c r="B30" s="47"/>
      <c r="C30" s="47"/>
      <c r="D30" s="47"/>
      <c r="E30" s="47"/>
      <c r="F30" s="47"/>
      <c r="G30" s="47"/>
    </row>
    <row r="31" spans="1:7" x14ac:dyDescent="0.25">
      <c r="A31" s="393"/>
      <c r="B31" s="47"/>
      <c r="C31" s="47"/>
      <c r="D31" s="47"/>
      <c r="E31" s="47"/>
      <c r="F31" s="47"/>
      <c r="G31" s="47"/>
    </row>
    <row r="32" spans="1:7" x14ac:dyDescent="0.25">
      <c r="A32" s="394"/>
      <c r="B32" s="47"/>
      <c r="C32" s="47"/>
      <c r="D32" s="47"/>
      <c r="E32" s="47"/>
      <c r="F32" s="47"/>
      <c r="G32" s="47"/>
    </row>
    <row r="33" spans="1:7" x14ac:dyDescent="0.25">
      <c r="A33" s="395"/>
      <c r="B33" s="47"/>
      <c r="C33" s="47"/>
      <c r="D33" s="47"/>
      <c r="E33" s="47"/>
      <c r="F33" s="47"/>
      <c r="G33" s="47"/>
    </row>
    <row r="34" spans="1:7" x14ac:dyDescent="0.25">
      <c r="A34" s="396"/>
      <c r="B34" s="47"/>
      <c r="C34" s="47"/>
      <c r="D34" s="47"/>
      <c r="E34" s="47"/>
      <c r="F34" s="47"/>
      <c r="G34" s="47"/>
    </row>
    <row r="35" spans="1:7" x14ac:dyDescent="0.25">
      <c r="A35" s="397"/>
      <c r="B35" s="47"/>
      <c r="C35" s="47"/>
      <c r="D35" s="47"/>
      <c r="E35" s="47"/>
      <c r="F35" s="47"/>
      <c r="G35" s="47"/>
    </row>
    <row r="36" spans="1:7" x14ac:dyDescent="0.25">
      <c r="A36" s="398"/>
      <c r="B36" s="47"/>
      <c r="C36" s="47"/>
      <c r="D36" s="47"/>
      <c r="E36" s="47"/>
      <c r="F36" s="47"/>
      <c r="G36" s="47"/>
    </row>
    <row r="37" spans="1:7" x14ac:dyDescent="0.25">
      <c r="A37" s="47"/>
      <c r="B37" s="47"/>
      <c r="C37" s="47"/>
      <c r="D37" s="47"/>
      <c r="E37" s="47"/>
      <c r="F37" s="47"/>
      <c r="G37" s="4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2"/>
  <dimension ref="A1:AX203"/>
  <sheetViews>
    <sheetView showGridLines="0" topLeftCell="Z1" zoomScale="60" zoomScaleNormal="60" workbookViewId="0">
      <selection activeCell="AP9" sqref="AP9"/>
    </sheetView>
  </sheetViews>
  <sheetFormatPr defaultColWidth="9.140625" defaultRowHeight="16.5" x14ac:dyDescent="0.35"/>
  <cols>
    <col min="1" max="1" width="27.42578125" style="3" bestFit="1" customWidth="1"/>
    <col min="2" max="2" width="30.5703125" style="3" bestFit="1" customWidth="1"/>
    <col min="3" max="3" width="20.7109375" style="3" bestFit="1" customWidth="1"/>
    <col min="4" max="4" width="21.5703125" style="3" bestFit="1" customWidth="1"/>
    <col min="5" max="5" width="25.5703125" style="3" bestFit="1" customWidth="1"/>
    <col min="6" max="6" width="29" style="3" bestFit="1" customWidth="1"/>
    <col min="7" max="7" width="79.7109375" style="336" bestFit="1" customWidth="1"/>
    <col min="8" max="8" width="18.5703125" style="3" bestFit="1" customWidth="1"/>
    <col min="9" max="9" width="19.7109375" style="3" bestFit="1" customWidth="1"/>
    <col min="10" max="10" width="16" style="3" bestFit="1" customWidth="1"/>
    <col min="11" max="11" width="13.85546875" style="3" bestFit="1" customWidth="1"/>
    <col min="12" max="12" width="21.7109375" style="3" bestFit="1" customWidth="1"/>
    <col min="13" max="13" width="17" style="3" bestFit="1" customWidth="1"/>
    <col min="14" max="14" width="8.7109375" style="3" bestFit="1" customWidth="1"/>
    <col min="15" max="15" width="9.140625" style="3"/>
    <col min="16" max="16" width="4.140625" style="3" bestFit="1" customWidth="1"/>
    <col min="17" max="17" width="10.85546875" style="3" bestFit="1" customWidth="1"/>
    <col min="18" max="18" width="14.140625" style="3" bestFit="1" customWidth="1"/>
    <col min="19" max="19" width="19.42578125" style="3" bestFit="1" customWidth="1"/>
    <col min="20" max="20" width="9.28515625" style="3" bestFit="1" customWidth="1"/>
    <col min="21" max="21" width="12.140625" style="3" bestFit="1" customWidth="1"/>
    <col min="22" max="22" width="23.85546875" style="3" bestFit="1" customWidth="1"/>
    <col min="23" max="23" width="31.140625" style="3" bestFit="1" customWidth="1"/>
    <col min="24" max="24" width="25.85546875" style="3" bestFit="1" customWidth="1"/>
    <col min="25" max="25" width="12.140625" style="3" bestFit="1" customWidth="1"/>
    <col min="26" max="26" width="9.140625" style="3"/>
    <col min="27" max="27" width="9.7109375" style="3" bestFit="1" customWidth="1"/>
    <col min="28" max="28" width="8.7109375" style="3" bestFit="1" customWidth="1"/>
    <col min="29" max="29" width="11.5703125" style="3" bestFit="1" customWidth="1"/>
    <col min="30" max="30" width="11.7109375" style="3" bestFit="1" customWidth="1"/>
    <col min="31" max="31" width="22.42578125" style="3" bestFit="1" customWidth="1"/>
    <col min="32" max="32" width="12.28515625" style="3" bestFit="1" customWidth="1"/>
    <col min="33" max="48" width="9.140625" style="3"/>
    <col min="49" max="49" width="33.42578125" style="3" bestFit="1" customWidth="1"/>
    <col min="50" max="50" width="191" style="3" bestFit="1" customWidth="1"/>
    <col min="51" max="16384" width="9.140625" style="3"/>
  </cols>
  <sheetData>
    <row r="1" spans="1:50" ht="17.25" thickBot="1" x14ac:dyDescent="0.4">
      <c r="A1" s="9"/>
      <c r="B1" s="9" t="s">
        <v>120</v>
      </c>
      <c r="D1" s="9" t="s">
        <v>5986</v>
      </c>
      <c r="E1" s="9" t="s">
        <v>5987</v>
      </c>
      <c r="G1" s="10" t="s">
        <v>6507</v>
      </c>
      <c r="AH1" s="359" t="s">
        <v>6729</v>
      </c>
      <c r="AN1" s="3" t="s">
        <v>7019</v>
      </c>
      <c r="AO1" s="3" t="s">
        <v>7020</v>
      </c>
      <c r="AP1" s="3" t="s">
        <v>7021</v>
      </c>
      <c r="AQ1" s="3" t="s">
        <v>7022</v>
      </c>
    </row>
    <row r="2" spans="1:50" ht="17.25" thickBot="1" x14ac:dyDescent="0.4">
      <c r="A2" s="9" t="str">
        <f>Academic_Start_Year &amp; "-" &amp; Academic_End_Year</f>
        <v>2013-2014</v>
      </c>
      <c r="B2" s="10" t="str">
        <f>Academic_End_Year</f>
        <v>2014</v>
      </c>
      <c r="D2" s="119" t="str">
        <f>TEXT(Academic_Start_Date,"yyyy")</f>
        <v>2013</v>
      </c>
      <c r="E2" s="120" t="str">
        <f>TEXT(Academic_End_Date,"yyyy")</f>
        <v>2014</v>
      </c>
      <c r="G2" s="10" t="s">
        <v>6508</v>
      </c>
      <c r="AH2" s="359" t="s">
        <v>6730</v>
      </c>
      <c r="AN2" s="424" t="s">
        <v>6029</v>
      </c>
      <c r="AO2" s="421" t="s">
        <v>6950</v>
      </c>
      <c r="AP2" s="421" t="s">
        <v>6951</v>
      </c>
      <c r="AQ2" s="420" t="s">
        <v>118</v>
      </c>
    </row>
    <row r="3" spans="1:50" ht="17.25" thickBot="1" x14ac:dyDescent="0.4">
      <c r="A3" s="4"/>
      <c r="B3" s="13"/>
      <c r="D3" s="4"/>
      <c r="E3" s="14"/>
      <c r="F3" s="14"/>
      <c r="G3" s="333"/>
      <c r="H3" s="14"/>
      <c r="I3" s="4"/>
      <c r="J3" s="14"/>
      <c r="K3" s="14"/>
      <c r="L3" s="14"/>
      <c r="M3" s="14"/>
      <c r="N3" s="14"/>
      <c r="AH3" s="359" t="s">
        <v>6731</v>
      </c>
      <c r="AN3" s="424" t="s">
        <v>6207</v>
      </c>
      <c r="AO3" s="421" t="s">
        <v>6952</v>
      </c>
      <c r="AP3" s="421" t="s">
        <v>6953</v>
      </c>
      <c r="AQ3" s="420" t="s">
        <v>6030</v>
      </c>
    </row>
    <row r="4" spans="1:50" ht="17.25" thickBot="1" x14ac:dyDescent="0.4">
      <c r="AH4" s="359" t="s">
        <v>6732</v>
      </c>
      <c r="AN4" s="424" t="s">
        <v>6208</v>
      </c>
      <c r="AO4" s="421" t="s">
        <v>6954</v>
      </c>
      <c r="AP4" s="421" t="s">
        <v>6955</v>
      </c>
      <c r="AQ4" s="420" t="s">
        <v>6031</v>
      </c>
      <c r="AW4" s="359" t="s">
        <v>6729</v>
      </c>
      <c r="AX4" s="359" t="s">
        <v>7500</v>
      </c>
    </row>
    <row r="5" spans="1:50" s="17" customFormat="1" ht="17.25" thickBot="1" x14ac:dyDescent="0.4">
      <c r="AA5" s="3"/>
      <c r="AB5" s="3"/>
      <c r="AC5" s="3"/>
      <c r="AD5" s="3"/>
      <c r="AE5" s="3"/>
      <c r="AH5" s="360" t="s">
        <v>6733</v>
      </c>
      <c r="AM5" s="3"/>
      <c r="AN5" s="424" t="s">
        <v>6209</v>
      </c>
      <c r="AO5" s="421" t="s">
        <v>6956</v>
      </c>
      <c r="AP5" s="421" t="s">
        <v>6957</v>
      </c>
      <c r="AQ5" s="420" t="s">
        <v>6032</v>
      </c>
      <c r="AS5" s="3" t="s">
        <v>7030</v>
      </c>
      <c r="AT5" s="3" t="s">
        <v>7031</v>
      </c>
      <c r="AW5" s="360" t="s">
        <v>6730</v>
      </c>
      <c r="AX5" s="360" t="s">
        <v>7501</v>
      </c>
    </row>
    <row r="6" spans="1:50" ht="17.25" thickBot="1" x14ac:dyDescent="0.4">
      <c r="AH6" s="359" t="s">
        <v>6734</v>
      </c>
      <c r="AN6" s="424" t="s">
        <v>6210</v>
      </c>
      <c r="AO6" s="421" t="s">
        <v>6958</v>
      </c>
      <c r="AP6" s="421" t="s">
        <v>6959</v>
      </c>
      <c r="AQ6" s="420" t="s">
        <v>6033</v>
      </c>
      <c r="AS6" s="423">
        <v>1</v>
      </c>
      <c r="AT6" s="423" t="s">
        <v>7032</v>
      </c>
      <c r="AW6" s="359" t="s">
        <v>6731</v>
      </c>
      <c r="AX6" s="359" t="s">
        <v>7502</v>
      </c>
    </row>
    <row r="7" spans="1:50" ht="17.25" thickBot="1" x14ac:dyDescent="0.4">
      <c r="P7" s="3" t="str">
        <f>IF(LEN(I26)=1,"0"&amp; I26,""&amp;I26)</f>
        <v>01</v>
      </c>
      <c r="AH7" s="359" t="s">
        <v>6735</v>
      </c>
      <c r="AN7" s="424" t="s">
        <v>6211</v>
      </c>
      <c r="AO7" s="421" t="s">
        <v>6960</v>
      </c>
      <c r="AP7" s="421" t="s">
        <v>6961</v>
      </c>
      <c r="AQ7" s="420" t="s">
        <v>6034</v>
      </c>
      <c r="AS7" s="423">
        <v>2</v>
      </c>
      <c r="AT7" s="423" t="s">
        <v>7033</v>
      </c>
      <c r="AW7" s="359" t="s">
        <v>6732</v>
      </c>
      <c r="AX7" s="359" t="s">
        <v>7503</v>
      </c>
    </row>
    <row r="8" spans="1:50" ht="17.25" thickBot="1" x14ac:dyDescent="0.4">
      <c r="A8" s="9" t="s">
        <v>114</v>
      </c>
      <c r="B8" s="9" t="s">
        <v>6680</v>
      </c>
      <c r="C8" s="9" t="s">
        <v>7051</v>
      </c>
      <c r="D8" s="9" t="s">
        <v>7052</v>
      </c>
      <c r="E8" s="9" t="s">
        <v>6684</v>
      </c>
      <c r="F8" s="9" t="s">
        <v>4160</v>
      </c>
      <c r="G8" s="10" t="s">
        <v>6695</v>
      </c>
      <c r="I8" s="9" t="s">
        <v>6890</v>
      </c>
      <c r="J8" s="9" t="s">
        <v>6891</v>
      </c>
      <c r="O8"/>
      <c r="P8" s="70">
        <v>1</v>
      </c>
      <c r="T8" s="70">
        <v>1</v>
      </c>
      <c r="Z8"/>
      <c r="AB8" s="494">
        <v>1</v>
      </c>
      <c r="AH8" s="359" t="s">
        <v>6736</v>
      </c>
      <c r="AJ8" s="494">
        <v>1</v>
      </c>
      <c r="AN8" s="424" t="s">
        <v>6212</v>
      </c>
      <c r="AO8" s="421" t="s">
        <v>6962</v>
      </c>
      <c r="AP8" s="421" t="s">
        <v>6963</v>
      </c>
      <c r="AQ8" s="420" t="s">
        <v>6035</v>
      </c>
      <c r="AS8" s="423">
        <v>3</v>
      </c>
      <c r="AT8" s="423" t="s">
        <v>7034</v>
      </c>
      <c r="AW8" s="359" t="s">
        <v>6733</v>
      </c>
      <c r="AX8" s="359" t="s">
        <v>7504</v>
      </c>
    </row>
    <row r="9" spans="1:50" ht="17.25" thickBot="1" x14ac:dyDescent="0.4">
      <c r="A9" s="9">
        <v>1</v>
      </c>
      <c r="B9" s="9" t="s">
        <v>7026</v>
      </c>
      <c r="C9" s="9" t="s">
        <v>115</v>
      </c>
      <c r="D9" s="9" t="s">
        <v>7053</v>
      </c>
      <c r="E9" s="9">
        <v>1</v>
      </c>
      <c r="F9" s="9" t="s">
        <v>98</v>
      </c>
      <c r="G9" s="10">
        <v>1</v>
      </c>
      <c r="I9" s="9">
        <v>1</v>
      </c>
      <c r="J9" s="9" t="s">
        <v>6892</v>
      </c>
      <c r="N9" s="494">
        <v>1</v>
      </c>
      <c r="P9" s="494">
        <v>1</v>
      </c>
      <c r="T9" s="494">
        <v>1</v>
      </c>
      <c r="AH9" s="359" t="s">
        <v>6693</v>
      </c>
      <c r="AN9" s="424" t="s">
        <v>6213</v>
      </c>
      <c r="AO9" s="421" t="s">
        <v>7071</v>
      </c>
      <c r="AP9" s="421" t="s">
        <v>6964</v>
      </c>
      <c r="AQ9" s="420" t="s">
        <v>6036</v>
      </c>
      <c r="AS9" s="423">
        <v>4</v>
      </c>
      <c r="AT9" s="423" t="s">
        <v>7035</v>
      </c>
      <c r="AW9" s="359" t="s">
        <v>6734</v>
      </c>
      <c r="AX9" s="359" t="s">
        <v>7505</v>
      </c>
    </row>
    <row r="10" spans="1:50" ht="17.25" thickBot="1" x14ac:dyDescent="0.4">
      <c r="A10" s="9">
        <v>2</v>
      </c>
      <c r="B10" s="9" t="s">
        <v>7027</v>
      </c>
      <c r="C10" s="9" t="s">
        <v>7023</v>
      </c>
      <c r="D10" s="9" t="s">
        <v>7056</v>
      </c>
      <c r="E10" s="9">
        <v>2</v>
      </c>
      <c r="F10" s="9" t="s">
        <v>94</v>
      </c>
      <c r="G10" s="10">
        <v>2</v>
      </c>
      <c r="I10" s="9">
        <v>2</v>
      </c>
      <c r="J10" s="9" t="s">
        <v>6893</v>
      </c>
      <c r="AH10" s="359" t="s">
        <v>6737</v>
      </c>
      <c r="AN10" s="424" t="s">
        <v>6214</v>
      </c>
      <c r="AO10" s="421" t="s">
        <v>6965</v>
      </c>
      <c r="AP10" s="421" t="s">
        <v>6966</v>
      </c>
      <c r="AQ10" s="420" t="s">
        <v>6037</v>
      </c>
      <c r="AS10" s="423">
        <v>5</v>
      </c>
      <c r="AT10" s="423" t="s">
        <v>7039</v>
      </c>
      <c r="AW10" s="359" t="s">
        <v>6735</v>
      </c>
      <c r="AX10" s="359" t="s">
        <v>7506</v>
      </c>
    </row>
    <row r="11" spans="1:50" ht="17.25" thickBot="1" x14ac:dyDescent="0.4">
      <c r="A11" s="9">
        <v>3</v>
      </c>
      <c r="B11" s="9" t="s">
        <v>7028</v>
      </c>
      <c r="C11" s="9" t="s">
        <v>116</v>
      </c>
      <c r="D11" s="9" t="s">
        <v>7054</v>
      </c>
      <c r="E11" s="9">
        <v>3</v>
      </c>
      <c r="F11" s="9" t="s">
        <v>99</v>
      </c>
      <c r="G11" s="10">
        <v>2</v>
      </c>
      <c r="I11" s="9">
        <v>3</v>
      </c>
      <c r="J11" s="9" t="s">
        <v>6894</v>
      </c>
      <c r="AA11" s="17"/>
      <c r="AB11" s="17"/>
      <c r="AC11" s="17"/>
      <c r="AD11" s="17"/>
      <c r="AE11" s="17"/>
      <c r="AH11" s="359" t="s">
        <v>6458</v>
      </c>
      <c r="AN11" s="424" t="s">
        <v>6216</v>
      </c>
      <c r="AO11" s="430" t="s">
        <v>7069</v>
      </c>
      <c r="AP11" s="421" t="s">
        <v>6968</v>
      </c>
      <c r="AQ11" s="420"/>
      <c r="AS11" s="423">
        <v>6</v>
      </c>
      <c r="AT11" s="423" t="s">
        <v>7040</v>
      </c>
      <c r="AW11" s="359" t="s">
        <v>6736</v>
      </c>
      <c r="AX11" s="359" t="s">
        <v>7507</v>
      </c>
    </row>
    <row r="12" spans="1:50" ht="17.25" thickBot="1" x14ac:dyDescent="0.4">
      <c r="A12" s="9">
        <v>4</v>
      </c>
      <c r="B12" s="9" t="s">
        <v>7029</v>
      </c>
      <c r="C12" s="9" t="s">
        <v>117</v>
      </c>
      <c r="D12" s="9" t="s">
        <v>7057</v>
      </c>
      <c r="E12" s="9">
        <v>4</v>
      </c>
      <c r="F12" s="9" t="s">
        <v>100</v>
      </c>
      <c r="G12" s="10">
        <v>3</v>
      </c>
      <c r="L12" s="5"/>
      <c r="AA12" s="289" t="s">
        <v>6691</v>
      </c>
      <c r="AB12" s="289" t="s">
        <v>6692</v>
      </c>
      <c r="AC12" s="289" t="s">
        <v>6689</v>
      </c>
      <c r="AD12" s="3" t="s">
        <v>6683</v>
      </c>
      <c r="AE12" s="289" t="s">
        <v>6101</v>
      </c>
      <c r="AH12" s="359" t="s">
        <v>6738</v>
      </c>
      <c r="AN12" s="424" t="s">
        <v>4234</v>
      </c>
      <c r="AO12" s="421" t="s">
        <v>6967</v>
      </c>
      <c r="AP12" s="421" t="s">
        <v>7070</v>
      </c>
      <c r="AQ12" s="420" t="s">
        <v>6038</v>
      </c>
      <c r="AS12" s="423">
        <v>7</v>
      </c>
      <c r="AT12" s="423" t="s">
        <v>7041</v>
      </c>
      <c r="AW12" s="359" t="s">
        <v>6693</v>
      </c>
      <c r="AX12" s="359" t="s">
        <v>7508</v>
      </c>
    </row>
    <row r="13" spans="1:50" ht="17.25" thickBot="1" x14ac:dyDescent="0.4">
      <c r="E13" s="9">
        <v>5</v>
      </c>
      <c r="F13" s="9" t="s">
        <v>101</v>
      </c>
      <c r="G13" s="10">
        <v>3</v>
      </c>
      <c r="AA13" s="290" t="s">
        <v>5966</v>
      </c>
      <c r="AB13" s="290" t="s">
        <v>6029</v>
      </c>
      <c r="AC13" s="290" t="s">
        <v>6029</v>
      </c>
      <c r="AD13" s="3">
        <v>2</v>
      </c>
      <c r="AE13" s="291" t="s">
        <v>6374</v>
      </c>
      <c r="AH13" s="359" t="s">
        <v>6739</v>
      </c>
      <c r="AN13" s="424" t="s">
        <v>6217</v>
      </c>
      <c r="AO13" s="421" t="s">
        <v>6969</v>
      </c>
      <c r="AP13" s="421" t="s">
        <v>7055</v>
      </c>
      <c r="AQ13" s="420" t="s">
        <v>6039</v>
      </c>
      <c r="AS13" s="423">
        <v>8</v>
      </c>
      <c r="AT13" s="423" t="s">
        <v>7042</v>
      </c>
      <c r="AW13" s="359" t="s">
        <v>6737</v>
      </c>
      <c r="AX13" s="359" t="s">
        <v>7509</v>
      </c>
    </row>
    <row r="14" spans="1:50" ht="17.25" thickBot="1" x14ac:dyDescent="0.4">
      <c r="E14" s="9">
        <v>6</v>
      </c>
      <c r="F14" s="9" t="s">
        <v>93</v>
      </c>
      <c r="G14" s="10">
        <v>4</v>
      </c>
      <c r="AA14" s="290" t="s">
        <v>6409</v>
      </c>
      <c r="AB14" s="290" t="s">
        <v>6029</v>
      </c>
      <c r="AC14" s="290" t="s">
        <v>6221</v>
      </c>
      <c r="AD14" s="3">
        <v>3</v>
      </c>
      <c r="AE14" s="291" t="s">
        <v>6389</v>
      </c>
      <c r="AH14" s="359" t="s">
        <v>6740</v>
      </c>
      <c r="AN14" s="424" t="s">
        <v>6218</v>
      </c>
      <c r="AO14" s="421" t="s">
        <v>6970</v>
      </c>
      <c r="AP14" s="421" t="s">
        <v>6971</v>
      </c>
      <c r="AQ14" s="420" t="s">
        <v>6040</v>
      </c>
      <c r="AS14" s="423">
        <v>9</v>
      </c>
      <c r="AT14" s="423" t="s">
        <v>7043</v>
      </c>
      <c r="AW14" s="359" t="s">
        <v>6458</v>
      </c>
      <c r="AX14" s="359" t="s">
        <v>7510</v>
      </c>
    </row>
    <row r="15" spans="1:50" ht="17.25" thickBot="1" x14ac:dyDescent="0.4">
      <c r="A15" s="9" t="s">
        <v>6685</v>
      </c>
      <c r="B15" s="9" t="s">
        <v>103</v>
      </c>
      <c r="E15" s="9">
        <v>7</v>
      </c>
      <c r="F15" s="9" t="s">
        <v>92</v>
      </c>
      <c r="G15" s="10">
        <v>5</v>
      </c>
      <c r="AA15" s="290" t="s">
        <v>6262</v>
      </c>
      <c r="AB15" s="290" t="s">
        <v>6029</v>
      </c>
      <c r="AC15" s="290" t="s">
        <v>6222</v>
      </c>
      <c r="AD15" s="3">
        <v>4</v>
      </c>
      <c r="AE15" s="291" t="s">
        <v>6390</v>
      </c>
      <c r="AH15" s="359" t="s">
        <v>6741</v>
      </c>
      <c r="AN15" s="424" t="s">
        <v>6219</v>
      </c>
      <c r="AO15" s="421" t="s">
        <v>6972</v>
      </c>
      <c r="AP15" s="421" t="s">
        <v>6973</v>
      </c>
      <c r="AQ15" s="420" t="s">
        <v>6041</v>
      </c>
      <c r="AS15" s="423">
        <v>10</v>
      </c>
      <c r="AT15" s="423" t="s">
        <v>7036</v>
      </c>
      <c r="AW15" s="359" t="s">
        <v>6738</v>
      </c>
      <c r="AX15" s="359" t="s">
        <v>7511</v>
      </c>
    </row>
    <row r="16" spans="1:50" ht="17.25" thickBot="1" x14ac:dyDescent="0.4">
      <c r="A16" s="9">
        <v>1</v>
      </c>
      <c r="B16" s="9" t="s">
        <v>6938</v>
      </c>
      <c r="E16" s="9">
        <v>8</v>
      </c>
      <c r="F16" s="9" t="s">
        <v>6921</v>
      </c>
      <c r="G16" s="10">
        <v>6</v>
      </c>
      <c r="AA16" s="290" t="s">
        <v>6410</v>
      </c>
      <c r="AB16" s="290" t="s">
        <v>6029</v>
      </c>
      <c r="AC16" s="290" t="s">
        <v>6225</v>
      </c>
      <c r="AD16" s="3">
        <v>6</v>
      </c>
      <c r="AE16" s="291" t="s">
        <v>6393</v>
      </c>
      <c r="AH16" s="359" t="s">
        <v>6742</v>
      </c>
      <c r="AN16" s="424" t="s">
        <v>6220</v>
      </c>
      <c r="AO16" s="421" t="s">
        <v>6974</v>
      </c>
      <c r="AP16" s="421" t="s">
        <v>6975</v>
      </c>
      <c r="AQ16" s="420" t="s">
        <v>110</v>
      </c>
      <c r="AS16" s="423">
        <v>11</v>
      </c>
      <c r="AT16" s="423" t="s">
        <v>7037</v>
      </c>
      <c r="AW16" s="359" t="s">
        <v>6739</v>
      </c>
      <c r="AX16" s="359" t="s">
        <v>7512</v>
      </c>
    </row>
    <row r="17" spans="1:50" ht="17.25" thickBot="1" x14ac:dyDescent="0.4">
      <c r="A17" s="9">
        <v>2</v>
      </c>
      <c r="B17" s="9" t="s">
        <v>104</v>
      </c>
      <c r="E17" s="9">
        <v>9</v>
      </c>
      <c r="F17" s="9" t="s">
        <v>6922</v>
      </c>
      <c r="G17" s="10">
        <v>7</v>
      </c>
      <c r="AA17" s="290" t="s">
        <v>6411</v>
      </c>
      <c r="AB17" s="290" t="s">
        <v>6029</v>
      </c>
      <c r="AC17" s="290" t="s">
        <v>6228</v>
      </c>
      <c r="AD17" s="3">
        <v>14</v>
      </c>
      <c r="AE17" s="291" t="s">
        <v>6396</v>
      </c>
      <c r="AH17" s="359" t="s">
        <v>6743</v>
      </c>
      <c r="AN17" s="424" t="s">
        <v>6221</v>
      </c>
      <c r="AO17" s="421" t="s">
        <v>6976</v>
      </c>
      <c r="AP17" s="421" t="s">
        <v>6977</v>
      </c>
      <c r="AQ17" s="420" t="s">
        <v>6042</v>
      </c>
      <c r="AS17" s="423">
        <v>12</v>
      </c>
      <c r="AT17" s="423" t="s">
        <v>7044</v>
      </c>
      <c r="AW17" s="359" t="s">
        <v>6740</v>
      </c>
      <c r="AX17" s="359" t="s">
        <v>7513</v>
      </c>
    </row>
    <row r="18" spans="1:50" ht="17.25" thickBot="1" x14ac:dyDescent="0.4">
      <c r="A18" s="9">
        <v>3</v>
      </c>
      <c r="B18" s="9" t="s">
        <v>105</v>
      </c>
      <c r="E18" s="9">
        <v>10</v>
      </c>
      <c r="F18" s="9" t="s">
        <v>6934</v>
      </c>
      <c r="G18" s="10">
        <v>8</v>
      </c>
      <c r="AA18" s="292" t="s">
        <v>5970</v>
      </c>
      <c r="AB18" s="292" t="s">
        <v>6207</v>
      </c>
      <c r="AC18" s="292" t="s">
        <v>6029</v>
      </c>
      <c r="AD18" s="3">
        <v>2</v>
      </c>
      <c r="AE18" s="291" t="s">
        <v>6374</v>
      </c>
      <c r="AH18" s="359" t="s">
        <v>6744</v>
      </c>
      <c r="AN18" s="424" t="s">
        <v>6222</v>
      </c>
      <c r="AO18" s="421" t="s">
        <v>6978</v>
      </c>
      <c r="AP18" s="421" t="s">
        <v>6979</v>
      </c>
      <c r="AQ18" s="420" t="s">
        <v>111</v>
      </c>
      <c r="AS18" s="423">
        <v>13</v>
      </c>
      <c r="AT18" s="423" t="s">
        <v>7038</v>
      </c>
      <c r="AW18" s="359" t="s">
        <v>6741</v>
      </c>
      <c r="AX18" s="359" t="s">
        <v>7514</v>
      </c>
    </row>
    <row r="19" spans="1:50" ht="17.25" thickBot="1" x14ac:dyDescent="0.4">
      <c r="A19" s="9">
        <v>4</v>
      </c>
      <c r="B19" s="9" t="s">
        <v>106</v>
      </c>
      <c r="AA19" s="292" t="s">
        <v>6412</v>
      </c>
      <c r="AB19" s="292" t="s">
        <v>6207</v>
      </c>
      <c r="AC19" s="292" t="s">
        <v>6221</v>
      </c>
      <c r="AD19" s="3">
        <v>3</v>
      </c>
      <c r="AE19" s="291" t="s">
        <v>6389</v>
      </c>
      <c r="AH19" s="359" t="s">
        <v>6745</v>
      </c>
      <c r="AN19" s="424" t="s">
        <v>6223</v>
      </c>
      <c r="AO19" s="421" t="s">
        <v>6980</v>
      </c>
      <c r="AP19" s="421" t="s">
        <v>6981</v>
      </c>
      <c r="AQ19" s="420" t="s">
        <v>6043</v>
      </c>
      <c r="AS19" s="423">
        <v>14</v>
      </c>
      <c r="AT19" s="423" t="s">
        <v>7045</v>
      </c>
      <c r="AW19" s="359" t="s">
        <v>6742</v>
      </c>
      <c r="AX19" s="359" t="s">
        <v>7515</v>
      </c>
    </row>
    <row r="20" spans="1:50" ht="17.25" thickBot="1" x14ac:dyDescent="0.4">
      <c r="A20" s="9">
        <v>5</v>
      </c>
      <c r="B20" s="9" t="s">
        <v>107</v>
      </c>
      <c r="AA20" s="292" t="s">
        <v>6104</v>
      </c>
      <c r="AB20" s="292" t="s">
        <v>6207</v>
      </c>
      <c r="AC20" s="292" t="s">
        <v>6222</v>
      </c>
      <c r="AD20" s="3">
        <v>4</v>
      </c>
      <c r="AE20" s="291" t="s">
        <v>6390</v>
      </c>
      <c r="AH20" s="359" t="s">
        <v>6715</v>
      </c>
      <c r="AN20" s="424" t="s">
        <v>6224</v>
      </c>
      <c r="AO20" s="421" t="s">
        <v>6982</v>
      </c>
      <c r="AP20" s="421" t="s">
        <v>6983</v>
      </c>
      <c r="AQ20" s="420" t="s">
        <v>6044</v>
      </c>
      <c r="AS20" s="9">
        <v>15</v>
      </c>
      <c r="AT20" s="9" t="s">
        <v>7049</v>
      </c>
      <c r="AW20" s="359" t="s">
        <v>6743</v>
      </c>
      <c r="AX20" s="359" t="s">
        <v>7516</v>
      </c>
    </row>
    <row r="21" spans="1:50" ht="17.25" thickBot="1" x14ac:dyDescent="0.4">
      <c r="A21" s="9">
        <v>6</v>
      </c>
      <c r="B21" s="9" t="s">
        <v>108</v>
      </c>
      <c r="AA21" s="292" t="s">
        <v>6413</v>
      </c>
      <c r="AB21" s="292" t="s">
        <v>6207</v>
      </c>
      <c r="AC21" s="292" t="s">
        <v>6225</v>
      </c>
      <c r="AD21" s="3">
        <v>6</v>
      </c>
      <c r="AE21" s="291" t="s">
        <v>6393</v>
      </c>
      <c r="AH21" s="359" t="s">
        <v>6746</v>
      </c>
      <c r="AN21" s="424" t="s">
        <v>6225</v>
      </c>
      <c r="AO21" s="421" t="s">
        <v>6984</v>
      </c>
      <c r="AP21" s="421" t="s">
        <v>6985</v>
      </c>
      <c r="AQ21" s="420" t="s">
        <v>6045</v>
      </c>
      <c r="AW21" s="359" t="s">
        <v>6744</v>
      </c>
      <c r="AX21" s="359" t="s">
        <v>7517</v>
      </c>
    </row>
    <row r="22" spans="1:50" ht="17.25" thickBot="1" x14ac:dyDescent="0.4">
      <c r="A22" s="9">
        <v>7</v>
      </c>
      <c r="B22" s="9" t="s">
        <v>109</v>
      </c>
      <c r="AA22" s="292" t="s">
        <v>6414</v>
      </c>
      <c r="AB22" s="292" t="s">
        <v>6207</v>
      </c>
      <c r="AC22" s="292" t="s">
        <v>6228</v>
      </c>
      <c r="AD22" s="3">
        <v>14</v>
      </c>
      <c r="AE22" s="291" t="s">
        <v>6396</v>
      </c>
      <c r="AH22" s="359" t="s">
        <v>6716</v>
      </c>
      <c r="AN22" s="424" t="s">
        <v>6226</v>
      </c>
      <c r="AO22" s="421" t="s">
        <v>6986</v>
      </c>
      <c r="AP22" s="421" t="s">
        <v>6987</v>
      </c>
      <c r="AQ22" s="420" t="s">
        <v>6046</v>
      </c>
      <c r="AW22" s="359" t="s">
        <v>6745</v>
      </c>
      <c r="AX22" s="359" t="s">
        <v>7518</v>
      </c>
    </row>
    <row r="23" spans="1:50" ht="17.25" thickBot="1" x14ac:dyDescent="0.4">
      <c r="AA23" s="293" t="s">
        <v>5974</v>
      </c>
      <c r="AB23" s="293" t="s">
        <v>6208</v>
      </c>
      <c r="AC23" s="293" t="s">
        <v>6029</v>
      </c>
      <c r="AD23" s="3">
        <v>2</v>
      </c>
      <c r="AE23" s="291" t="s">
        <v>6374</v>
      </c>
      <c r="AH23" s="359" t="s">
        <v>6747</v>
      </c>
      <c r="AN23" s="424" t="s">
        <v>6227</v>
      </c>
      <c r="AO23" s="421" t="s">
        <v>6988</v>
      </c>
      <c r="AP23" s="421" t="s">
        <v>6989</v>
      </c>
      <c r="AQ23" s="420" t="s">
        <v>6047</v>
      </c>
      <c r="AW23" s="359" t="s">
        <v>6715</v>
      </c>
      <c r="AX23" s="359" t="s">
        <v>7519</v>
      </c>
    </row>
    <row r="24" spans="1:50" ht="17.25" thickBot="1" x14ac:dyDescent="0.4">
      <c r="A24" s="9" t="s">
        <v>6687</v>
      </c>
      <c r="B24" s="9" t="s">
        <v>6701</v>
      </c>
      <c r="C24" s="9" t="s">
        <v>6698</v>
      </c>
      <c r="AA24" s="293" t="s">
        <v>6415</v>
      </c>
      <c r="AB24" s="293" t="s">
        <v>6208</v>
      </c>
      <c r="AC24" s="293" t="s">
        <v>6221</v>
      </c>
      <c r="AD24" s="3">
        <v>3</v>
      </c>
      <c r="AE24" s="291" t="s">
        <v>6389</v>
      </c>
      <c r="AH24" s="359" t="s">
        <v>6748</v>
      </c>
      <c r="AN24" s="424" t="s">
        <v>6228</v>
      </c>
      <c r="AO24" s="421" t="s">
        <v>6990</v>
      </c>
      <c r="AP24" s="421" t="s">
        <v>6991</v>
      </c>
      <c r="AQ24" s="420" t="s">
        <v>6048</v>
      </c>
      <c r="AW24" s="359" t="s">
        <v>6746</v>
      </c>
      <c r="AX24" s="359" t="s">
        <v>7520</v>
      </c>
    </row>
    <row r="25" spans="1:50" ht="17.25" thickBot="1" x14ac:dyDescent="0.4">
      <c r="A25" s="9">
        <v>1</v>
      </c>
      <c r="B25" s="9" t="s">
        <v>140</v>
      </c>
      <c r="C25" s="9">
        <v>1</v>
      </c>
      <c r="I25" s="9" t="s">
        <v>6692</v>
      </c>
      <c r="J25" s="9" t="s">
        <v>6722</v>
      </c>
      <c r="K25" s="9" t="s">
        <v>6053</v>
      </c>
      <c r="AA25" s="293" t="s">
        <v>6108</v>
      </c>
      <c r="AB25" s="293" t="s">
        <v>6208</v>
      </c>
      <c r="AC25" s="293" t="s">
        <v>6222</v>
      </c>
      <c r="AD25" s="3">
        <v>4</v>
      </c>
      <c r="AE25" s="291" t="s">
        <v>6390</v>
      </c>
      <c r="AH25" s="359" t="s">
        <v>6749</v>
      </c>
      <c r="AN25" s="424" t="s">
        <v>6229</v>
      </c>
      <c r="AO25" s="421" t="s">
        <v>6992</v>
      </c>
      <c r="AP25" s="421" t="s">
        <v>6993</v>
      </c>
      <c r="AQ25" s="420" t="s">
        <v>6049</v>
      </c>
      <c r="AW25" s="359" t="s">
        <v>6716</v>
      </c>
      <c r="AX25" s="359" t="s">
        <v>7521</v>
      </c>
    </row>
    <row r="26" spans="1:50" ht="17.25" thickBot="1" x14ac:dyDescent="0.4">
      <c r="A26" s="9">
        <v>2</v>
      </c>
      <c r="B26" s="9" t="s">
        <v>141</v>
      </c>
      <c r="C26" s="9">
        <v>2</v>
      </c>
      <c r="I26" s="9" t="s">
        <v>6029</v>
      </c>
      <c r="J26" s="9" t="s">
        <v>6054</v>
      </c>
      <c r="K26" s="9">
        <v>2</v>
      </c>
      <c r="AA26" s="293" t="s">
        <v>6416</v>
      </c>
      <c r="AB26" s="293" t="s">
        <v>6208</v>
      </c>
      <c r="AC26" s="293" t="s">
        <v>6225</v>
      </c>
      <c r="AD26" s="3">
        <v>6</v>
      </c>
      <c r="AE26" s="291" t="s">
        <v>6393</v>
      </c>
      <c r="AH26" s="359" t="s">
        <v>6750</v>
      </c>
      <c r="AN26" s="424" t="s">
        <v>6230</v>
      </c>
      <c r="AO26" s="421" t="s">
        <v>6994</v>
      </c>
      <c r="AP26" s="421" t="s">
        <v>6995</v>
      </c>
      <c r="AQ26" s="420" t="s">
        <v>6050</v>
      </c>
      <c r="AW26" s="359" t="s">
        <v>6747</v>
      </c>
      <c r="AX26" s="359" t="s">
        <v>7522</v>
      </c>
    </row>
    <row r="27" spans="1:50" ht="17.25" thickBot="1" x14ac:dyDescent="0.4">
      <c r="A27" s="9">
        <v>3</v>
      </c>
      <c r="B27" s="9" t="s">
        <v>142</v>
      </c>
      <c r="C27" s="9">
        <v>3</v>
      </c>
      <c r="I27" s="9" t="s">
        <v>6207</v>
      </c>
      <c r="J27" s="9" t="s">
        <v>6055</v>
      </c>
      <c r="K27" s="9">
        <v>3</v>
      </c>
      <c r="Q27" s="9" t="s">
        <v>6688</v>
      </c>
      <c r="R27" s="9" t="s">
        <v>6297</v>
      </c>
      <c r="S27" s="9" t="s">
        <v>6298</v>
      </c>
      <c r="U27" s="3" t="str">
        <f>IF(LEN(V28)=1,"0"&amp; V28,""&amp;V28)</f>
        <v>01</v>
      </c>
      <c r="V27" s="9" t="s">
        <v>6689</v>
      </c>
      <c r="W27" s="9" t="s">
        <v>6724</v>
      </c>
      <c r="X27" s="9" t="s">
        <v>6723</v>
      </c>
      <c r="Y27" s="3" t="s">
        <v>6683</v>
      </c>
      <c r="AA27" s="293" t="s">
        <v>6417</v>
      </c>
      <c r="AB27" s="293" t="s">
        <v>6208</v>
      </c>
      <c r="AC27" s="293" t="s">
        <v>6228</v>
      </c>
      <c r="AD27" s="3">
        <v>14</v>
      </c>
      <c r="AE27" s="291" t="s">
        <v>6396</v>
      </c>
      <c r="AH27" s="359" t="s">
        <v>6751</v>
      </c>
      <c r="AN27" s="424" t="s">
        <v>6231</v>
      </c>
      <c r="AO27" s="421" t="s">
        <v>6996</v>
      </c>
      <c r="AP27" s="421" t="s">
        <v>6997</v>
      </c>
      <c r="AQ27" s="420" t="s">
        <v>119</v>
      </c>
      <c r="AW27" s="359" t="s">
        <v>6748</v>
      </c>
      <c r="AX27" s="359" t="s">
        <v>7523</v>
      </c>
    </row>
    <row r="28" spans="1:50" ht="17.25" thickBot="1" x14ac:dyDescent="0.4">
      <c r="A28" s="9">
        <v>4</v>
      </c>
      <c r="B28" s="9" t="s">
        <v>143</v>
      </c>
      <c r="C28" s="9">
        <v>5</v>
      </c>
      <c r="I28" s="9" t="s">
        <v>6208</v>
      </c>
      <c r="J28" s="9" t="s">
        <v>6056</v>
      </c>
      <c r="K28" s="9">
        <v>4</v>
      </c>
      <c r="Q28" s="9" t="s">
        <v>6029</v>
      </c>
      <c r="R28" s="3" t="s">
        <v>6052</v>
      </c>
      <c r="S28" s="9">
        <v>1</v>
      </c>
      <c r="V28" s="9" t="s">
        <v>6029</v>
      </c>
      <c r="W28" s="9" t="s">
        <v>6065</v>
      </c>
      <c r="X28" s="9" t="s">
        <v>6374</v>
      </c>
      <c r="Y28" s="3">
        <v>2</v>
      </c>
      <c r="AA28" s="294">
        <v>391</v>
      </c>
      <c r="AB28" s="294" t="s">
        <v>6209</v>
      </c>
      <c r="AC28" s="294" t="s">
        <v>6029</v>
      </c>
      <c r="AD28" s="3">
        <v>2</v>
      </c>
      <c r="AE28" s="291" t="s">
        <v>6374</v>
      </c>
      <c r="AH28" s="359" t="s">
        <v>6752</v>
      </c>
      <c r="AN28" s="424" t="s">
        <v>6232</v>
      </c>
      <c r="AO28" s="421" t="s">
        <v>6998</v>
      </c>
      <c r="AP28" s="421" t="s">
        <v>6999</v>
      </c>
      <c r="AQ28" s="420" t="s">
        <v>6051</v>
      </c>
      <c r="AW28" s="359" t="s">
        <v>6749</v>
      </c>
      <c r="AX28" s="359" t="s">
        <v>7524</v>
      </c>
    </row>
    <row r="29" spans="1:50" ht="17.25" thickBot="1" x14ac:dyDescent="0.4">
      <c r="A29" s="9">
        <v>5</v>
      </c>
      <c r="B29" s="9" t="s">
        <v>144</v>
      </c>
      <c r="C29" s="9">
        <v>6</v>
      </c>
      <c r="I29" s="9" t="s">
        <v>6209</v>
      </c>
      <c r="J29" s="9" t="s">
        <v>6057</v>
      </c>
      <c r="K29" s="9">
        <v>5</v>
      </c>
      <c r="Q29" s="9" t="s">
        <v>6207</v>
      </c>
      <c r="R29" s="9" t="s">
        <v>118</v>
      </c>
      <c r="S29" s="9">
        <v>2</v>
      </c>
      <c r="V29" s="9" t="s">
        <v>6207</v>
      </c>
      <c r="W29" s="9" t="s">
        <v>6074</v>
      </c>
      <c r="X29" s="9" t="s">
        <v>6375</v>
      </c>
      <c r="Y29" s="3">
        <v>2</v>
      </c>
      <c r="AA29" s="294" t="s">
        <v>6418</v>
      </c>
      <c r="AB29" s="294" t="s">
        <v>6209</v>
      </c>
      <c r="AC29" s="294" t="s">
        <v>6221</v>
      </c>
      <c r="AD29" s="3">
        <v>3</v>
      </c>
      <c r="AE29" s="291" t="s">
        <v>6389</v>
      </c>
      <c r="AH29" s="359" t="s">
        <v>6753</v>
      </c>
      <c r="AN29" s="424" t="s">
        <v>6233</v>
      </c>
      <c r="AO29" s="421" t="s">
        <v>7000</v>
      </c>
      <c r="AP29" s="421" t="s">
        <v>7001</v>
      </c>
      <c r="AQ29" s="420" t="s">
        <v>7065</v>
      </c>
      <c r="AW29" s="359" t="s">
        <v>6875</v>
      </c>
      <c r="AX29" s="359" t="s">
        <v>7525</v>
      </c>
    </row>
    <row r="30" spans="1:50" ht="17.25" thickBot="1" x14ac:dyDescent="0.4">
      <c r="A30" s="9">
        <v>6</v>
      </c>
      <c r="B30" s="9" t="s">
        <v>145</v>
      </c>
      <c r="C30" s="9">
        <v>7</v>
      </c>
      <c r="I30" s="9" t="s">
        <v>6210</v>
      </c>
      <c r="J30" s="9" t="s">
        <v>6058</v>
      </c>
      <c r="K30" s="9">
        <v>6</v>
      </c>
      <c r="Q30" s="9" t="s">
        <v>6208</v>
      </c>
      <c r="R30" s="9" t="s">
        <v>6030</v>
      </c>
      <c r="S30" s="9">
        <v>3</v>
      </c>
      <c r="V30" s="9" t="s">
        <v>6208</v>
      </c>
      <c r="W30" s="9" t="s">
        <v>6076</v>
      </c>
      <c r="X30" s="9" t="s">
        <v>6376</v>
      </c>
      <c r="Y30" s="3">
        <v>2</v>
      </c>
      <c r="AA30" s="294" t="s">
        <v>6113</v>
      </c>
      <c r="AB30" s="294" t="s">
        <v>6209</v>
      </c>
      <c r="AC30" s="294" t="s">
        <v>6222</v>
      </c>
      <c r="AD30" s="3">
        <v>4</v>
      </c>
      <c r="AE30" s="291" t="s">
        <v>6390</v>
      </c>
      <c r="AH30" s="359" t="s">
        <v>6754</v>
      </c>
      <c r="AN30" s="424" t="s">
        <v>6234</v>
      </c>
      <c r="AO30" s="421" t="s">
        <v>7002</v>
      </c>
      <c r="AP30" s="421" t="s">
        <v>7003</v>
      </c>
      <c r="AQ30" s="420" t="s">
        <v>7066</v>
      </c>
      <c r="AW30" s="359" t="s">
        <v>7526</v>
      </c>
      <c r="AX30" s="359" t="s">
        <v>7527</v>
      </c>
    </row>
    <row r="31" spans="1:50" ht="17.25" thickBot="1" x14ac:dyDescent="0.4">
      <c r="A31" s="9">
        <v>7</v>
      </c>
      <c r="B31" s="9" t="s">
        <v>146</v>
      </c>
      <c r="C31" s="9">
        <v>8</v>
      </c>
      <c r="I31" s="9" t="s">
        <v>6211</v>
      </c>
      <c r="J31" s="9" t="s">
        <v>6059</v>
      </c>
      <c r="K31" s="9">
        <v>7</v>
      </c>
      <c r="Q31" s="9" t="s">
        <v>6209</v>
      </c>
      <c r="R31" s="9" t="s">
        <v>6031</v>
      </c>
      <c r="S31" s="9">
        <v>4</v>
      </c>
      <c r="V31" s="9" t="s">
        <v>6209</v>
      </c>
      <c r="W31" s="9" t="s">
        <v>6075</v>
      </c>
      <c r="X31" s="9" t="s">
        <v>6377</v>
      </c>
      <c r="Y31" s="3">
        <v>2</v>
      </c>
      <c r="AA31" s="294" t="s">
        <v>6263</v>
      </c>
      <c r="AB31" s="294" t="s">
        <v>6209</v>
      </c>
      <c r="AC31" s="294" t="s">
        <v>6230</v>
      </c>
      <c r="AD31" s="3">
        <v>5</v>
      </c>
      <c r="AE31" s="291" t="s">
        <v>6398</v>
      </c>
      <c r="AH31" s="359" t="s">
        <v>6755</v>
      </c>
      <c r="AN31" s="424" t="s">
        <v>6235</v>
      </c>
      <c r="AO31" s="421" t="s">
        <v>7004</v>
      </c>
      <c r="AP31" s="421" t="s">
        <v>7005</v>
      </c>
      <c r="AQ31" s="420" t="s">
        <v>7067</v>
      </c>
      <c r="AW31" s="359" t="s">
        <v>6876</v>
      </c>
      <c r="AX31" s="359" t="s">
        <v>7528</v>
      </c>
    </row>
    <row r="32" spans="1:50" ht="17.25" thickBot="1" x14ac:dyDescent="0.4">
      <c r="A32" s="9">
        <v>8</v>
      </c>
      <c r="B32" s="9" t="s">
        <v>147</v>
      </c>
      <c r="C32" s="9">
        <v>9</v>
      </c>
      <c r="E32" s="70">
        <v>1</v>
      </c>
      <c r="I32" s="9" t="s">
        <v>6212</v>
      </c>
      <c r="J32" s="9" t="s">
        <v>6060</v>
      </c>
      <c r="K32" s="9">
        <v>8</v>
      </c>
      <c r="Q32" s="9" t="s">
        <v>6210</v>
      </c>
      <c r="R32" s="9" t="s">
        <v>6032</v>
      </c>
      <c r="S32" s="9">
        <v>5</v>
      </c>
      <c r="V32" s="9" t="s">
        <v>6210</v>
      </c>
      <c r="W32" s="9" t="s">
        <v>6077</v>
      </c>
      <c r="X32" s="9" t="s">
        <v>6378</v>
      </c>
      <c r="Y32" s="3">
        <v>2</v>
      </c>
      <c r="AA32" s="294" t="s">
        <v>6115</v>
      </c>
      <c r="AB32" s="294" t="s">
        <v>6209</v>
      </c>
      <c r="AC32" s="294" t="s">
        <v>6226</v>
      </c>
      <c r="AD32" s="3">
        <v>6</v>
      </c>
      <c r="AE32" s="291" t="s">
        <v>6394</v>
      </c>
      <c r="AH32" s="359" t="s">
        <v>6756</v>
      </c>
      <c r="AN32" s="424" t="s">
        <v>6236</v>
      </c>
      <c r="AO32" s="421" t="s">
        <v>7006</v>
      </c>
      <c r="AP32" s="421" t="s">
        <v>7007</v>
      </c>
      <c r="AQ32" s="420" t="s">
        <v>7068</v>
      </c>
      <c r="AW32" s="359" t="s">
        <v>6750</v>
      </c>
      <c r="AX32" s="359" t="s">
        <v>7529</v>
      </c>
    </row>
    <row r="33" spans="1:50" ht="17.25" thickBot="1" x14ac:dyDescent="0.4">
      <c r="A33" s="9">
        <v>9</v>
      </c>
      <c r="B33" s="9" t="s">
        <v>148</v>
      </c>
      <c r="C33" s="9">
        <v>10</v>
      </c>
      <c r="I33" s="9" t="s">
        <v>6213</v>
      </c>
      <c r="J33" s="9" t="s">
        <v>6061</v>
      </c>
      <c r="K33" s="9">
        <v>9</v>
      </c>
      <c r="Q33" s="9" t="s">
        <v>6211</v>
      </c>
      <c r="R33" s="9" t="s">
        <v>6033</v>
      </c>
      <c r="S33" s="9">
        <v>6</v>
      </c>
      <c r="V33" s="9" t="s">
        <v>6211</v>
      </c>
      <c r="W33" s="9" t="s">
        <v>6079</v>
      </c>
      <c r="X33" s="9" t="s">
        <v>6379</v>
      </c>
      <c r="Y33" s="3">
        <v>2</v>
      </c>
      <c r="AA33" s="294" t="s">
        <v>6419</v>
      </c>
      <c r="AB33" s="294" t="s">
        <v>6209</v>
      </c>
      <c r="AC33" s="294" t="s">
        <v>6228</v>
      </c>
      <c r="AD33" s="3">
        <v>14</v>
      </c>
      <c r="AE33" s="291" t="s">
        <v>6396</v>
      </c>
      <c r="AH33" s="359" t="s">
        <v>6757</v>
      </c>
      <c r="AN33" s="424" t="s">
        <v>6237</v>
      </c>
      <c r="AO33" s="421" t="s">
        <v>7008</v>
      </c>
      <c r="AP33" s="421" t="s">
        <v>7009</v>
      </c>
      <c r="AQ33" s="420" t="s">
        <v>7010</v>
      </c>
      <c r="AW33" s="359" t="s">
        <v>6751</v>
      </c>
      <c r="AX33" s="359" t="s">
        <v>7530</v>
      </c>
    </row>
    <row r="34" spans="1:50" ht="17.25" thickBot="1" x14ac:dyDescent="0.4">
      <c r="A34" s="9">
        <v>10</v>
      </c>
      <c r="B34" s="9" t="s">
        <v>6700</v>
      </c>
      <c r="C34" s="9">
        <v>4</v>
      </c>
      <c r="I34" s="9" t="s">
        <v>6214</v>
      </c>
      <c r="J34" s="9" t="s">
        <v>6062</v>
      </c>
      <c r="K34" s="9">
        <v>10</v>
      </c>
      <c r="Q34" s="9" t="s">
        <v>6212</v>
      </c>
      <c r="R34" s="9" t="s">
        <v>6034</v>
      </c>
      <c r="S34" s="9">
        <v>7</v>
      </c>
      <c r="V34" s="9" t="s">
        <v>6212</v>
      </c>
      <c r="W34" s="9" t="s">
        <v>6084</v>
      </c>
      <c r="X34" s="9" t="s">
        <v>6380</v>
      </c>
      <c r="Y34" s="3">
        <v>2</v>
      </c>
      <c r="AA34" s="294" t="s">
        <v>6116</v>
      </c>
      <c r="AB34" s="294" t="s">
        <v>6209</v>
      </c>
      <c r="AC34" s="294" t="s">
        <v>6229</v>
      </c>
      <c r="AD34" s="3">
        <v>14</v>
      </c>
      <c r="AE34" s="291" t="s">
        <v>6397</v>
      </c>
      <c r="AH34" s="359" t="s">
        <v>6758</v>
      </c>
      <c r="AN34" s="424" t="s">
        <v>6238</v>
      </c>
      <c r="AO34" s="421" t="s">
        <v>7011</v>
      </c>
      <c r="AP34" s="421" t="s">
        <v>7012</v>
      </c>
      <c r="AQ34" s="420" t="s">
        <v>7013</v>
      </c>
      <c r="AW34" s="359" t="s">
        <v>6752</v>
      </c>
      <c r="AX34" s="359" t="s">
        <v>7531</v>
      </c>
    </row>
    <row r="35" spans="1:50" ht="17.25" thickBot="1" x14ac:dyDescent="0.4">
      <c r="A35" s="9">
        <v>11</v>
      </c>
      <c r="B35" s="9" t="s">
        <v>149</v>
      </c>
      <c r="C35" s="9">
        <v>11</v>
      </c>
      <c r="I35" s="9" t="s">
        <v>6216</v>
      </c>
      <c r="J35" s="9" t="s">
        <v>6063</v>
      </c>
      <c r="K35" s="9">
        <v>11</v>
      </c>
      <c r="Q35" s="9" t="s">
        <v>6213</v>
      </c>
      <c r="R35" s="9" t="s">
        <v>6035</v>
      </c>
      <c r="S35" s="9">
        <v>8</v>
      </c>
      <c r="V35" s="9" t="s">
        <v>6213</v>
      </c>
      <c r="W35" s="9" t="s">
        <v>6936</v>
      </c>
      <c r="X35" s="9" t="s">
        <v>6381</v>
      </c>
      <c r="Y35" s="3">
        <v>2</v>
      </c>
      <c r="AA35" s="294" t="s">
        <v>6420</v>
      </c>
      <c r="AB35" s="294" t="s">
        <v>6209</v>
      </c>
      <c r="AC35" s="294" t="s">
        <v>6233</v>
      </c>
      <c r="AD35" s="3">
        <v>8</v>
      </c>
      <c r="AE35" s="291" t="s">
        <v>6401</v>
      </c>
      <c r="AH35" s="359" t="s">
        <v>6759</v>
      </c>
      <c r="AN35" s="424" t="s">
        <v>6239</v>
      </c>
      <c r="AO35" s="421" t="s">
        <v>7014</v>
      </c>
      <c r="AP35" s="421" t="s">
        <v>118</v>
      </c>
      <c r="AQ35" s="420" t="s">
        <v>7015</v>
      </c>
      <c r="AW35" s="359" t="s">
        <v>7532</v>
      </c>
      <c r="AX35" s="359" t="s">
        <v>7533</v>
      </c>
    </row>
    <row r="36" spans="1:50" ht="17.25" thickBot="1" x14ac:dyDescent="0.4">
      <c r="A36" s="9">
        <v>12</v>
      </c>
      <c r="B36" s="9" t="s">
        <v>150</v>
      </c>
      <c r="C36" s="9">
        <v>12</v>
      </c>
      <c r="I36" s="9" t="s">
        <v>4234</v>
      </c>
      <c r="J36" s="9" t="s">
        <v>6064</v>
      </c>
      <c r="K36" s="9">
        <v>12</v>
      </c>
      <c r="M36"/>
      <c r="N36"/>
      <c r="Q36" s="9" t="s">
        <v>6214</v>
      </c>
      <c r="R36" s="9" t="s">
        <v>6036</v>
      </c>
      <c r="S36" s="9">
        <v>9</v>
      </c>
      <c r="V36" s="9" t="s">
        <v>6214</v>
      </c>
      <c r="W36" s="9" t="s">
        <v>6085</v>
      </c>
      <c r="X36" s="9" t="s">
        <v>6382</v>
      </c>
      <c r="Y36" s="3">
        <v>2</v>
      </c>
      <c r="AA36" s="295" t="s">
        <v>6117</v>
      </c>
      <c r="AB36" s="295" t="s">
        <v>6210</v>
      </c>
      <c r="AC36" s="295" t="s">
        <v>6029</v>
      </c>
      <c r="AD36" s="3">
        <v>2</v>
      </c>
      <c r="AE36" s="291" t="s">
        <v>6374</v>
      </c>
      <c r="AH36" s="359" t="s">
        <v>6760</v>
      </c>
      <c r="AN36" s="424" t="s">
        <v>6240</v>
      </c>
      <c r="AO36" s="421" t="s">
        <v>7016</v>
      </c>
      <c r="AP36" s="421" t="s">
        <v>6033</v>
      </c>
      <c r="AQ36" s="420"/>
      <c r="AW36" s="359" t="s">
        <v>6753</v>
      </c>
      <c r="AX36" s="359" t="s">
        <v>7534</v>
      </c>
    </row>
    <row r="37" spans="1:50" ht="17.25" thickBot="1" x14ac:dyDescent="0.4">
      <c r="I37" s="166" t="s">
        <v>6850</v>
      </c>
      <c r="J37" s="9" t="s">
        <v>6851</v>
      </c>
      <c r="K37" s="9">
        <v>1</v>
      </c>
      <c r="Q37" s="9" t="s">
        <v>6216</v>
      </c>
      <c r="R37" s="9" t="s">
        <v>6037</v>
      </c>
      <c r="S37" s="9">
        <v>10</v>
      </c>
      <c r="V37" s="9" t="s">
        <v>6216</v>
      </c>
      <c r="W37" s="9" t="s">
        <v>6086</v>
      </c>
      <c r="X37" s="9" t="s">
        <v>6383</v>
      </c>
      <c r="Y37" s="3">
        <v>2</v>
      </c>
      <c r="AA37" s="295" t="s">
        <v>6421</v>
      </c>
      <c r="AB37" s="295" t="s">
        <v>6210</v>
      </c>
      <c r="AC37" s="295" t="s">
        <v>6221</v>
      </c>
      <c r="AD37" s="3">
        <v>3</v>
      </c>
      <c r="AE37" s="291" t="s">
        <v>6389</v>
      </c>
      <c r="AH37" s="359" t="s">
        <v>6761</v>
      </c>
      <c r="AN37" s="424" t="s">
        <v>6241</v>
      </c>
      <c r="AO37" s="421" t="s">
        <v>7018</v>
      </c>
      <c r="AP37" s="421" t="s">
        <v>6047</v>
      </c>
      <c r="AQ37" s="422" t="s">
        <v>7017</v>
      </c>
      <c r="AW37" s="359" t="s">
        <v>6754</v>
      </c>
      <c r="AX37" s="359" t="s">
        <v>7535</v>
      </c>
    </row>
    <row r="38" spans="1:50" ht="17.25" thickBot="1" x14ac:dyDescent="0.4">
      <c r="Q38" s="9" t="s">
        <v>4234</v>
      </c>
      <c r="R38" s="9" t="s">
        <v>6038</v>
      </c>
      <c r="S38" s="9">
        <v>11</v>
      </c>
      <c r="V38" s="9" t="s">
        <v>4234</v>
      </c>
      <c r="W38" s="9" t="s">
        <v>6088</v>
      </c>
      <c r="X38" s="9" t="s">
        <v>6384</v>
      </c>
      <c r="Y38" s="3">
        <v>2</v>
      </c>
      <c r="AA38" s="295" t="s">
        <v>6118</v>
      </c>
      <c r="AB38" s="295" t="s">
        <v>6210</v>
      </c>
      <c r="AC38" s="295" t="s">
        <v>6222</v>
      </c>
      <c r="AD38" s="3">
        <v>4</v>
      </c>
      <c r="AE38" s="291" t="s">
        <v>6390</v>
      </c>
      <c r="AH38" s="359" t="s">
        <v>6762</v>
      </c>
      <c r="AN38" s="608" t="s">
        <v>7788</v>
      </c>
      <c r="AO38" s="610" t="s">
        <v>118</v>
      </c>
      <c r="AP38" s="609"/>
      <c r="AQ38" s="611"/>
      <c r="AW38" s="359" t="s">
        <v>6755</v>
      </c>
      <c r="AX38" s="359" t="s">
        <v>7536</v>
      </c>
    </row>
    <row r="39" spans="1:50" ht="17.25" thickBot="1" x14ac:dyDescent="0.4">
      <c r="A39" s="9" t="s">
        <v>6702</v>
      </c>
      <c r="B39" s="9" t="s">
        <v>4141</v>
      </c>
      <c r="Q39" s="9" t="s">
        <v>6217</v>
      </c>
      <c r="R39" s="9" t="s">
        <v>6039</v>
      </c>
      <c r="S39" s="9">
        <v>12</v>
      </c>
      <c r="V39" s="9" t="s">
        <v>6217</v>
      </c>
      <c r="W39" s="9" t="s">
        <v>6087</v>
      </c>
      <c r="X39" s="9" t="s">
        <v>6385</v>
      </c>
      <c r="Y39" s="3">
        <v>2</v>
      </c>
      <c r="AA39" s="295" t="s">
        <v>6123</v>
      </c>
      <c r="AB39" s="295" t="s">
        <v>6210</v>
      </c>
      <c r="AC39" s="295" t="s">
        <v>6230</v>
      </c>
      <c r="AD39" s="3">
        <v>5</v>
      </c>
      <c r="AE39" s="291" t="s">
        <v>6398</v>
      </c>
      <c r="AH39" s="359" t="s">
        <v>6763</v>
      </c>
      <c r="AN39" s="608" t="s">
        <v>7789</v>
      </c>
      <c r="AO39" s="610" t="s">
        <v>6030</v>
      </c>
      <c r="AP39" s="609"/>
      <c r="AQ39" s="611"/>
      <c r="AW39" s="359" t="s">
        <v>6756</v>
      </c>
      <c r="AX39" s="359" t="s">
        <v>7537</v>
      </c>
    </row>
    <row r="40" spans="1:50" ht="17.25" thickBot="1" x14ac:dyDescent="0.4">
      <c r="A40" s="9">
        <v>1</v>
      </c>
      <c r="B40" s="9" t="s">
        <v>153</v>
      </c>
      <c r="E40" s="9" t="s">
        <v>6713</v>
      </c>
      <c r="F40" s="9" t="s">
        <v>6714</v>
      </c>
      <c r="Q40" s="9" t="s">
        <v>6218</v>
      </c>
      <c r="R40" s="9" t="s">
        <v>6040</v>
      </c>
      <c r="S40" s="9">
        <v>13</v>
      </c>
      <c r="V40" s="9" t="s">
        <v>6218</v>
      </c>
      <c r="W40" s="9" t="s">
        <v>6089</v>
      </c>
      <c r="X40" s="9" t="s">
        <v>6386</v>
      </c>
      <c r="Y40" s="3">
        <v>2</v>
      </c>
      <c r="AA40" s="295" t="s">
        <v>6422</v>
      </c>
      <c r="AB40" s="295" t="s">
        <v>6210</v>
      </c>
      <c r="AC40" s="295" t="s">
        <v>6226</v>
      </c>
      <c r="AD40" s="3">
        <v>6</v>
      </c>
      <c r="AE40" s="291" t="s">
        <v>6394</v>
      </c>
      <c r="AH40" s="359" t="s">
        <v>6764</v>
      </c>
      <c r="AN40" s="608" t="s">
        <v>7790</v>
      </c>
      <c r="AO40" s="610" t="s">
        <v>6031</v>
      </c>
      <c r="AP40" s="609"/>
      <c r="AQ40" s="611"/>
      <c r="AW40" s="359" t="s">
        <v>6757</v>
      </c>
      <c r="AX40" s="359" t="s">
        <v>7538</v>
      </c>
    </row>
    <row r="41" spans="1:50" ht="17.25" thickBot="1" x14ac:dyDescent="0.4">
      <c r="A41" s="9">
        <v>2</v>
      </c>
      <c r="B41" s="9" t="s">
        <v>152</v>
      </c>
      <c r="E41" s="9">
        <v>1</v>
      </c>
      <c r="F41" s="9" t="s">
        <v>156</v>
      </c>
      <c r="Q41" s="9" t="s">
        <v>6219</v>
      </c>
      <c r="R41" s="9" t="s">
        <v>6041</v>
      </c>
      <c r="S41" s="9">
        <v>14</v>
      </c>
      <c r="V41" s="9" t="s">
        <v>6219</v>
      </c>
      <c r="W41" s="9" t="s">
        <v>6090</v>
      </c>
      <c r="X41" s="9" t="s">
        <v>6387</v>
      </c>
      <c r="Y41" s="3">
        <v>2</v>
      </c>
      <c r="AA41" s="295" t="s">
        <v>6423</v>
      </c>
      <c r="AB41" s="295" t="s">
        <v>6210</v>
      </c>
      <c r="AC41" s="295" t="s">
        <v>6228</v>
      </c>
      <c r="AD41" s="3">
        <v>14</v>
      </c>
      <c r="AE41" s="291" t="s">
        <v>6396</v>
      </c>
      <c r="AH41" s="359" t="s">
        <v>6704</v>
      </c>
      <c r="AN41" s="608" t="s">
        <v>7791</v>
      </c>
      <c r="AO41" s="610" t="s">
        <v>6032</v>
      </c>
      <c r="AP41" s="609"/>
      <c r="AQ41" s="611"/>
      <c r="AW41" s="359" t="s">
        <v>6758</v>
      </c>
      <c r="AX41" s="359" t="s">
        <v>7539</v>
      </c>
    </row>
    <row r="42" spans="1:50" ht="17.25" thickBot="1" x14ac:dyDescent="0.4">
      <c r="A42" s="9">
        <v>3</v>
      </c>
      <c r="B42" s="9" t="s">
        <v>4143</v>
      </c>
      <c r="E42" s="9">
        <v>2</v>
      </c>
      <c r="F42" s="9" t="s">
        <v>6937</v>
      </c>
      <c r="Q42" s="9" t="s">
        <v>6220</v>
      </c>
      <c r="R42" s="9" t="s">
        <v>110</v>
      </c>
      <c r="S42" s="9">
        <v>15</v>
      </c>
      <c r="V42" s="9" t="s">
        <v>6220</v>
      </c>
      <c r="W42" s="9" t="s">
        <v>6091</v>
      </c>
      <c r="X42" s="9" t="s">
        <v>6388</v>
      </c>
      <c r="Y42" s="3">
        <v>2</v>
      </c>
      <c r="AA42" s="295" t="s">
        <v>6122</v>
      </c>
      <c r="AB42" s="295" t="s">
        <v>6210</v>
      </c>
      <c r="AC42" s="295" t="s">
        <v>6229</v>
      </c>
      <c r="AD42" s="3">
        <v>14</v>
      </c>
      <c r="AE42" s="291" t="s">
        <v>6397</v>
      </c>
      <c r="AH42" s="359" t="s">
        <v>6103</v>
      </c>
      <c r="AN42" s="608" t="s">
        <v>7792</v>
      </c>
      <c r="AO42" s="610" t="s">
        <v>6033</v>
      </c>
      <c r="AP42" s="609"/>
      <c r="AQ42" s="611"/>
      <c r="AW42" s="359" t="s">
        <v>6759</v>
      </c>
      <c r="AX42" s="359" t="s">
        <v>7540</v>
      </c>
    </row>
    <row r="43" spans="1:50" ht="17.25" thickBot="1" x14ac:dyDescent="0.4">
      <c r="A43" s="9">
        <v>4</v>
      </c>
      <c r="B43" s="9" t="s">
        <v>151</v>
      </c>
      <c r="E43" s="9">
        <v>3</v>
      </c>
      <c r="F43" s="9" t="s">
        <v>157</v>
      </c>
      <c r="Q43" s="9" t="s">
        <v>6221</v>
      </c>
      <c r="R43" s="9" t="s">
        <v>6042</v>
      </c>
      <c r="S43" s="9">
        <v>16</v>
      </c>
      <c r="V43" s="9" t="s">
        <v>6221</v>
      </c>
      <c r="W43" s="9" t="s">
        <v>6066</v>
      </c>
      <c r="X43" s="9" t="s">
        <v>6389</v>
      </c>
      <c r="Y43" s="3">
        <v>3</v>
      </c>
      <c r="AA43" s="295" t="s">
        <v>6424</v>
      </c>
      <c r="AB43" s="295" t="s">
        <v>6210</v>
      </c>
      <c r="AC43" s="295" t="s">
        <v>6233</v>
      </c>
      <c r="AD43" s="3">
        <v>8</v>
      </c>
      <c r="AE43" s="291" t="s">
        <v>6401</v>
      </c>
      <c r="AH43" s="359" t="s">
        <v>6692</v>
      </c>
      <c r="AN43" s="608" t="s">
        <v>7793</v>
      </c>
      <c r="AO43" s="610" t="s">
        <v>6034</v>
      </c>
      <c r="AP43" s="609"/>
      <c r="AQ43" s="611"/>
      <c r="AW43" s="359" t="s">
        <v>6760</v>
      </c>
      <c r="AX43" s="359" t="s">
        <v>7541</v>
      </c>
    </row>
    <row r="44" spans="1:50" ht="17.25" thickBot="1" x14ac:dyDescent="0.4">
      <c r="A44" s="9">
        <v>5</v>
      </c>
      <c r="B44" s="9" t="s">
        <v>4144</v>
      </c>
      <c r="E44" s="9">
        <v>4</v>
      </c>
      <c r="F44" s="9" t="s">
        <v>158</v>
      </c>
      <c r="Q44" s="9" t="s">
        <v>6222</v>
      </c>
      <c r="R44" s="9" t="s">
        <v>111</v>
      </c>
      <c r="S44" s="9">
        <v>17</v>
      </c>
      <c r="V44" s="9" t="s">
        <v>6222</v>
      </c>
      <c r="W44" s="9" t="s">
        <v>6067</v>
      </c>
      <c r="X44" s="9" t="s">
        <v>6390</v>
      </c>
      <c r="Y44" s="3">
        <v>4</v>
      </c>
      <c r="AA44" s="296" t="s">
        <v>6264</v>
      </c>
      <c r="AB44" s="297" t="s">
        <v>6211</v>
      </c>
      <c r="AC44" s="297" t="s">
        <v>6207</v>
      </c>
      <c r="AD44" s="3">
        <v>2</v>
      </c>
      <c r="AE44" s="291" t="s">
        <v>6375</v>
      </c>
      <c r="AH44" s="359" t="s">
        <v>6765</v>
      </c>
      <c r="AN44" s="608" t="s">
        <v>7794</v>
      </c>
      <c r="AO44" s="610" t="s">
        <v>6035</v>
      </c>
      <c r="AP44" s="609"/>
      <c r="AQ44" s="611"/>
      <c r="AW44" s="359" t="s">
        <v>6761</v>
      </c>
      <c r="AX44" s="359" t="s">
        <v>7542</v>
      </c>
    </row>
    <row r="45" spans="1:50" ht="17.25" thickBot="1" x14ac:dyDescent="0.4">
      <c r="A45" s="9">
        <v>6</v>
      </c>
      <c r="B45" s="9" t="s">
        <v>4142</v>
      </c>
      <c r="E45" s="9">
        <v>5</v>
      </c>
      <c r="F45" s="9" t="s">
        <v>159</v>
      </c>
      <c r="Q45" s="9" t="s">
        <v>6223</v>
      </c>
      <c r="R45" s="9" t="s">
        <v>6043</v>
      </c>
      <c r="S45" s="9">
        <v>18</v>
      </c>
      <c r="V45" s="9" t="s">
        <v>6223</v>
      </c>
      <c r="W45" s="9" t="s">
        <v>6078</v>
      </c>
      <c r="X45" s="9" t="s">
        <v>6391</v>
      </c>
      <c r="Y45" s="3">
        <v>4</v>
      </c>
      <c r="AA45" s="296" t="s">
        <v>6265</v>
      </c>
      <c r="AB45" s="297" t="s">
        <v>6211</v>
      </c>
      <c r="AC45" s="297" t="s">
        <v>6208</v>
      </c>
      <c r="AD45" s="3">
        <v>2</v>
      </c>
      <c r="AE45" s="291" t="s">
        <v>6376</v>
      </c>
      <c r="AH45" s="359" t="s">
        <v>6722</v>
      </c>
      <c r="AN45" s="608" t="s">
        <v>7795</v>
      </c>
      <c r="AO45" s="610" t="s">
        <v>6036</v>
      </c>
      <c r="AP45" s="609"/>
      <c r="AQ45" s="611"/>
      <c r="AW45" s="359" t="s">
        <v>6762</v>
      </c>
      <c r="AX45" s="359" t="s">
        <v>7543</v>
      </c>
    </row>
    <row r="46" spans="1:50" ht="17.25" thickBot="1" x14ac:dyDescent="0.4">
      <c r="A46" s="9">
        <v>7</v>
      </c>
      <c r="B46" s="9" t="s">
        <v>4145</v>
      </c>
      <c r="Q46" s="9" t="s">
        <v>6224</v>
      </c>
      <c r="R46" s="9" t="s">
        <v>6044</v>
      </c>
      <c r="S46" s="9">
        <v>19</v>
      </c>
      <c r="V46" s="9" t="s">
        <v>6224</v>
      </c>
      <c r="W46" s="9" t="s">
        <v>6080</v>
      </c>
      <c r="X46" s="9" t="s">
        <v>6392</v>
      </c>
      <c r="Y46" s="3">
        <v>4</v>
      </c>
      <c r="AA46" s="296" t="s">
        <v>6425</v>
      </c>
      <c r="AB46" s="297" t="s">
        <v>6211</v>
      </c>
      <c r="AC46" s="297" t="s">
        <v>6221</v>
      </c>
      <c r="AD46" s="3">
        <v>3</v>
      </c>
      <c r="AE46" s="291" t="s">
        <v>6389</v>
      </c>
      <c r="AH46" s="70">
        <v>1</v>
      </c>
      <c r="AN46" s="608" t="s">
        <v>7796</v>
      </c>
      <c r="AO46" s="610" t="s">
        <v>6037</v>
      </c>
      <c r="AP46" s="609"/>
      <c r="AQ46" s="611"/>
      <c r="AW46" s="359" t="s">
        <v>6763</v>
      </c>
      <c r="AX46" s="359" t="s">
        <v>7544</v>
      </c>
    </row>
    <row r="47" spans="1:50" ht="17.25" thickBot="1" x14ac:dyDescent="0.4">
      <c r="E47" s="42" t="s">
        <v>6690</v>
      </c>
      <c r="F47" s="42" t="s">
        <v>4161</v>
      </c>
      <c r="G47" s="10" t="s">
        <v>6697</v>
      </c>
      <c r="Q47" s="9" t="s">
        <v>6225</v>
      </c>
      <c r="R47" s="9" t="s">
        <v>6045</v>
      </c>
      <c r="S47" s="9">
        <v>20</v>
      </c>
      <c r="V47" s="9" t="s">
        <v>6225</v>
      </c>
      <c r="W47" s="9" t="s">
        <v>6068</v>
      </c>
      <c r="X47" s="9" t="s">
        <v>6393</v>
      </c>
      <c r="Y47" s="3">
        <v>6</v>
      </c>
      <c r="AA47" s="296" t="s">
        <v>6127</v>
      </c>
      <c r="AB47" s="297" t="s">
        <v>6211</v>
      </c>
      <c r="AC47" s="297" t="s">
        <v>6223</v>
      </c>
      <c r="AD47" s="3">
        <v>4</v>
      </c>
      <c r="AE47" s="291" t="s">
        <v>6391</v>
      </c>
      <c r="AH47" s="359" t="s">
        <v>6766</v>
      </c>
      <c r="AN47" s="608" t="s">
        <v>7797</v>
      </c>
      <c r="AO47" s="610" t="s">
        <v>6038</v>
      </c>
      <c r="AP47" s="609"/>
      <c r="AQ47" s="611"/>
      <c r="AW47" s="359" t="s">
        <v>7545</v>
      </c>
      <c r="AX47" s="359" t="s">
        <v>7546</v>
      </c>
    </row>
    <row r="48" spans="1:50" ht="17.25" thickBot="1" x14ac:dyDescent="0.4">
      <c r="A48" s="42" t="s">
        <v>6703</v>
      </c>
      <c r="B48" s="42" t="s">
        <v>6704</v>
      </c>
      <c r="E48" s="9">
        <v>1</v>
      </c>
      <c r="F48" s="6" t="s">
        <v>77</v>
      </c>
      <c r="G48" s="10">
        <v>1</v>
      </c>
      <c r="Q48" s="9" t="s">
        <v>6226</v>
      </c>
      <c r="R48" s="9" t="s">
        <v>6046</v>
      </c>
      <c r="S48" s="9">
        <v>21</v>
      </c>
      <c r="V48" s="9" t="s">
        <v>6226</v>
      </c>
      <c r="W48" s="9" t="s">
        <v>6071</v>
      </c>
      <c r="X48" s="9" t="s">
        <v>6394</v>
      </c>
      <c r="Y48" s="3">
        <v>6</v>
      </c>
      <c r="AA48" s="296" t="s">
        <v>6266</v>
      </c>
      <c r="AB48" s="297" t="s">
        <v>6211</v>
      </c>
      <c r="AC48" s="297" t="s">
        <v>6224</v>
      </c>
      <c r="AD48" s="3">
        <v>4</v>
      </c>
      <c r="AE48" s="291" t="s">
        <v>6392</v>
      </c>
      <c r="AH48" s="359" t="s">
        <v>6767</v>
      </c>
      <c r="AN48" s="608" t="s">
        <v>7798</v>
      </c>
      <c r="AO48" s="610" t="s">
        <v>6039</v>
      </c>
      <c r="AP48" s="609"/>
      <c r="AQ48" s="611"/>
      <c r="AW48" s="359" t="s">
        <v>6764</v>
      </c>
      <c r="AX48" s="359" t="s">
        <v>7547</v>
      </c>
    </row>
    <row r="49" spans="1:50" ht="17.25" thickBot="1" x14ac:dyDescent="0.4">
      <c r="A49" s="9">
        <v>1</v>
      </c>
      <c r="B49" s="6" t="s">
        <v>77</v>
      </c>
      <c r="E49" s="9">
        <v>2</v>
      </c>
      <c r="F49" s="6" t="s">
        <v>91</v>
      </c>
      <c r="G49" s="10">
        <v>2</v>
      </c>
      <c r="Q49" s="9" t="s">
        <v>6227</v>
      </c>
      <c r="R49" s="9" t="s">
        <v>6047</v>
      </c>
      <c r="S49" s="9">
        <v>22</v>
      </c>
      <c r="V49" s="9" t="s">
        <v>6227</v>
      </c>
      <c r="W49" s="9" t="s">
        <v>6083</v>
      </c>
      <c r="X49" s="9" t="s">
        <v>6395</v>
      </c>
      <c r="Y49" s="3">
        <v>6</v>
      </c>
      <c r="AA49" s="296" t="s">
        <v>6426</v>
      </c>
      <c r="AB49" s="297" t="s">
        <v>6211</v>
      </c>
      <c r="AC49" s="297" t="s">
        <v>6236</v>
      </c>
      <c r="AD49" s="3">
        <v>7</v>
      </c>
      <c r="AE49" s="291" t="s">
        <v>6404</v>
      </c>
      <c r="AH49" s="359" t="s">
        <v>6768</v>
      </c>
      <c r="AI49" s="494">
        <v>1</v>
      </c>
      <c r="AN49" s="608" t="s">
        <v>7799</v>
      </c>
      <c r="AO49" s="610" t="s">
        <v>6040</v>
      </c>
      <c r="AP49" s="609"/>
      <c r="AQ49" s="611"/>
      <c r="AW49" s="359" t="s">
        <v>6704</v>
      </c>
      <c r="AX49" s="359" t="s">
        <v>7548</v>
      </c>
    </row>
    <row r="50" spans="1:50" ht="17.25" thickBot="1" x14ac:dyDescent="0.4">
      <c r="A50" s="9">
        <v>2</v>
      </c>
      <c r="B50" s="6" t="s">
        <v>91</v>
      </c>
      <c r="E50" s="9">
        <v>3</v>
      </c>
      <c r="F50" s="6" t="s">
        <v>78</v>
      </c>
      <c r="G50" s="10">
        <v>3</v>
      </c>
      <c r="Q50" s="9" t="s">
        <v>6228</v>
      </c>
      <c r="R50" s="9" t="s">
        <v>6048</v>
      </c>
      <c r="S50" s="9">
        <v>23</v>
      </c>
      <c r="V50" s="9" t="s">
        <v>6228</v>
      </c>
      <c r="W50" s="9" t="s">
        <v>6070</v>
      </c>
      <c r="X50" s="9" t="s">
        <v>6396</v>
      </c>
      <c r="Y50" s="3">
        <v>14</v>
      </c>
      <c r="AA50" s="296" t="s">
        <v>6128</v>
      </c>
      <c r="AB50" s="297" t="s">
        <v>6211</v>
      </c>
      <c r="AC50" s="297" t="s">
        <v>6231</v>
      </c>
      <c r="AD50" s="3">
        <v>8</v>
      </c>
      <c r="AE50" s="291" t="s">
        <v>6399</v>
      </c>
      <c r="AH50" s="359" t="s">
        <v>6769</v>
      </c>
      <c r="AN50" s="608" t="s">
        <v>7800</v>
      </c>
      <c r="AO50" s="610" t="s">
        <v>6041</v>
      </c>
      <c r="AP50" s="609"/>
      <c r="AQ50" s="611"/>
      <c r="AW50" s="359" t="s">
        <v>6103</v>
      </c>
      <c r="AX50" s="359" t="s">
        <v>7549</v>
      </c>
    </row>
    <row r="51" spans="1:50" ht="17.25" thickBot="1" x14ac:dyDescent="0.4">
      <c r="A51" s="9">
        <v>3</v>
      </c>
      <c r="B51" s="6" t="s">
        <v>78</v>
      </c>
      <c r="E51" s="9">
        <v>4</v>
      </c>
      <c r="F51" s="6" t="s">
        <v>79</v>
      </c>
      <c r="G51" s="10">
        <v>4</v>
      </c>
      <c r="Q51" s="9" t="s">
        <v>6229</v>
      </c>
      <c r="R51" s="9" t="s">
        <v>6049</v>
      </c>
      <c r="S51" s="9">
        <v>24</v>
      </c>
      <c r="V51" s="9" t="s">
        <v>6229</v>
      </c>
      <c r="W51" s="9" t="s">
        <v>6072</v>
      </c>
      <c r="X51" s="9" t="s">
        <v>6397</v>
      </c>
      <c r="Y51" s="3">
        <v>14</v>
      </c>
      <c r="AA51" s="296" t="s">
        <v>6129</v>
      </c>
      <c r="AB51" s="297" t="s">
        <v>6211</v>
      </c>
      <c r="AC51" s="297" t="s">
        <v>6227</v>
      </c>
      <c r="AD51" s="3">
        <v>6</v>
      </c>
      <c r="AE51" s="291" t="s">
        <v>6395</v>
      </c>
      <c r="AH51" s="359" t="s">
        <v>6771</v>
      </c>
      <c r="AN51" s="608" t="s">
        <v>7801</v>
      </c>
      <c r="AO51" s="610" t="s">
        <v>110</v>
      </c>
      <c r="AP51" s="609"/>
      <c r="AQ51" s="611"/>
      <c r="AW51" s="359" t="s">
        <v>6692</v>
      </c>
      <c r="AX51" s="359" t="s">
        <v>7549</v>
      </c>
    </row>
    <row r="52" spans="1:50" ht="17.25" thickBot="1" x14ac:dyDescent="0.4">
      <c r="A52" s="9">
        <v>4</v>
      </c>
      <c r="B52" s="6" t="s">
        <v>79</v>
      </c>
      <c r="E52" s="9">
        <v>5</v>
      </c>
      <c r="F52" s="6" t="s">
        <v>80</v>
      </c>
      <c r="G52" s="10">
        <v>5</v>
      </c>
      <c r="Q52" s="9" t="s">
        <v>6230</v>
      </c>
      <c r="R52" s="9" t="s">
        <v>6050</v>
      </c>
      <c r="S52" s="9">
        <v>25</v>
      </c>
      <c r="V52" s="9" t="s">
        <v>6230</v>
      </c>
      <c r="W52" s="9" t="s">
        <v>6069</v>
      </c>
      <c r="X52" s="9" t="s">
        <v>6398</v>
      </c>
      <c r="Y52" s="3">
        <v>5</v>
      </c>
      <c r="AA52" s="296" t="s">
        <v>6427</v>
      </c>
      <c r="AB52" s="297" t="s">
        <v>6211</v>
      </c>
      <c r="AC52" s="297" t="s">
        <v>6233</v>
      </c>
      <c r="AD52" s="3">
        <v>8</v>
      </c>
      <c r="AE52" s="291" t="s">
        <v>6401</v>
      </c>
      <c r="AH52" s="359" t="s">
        <v>6772</v>
      </c>
      <c r="AN52" s="608" t="s">
        <v>7802</v>
      </c>
      <c r="AO52" s="610" t="s">
        <v>6042</v>
      </c>
      <c r="AP52" s="609"/>
      <c r="AQ52" s="611"/>
      <c r="AW52" s="359" t="s">
        <v>6765</v>
      </c>
      <c r="AX52" s="359" t="s">
        <v>7550</v>
      </c>
    </row>
    <row r="53" spans="1:50" ht="17.25" thickBot="1" x14ac:dyDescent="0.4">
      <c r="A53" s="9">
        <v>5</v>
      </c>
      <c r="B53" s="6" t="s">
        <v>80</v>
      </c>
      <c r="E53" s="9">
        <v>6</v>
      </c>
      <c r="F53" s="6" t="s">
        <v>81</v>
      </c>
      <c r="G53" s="10">
        <v>6</v>
      </c>
      <c r="Q53" s="9" t="s">
        <v>6231</v>
      </c>
      <c r="R53" s="9" t="s">
        <v>119</v>
      </c>
      <c r="S53" s="9">
        <v>26</v>
      </c>
      <c r="V53" s="9" t="s">
        <v>6231</v>
      </c>
      <c r="W53" s="9" t="s">
        <v>6082</v>
      </c>
      <c r="X53" s="9" t="s">
        <v>6399</v>
      </c>
      <c r="Y53" s="3">
        <v>8</v>
      </c>
      <c r="AA53" s="298" t="s">
        <v>6133</v>
      </c>
      <c r="AB53" s="298" t="s">
        <v>6212</v>
      </c>
      <c r="AC53" s="298" t="s">
        <v>6207</v>
      </c>
      <c r="AD53" s="3">
        <v>2</v>
      </c>
      <c r="AE53" s="291" t="s">
        <v>6375</v>
      </c>
      <c r="AH53" s="359" t="s">
        <v>6773</v>
      </c>
      <c r="AN53" s="608" t="s">
        <v>7803</v>
      </c>
      <c r="AO53" s="610" t="s">
        <v>111</v>
      </c>
      <c r="AP53" s="609"/>
      <c r="AQ53" s="611"/>
      <c r="AW53" s="359" t="s">
        <v>6722</v>
      </c>
      <c r="AX53" s="359" t="s">
        <v>7551</v>
      </c>
    </row>
    <row r="54" spans="1:50" ht="17.25" thickBot="1" x14ac:dyDescent="0.4">
      <c r="A54" s="9">
        <v>6</v>
      </c>
      <c r="B54" s="6" t="s">
        <v>81</v>
      </c>
      <c r="E54" s="9">
        <v>7</v>
      </c>
      <c r="F54" s="6" t="s">
        <v>82</v>
      </c>
      <c r="G54" s="10">
        <v>7</v>
      </c>
      <c r="Q54" s="9" t="s">
        <v>6232</v>
      </c>
      <c r="R54" s="9" t="s">
        <v>6051</v>
      </c>
      <c r="S54" s="9">
        <v>27</v>
      </c>
      <c r="V54" s="9" t="s">
        <v>6232</v>
      </c>
      <c r="W54" s="9" t="s">
        <v>6095</v>
      </c>
      <c r="X54" s="9" t="s">
        <v>6400</v>
      </c>
      <c r="Y54" s="3">
        <v>8</v>
      </c>
      <c r="AA54" s="298" t="s">
        <v>6134</v>
      </c>
      <c r="AB54" s="298" t="s">
        <v>6212</v>
      </c>
      <c r="AC54" s="298" t="s">
        <v>6208</v>
      </c>
      <c r="AD54" s="3">
        <v>2</v>
      </c>
      <c r="AE54" s="291" t="s">
        <v>6376</v>
      </c>
      <c r="AH54" s="359" t="s">
        <v>6302</v>
      </c>
      <c r="AN54" s="608" t="s">
        <v>7804</v>
      </c>
      <c r="AO54" s="610" t="s">
        <v>6043</v>
      </c>
      <c r="AP54" s="609"/>
      <c r="AQ54" s="611"/>
      <c r="AW54" s="359" t="s">
        <v>7552</v>
      </c>
      <c r="AX54" s="359" t="s">
        <v>7553</v>
      </c>
    </row>
    <row r="55" spans="1:50" ht="17.25" thickBot="1" x14ac:dyDescent="0.4">
      <c r="A55" s="9">
        <v>7</v>
      </c>
      <c r="B55" s="9" t="s">
        <v>98</v>
      </c>
      <c r="E55" s="9">
        <v>8</v>
      </c>
      <c r="F55" s="6" t="s">
        <v>83</v>
      </c>
      <c r="G55" s="10">
        <v>8</v>
      </c>
      <c r="V55" s="9" t="s">
        <v>6233</v>
      </c>
      <c r="W55" s="9" t="s">
        <v>6073</v>
      </c>
      <c r="X55" s="9" t="s">
        <v>6401</v>
      </c>
      <c r="Y55" s="3">
        <v>8</v>
      </c>
      <c r="AA55" s="298" t="s">
        <v>6428</v>
      </c>
      <c r="AB55" s="298" t="s">
        <v>6212</v>
      </c>
      <c r="AC55" s="298" t="s">
        <v>6221</v>
      </c>
      <c r="AD55" s="3">
        <v>3</v>
      </c>
      <c r="AE55" s="291" t="s">
        <v>6389</v>
      </c>
      <c r="AH55" s="359" t="s">
        <v>6714</v>
      </c>
      <c r="AN55" s="608" t="s">
        <v>7805</v>
      </c>
      <c r="AO55" s="610" t="s">
        <v>6044</v>
      </c>
      <c r="AP55" s="609"/>
      <c r="AQ55" s="611"/>
      <c r="AW55" s="359" t="s">
        <v>6766</v>
      </c>
      <c r="AX55" s="359" t="s">
        <v>7554</v>
      </c>
    </row>
    <row r="56" spans="1:50" ht="17.25" thickBot="1" x14ac:dyDescent="0.4">
      <c r="A56" s="9">
        <v>8</v>
      </c>
      <c r="B56" s="9" t="s">
        <v>94</v>
      </c>
      <c r="E56" s="9">
        <v>9</v>
      </c>
      <c r="F56" s="6" t="s">
        <v>84</v>
      </c>
      <c r="G56" s="10">
        <v>9</v>
      </c>
      <c r="V56" s="9" t="s">
        <v>6234</v>
      </c>
      <c r="W56" s="9" t="s">
        <v>6096</v>
      </c>
      <c r="X56" s="9" t="s">
        <v>6402</v>
      </c>
      <c r="Y56" s="3">
        <v>8</v>
      </c>
      <c r="AA56" s="298" t="s">
        <v>6429</v>
      </c>
      <c r="AB56" s="298" t="s">
        <v>6212</v>
      </c>
      <c r="AC56" s="298" t="s">
        <v>6223</v>
      </c>
      <c r="AD56" s="3">
        <v>4</v>
      </c>
      <c r="AE56" s="291" t="s">
        <v>6391</v>
      </c>
      <c r="AH56" s="359" t="s">
        <v>6707</v>
      </c>
      <c r="AN56" s="608" t="s">
        <v>7806</v>
      </c>
      <c r="AO56" s="610" t="s">
        <v>6045</v>
      </c>
      <c r="AP56" s="609"/>
      <c r="AQ56" s="611"/>
      <c r="AW56" s="359" t="s">
        <v>6767</v>
      </c>
      <c r="AX56" s="359" t="s">
        <v>7555</v>
      </c>
    </row>
    <row r="57" spans="1:50" ht="17.25" thickBot="1" x14ac:dyDescent="0.4">
      <c r="A57" s="9">
        <v>9</v>
      </c>
      <c r="B57" s="9" t="s">
        <v>99</v>
      </c>
      <c r="E57" s="9">
        <v>10</v>
      </c>
      <c r="F57" s="6" t="s">
        <v>85</v>
      </c>
      <c r="G57" s="10">
        <v>10</v>
      </c>
      <c r="V57" s="9" t="s">
        <v>6235</v>
      </c>
      <c r="W57" s="9" t="s">
        <v>6098</v>
      </c>
      <c r="X57" s="9" t="s">
        <v>6403</v>
      </c>
      <c r="Y57" s="3">
        <v>8</v>
      </c>
      <c r="AA57" s="298" t="s">
        <v>6136</v>
      </c>
      <c r="AB57" s="298" t="s">
        <v>6212</v>
      </c>
      <c r="AC57" s="298" t="s">
        <v>6224</v>
      </c>
      <c r="AD57" s="3">
        <v>4</v>
      </c>
      <c r="AE57" s="291" t="s">
        <v>6392</v>
      </c>
      <c r="AH57" s="359" t="s">
        <v>6774</v>
      </c>
      <c r="AN57" s="608" t="s">
        <v>7807</v>
      </c>
      <c r="AO57" s="610" t="s">
        <v>6046</v>
      </c>
      <c r="AP57" s="609"/>
      <c r="AQ57" s="611"/>
      <c r="AW57" s="359" t="s">
        <v>6768</v>
      </c>
      <c r="AX57" s="359" t="s">
        <v>7556</v>
      </c>
    </row>
    <row r="58" spans="1:50" ht="17.25" thickBot="1" x14ac:dyDescent="0.4">
      <c r="A58" s="9">
        <v>10</v>
      </c>
      <c r="B58" s="9" t="s">
        <v>100</v>
      </c>
      <c r="E58" s="9">
        <v>11</v>
      </c>
      <c r="F58" s="6" t="s">
        <v>86</v>
      </c>
      <c r="G58" s="10">
        <v>11</v>
      </c>
      <c r="V58" s="9" t="s">
        <v>6236</v>
      </c>
      <c r="W58" s="9" t="s">
        <v>6081</v>
      </c>
      <c r="X58" s="9" t="s">
        <v>6404</v>
      </c>
      <c r="Y58" s="3">
        <v>7</v>
      </c>
      <c r="AA58" s="298" t="s">
        <v>6430</v>
      </c>
      <c r="AB58" s="298" t="s">
        <v>6212</v>
      </c>
      <c r="AC58" s="298" t="s">
        <v>6236</v>
      </c>
      <c r="AD58" s="3">
        <v>7</v>
      </c>
      <c r="AE58" s="291" t="s">
        <v>6404</v>
      </c>
      <c r="AH58" s="359" t="s">
        <v>6708</v>
      </c>
      <c r="AN58" s="608" t="s">
        <v>7808</v>
      </c>
      <c r="AO58" s="610" t="s">
        <v>6047</v>
      </c>
      <c r="AP58" s="609"/>
      <c r="AQ58" s="611"/>
      <c r="AW58" s="359" t="s">
        <v>6769</v>
      </c>
      <c r="AX58" s="359" t="s">
        <v>7557</v>
      </c>
    </row>
    <row r="59" spans="1:50" ht="17.25" thickBot="1" x14ac:dyDescent="0.4">
      <c r="A59" s="9">
        <v>11</v>
      </c>
      <c r="B59" s="9" t="s">
        <v>101</v>
      </c>
      <c r="E59" s="9">
        <v>12</v>
      </c>
      <c r="F59" s="6" t="s">
        <v>87</v>
      </c>
      <c r="G59" s="10">
        <v>12</v>
      </c>
      <c r="V59" s="9" t="s">
        <v>6237</v>
      </c>
      <c r="W59" s="9" t="s">
        <v>6097</v>
      </c>
      <c r="X59" s="9" t="s">
        <v>6405</v>
      </c>
      <c r="Y59" s="3">
        <v>12</v>
      </c>
      <c r="AA59" s="298" t="s">
        <v>6431</v>
      </c>
      <c r="AB59" s="298" t="s">
        <v>6212</v>
      </c>
      <c r="AC59" s="298" t="s">
        <v>6231</v>
      </c>
      <c r="AD59" s="3">
        <v>8</v>
      </c>
      <c r="AE59" s="291" t="s">
        <v>6399</v>
      </c>
      <c r="AH59" s="359" t="s">
        <v>6682</v>
      </c>
      <c r="AN59" s="608" t="s">
        <v>7809</v>
      </c>
      <c r="AO59" s="610" t="s">
        <v>6048</v>
      </c>
      <c r="AP59" s="609"/>
      <c r="AQ59" s="611"/>
      <c r="AW59" s="359" t="s">
        <v>6771</v>
      </c>
      <c r="AX59" s="359" t="s">
        <v>7558</v>
      </c>
    </row>
    <row r="60" spans="1:50" ht="17.25" thickBot="1" x14ac:dyDescent="0.4">
      <c r="A60" s="9">
        <v>12</v>
      </c>
      <c r="B60" s="9" t="s">
        <v>93</v>
      </c>
      <c r="E60" s="9">
        <v>13</v>
      </c>
      <c r="F60" s="6" t="s">
        <v>88</v>
      </c>
      <c r="G60" s="10">
        <v>13</v>
      </c>
      <c r="V60" s="9" t="s">
        <v>6238</v>
      </c>
      <c r="W60" s="9" t="s">
        <v>6092</v>
      </c>
      <c r="X60" s="9" t="s">
        <v>6406</v>
      </c>
      <c r="Y60" s="3">
        <v>9</v>
      </c>
      <c r="AA60" s="298" t="s">
        <v>6432</v>
      </c>
      <c r="AB60" s="298" t="s">
        <v>6212</v>
      </c>
      <c r="AC60" s="298" t="s">
        <v>6227</v>
      </c>
      <c r="AD60" s="3">
        <v>6</v>
      </c>
      <c r="AE60" s="291" t="s">
        <v>6395</v>
      </c>
      <c r="AH60" s="359" t="s">
        <v>6659</v>
      </c>
      <c r="AN60" s="608" t="s">
        <v>7810</v>
      </c>
      <c r="AO60" s="610" t="s">
        <v>6049</v>
      </c>
      <c r="AP60" s="609"/>
      <c r="AQ60" s="611"/>
      <c r="AW60" s="359" t="s">
        <v>6772</v>
      </c>
      <c r="AX60" s="359" t="s">
        <v>7559</v>
      </c>
    </row>
    <row r="61" spans="1:50" ht="17.25" thickBot="1" x14ac:dyDescent="0.4">
      <c r="A61" s="9">
        <v>13</v>
      </c>
      <c r="B61" s="9" t="s">
        <v>92</v>
      </c>
      <c r="E61" s="9">
        <v>14</v>
      </c>
      <c r="F61" s="6" t="s">
        <v>89</v>
      </c>
      <c r="G61" s="10">
        <v>14</v>
      </c>
      <c r="V61" s="9" t="s">
        <v>6239</v>
      </c>
      <c r="W61" s="9" t="s">
        <v>6093</v>
      </c>
      <c r="X61" s="9" t="s">
        <v>6407</v>
      </c>
      <c r="Y61" s="3">
        <v>10</v>
      </c>
      <c r="AA61" s="298" t="s">
        <v>6433</v>
      </c>
      <c r="AB61" s="298" t="s">
        <v>6212</v>
      </c>
      <c r="AC61" s="298" t="s">
        <v>6233</v>
      </c>
      <c r="AD61" s="3">
        <v>8</v>
      </c>
      <c r="AE61" s="291" t="s">
        <v>6401</v>
      </c>
      <c r="AH61" s="359" t="s">
        <v>6691</v>
      </c>
      <c r="AN61" s="608" t="s">
        <v>7811</v>
      </c>
      <c r="AO61" s="610" t="s">
        <v>6050</v>
      </c>
      <c r="AP61" s="609"/>
      <c r="AQ61" s="611"/>
      <c r="AW61" s="359" t="s">
        <v>6773</v>
      </c>
      <c r="AX61" s="359" t="s">
        <v>7560</v>
      </c>
    </row>
    <row r="62" spans="1:50" ht="17.25" thickBot="1" x14ac:dyDescent="0.4">
      <c r="V62" s="9" t="s">
        <v>6240</v>
      </c>
      <c r="W62" s="9" t="s">
        <v>6094</v>
      </c>
      <c r="X62" s="9" t="s">
        <v>6408</v>
      </c>
      <c r="Y62" s="3">
        <v>11</v>
      </c>
      <c r="AA62" s="299" t="s">
        <v>6267</v>
      </c>
      <c r="AB62" s="300" t="s">
        <v>6213</v>
      </c>
      <c r="AC62" s="299" t="s">
        <v>6209</v>
      </c>
      <c r="AD62" s="3">
        <v>2</v>
      </c>
      <c r="AE62" s="291" t="s">
        <v>6377</v>
      </c>
      <c r="AH62" s="359" t="s">
        <v>6775</v>
      </c>
      <c r="AN62" s="608" t="s">
        <v>7812</v>
      </c>
      <c r="AO62" s="610" t="s">
        <v>119</v>
      </c>
      <c r="AP62" s="609"/>
      <c r="AQ62" s="611"/>
      <c r="AW62" s="359" t="s">
        <v>6302</v>
      </c>
      <c r="AX62" s="359" t="s">
        <v>7561</v>
      </c>
    </row>
    <row r="63" spans="1:50" ht="17.25" thickBot="1" x14ac:dyDescent="0.4">
      <c r="A63" s="102" t="s">
        <v>6705</v>
      </c>
      <c r="B63" s="102" t="s">
        <v>6706</v>
      </c>
      <c r="J63" s="70">
        <v>1</v>
      </c>
      <c r="V63" s="9" t="s">
        <v>6241</v>
      </c>
      <c r="W63" s="9" t="s">
        <v>6099</v>
      </c>
      <c r="X63" s="9"/>
      <c r="Y63" s="3">
        <v>5</v>
      </c>
      <c r="AA63" s="299" t="s">
        <v>6268</v>
      </c>
      <c r="AB63" s="300" t="s">
        <v>6213</v>
      </c>
      <c r="AC63" s="299" t="s">
        <v>6210</v>
      </c>
      <c r="AD63" s="3">
        <v>2</v>
      </c>
      <c r="AE63" s="291" t="s">
        <v>6378</v>
      </c>
      <c r="AH63" s="359" t="s">
        <v>6719</v>
      </c>
      <c r="AN63" s="608" t="s">
        <v>7813</v>
      </c>
      <c r="AO63" s="610" t="s">
        <v>6051</v>
      </c>
      <c r="AP63" s="609"/>
      <c r="AQ63" s="611"/>
      <c r="AW63" s="359" t="s">
        <v>6714</v>
      </c>
      <c r="AX63" s="359" t="s">
        <v>7562</v>
      </c>
    </row>
    <row r="64" spans="1:50" x14ac:dyDescent="0.35">
      <c r="A64" s="9">
        <v>1</v>
      </c>
      <c r="B64" s="9" t="s">
        <v>5909</v>
      </c>
      <c r="E64" s="102" t="s">
        <v>6715</v>
      </c>
      <c r="F64" s="102" t="s">
        <v>6716</v>
      </c>
      <c r="AA64" s="299" t="s">
        <v>6143</v>
      </c>
      <c r="AB64" s="300" t="s">
        <v>6213</v>
      </c>
      <c r="AC64" s="299" t="s">
        <v>6208</v>
      </c>
      <c r="AD64" s="3">
        <v>2</v>
      </c>
      <c r="AE64" s="291" t="s">
        <v>6376</v>
      </c>
      <c r="AH64" s="359" t="s">
        <v>6776</v>
      </c>
      <c r="AW64" s="359" t="s">
        <v>6707</v>
      </c>
      <c r="AX64" s="359" t="s">
        <v>7563</v>
      </c>
    </row>
    <row r="65" spans="1:50" x14ac:dyDescent="0.35">
      <c r="A65" s="9">
        <v>2</v>
      </c>
      <c r="B65" s="9" t="s">
        <v>5889</v>
      </c>
      <c r="E65" s="9">
        <v>1</v>
      </c>
      <c r="F65" s="102" t="s">
        <v>5895</v>
      </c>
      <c r="AA65" s="299" t="s">
        <v>6269</v>
      </c>
      <c r="AB65" s="300" t="s">
        <v>6213</v>
      </c>
      <c r="AC65" s="299" t="s">
        <v>6211</v>
      </c>
      <c r="AD65" s="3">
        <v>2</v>
      </c>
      <c r="AE65" s="291" t="s">
        <v>6379</v>
      </c>
      <c r="AH65" s="359" t="s">
        <v>6720</v>
      </c>
      <c r="AW65" s="359" t="s">
        <v>6774</v>
      </c>
      <c r="AX65" s="359" t="s">
        <v>7564</v>
      </c>
    </row>
    <row r="66" spans="1:50" x14ac:dyDescent="0.35">
      <c r="A66" s="9">
        <v>3</v>
      </c>
      <c r="B66" s="9" t="s">
        <v>5890</v>
      </c>
      <c r="E66" s="9">
        <v>2</v>
      </c>
      <c r="F66" s="9" t="s">
        <v>5896</v>
      </c>
      <c r="AA66" s="299" t="s">
        <v>6434</v>
      </c>
      <c r="AB66" s="300" t="s">
        <v>6213</v>
      </c>
      <c r="AC66" s="299" t="s">
        <v>6221</v>
      </c>
      <c r="AD66" s="3">
        <v>3</v>
      </c>
      <c r="AE66" s="291" t="s">
        <v>6389</v>
      </c>
      <c r="AH66" s="359" t="s">
        <v>14</v>
      </c>
      <c r="AW66" s="359" t="s">
        <v>6708</v>
      </c>
      <c r="AX66" s="359" t="s">
        <v>7565</v>
      </c>
    </row>
    <row r="67" spans="1:50" x14ac:dyDescent="0.35">
      <c r="A67" s="9">
        <v>4</v>
      </c>
      <c r="B67" s="9" t="s">
        <v>5891</v>
      </c>
      <c r="E67" s="9">
        <v>3</v>
      </c>
      <c r="F67" s="9" t="s">
        <v>5897</v>
      </c>
      <c r="AA67" s="299" t="s">
        <v>6435</v>
      </c>
      <c r="AB67" s="300" t="s">
        <v>6213</v>
      </c>
      <c r="AC67" s="299" t="s">
        <v>6223</v>
      </c>
      <c r="AD67" s="3">
        <v>4</v>
      </c>
      <c r="AE67" s="291" t="s">
        <v>6391</v>
      </c>
      <c r="AH67" s="359" t="s">
        <v>6777</v>
      </c>
      <c r="AW67" s="359" t="s">
        <v>6682</v>
      </c>
      <c r="AX67" s="359" t="s">
        <v>7566</v>
      </c>
    </row>
    <row r="68" spans="1:50" x14ac:dyDescent="0.35">
      <c r="E68" s="9">
        <v>4</v>
      </c>
      <c r="F68" s="9" t="s">
        <v>5898</v>
      </c>
      <c r="AA68" s="299" t="s">
        <v>6145</v>
      </c>
      <c r="AB68" s="300" t="s">
        <v>6213</v>
      </c>
      <c r="AC68" s="299" t="s">
        <v>6224</v>
      </c>
      <c r="AD68" s="3">
        <v>4</v>
      </c>
      <c r="AE68" s="291" t="s">
        <v>6392</v>
      </c>
      <c r="AH68" s="359" t="s">
        <v>6778</v>
      </c>
      <c r="AW68" s="359" t="s">
        <v>6659</v>
      </c>
      <c r="AX68" s="359" t="s">
        <v>7567</v>
      </c>
    </row>
    <row r="69" spans="1:50" x14ac:dyDescent="0.35">
      <c r="A69" s="9" t="s">
        <v>6707</v>
      </c>
      <c r="B69" s="9" t="s">
        <v>6708</v>
      </c>
      <c r="E69" s="9">
        <v>5</v>
      </c>
      <c r="F69" s="9" t="s">
        <v>5899</v>
      </c>
      <c r="AA69" s="299" t="s">
        <v>6436</v>
      </c>
      <c r="AB69" s="300" t="s">
        <v>6213</v>
      </c>
      <c r="AC69" s="299" t="s">
        <v>6236</v>
      </c>
      <c r="AD69" s="3">
        <v>7</v>
      </c>
      <c r="AE69" s="291" t="s">
        <v>6404</v>
      </c>
      <c r="AH69" s="359" t="s">
        <v>6779</v>
      </c>
      <c r="AW69" s="359" t="s">
        <v>6691</v>
      </c>
      <c r="AX69" s="359" t="s">
        <v>7568</v>
      </c>
    </row>
    <row r="70" spans="1:50" x14ac:dyDescent="0.35">
      <c r="A70" s="9">
        <v>1</v>
      </c>
      <c r="B70" s="9" t="s">
        <v>4149</v>
      </c>
      <c r="E70" s="9">
        <v>6</v>
      </c>
      <c r="F70" s="9" t="s">
        <v>5900</v>
      </c>
      <c r="AA70" s="299" t="s">
        <v>6437</v>
      </c>
      <c r="AB70" s="300" t="s">
        <v>6213</v>
      </c>
      <c r="AC70" s="299" t="s">
        <v>6231</v>
      </c>
      <c r="AD70" s="3">
        <v>8</v>
      </c>
      <c r="AE70" s="291" t="s">
        <v>6399</v>
      </c>
      <c r="AH70" s="359" t="s">
        <v>6780</v>
      </c>
      <c r="AW70" s="359" t="s">
        <v>6775</v>
      </c>
      <c r="AX70" s="359" t="s">
        <v>7569</v>
      </c>
    </row>
    <row r="71" spans="1:50" x14ac:dyDescent="0.35">
      <c r="A71" s="9">
        <v>2</v>
      </c>
      <c r="B71" s="9" t="s">
        <v>160</v>
      </c>
      <c r="E71" s="9">
        <v>7</v>
      </c>
      <c r="F71" s="9" t="s">
        <v>5901</v>
      </c>
      <c r="K71" s="70">
        <v>1</v>
      </c>
      <c r="AA71" s="299" t="s">
        <v>6438</v>
      </c>
      <c r="AB71" s="300" t="s">
        <v>6213</v>
      </c>
      <c r="AC71" s="299" t="s">
        <v>6227</v>
      </c>
      <c r="AD71" s="3">
        <v>6</v>
      </c>
      <c r="AE71" s="291" t="s">
        <v>6395</v>
      </c>
      <c r="AH71" s="359" t="s">
        <v>6781</v>
      </c>
      <c r="AW71" s="359" t="s">
        <v>6719</v>
      </c>
      <c r="AX71" s="359" t="s">
        <v>7570</v>
      </c>
    </row>
    <row r="72" spans="1:50" x14ac:dyDescent="0.35">
      <c r="A72" s="9">
        <v>3</v>
      </c>
      <c r="B72" s="9" t="s">
        <v>161</v>
      </c>
      <c r="E72" s="9">
        <v>8</v>
      </c>
      <c r="F72" s="9" t="s">
        <v>5902</v>
      </c>
      <c r="AA72" s="299" t="s">
        <v>6439</v>
      </c>
      <c r="AB72" s="300" t="s">
        <v>6213</v>
      </c>
      <c r="AC72" s="299" t="s">
        <v>6233</v>
      </c>
      <c r="AD72" s="3">
        <v>8</v>
      </c>
      <c r="AE72" s="291" t="s">
        <v>6401</v>
      </c>
      <c r="AH72" s="359" t="s">
        <v>6782</v>
      </c>
      <c r="AW72" s="359" t="s">
        <v>6776</v>
      </c>
      <c r="AX72" s="359" t="s">
        <v>7571</v>
      </c>
    </row>
    <row r="73" spans="1:50" x14ac:dyDescent="0.35">
      <c r="P73"/>
      <c r="R73"/>
      <c r="V73" s="63">
        <v>9</v>
      </c>
      <c r="AA73" s="301" t="s">
        <v>6151</v>
      </c>
      <c r="AB73" s="302" t="s">
        <v>6214</v>
      </c>
      <c r="AC73" s="301" t="s">
        <v>6209</v>
      </c>
      <c r="AD73" s="3">
        <v>2</v>
      </c>
      <c r="AE73" s="291" t="s">
        <v>6377</v>
      </c>
      <c r="AH73" s="359" t="s">
        <v>6461</v>
      </c>
      <c r="AW73" s="359" t="s">
        <v>6720</v>
      </c>
      <c r="AX73" s="359" t="s">
        <v>7572</v>
      </c>
    </row>
    <row r="74" spans="1:50" x14ac:dyDescent="0.35">
      <c r="E74" s="89"/>
      <c r="F74" s="30"/>
      <c r="AA74" s="301" t="s">
        <v>6152</v>
      </c>
      <c r="AB74" s="303" t="s">
        <v>6214</v>
      </c>
      <c r="AC74" s="301" t="s">
        <v>6210</v>
      </c>
      <c r="AD74" s="3">
        <v>2</v>
      </c>
      <c r="AE74" s="291" t="s">
        <v>6378</v>
      </c>
      <c r="AH74" s="359" t="s">
        <v>6459</v>
      </c>
      <c r="AW74" s="359" t="s">
        <v>14</v>
      </c>
      <c r="AX74" s="359" t="s">
        <v>7573</v>
      </c>
    </row>
    <row r="75" spans="1:50" x14ac:dyDescent="0.35">
      <c r="E75" s="89"/>
      <c r="F75" s="30"/>
      <c r="AA75" s="301" t="s">
        <v>6371</v>
      </c>
      <c r="AB75" s="303" t="s">
        <v>6214</v>
      </c>
      <c r="AC75" s="303" t="s">
        <v>6208</v>
      </c>
      <c r="AD75" s="3">
        <v>2</v>
      </c>
      <c r="AE75" s="291" t="s">
        <v>6376</v>
      </c>
      <c r="AH75" s="359" t="s">
        <v>6285</v>
      </c>
      <c r="AW75" s="359" t="s">
        <v>7021</v>
      </c>
      <c r="AX75" s="359" t="s">
        <v>7574</v>
      </c>
    </row>
    <row r="76" spans="1:50" x14ac:dyDescent="0.35">
      <c r="E76" s="89"/>
      <c r="F76" s="30"/>
      <c r="AA76" s="301" t="s">
        <v>6153</v>
      </c>
      <c r="AB76" s="303" t="s">
        <v>6214</v>
      </c>
      <c r="AC76" s="303" t="s">
        <v>6211</v>
      </c>
      <c r="AD76" s="3">
        <v>2</v>
      </c>
      <c r="AE76" s="291" t="s">
        <v>6379</v>
      </c>
      <c r="AH76" s="359" t="s">
        <v>6651</v>
      </c>
      <c r="AW76" s="359" t="s">
        <v>7022</v>
      </c>
      <c r="AX76" s="359" t="s">
        <v>7575</v>
      </c>
    </row>
    <row r="77" spans="1:50" x14ac:dyDescent="0.35">
      <c r="A77" s="9" t="s">
        <v>6709</v>
      </c>
      <c r="B77" s="9" t="s">
        <v>6710</v>
      </c>
      <c r="AA77" s="301" t="s">
        <v>6440</v>
      </c>
      <c r="AB77" s="303" t="s">
        <v>6214</v>
      </c>
      <c r="AC77" s="303" t="s">
        <v>6221</v>
      </c>
      <c r="AD77" s="3">
        <v>3</v>
      </c>
      <c r="AE77" s="291" t="s">
        <v>6389</v>
      </c>
      <c r="AH77" s="359" t="s">
        <v>6650</v>
      </c>
      <c r="AW77" s="359" t="s">
        <v>7019</v>
      </c>
      <c r="AX77" s="359" t="s">
        <v>7576</v>
      </c>
    </row>
    <row r="78" spans="1:50" x14ac:dyDescent="0.35">
      <c r="A78" s="9">
        <v>1</v>
      </c>
      <c r="B78" s="9" t="s">
        <v>4158</v>
      </c>
      <c r="E78" s="9" t="s">
        <v>6686</v>
      </c>
      <c r="F78" s="9" t="s">
        <v>126</v>
      </c>
      <c r="G78" s="10" t="s">
        <v>125</v>
      </c>
      <c r="K78" s="494">
        <v>1</v>
      </c>
      <c r="AA78" s="301" t="s">
        <v>6441</v>
      </c>
      <c r="AB78" s="303" t="s">
        <v>6214</v>
      </c>
      <c r="AC78" s="303" t="s">
        <v>6223</v>
      </c>
      <c r="AD78" s="3">
        <v>4</v>
      </c>
      <c r="AE78" s="291" t="s">
        <v>6391</v>
      </c>
      <c r="AH78" s="359" t="s">
        <v>6649</v>
      </c>
      <c r="AW78" s="359" t="s">
        <v>7577</v>
      </c>
      <c r="AX78" s="359" t="s">
        <v>7578</v>
      </c>
    </row>
    <row r="79" spans="1:50" x14ac:dyDescent="0.35">
      <c r="A79" s="9">
        <v>2</v>
      </c>
      <c r="B79" s="9" t="s">
        <v>170</v>
      </c>
      <c r="E79" s="10">
        <v>31</v>
      </c>
      <c r="F79" s="10" t="s">
        <v>133</v>
      </c>
      <c r="G79" s="10" t="s">
        <v>6661</v>
      </c>
      <c r="AA79" s="301" t="s">
        <v>6156</v>
      </c>
      <c r="AB79" s="303" t="s">
        <v>6214</v>
      </c>
      <c r="AC79" s="303" t="s">
        <v>6224</v>
      </c>
      <c r="AD79" s="3">
        <v>4</v>
      </c>
      <c r="AE79" s="291" t="s">
        <v>6392</v>
      </c>
      <c r="AH79" s="359" t="s">
        <v>6657</v>
      </c>
      <c r="AW79" s="359" t="s">
        <v>7020</v>
      </c>
      <c r="AX79" s="359" t="s">
        <v>7579</v>
      </c>
    </row>
    <row r="80" spans="1:50" x14ac:dyDescent="0.35">
      <c r="E80" s="10">
        <v>32</v>
      </c>
      <c r="F80" s="10" t="s">
        <v>6662</v>
      </c>
      <c r="G80" s="10" t="s">
        <v>6667</v>
      </c>
      <c r="AA80" s="301" t="s">
        <v>6442</v>
      </c>
      <c r="AB80" s="303" t="s">
        <v>6214</v>
      </c>
      <c r="AC80" s="303" t="s">
        <v>6236</v>
      </c>
      <c r="AD80" s="3">
        <v>7</v>
      </c>
      <c r="AE80" s="291" t="s">
        <v>6404</v>
      </c>
      <c r="AH80" s="359" t="s">
        <v>6656</v>
      </c>
      <c r="AW80" s="359" t="s">
        <v>6777</v>
      </c>
      <c r="AX80" s="359" t="s">
        <v>7580</v>
      </c>
    </row>
    <row r="81" spans="1:50" x14ac:dyDescent="0.35">
      <c r="E81" s="10">
        <v>33</v>
      </c>
      <c r="F81" s="10" t="s">
        <v>6663</v>
      </c>
      <c r="G81" s="10" t="s">
        <v>6666</v>
      </c>
      <c r="AA81" s="301" t="s">
        <v>6443</v>
      </c>
      <c r="AB81" s="303" t="s">
        <v>6214</v>
      </c>
      <c r="AC81" s="303" t="s">
        <v>6231</v>
      </c>
      <c r="AD81" s="3">
        <v>8</v>
      </c>
      <c r="AE81" s="291" t="s">
        <v>6399</v>
      </c>
      <c r="AH81" s="359" t="s">
        <v>6655</v>
      </c>
      <c r="AW81" s="359" t="s">
        <v>7030</v>
      </c>
      <c r="AX81" s="359" t="s">
        <v>7581</v>
      </c>
    </row>
    <row r="82" spans="1:50" x14ac:dyDescent="0.35">
      <c r="A82" s="9" t="s">
        <v>6712</v>
      </c>
      <c r="B82" s="9" t="s">
        <v>6711</v>
      </c>
      <c r="E82" s="10">
        <v>34</v>
      </c>
      <c r="F82" s="10" t="s">
        <v>6664</v>
      </c>
      <c r="G82" s="10" t="s">
        <v>6665</v>
      </c>
      <c r="AA82" s="301" t="s">
        <v>6444</v>
      </c>
      <c r="AB82" s="303" t="s">
        <v>6214</v>
      </c>
      <c r="AC82" s="303" t="s">
        <v>6227</v>
      </c>
      <c r="AD82" s="3">
        <v>6</v>
      </c>
      <c r="AE82" s="291" t="s">
        <v>6395</v>
      </c>
      <c r="AH82" s="359" t="s">
        <v>6654</v>
      </c>
      <c r="AW82" s="359" t="s">
        <v>7582</v>
      </c>
      <c r="AX82" s="359" t="s">
        <v>7583</v>
      </c>
    </row>
    <row r="83" spans="1:50" x14ac:dyDescent="0.35">
      <c r="A83" s="9">
        <v>1</v>
      </c>
      <c r="B83" s="9" t="s">
        <v>4165</v>
      </c>
      <c r="E83" s="10">
        <v>36</v>
      </c>
      <c r="F83" s="10" t="s">
        <v>6718</v>
      </c>
      <c r="G83" s="10" t="s">
        <v>6717</v>
      </c>
      <c r="K83" s="494">
        <v>1</v>
      </c>
      <c r="AA83" s="301" t="s">
        <v>6445</v>
      </c>
      <c r="AB83" s="303" t="s">
        <v>6214</v>
      </c>
      <c r="AC83" s="303" t="s">
        <v>6233</v>
      </c>
      <c r="AD83" s="3">
        <v>8</v>
      </c>
      <c r="AE83" s="291" t="s">
        <v>6401</v>
      </c>
      <c r="AH83" s="359" t="s">
        <v>6653</v>
      </c>
      <c r="AW83" s="359" t="s">
        <v>7031</v>
      </c>
      <c r="AX83" s="359" t="s">
        <v>7584</v>
      </c>
    </row>
    <row r="84" spans="1:50" x14ac:dyDescent="0.35">
      <c r="A84" s="9">
        <v>2</v>
      </c>
      <c r="B84" s="9" t="s">
        <v>203</v>
      </c>
      <c r="E84" s="10">
        <v>37</v>
      </c>
      <c r="F84" s="10" t="s">
        <v>6668</v>
      </c>
      <c r="G84" s="10" t="s">
        <v>6669</v>
      </c>
      <c r="AA84" s="304" t="s">
        <v>6165</v>
      </c>
      <c r="AB84" s="305" t="s">
        <v>6216</v>
      </c>
      <c r="AC84" s="305" t="s">
        <v>6212</v>
      </c>
      <c r="AD84" s="3">
        <v>2</v>
      </c>
      <c r="AE84" s="291" t="s">
        <v>6380</v>
      </c>
      <c r="AH84" s="359" t="s">
        <v>6652</v>
      </c>
      <c r="AW84" s="359" t="s">
        <v>6778</v>
      </c>
      <c r="AX84" s="359" t="s">
        <v>7585</v>
      </c>
    </row>
    <row r="85" spans="1:50" x14ac:dyDescent="0.35">
      <c r="A85" s="9">
        <v>3</v>
      </c>
      <c r="B85" s="9" t="s">
        <v>204</v>
      </c>
      <c r="E85" s="10">
        <v>38</v>
      </c>
      <c r="F85" s="10" t="s">
        <v>6670</v>
      </c>
      <c r="G85" s="10" t="s">
        <v>6671</v>
      </c>
      <c r="AA85" s="304" t="s">
        <v>6270</v>
      </c>
      <c r="AB85" s="305" t="s">
        <v>6216</v>
      </c>
      <c r="AC85" s="305" t="s">
        <v>6213</v>
      </c>
      <c r="AD85" s="3">
        <v>2</v>
      </c>
      <c r="AE85" s="291" t="s">
        <v>6381</v>
      </c>
      <c r="AH85" s="359" t="s">
        <v>6647</v>
      </c>
      <c r="AW85" s="359" t="s">
        <v>7586</v>
      </c>
      <c r="AX85" s="359" t="s">
        <v>7587</v>
      </c>
    </row>
    <row r="86" spans="1:50" x14ac:dyDescent="0.35">
      <c r="A86" s="9">
        <v>4</v>
      </c>
      <c r="B86" s="9" t="s">
        <v>205</v>
      </c>
      <c r="E86" s="10">
        <v>39</v>
      </c>
      <c r="F86" s="10" t="s">
        <v>6672</v>
      </c>
      <c r="G86" s="10" t="s">
        <v>6673</v>
      </c>
      <c r="AA86" s="304" t="s">
        <v>6272</v>
      </c>
      <c r="AB86" s="305" t="s">
        <v>6216</v>
      </c>
      <c r="AC86" s="305" t="s">
        <v>6208</v>
      </c>
      <c r="AD86" s="3">
        <v>2</v>
      </c>
      <c r="AE86" s="291" t="s">
        <v>6376</v>
      </c>
      <c r="AH86" s="359" t="s">
        <v>6643</v>
      </c>
      <c r="AW86" s="359" t="s">
        <v>6779</v>
      </c>
      <c r="AX86" s="359" t="s">
        <v>7588</v>
      </c>
    </row>
    <row r="87" spans="1:50" x14ac:dyDescent="0.35">
      <c r="E87" s="10">
        <v>311</v>
      </c>
      <c r="F87" s="10" t="s">
        <v>6677</v>
      </c>
      <c r="G87" s="10" t="s">
        <v>6676</v>
      </c>
      <c r="AA87" s="304" t="s">
        <v>6271</v>
      </c>
      <c r="AB87" s="305" t="s">
        <v>6216</v>
      </c>
      <c r="AC87" s="305" t="s">
        <v>6214</v>
      </c>
      <c r="AD87" s="3">
        <v>2</v>
      </c>
      <c r="AE87" s="291" t="s">
        <v>6382</v>
      </c>
      <c r="AH87" s="359" t="s">
        <v>6783</v>
      </c>
      <c r="AW87" s="359" t="s">
        <v>6780</v>
      </c>
      <c r="AX87" s="359" t="s">
        <v>7589</v>
      </c>
    </row>
    <row r="88" spans="1:50" x14ac:dyDescent="0.35">
      <c r="E88" s="10">
        <v>312</v>
      </c>
      <c r="F88" s="10" t="s">
        <v>6679</v>
      </c>
      <c r="G88" s="10" t="s">
        <v>6678</v>
      </c>
      <c r="AA88" s="304" t="s">
        <v>6273</v>
      </c>
      <c r="AB88" s="305" t="s">
        <v>6216</v>
      </c>
      <c r="AC88" s="305" t="s">
        <v>6216</v>
      </c>
      <c r="AD88" s="3">
        <v>2</v>
      </c>
      <c r="AE88" s="291" t="s">
        <v>6383</v>
      </c>
      <c r="AH88" s="359" t="s">
        <v>6619</v>
      </c>
      <c r="AW88" s="359" t="s">
        <v>7590</v>
      </c>
      <c r="AX88" s="359" t="s">
        <v>7591</v>
      </c>
    </row>
    <row r="89" spans="1:50" x14ac:dyDescent="0.35">
      <c r="E89" s="10">
        <v>313</v>
      </c>
      <c r="F89" s="10" t="s">
        <v>6674</v>
      </c>
      <c r="G89" s="10" t="s">
        <v>6675</v>
      </c>
      <c r="AA89" s="304" t="s">
        <v>6274</v>
      </c>
      <c r="AB89" s="305" t="s">
        <v>6216</v>
      </c>
      <c r="AC89" s="305" t="s">
        <v>4234</v>
      </c>
      <c r="AD89" s="3">
        <v>2</v>
      </c>
      <c r="AE89" s="291" t="s">
        <v>6384</v>
      </c>
      <c r="AH89" s="359" t="s">
        <v>6621</v>
      </c>
      <c r="AW89" s="359" t="s">
        <v>6782</v>
      </c>
      <c r="AX89" s="359" t="s">
        <v>7592</v>
      </c>
    </row>
    <row r="90" spans="1:50" x14ac:dyDescent="0.35">
      <c r="A90" s="9" t="s">
        <v>6693</v>
      </c>
      <c r="B90" s="9" t="s">
        <v>6458</v>
      </c>
      <c r="E90" s="10">
        <v>41</v>
      </c>
      <c r="F90" s="10" t="s">
        <v>131</v>
      </c>
      <c r="G90" s="10" t="s">
        <v>95</v>
      </c>
      <c r="AA90" s="304" t="s">
        <v>6446</v>
      </c>
      <c r="AB90" s="305" t="s">
        <v>6216</v>
      </c>
      <c r="AC90" s="305" t="s">
        <v>6221</v>
      </c>
      <c r="AD90" s="3">
        <v>3</v>
      </c>
      <c r="AE90" s="291" t="s">
        <v>6389</v>
      </c>
      <c r="AH90" s="359" t="s">
        <v>6477</v>
      </c>
      <c r="AW90" s="359" t="s">
        <v>6461</v>
      </c>
      <c r="AX90" s="359" t="s">
        <v>7593</v>
      </c>
    </row>
    <row r="91" spans="1:50" x14ac:dyDescent="0.35">
      <c r="A91" s="166" t="s">
        <v>6029</v>
      </c>
      <c r="B91" s="9" t="s">
        <v>6330</v>
      </c>
      <c r="E91" s="10">
        <v>42</v>
      </c>
      <c r="F91" s="10" t="s">
        <v>128</v>
      </c>
      <c r="G91" s="10" t="s">
        <v>97</v>
      </c>
      <c r="AA91" s="304" t="s">
        <v>6166</v>
      </c>
      <c r="AB91" s="305" t="s">
        <v>6216</v>
      </c>
      <c r="AC91" s="305" t="s">
        <v>6222</v>
      </c>
      <c r="AD91" s="3">
        <v>4</v>
      </c>
      <c r="AE91" s="291" t="s">
        <v>6390</v>
      </c>
      <c r="AH91" s="359" t="s">
        <v>6483</v>
      </c>
      <c r="AW91" s="359" t="s">
        <v>6459</v>
      </c>
      <c r="AX91" s="359" t="s">
        <v>7594</v>
      </c>
    </row>
    <row r="92" spans="1:50" x14ac:dyDescent="0.35">
      <c r="A92" s="166" t="s">
        <v>6207</v>
      </c>
      <c r="B92" s="9" t="s">
        <v>6331</v>
      </c>
      <c r="E92" s="10"/>
      <c r="F92" s="10"/>
      <c r="G92" s="10"/>
      <c r="AA92" s="304"/>
      <c r="AB92" s="305"/>
      <c r="AC92" s="305"/>
      <c r="AE92" s="291"/>
      <c r="AH92" s="359"/>
      <c r="AW92" s="359" t="s">
        <v>6285</v>
      </c>
      <c r="AX92" s="359" t="s">
        <v>7595</v>
      </c>
    </row>
    <row r="93" spans="1:50" x14ac:dyDescent="0.35">
      <c r="A93" s="166" t="s">
        <v>6208</v>
      </c>
      <c r="B93" s="9" t="s">
        <v>6308</v>
      </c>
      <c r="E93" s="10">
        <v>43</v>
      </c>
      <c r="F93" s="10" t="s">
        <v>132</v>
      </c>
      <c r="G93" s="10" t="s">
        <v>102</v>
      </c>
      <c r="AA93" s="304" t="s">
        <v>6278</v>
      </c>
      <c r="AB93" s="305" t="s">
        <v>6216</v>
      </c>
      <c r="AC93" s="305" t="s">
        <v>6238</v>
      </c>
      <c r="AD93" s="3">
        <v>9</v>
      </c>
      <c r="AE93" s="291" t="s">
        <v>6406</v>
      </c>
      <c r="AH93" s="359" t="s">
        <v>6492</v>
      </c>
      <c r="AW93" s="359" t="s">
        <v>6651</v>
      </c>
      <c r="AX93" s="359" t="s">
        <v>7596</v>
      </c>
    </row>
    <row r="94" spans="1:50" x14ac:dyDescent="0.35">
      <c r="A94" s="166" t="s">
        <v>6209</v>
      </c>
      <c r="B94" s="9" t="s">
        <v>6309</v>
      </c>
      <c r="E94" s="10">
        <v>44</v>
      </c>
      <c r="F94" s="10" t="s">
        <v>129</v>
      </c>
      <c r="G94" s="10" t="s">
        <v>112</v>
      </c>
      <c r="AA94" s="304" t="s">
        <v>6275</v>
      </c>
      <c r="AB94" s="305" t="s">
        <v>6216</v>
      </c>
      <c r="AC94" s="305" t="s">
        <v>6239</v>
      </c>
      <c r="AD94" s="3">
        <v>10</v>
      </c>
      <c r="AE94" s="291" t="s">
        <v>6407</v>
      </c>
      <c r="AH94" s="359" t="s">
        <v>6494</v>
      </c>
      <c r="AW94" s="359" t="s">
        <v>6650</v>
      </c>
      <c r="AX94" s="359" t="s">
        <v>7597</v>
      </c>
    </row>
    <row r="95" spans="1:50" x14ac:dyDescent="0.35">
      <c r="A95" s="166" t="s">
        <v>6210</v>
      </c>
      <c r="B95" s="9" t="s">
        <v>6310</v>
      </c>
      <c r="E95" s="10">
        <v>45</v>
      </c>
      <c r="F95" s="10" t="s">
        <v>130</v>
      </c>
      <c r="G95" s="10" t="s">
        <v>113</v>
      </c>
      <c r="AA95" s="304" t="s">
        <v>6276</v>
      </c>
      <c r="AB95" s="305" t="s">
        <v>6216</v>
      </c>
      <c r="AC95" s="305" t="s">
        <v>6240</v>
      </c>
      <c r="AD95" s="3">
        <v>11</v>
      </c>
      <c r="AE95" s="291" t="s">
        <v>6408</v>
      </c>
      <c r="AH95" s="359" t="s">
        <v>6500</v>
      </c>
      <c r="AW95" s="359" t="s">
        <v>6649</v>
      </c>
      <c r="AX95" s="359" t="s">
        <v>7598</v>
      </c>
    </row>
    <row r="96" spans="1:50" x14ac:dyDescent="0.35">
      <c r="A96" s="166" t="s">
        <v>6211</v>
      </c>
      <c r="B96" s="9" t="s">
        <v>6311</v>
      </c>
      <c r="D96"/>
      <c r="E96" s="10">
        <v>46</v>
      </c>
      <c r="F96" s="10" t="s">
        <v>127</v>
      </c>
      <c r="G96" s="10" t="s">
        <v>96</v>
      </c>
      <c r="AA96" s="304" t="s">
        <v>6279</v>
      </c>
      <c r="AB96" s="305" t="s">
        <v>6216</v>
      </c>
      <c r="AC96" s="305" t="s">
        <v>6236</v>
      </c>
      <c r="AD96" s="3">
        <v>7</v>
      </c>
      <c r="AE96" s="291" t="s">
        <v>6404</v>
      </c>
      <c r="AH96" s="359" t="s">
        <v>6596</v>
      </c>
      <c r="AW96" s="359" t="s">
        <v>6657</v>
      </c>
      <c r="AX96" s="359" t="s">
        <v>7599</v>
      </c>
    </row>
    <row r="97" spans="1:50" x14ac:dyDescent="0.35">
      <c r="A97" s="166" t="s">
        <v>6212</v>
      </c>
      <c r="B97" s="9" t="s">
        <v>6312</v>
      </c>
      <c r="D97"/>
      <c r="AA97" s="304" t="s">
        <v>6170</v>
      </c>
      <c r="AB97" s="305" t="s">
        <v>6216</v>
      </c>
      <c r="AC97" s="305" t="s">
        <v>6232</v>
      </c>
      <c r="AD97" s="3">
        <v>8</v>
      </c>
      <c r="AE97" s="291" t="s">
        <v>6400</v>
      </c>
      <c r="AH97" s="359" t="s">
        <v>6603</v>
      </c>
      <c r="AW97" s="359" t="s">
        <v>6656</v>
      </c>
      <c r="AX97" s="359" t="s">
        <v>7600</v>
      </c>
    </row>
    <row r="98" spans="1:50" x14ac:dyDescent="0.35">
      <c r="A98" s="166" t="s">
        <v>6213</v>
      </c>
      <c r="B98" s="9" t="s">
        <v>6313</v>
      </c>
      <c r="T98" s="70">
        <v>1</v>
      </c>
      <c r="V98" s="70">
        <v>1</v>
      </c>
      <c r="AA98" s="304" t="s">
        <v>6172</v>
      </c>
      <c r="AB98" s="305" t="s">
        <v>6216</v>
      </c>
      <c r="AC98" s="305" t="s">
        <v>6234</v>
      </c>
      <c r="AD98" s="3">
        <v>8</v>
      </c>
      <c r="AE98" s="291" t="s">
        <v>6402</v>
      </c>
      <c r="AH98" s="359" t="s">
        <v>6784</v>
      </c>
      <c r="AW98" s="359" t="s">
        <v>6655</v>
      </c>
      <c r="AX98" s="359" t="s">
        <v>7601</v>
      </c>
    </row>
    <row r="99" spans="1:50" x14ac:dyDescent="0.35">
      <c r="A99" s="166" t="s">
        <v>6214</v>
      </c>
      <c r="B99" s="9" t="s">
        <v>6314</v>
      </c>
      <c r="E99" s="9" t="s">
        <v>6719</v>
      </c>
      <c r="F99" s="9" t="s">
        <v>6720</v>
      </c>
      <c r="G99" s="10" t="s">
        <v>6721</v>
      </c>
      <c r="AA99" s="304" t="s">
        <v>6169</v>
      </c>
      <c r="AB99" s="305" t="s">
        <v>6216</v>
      </c>
      <c r="AC99" s="305" t="s">
        <v>6237</v>
      </c>
      <c r="AD99" s="3">
        <v>12</v>
      </c>
      <c r="AE99" s="291" t="s">
        <v>6405</v>
      </c>
      <c r="AH99" s="359" t="s">
        <v>6000</v>
      </c>
      <c r="AW99" s="359" t="s">
        <v>6654</v>
      </c>
      <c r="AX99" s="359" t="s">
        <v>7602</v>
      </c>
    </row>
    <row r="100" spans="1:50" x14ac:dyDescent="0.35">
      <c r="A100" s="166" t="s">
        <v>6216</v>
      </c>
      <c r="B100" s="9" t="s">
        <v>6315</v>
      </c>
      <c r="E100" s="166" t="s">
        <v>6211</v>
      </c>
      <c r="F100" s="9" t="s">
        <v>5992</v>
      </c>
      <c r="G100" s="10">
        <v>1</v>
      </c>
      <c r="AA100" s="304" t="s">
        <v>6277</v>
      </c>
      <c r="AB100" s="305" t="s">
        <v>6216</v>
      </c>
      <c r="AC100" s="305" t="s">
        <v>6235</v>
      </c>
      <c r="AD100" s="3">
        <v>8</v>
      </c>
      <c r="AE100" s="291" t="s">
        <v>6403</v>
      </c>
      <c r="AH100" s="359" t="s">
        <v>6001</v>
      </c>
      <c r="AW100" s="359" t="s">
        <v>6653</v>
      </c>
      <c r="AX100" s="359" t="s">
        <v>7603</v>
      </c>
    </row>
    <row r="101" spans="1:50" x14ac:dyDescent="0.35">
      <c r="A101" s="166" t="s">
        <v>4234</v>
      </c>
      <c r="B101" s="9" t="s">
        <v>6316</v>
      </c>
      <c r="E101" s="166" t="s">
        <v>6212</v>
      </c>
      <c r="F101" s="9" t="s">
        <v>5993</v>
      </c>
      <c r="G101" s="10">
        <v>2</v>
      </c>
      <c r="AA101" s="306" t="s">
        <v>6447</v>
      </c>
      <c r="AB101" s="307" t="s">
        <v>4234</v>
      </c>
      <c r="AC101" s="307" t="s">
        <v>6212</v>
      </c>
      <c r="AD101" s="3">
        <v>2</v>
      </c>
      <c r="AE101" s="291" t="s">
        <v>6380</v>
      </c>
      <c r="AH101" s="359" t="s">
        <v>6005</v>
      </c>
      <c r="AW101" s="359" t="s">
        <v>6652</v>
      </c>
      <c r="AX101" s="359" t="s">
        <v>7604</v>
      </c>
    </row>
    <row r="102" spans="1:50" x14ac:dyDescent="0.35">
      <c r="A102" s="166" t="s">
        <v>6217</v>
      </c>
      <c r="B102" s="9" t="s">
        <v>6317</v>
      </c>
      <c r="E102" s="9" t="s">
        <v>6213</v>
      </c>
      <c r="F102" s="9" t="s">
        <v>5994</v>
      </c>
      <c r="G102" s="10">
        <v>3</v>
      </c>
      <c r="AA102" s="306" t="s">
        <v>6173</v>
      </c>
      <c r="AB102" s="307" t="s">
        <v>4234</v>
      </c>
      <c r="AC102" s="307" t="s">
        <v>6213</v>
      </c>
      <c r="AD102" s="3">
        <v>2</v>
      </c>
      <c r="AE102" s="291" t="s">
        <v>6381</v>
      </c>
      <c r="AH102" s="359" t="s">
        <v>6785</v>
      </c>
      <c r="AW102" s="359" t="s">
        <v>6647</v>
      </c>
      <c r="AX102" s="359" t="s">
        <v>7605</v>
      </c>
    </row>
    <row r="103" spans="1:50" x14ac:dyDescent="0.35">
      <c r="A103" s="166" t="s">
        <v>6218</v>
      </c>
      <c r="B103" s="9" t="s">
        <v>6318</v>
      </c>
      <c r="E103" s="9" t="s">
        <v>6214</v>
      </c>
      <c r="F103" s="9" t="s">
        <v>5995</v>
      </c>
      <c r="G103" s="10">
        <v>4</v>
      </c>
      <c r="AA103" s="306" t="s">
        <v>6175</v>
      </c>
      <c r="AB103" s="307" t="s">
        <v>4234</v>
      </c>
      <c r="AC103" s="307" t="s">
        <v>6208</v>
      </c>
      <c r="AD103" s="3">
        <v>2</v>
      </c>
      <c r="AE103" s="291" t="s">
        <v>6376</v>
      </c>
      <c r="AH103" s="359" t="s">
        <v>6786</v>
      </c>
      <c r="AW103" s="359" t="s">
        <v>6643</v>
      </c>
      <c r="AX103" s="359" t="s">
        <v>7606</v>
      </c>
    </row>
    <row r="104" spans="1:50" x14ac:dyDescent="0.35">
      <c r="A104" s="166" t="s">
        <v>6219</v>
      </c>
      <c r="B104" s="9" t="s">
        <v>6319</v>
      </c>
      <c r="E104" s="9" t="s">
        <v>6216</v>
      </c>
      <c r="F104" s="9" t="s">
        <v>5996</v>
      </c>
      <c r="G104" s="10">
        <v>5</v>
      </c>
      <c r="AA104" s="306" t="s">
        <v>6174</v>
      </c>
      <c r="AB104" s="307" t="s">
        <v>4234</v>
      </c>
      <c r="AC104" s="307" t="s">
        <v>6214</v>
      </c>
      <c r="AD104" s="3">
        <v>2</v>
      </c>
      <c r="AE104" s="291" t="s">
        <v>6382</v>
      </c>
      <c r="AH104" s="359" t="s">
        <v>6787</v>
      </c>
      <c r="AW104" s="359" t="s">
        <v>6783</v>
      </c>
      <c r="AX104" s="359" t="s">
        <v>7607</v>
      </c>
    </row>
    <row r="105" spans="1:50" x14ac:dyDescent="0.35">
      <c r="A105" s="166" t="s">
        <v>6220</v>
      </c>
      <c r="B105" s="9" t="s">
        <v>6320</v>
      </c>
      <c r="E105" s="9" t="s">
        <v>4234</v>
      </c>
      <c r="F105" s="9" t="s">
        <v>5997</v>
      </c>
      <c r="G105" s="10">
        <v>6</v>
      </c>
      <c r="AA105" s="306" t="s">
        <v>6178</v>
      </c>
      <c r="AB105" s="307" t="s">
        <v>4234</v>
      </c>
      <c r="AC105" s="307" t="s">
        <v>6217</v>
      </c>
      <c r="AD105" s="3">
        <v>2</v>
      </c>
      <c r="AE105" s="291" t="s">
        <v>6385</v>
      </c>
      <c r="AH105" s="359" t="s">
        <v>6788</v>
      </c>
      <c r="AW105" s="359" t="s">
        <v>6619</v>
      </c>
      <c r="AX105" s="359" t="s">
        <v>7608</v>
      </c>
    </row>
    <row r="106" spans="1:50" x14ac:dyDescent="0.35">
      <c r="A106" s="166" t="s">
        <v>6221</v>
      </c>
      <c r="B106" s="9" t="s">
        <v>6321</v>
      </c>
      <c r="E106" s="9" t="s">
        <v>6217</v>
      </c>
      <c r="F106" s="9" t="s">
        <v>5998</v>
      </c>
      <c r="G106" s="10">
        <v>7</v>
      </c>
      <c r="AA106" s="306" t="s">
        <v>6280</v>
      </c>
      <c r="AB106" s="307" t="s">
        <v>4234</v>
      </c>
      <c r="AC106" s="307" t="s">
        <v>6218</v>
      </c>
      <c r="AD106" s="3">
        <v>2</v>
      </c>
      <c r="AE106" s="291" t="s">
        <v>6386</v>
      </c>
      <c r="AH106" s="359" t="s">
        <v>4179</v>
      </c>
      <c r="AW106" s="359" t="s">
        <v>6621</v>
      </c>
      <c r="AX106" s="359" t="s">
        <v>7609</v>
      </c>
    </row>
    <row r="107" spans="1:50" x14ac:dyDescent="0.35">
      <c r="A107" s="166" t="s">
        <v>6222</v>
      </c>
      <c r="B107" s="9" t="s">
        <v>6905</v>
      </c>
      <c r="E107" s="9" t="s">
        <v>6029</v>
      </c>
      <c r="F107" s="9" t="s">
        <v>6246</v>
      </c>
      <c r="G107" s="10">
        <v>8</v>
      </c>
      <c r="AA107" s="306" t="s">
        <v>6281</v>
      </c>
      <c r="AB107" s="307" t="s">
        <v>4234</v>
      </c>
      <c r="AC107" s="307" t="s">
        <v>6219</v>
      </c>
      <c r="AD107" s="3">
        <v>2</v>
      </c>
      <c r="AE107" s="291" t="s">
        <v>6387</v>
      </c>
      <c r="AH107" s="359" t="s">
        <v>6789</v>
      </c>
      <c r="AW107" s="359" t="s">
        <v>6477</v>
      </c>
      <c r="AX107" s="359" t="s">
        <v>7610</v>
      </c>
    </row>
    <row r="108" spans="1:50" x14ac:dyDescent="0.35">
      <c r="A108" s="166" t="s">
        <v>6223</v>
      </c>
      <c r="B108" s="9" t="s">
        <v>6903</v>
      </c>
      <c r="E108" s="9" t="s">
        <v>6207</v>
      </c>
      <c r="F108" s="9" t="s">
        <v>5990</v>
      </c>
      <c r="G108" s="10">
        <v>9</v>
      </c>
      <c r="AA108" s="306" t="s">
        <v>6282</v>
      </c>
      <c r="AB108" s="307" t="s">
        <v>4234</v>
      </c>
      <c r="AC108" s="307" t="s">
        <v>6220</v>
      </c>
      <c r="AD108" s="3">
        <v>2</v>
      </c>
      <c r="AE108" s="291" t="s">
        <v>6388</v>
      </c>
      <c r="AH108" s="359" t="s">
        <v>6790</v>
      </c>
      <c r="AW108" s="359" t="s">
        <v>6483</v>
      </c>
      <c r="AX108" s="359" t="s">
        <v>7611</v>
      </c>
    </row>
    <row r="109" spans="1:50" x14ac:dyDescent="0.35">
      <c r="A109" s="166" t="s">
        <v>6224</v>
      </c>
      <c r="B109" s="409" t="s">
        <v>6904</v>
      </c>
      <c r="E109" s="9" t="s">
        <v>6208</v>
      </c>
      <c r="F109" s="9" t="s">
        <v>5991</v>
      </c>
      <c r="G109" s="10">
        <v>10</v>
      </c>
      <c r="AA109" s="306" t="s">
        <v>6283</v>
      </c>
      <c r="AB109" s="307" t="s">
        <v>4234</v>
      </c>
      <c r="AC109" s="307" t="s">
        <v>6221</v>
      </c>
      <c r="AD109" s="3">
        <v>3</v>
      </c>
      <c r="AE109" s="291" t="s">
        <v>6389</v>
      </c>
      <c r="AH109" s="359" t="s">
        <v>4180</v>
      </c>
      <c r="AW109" s="359" t="s">
        <v>6492</v>
      </c>
      <c r="AX109" s="359" t="s">
        <v>7612</v>
      </c>
    </row>
    <row r="110" spans="1:50" x14ac:dyDescent="0.35">
      <c r="A110" s="166" t="s">
        <v>6225</v>
      </c>
      <c r="B110" s="409" t="s">
        <v>6906</v>
      </c>
      <c r="E110" s="9" t="s">
        <v>6209</v>
      </c>
      <c r="F110" s="9" t="s">
        <v>6247</v>
      </c>
      <c r="G110" s="10">
        <v>11</v>
      </c>
      <c r="AA110" s="306" t="s">
        <v>6179</v>
      </c>
      <c r="AB110" s="307" t="s">
        <v>4234</v>
      </c>
      <c r="AC110" s="307" t="s">
        <v>6222</v>
      </c>
      <c r="AD110" s="3">
        <v>4</v>
      </c>
      <c r="AE110" s="291" t="s">
        <v>6390</v>
      </c>
      <c r="AH110" s="359" t="s">
        <v>6791</v>
      </c>
      <c r="AW110" s="359" t="s">
        <v>6494</v>
      </c>
      <c r="AX110" s="359" t="s">
        <v>7613</v>
      </c>
    </row>
    <row r="111" spans="1:50" x14ac:dyDescent="0.35">
      <c r="A111" s="166" t="s">
        <v>6226</v>
      </c>
      <c r="B111" s="409" t="s">
        <v>6907</v>
      </c>
      <c r="E111" s="9" t="s">
        <v>6210</v>
      </c>
      <c r="F111" s="9" t="s">
        <v>6248</v>
      </c>
      <c r="G111" s="10">
        <v>12</v>
      </c>
      <c r="AA111" s="306" t="s">
        <v>6187</v>
      </c>
      <c r="AB111" s="307" t="s">
        <v>4234</v>
      </c>
      <c r="AC111" s="307" t="s">
        <v>6238</v>
      </c>
      <c r="AD111" s="3">
        <v>9</v>
      </c>
      <c r="AE111" s="291" t="s">
        <v>6406</v>
      </c>
      <c r="AH111" s="359" t="s">
        <v>6792</v>
      </c>
      <c r="AW111" s="359" t="s">
        <v>6500</v>
      </c>
      <c r="AX111" s="359" t="s">
        <v>7614</v>
      </c>
    </row>
    <row r="112" spans="1:50" x14ac:dyDescent="0.35">
      <c r="A112" s="408"/>
      <c r="B112" s="4"/>
      <c r="AA112" s="306" t="s">
        <v>6181</v>
      </c>
      <c r="AB112" s="307" t="s">
        <v>4234</v>
      </c>
      <c r="AC112" s="307" t="s">
        <v>6239</v>
      </c>
      <c r="AD112" s="3">
        <v>10</v>
      </c>
      <c r="AE112" s="291" t="s">
        <v>6407</v>
      </c>
      <c r="AH112" s="359" t="s">
        <v>6712</v>
      </c>
      <c r="AW112" s="359" t="s">
        <v>6596</v>
      </c>
      <c r="AX112" s="359" t="s">
        <v>7615</v>
      </c>
    </row>
    <row r="113" spans="1:50" x14ac:dyDescent="0.35">
      <c r="A113" s="408"/>
      <c r="B113" s="4"/>
      <c r="P113" s="63">
        <v>1</v>
      </c>
      <c r="AA113" s="306" t="s">
        <v>6182</v>
      </c>
      <c r="AB113" s="307" t="s">
        <v>4234</v>
      </c>
      <c r="AC113" s="307" t="s">
        <v>6240</v>
      </c>
      <c r="AD113" s="3">
        <v>11</v>
      </c>
      <c r="AE113" s="291" t="s">
        <v>6408</v>
      </c>
      <c r="AH113" s="359" t="s">
        <v>6793</v>
      </c>
      <c r="AW113" s="359" t="s">
        <v>6603</v>
      </c>
      <c r="AX113" s="359" t="s">
        <v>7616</v>
      </c>
    </row>
    <row r="114" spans="1:50" x14ac:dyDescent="0.35">
      <c r="A114" s="408"/>
      <c r="B114" s="4"/>
      <c r="P114" s="63">
        <v>1</v>
      </c>
      <c r="AA114" s="306" t="s">
        <v>6188</v>
      </c>
      <c r="AB114" s="307" t="s">
        <v>4234</v>
      </c>
      <c r="AC114" s="307" t="s">
        <v>6236</v>
      </c>
      <c r="AD114" s="3">
        <v>7</v>
      </c>
      <c r="AE114" s="291" t="s">
        <v>6404</v>
      </c>
      <c r="AH114" s="359" t="s">
        <v>6711</v>
      </c>
      <c r="AW114" s="359" t="s">
        <v>6784</v>
      </c>
      <c r="AX114" s="359" t="s">
        <v>7617</v>
      </c>
    </row>
    <row r="115" spans="1:50" x14ac:dyDescent="0.35">
      <c r="A115" s="408"/>
      <c r="B115" s="4"/>
      <c r="E115" s="9" t="s">
        <v>6682</v>
      </c>
      <c r="F115" s="9" t="s">
        <v>6659</v>
      </c>
      <c r="AA115" s="306" t="s">
        <v>6448</v>
      </c>
      <c r="AB115" s="307" t="s">
        <v>4234</v>
      </c>
      <c r="AC115" s="307" t="s">
        <v>6232</v>
      </c>
      <c r="AD115" s="3">
        <v>8</v>
      </c>
      <c r="AE115" s="291" t="s">
        <v>6400</v>
      </c>
      <c r="AH115" s="359" t="s">
        <v>6794</v>
      </c>
      <c r="AW115" s="359" t="s">
        <v>6000</v>
      </c>
      <c r="AX115" s="359" t="s">
        <v>7618</v>
      </c>
    </row>
    <row r="116" spans="1:50" x14ac:dyDescent="0.35">
      <c r="E116" s="9">
        <v>1</v>
      </c>
      <c r="F116" s="9" t="s">
        <v>6291</v>
      </c>
      <c r="AA116" s="306" t="s">
        <v>6449</v>
      </c>
      <c r="AB116" s="307" t="s">
        <v>4234</v>
      </c>
      <c r="AC116" s="307" t="s">
        <v>6234</v>
      </c>
      <c r="AD116" s="3">
        <v>8</v>
      </c>
      <c r="AE116" s="291" t="s">
        <v>6402</v>
      </c>
      <c r="AH116" s="359" t="s">
        <v>6795</v>
      </c>
      <c r="AW116" s="359" t="s">
        <v>6001</v>
      </c>
      <c r="AX116" s="359" t="s">
        <v>7619</v>
      </c>
    </row>
    <row r="117" spans="1:50" x14ac:dyDescent="0.35">
      <c r="E117" s="9">
        <v>2</v>
      </c>
      <c r="F117" s="9" t="s">
        <v>6292</v>
      </c>
      <c r="AA117" s="306" t="s">
        <v>6184</v>
      </c>
      <c r="AB117" s="307" t="s">
        <v>4234</v>
      </c>
      <c r="AC117" s="307" t="s">
        <v>6237</v>
      </c>
      <c r="AD117" s="3">
        <v>12</v>
      </c>
      <c r="AE117" s="291" t="s">
        <v>6405</v>
      </c>
      <c r="AH117" s="359" t="s">
        <v>6796</v>
      </c>
      <c r="AW117" s="359" t="s">
        <v>6005</v>
      </c>
      <c r="AX117" s="359" t="s">
        <v>7620</v>
      </c>
    </row>
    <row r="118" spans="1:50" x14ac:dyDescent="0.35">
      <c r="E118" s="9">
        <v>3</v>
      </c>
      <c r="F118" s="9" t="s">
        <v>6293</v>
      </c>
      <c r="AA118" s="306" t="s">
        <v>6186</v>
      </c>
      <c r="AB118" s="307" t="s">
        <v>4234</v>
      </c>
      <c r="AC118" s="307" t="s">
        <v>6235</v>
      </c>
      <c r="AD118" s="3">
        <v>8</v>
      </c>
      <c r="AE118" s="291" t="s">
        <v>6403</v>
      </c>
      <c r="AH118" s="359" t="s">
        <v>6709</v>
      </c>
      <c r="AW118" s="359" t="s">
        <v>6785</v>
      </c>
      <c r="AX118" s="359" t="s">
        <v>7621</v>
      </c>
    </row>
    <row r="119" spans="1:50" x14ac:dyDescent="0.35">
      <c r="A119" s="9" t="s">
        <v>6875</v>
      </c>
      <c r="B119" s="9" t="s">
        <v>6876</v>
      </c>
      <c r="E119" s="9">
        <v>4</v>
      </c>
      <c r="F119" s="9" t="s">
        <v>6294</v>
      </c>
      <c r="AH119" s="359" t="s">
        <v>6797</v>
      </c>
      <c r="AW119" s="359" t="s">
        <v>6786</v>
      </c>
      <c r="AX119" s="359" t="s">
        <v>7622</v>
      </c>
    </row>
    <row r="120" spans="1:50" x14ac:dyDescent="0.35">
      <c r="A120" s="9">
        <v>1</v>
      </c>
      <c r="B120" s="9" t="s">
        <v>172</v>
      </c>
      <c r="E120" s="9">
        <v>5</v>
      </c>
      <c r="F120" s="9" t="s">
        <v>23</v>
      </c>
      <c r="AH120" s="359" t="s">
        <v>6798</v>
      </c>
      <c r="AW120" s="359" t="s">
        <v>6787</v>
      </c>
      <c r="AX120" s="359" t="s">
        <v>7623</v>
      </c>
    </row>
    <row r="121" spans="1:50" x14ac:dyDescent="0.35">
      <c r="A121" s="9">
        <v>2</v>
      </c>
      <c r="B121" s="9" t="s">
        <v>173</v>
      </c>
      <c r="E121" s="9">
        <v>6</v>
      </c>
      <c r="F121" s="9" t="s">
        <v>6295</v>
      </c>
      <c r="AH121" s="359" t="s">
        <v>6799</v>
      </c>
      <c r="AW121" s="359" t="s">
        <v>6788</v>
      </c>
      <c r="AX121" s="359" t="s">
        <v>7624</v>
      </c>
    </row>
    <row r="122" spans="1:50" x14ac:dyDescent="0.35">
      <c r="A122" s="9">
        <v>3</v>
      </c>
      <c r="B122" s="9" t="s">
        <v>174</v>
      </c>
      <c r="E122" s="9">
        <v>7</v>
      </c>
      <c r="F122" s="9" t="s">
        <v>6296</v>
      </c>
      <c r="AH122" s="359" t="s">
        <v>6800</v>
      </c>
      <c r="AW122" s="359" t="s">
        <v>4179</v>
      </c>
      <c r="AX122" s="359" t="s">
        <v>7625</v>
      </c>
    </row>
    <row r="123" spans="1:50" x14ac:dyDescent="0.35">
      <c r="A123" s="9">
        <v>4</v>
      </c>
      <c r="B123" s="9" t="s">
        <v>175</v>
      </c>
      <c r="E123" s="9">
        <v>8</v>
      </c>
      <c r="F123" s="9" t="s">
        <v>159</v>
      </c>
      <c r="AH123" s="359" t="s">
        <v>6801</v>
      </c>
      <c r="AW123" s="359" t="s">
        <v>6789</v>
      </c>
      <c r="AX123" s="359" t="s">
        <v>7626</v>
      </c>
    </row>
    <row r="124" spans="1:50" x14ac:dyDescent="0.35">
      <c r="A124" s="9">
        <v>5</v>
      </c>
      <c r="B124" s="9" t="s">
        <v>176</v>
      </c>
      <c r="AH124" s="359" t="s">
        <v>6802</v>
      </c>
      <c r="AW124" s="359" t="s">
        <v>6790</v>
      </c>
      <c r="AX124" s="359" t="s">
        <v>7627</v>
      </c>
    </row>
    <row r="125" spans="1:50" x14ac:dyDescent="0.35">
      <c r="A125" s="9">
        <v>6</v>
      </c>
      <c r="B125" s="9" t="s">
        <v>177</v>
      </c>
      <c r="AH125" s="359" t="s">
        <v>6803</v>
      </c>
      <c r="AW125" s="359" t="s">
        <v>4180</v>
      </c>
      <c r="AX125" s="359" t="s">
        <v>7628</v>
      </c>
    </row>
    <row r="126" spans="1:50" x14ac:dyDescent="0.35">
      <c r="A126" s="9">
        <v>7</v>
      </c>
      <c r="B126" s="9" t="s">
        <v>178</v>
      </c>
      <c r="AH126" s="359" t="s">
        <v>4155</v>
      </c>
      <c r="AW126" s="359" t="s">
        <v>6791</v>
      </c>
      <c r="AX126" s="359" t="s">
        <v>7629</v>
      </c>
    </row>
    <row r="127" spans="1:50" x14ac:dyDescent="0.35">
      <c r="A127" s="9">
        <v>8</v>
      </c>
      <c r="B127" s="9" t="s">
        <v>179</v>
      </c>
      <c r="AH127" s="359" t="s">
        <v>4156</v>
      </c>
      <c r="AW127" s="359" t="s">
        <v>6792</v>
      </c>
      <c r="AX127" s="359" t="s">
        <v>7630</v>
      </c>
    </row>
    <row r="128" spans="1:50" x14ac:dyDescent="0.35">
      <c r="A128" s="9">
        <v>9</v>
      </c>
      <c r="B128" s="9" t="s">
        <v>180</v>
      </c>
      <c r="AH128" s="359" t="s">
        <v>6804</v>
      </c>
      <c r="AW128" s="359" t="s">
        <v>6712</v>
      </c>
      <c r="AX128" s="359" t="s">
        <v>7631</v>
      </c>
    </row>
    <row r="129" spans="1:50" x14ac:dyDescent="0.35">
      <c r="A129" s="9">
        <v>10</v>
      </c>
      <c r="B129" s="9" t="s">
        <v>181</v>
      </c>
      <c r="AH129" s="359" t="s">
        <v>4153</v>
      </c>
      <c r="AW129" s="359" t="s">
        <v>6793</v>
      </c>
      <c r="AX129" s="359" t="s">
        <v>7632</v>
      </c>
    </row>
    <row r="130" spans="1:50" x14ac:dyDescent="0.35">
      <c r="A130" s="9">
        <v>11</v>
      </c>
      <c r="B130" s="9" t="s">
        <v>182</v>
      </c>
      <c r="E130" s="9" t="s">
        <v>6923</v>
      </c>
      <c r="F130" s="9" t="s">
        <v>6924</v>
      </c>
      <c r="AH130" s="359" t="s">
        <v>4154</v>
      </c>
      <c r="AW130" s="359" t="s">
        <v>6711</v>
      </c>
      <c r="AX130" s="359" t="s">
        <v>7633</v>
      </c>
    </row>
    <row r="131" spans="1:50" x14ac:dyDescent="0.35">
      <c r="A131" s="9">
        <v>12</v>
      </c>
      <c r="B131" s="9" t="s">
        <v>183</v>
      </c>
      <c r="E131" s="9">
        <v>1</v>
      </c>
      <c r="F131" s="9" t="s">
        <v>6925</v>
      </c>
      <c r="AH131" s="359" t="s">
        <v>6805</v>
      </c>
      <c r="AW131" s="359" t="s">
        <v>6796</v>
      </c>
      <c r="AX131" s="359" t="s">
        <v>7634</v>
      </c>
    </row>
    <row r="132" spans="1:50" x14ac:dyDescent="0.35">
      <c r="A132" s="9">
        <v>13</v>
      </c>
      <c r="B132" s="9" t="s">
        <v>184</v>
      </c>
      <c r="E132" s="9">
        <v>2</v>
      </c>
      <c r="F132" s="9" t="s">
        <v>6926</v>
      </c>
      <c r="AH132" s="359" t="s">
        <v>4166</v>
      </c>
      <c r="AW132" s="359" t="s">
        <v>6709</v>
      </c>
      <c r="AX132" s="359" t="s">
        <v>7635</v>
      </c>
    </row>
    <row r="133" spans="1:50" x14ac:dyDescent="0.35">
      <c r="A133" s="9">
        <v>14</v>
      </c>
      <c r="B133" s="9" t="s">
        <v>185</v>
      </c>
      <c r="E133" s="9">
        <v>3</v>
      </c>
      <c r="F133" s="9" t="s">
        <v>6927</v>
      </c>
      <c r="AH133" s="359" t="s">
        <v>4159</v>
      </c>
      <c r="AW133" s="359" t="s">
        <v>6797</v>
      </c>
      <c r="AX133" s="359" t="s">
        <v>7636</v>
      </c>
    </row>
    <row r="134" spans="1:50" x14ac:dyDescent="0.35">
      <c r="A134" s="9">
        <v>15</v>
      </c>
      <c r="B134" s="9" t="s">
        <v>186</v>
      </c>
      <c r="E134" s="9">
        <v>4</v>
      </c>
      <c r="F134" s="9" t="s">
        <v>6928</v>
      </c>
      <c r="AH134" s="359" t="s">
        <v>4151</v>
      </c>
      <c r="AW134" s="359" t="s">
        <v>6798</v>
      </c>
      <c r="AX134" s="359" t="s">
        <v>7637</v>
      </c>
    </row>
    <row r="135" spans="1:50" x14ac:dyDescent="0.35">
      <c r="A135" s="9">
        <v>16</v>
      </c>
      <c r="B135" s="9" t="s">
        <v>187</v>
      </c>
      <c r="E135" s="9">
        <v>5</v>
      </c>
      <c r="F135" s="9" t="s">
        <v>6933</v>
      </c>
      <c r="AH135" s="359" t="s">
        <v>4152</v>
      </c>
      <c r="AW135" s="359" t="s">
        <v>6799</v>
      </c>
      <c r="AX135" s="359" t="s">
        <v>7638</v>
      </c>
    </row>
    <row r="136" spans="1:50" x14ac:dyDescent="0.35">
      <c r="A136" s="9">
        <v>17</v>
      </c>
      <c r="B136" s="9" t="s">
        <v>188</v>
      </c>
      <c r="E136" s="9">
        <v>6</v>
      </c>
      <c r="F136" s="9" t="s">
        <v>6929</v>
      </c>
      <c r="AH136" s="359" t="s">
        <v>6806</v>
      </c>
      <c r="AW136" s="359" t="s">
        <v>6800</v>
      </c>
      <c r="AX136" s="359" t="s">
        <v>7639</v>
      </c>
    </row>
    <row r="137" spans="1:50" x14ac:dyDescent="0.35">
      <c r="A137" s="9">
        <v>18</v>
      </c>
      <c r="B137" s="9" t="s">
        <v>189</v>
      </c>
      <c r="E137" s="9">
        <v>7</v>
      </c>
      <c r="F137" s="9" t="s">
        <v>6930</v>
      </c>
      <c r="AH137" s="359" t="s">
        <v>4150</v>
      </c>
      <c r="AW137" s="359" t="s">
        <v>6801</v>
      </c>
      <c r="AX137" s="359" t="s">
        <v>7640</v>
      </c>
    </row>
    <row r="138" spans="1:50" x14ac:dyDescent="0.35">
      <c r="A138" s="9">
        <v>19</v>
      </c>
      <c r="B138" s="9" t="s">
        <v>190</v>
      </c>
      <c r="E138" s="9">
        <v>8</v>
      </c>
      <c r="F138" s="9" t="s">
        <v>6931</v>
      </c>
      <c r="AH138" s="359" t="s">
        <v>6807</v>
      </c>
      <c r="AW138" s="359" t="s">
        <v>6802</v>
      </c>
      <c r="AX138" s="359" t="s">
        <v>7641</v>
      </c>
    </row>
    <row r="139" spans="1:50" x14ac:dyDescent="0.35">
      <c r="A139" s="9">
        <v>20</v>
      </c>
      <c r="B139" s="9" t="s">
        <v>191</v>
      </c>
      <c r="E139" s="9">
        <v>9</v>
      </c>
      <c r="F139" s="9" t="s">
        <v>6932</v>
      </c>
      <c r="AH139" s="359" t="s">
        <v>6808</v>
      </c>
      <c r="AW139" s="359" t="s">
        <v>6803</v>
      </c>
      <c r="AX139" s="359" t="s">
        <v>7642</v>
      </c>
    </row>
    <row r="140" spans="1:50" x14ac:dyDescent="0.35">
      <c r="A140" s="9">
        <v>21</v>
      </c>
      <c r="B140" s="9" t="s">
        <v>192</v>
      </c>
      <c r="E140"/>
      <c r="F140"/>
      <c r="AH140" s="359" t="s">
        <v>6809</v>
      </c>
      <c r="AW140" s="359" t="s">
        <v>4155</v>
      </c>
      <c r="AX140" s="359" t="s">
        <v>7643</v>
      </c>
    </row>
    <row r="141" spans="1:50" x14ac:dyDescent="0.35">
      <c r="A141" s="9">
        <v>22</v>
      </c>
      <c r="B141" s="9" t="s">
        <v>193</v>
      </c>
      <c r="E141"/>
      <c r="F141"/>
      <c r="AH141" s="359" t="s">
        <v>6810</v>
      </c>
      <c r="AW141" s="359" t="s">
        <v>4156</v>
      </c>
      <c r="AX141" s="359" t="s">
        <v>7644</v>
      </c>
    </row>
    <row r="142" spans="1:50" x14ac:dyDescent="0.35">
      <c r="A142" s="9">
        <v>23</v>
      </c>
      <c r="B142" s="9" t="s">
        <v>194</v>
      </c>
      <c r="E142"/>
      <c r="F142"/>
      <c r="AH142" s="359" t="s">
        <v>6811</v>
      </c>
      <c r="AW142" s="359" t="s">
        <v>6804</v>
      </c>
      <c r="AX142" s="359" t="s">
        <v>7645</v>
      </c>
    </row>
    <row r="143" spans="1:50" x14ac:dyDescent="0.35">
      <c r="A143" s="9">
        <v>24</v>
      </c>
      <c r="B143" s="9" t="s">
        <v>195</v>
      </c>
      <c r="E143"/>
      <c r="F143"/>
      <c r="AH143" s="359" t="s">
        <v>6683</v>
      </c>
      <c r="AW143" s="359" t="s">
        <v>4153</v>
      </c>
      <c r="AX143" s="359" t="s">
        <v>7646</v>
      </c>
    </row>
    <row r="144" spans="1:50" x14ac:dyDescent="0.35">
      <c r="A144" s="9">
        <v>25</v>
      </c>
      <c r="B144" s="9" t="s">
        <v>196</v>
      </c>
      <c r="AH144" s="359" t="s">
        <v>6812</v>
      </c>
      <c r="AW144" s="359" t="s">
        <v>4154</v>
      </c>
      <c r="AX144" s="359" t="s">
        <v>7647</v>
      </c>
    </row>
    <row r="145" spans="1:50" x14ac:dyDescent="0.35">
      <c r="A145" s="9">
        <v>26</v>
      </c>
      <c r="B145" s="9" t="s">
        <v>6863</v>
      </c>
      <c r="AH145" s="359" t="s">
        <v>6640</v>
      </c>
      <c r="AW145" s="359" t="s">
        <v>6805</v>
      </c>
      <c r="AX145" s="359" t="s">
        <v>7648</v>
      </c>
    </row>
    <row r="146" spans="1:50" x14ac:dyDescent="0.35">
      <c r="A146" s="9">
        <v>27</v>
      </c>
      <c r="B146" s="9" t="s">
        <v>6864</v>
      </c>
      <c r="AH146" s="359" t="s">
        <v>6689</v>
      </c>
      <c r="AW146" s="359" t="s">
        <v>4166</v>
      </c>
      <c r="AX146" s="359" t="s">
        <v>7649</v>
      </c>
    </row>
    <row r="147" spans="1:50" x14ac:dyDescent="0.35">
      <c r="A147" s="9">
        <v>28</v>
      </c>
      <c r="B147" s="9" t="s">
        <v>197</v>
      </c>
      <c r="AH147" s="359" t="s">
        <v>6813</v>
      </c>
      <c r="AW147" s="359" t="s">
        <v>4159</v>
      </c>
      <c r="AX147" s="359" t="s">
        <v>7650</v>
      </c>
    </row>
    <row r="148" spans="1:50" x14ac:dyDescent="0.35">
      <c r="A148" s="9">
        <v>29</v>
      </c>
      <c r="B148" s="9" t="s">
        <v>198</v>
      </c>
      <c r="AH148" s="359" t="s">
        <v>6814</v>
      </c>
      <c r="AW148" s="359" t="s">
        <v>4151</v>
      </c>
      <c r="AX148" s="359" t="s">
        <v>7651</v>
      </c>
    </row>
    <row r="149" spans="1:50" x14ac:dyDescent="0.35">
      <c r="A149" s="9">
        <v>30</v>
      </c>
      <c r="B149" s="9" t="s">
        <v>199</v>
      </c>
      <c r="AH149" s="359" t="s">
        <v>6815</v>
      </c>
      <c r="AW149" s="359" t="s">
        <v>4152</v>
      </c>
      <c r="AX149" s="359" t="s">
        <v>7652</v>
      </c>
    </row>
    <row r="150" spans="1:50" x14ac:dyDescent="0.35">
      <c r="AH150" s="359" t="s">
        <v>6816</v>
      </c>
      <c r="AW150" s="359" t="s">
        <v>6806</v>
      </c>
      <c r="AX150" s="359" t="s">
        <v>7653</v>
      </c>
    </row>
    <row r="151" spans="1:50" x14ac:dyDescent="0.35">
      <c r="AH151" s="359" t="s">
        <v>6817</v>
      </c>
      <c r="AW151" s="359" t="s">
        <v>4150</v>
      </c>
      <c r="AX151" s="359" t="s">
        <v>7654</v>
      </c>
    </row>
    <row r="152" spans="1:50" x14ac:dyDescent="0.35">
      <c r="A152" s="144" t="s">
        <v>6683</v>
      </c>
      <c r="B152" s="144" t="s">
        <v>6640</v>
      </c>
      <c r="AH152" s="359" t="s">
        <v>6818</v>
      </c>
      <c r="AW152" s="359" t="s">
        <v>6807</v>
      </c>
      <c r="AX152" s="359" t="s">
        <v>7655</v>
      </c>
    </row>
    <row r="153" spans="1:50" x14ac:dyDescent="0.35">
      <c r="A153" s="144">
        <v>1</v>
      </c>
      <c r="B153" s="144" t="s">
        <v>6641</v>
      </c>
      <c r="AH153" s="359" t="s">
        <v>6819</v>
      </c>
      <c r="AW153" s="359" t="s">
        <v>6808</v>
      </c>
      <c r="AX153" s="359" t="s">
        <v>7656</v>
      </c>
    </row>
    <row r="154" spans="1:50" x14ac:dyDescent="0.35">
      <c r="A154" s="606">
        <v>2</v>
      </c>
      <c r="B154" s="607" t="s">
        <v>6065</v>
      </c>
      <c r="AH154" s="359" t="s">
        <v>76</v>
      </c>
      <c r="AW154" s="359" t="s">
        <v>6809</v>
      </c>
      <c r="AX154" s="359" t="s">
        <v>7657</v>
      </c>
    </row>
    <row r="155" spans="1:50" x14ac:dyDescent="0.35">
      <c r="A155" s="144">
        <v>3</v>
      </c>
      <c r="B155" s="145" t="s">
        <v>6066</v>
      </c>
      <c r="AH155" s="359" t="s">
        <v>6820</v>
      </c>
      <c r="AW155" s="359" t="s">
        <v>6810</v>
      </c>
      <c r="AX155" s="359" t="s">
        <v>7658</v>
      </c>
    </row>
    <row r="156" spans="1:50" x14ac:dyDescent="0.35">
      <c r="A156" s="144">
        <v>4</v>
      </c>
      <c r="B156" s="144" t="s">
        <v>6067</v>
      </c>
      <c r="AH156" s="359" t="s">
        <v>6821</v>
      </c>
      <c r="AW156" s="359" t="s">
        <v>6811</v>
      </c>
      <c r="AX156" s="359" t="s">
        <v>7659</v>
      </c>
    </row>
    <row r="157" spans="1:50" x14ac:dyDescent="0.35">
      <c r="A157" s="144">
        <v>5</v>
      </c>
      <c r="B157" s="144" t="s">
        <v>6644</v>
      </c>
      <c r="AH157" s="359" t="s">
        <v>6822</v>
      </c>
      <c r="AW157" s="359" t="s">
        <v>6683</v>
      </c>
      <c r="AX157" s="359" t="s">
        <v>7660</v>
      </c>
    </row>
    <row r="158" spans="1:50" x14ac:dyDescent="0.35">
      <c r="A158" s="144">
        <v>6</v>
      </c>
      <c r="B158" s="144" t="s">
        <v>6645</v>
      </c>
      <c r="AH158" s="359" t="s">
        <v>6823</v>
      </c>
      <c r="AW158" s="359" t="s">
        <v>6812</v>
      </c>
      <c r="AX158" s="359" t="s">
        <v>7661</v>
      </c>
    </row>
    <row r="159" spans="1:50" x14ac:dyDescent="0.35">
      <c r="A159" s="144">
        <v>7</v>
      </c>
      <c r="B159" s="145" t="s">
        <v>6081</v>
      </c>
      <c r="AH159" s="359" t="s">
        <v>6824</v>
      </c>
      <c r="AW159" s="359" t="s">
        <v>6640</v>
      </c>
      <c r="AX159" s="359" t="s">
        <v>7662</v>
      </c>
    </row>
    <row r="160" spans="1:50" x14ac:dyDescent="0.35">
      <c r="A160" s="144">
        <v>8</v>
      </c>
      <c r="B160" s="145" t="s">
        <v>6082</v>
      </c>
      <c r="AH160" s="359" t="s">
        <v>6825</v>
      </c>
      <c r="AW160" s="359" t="s">
        <v>6813</v>
      </c>
      <c r="AX160" s="359" t="s">
        <v>7663</v>
      </c>
    </row>
    <row r="161" spans="1:50" x14ac:dyDescent="0.35">
      <c r="A161" s="144">
        <v>9</v>
      </c>
      <c r="B161" s="144" t="s">
        <v>6092</v>
      </c>
      <c r="AH161" s="359" t="s">
        <v>6826</v>
      </c>
      <c r="AW161" s="359" t="s">
        <v>6814</v>
      </c>
      <c r="AX161" s="359" t="s">
        <v>7664</v>
      </c>
    </row>
    <row r="162" spans="1:50" x14ac:dyDescent="0.35">
      <c r="A162" s="144">
        <v>10</v>
      </c>
      <c r="B162" s="144" t="s">
        <v>6093</v>
      </c>
      <c r="AH162" s="359" t="s">
        <v>6827</v>
      </c>
      <c r="AW162" s="359" t="s">
        <v>6815</v>
      </c>
      <c r="AX162" s="359" t="s">
        <v>7665</v>
      </c>
    </row>
    <row r="163" spans="1:50" x14ac:dyDescent="0.35">
      <c r="A163" s="144">
        <v>11</v>
      </c>
      <c r="B163" s="144" t="s">
        <v>6094</v>
      </c>
      <c r="AH163" s="359" t="s">
        <v>6260</v>
      </c>
      <c r="AW163" s="359" t="s">
        <v>6816</v>
      </c>
      <c r="AX163" s="359" t="s">
        <v>7666</v>
      </c>
    </row>
    <row r="164" spans="1:50" x14ac:dyDescent="0.35">
      <c r="A164" s="144">
        <v>12</v>
      </c>
      <c r="B164" s="145" t="s">
        <v>6097</v>
      </c>
      <c r="AH164" s="359" t="s">
        <v>6828</v>
      </c>
      <c r="AW164" s="359" t="s">
        <v>6817</v>
      </c>
      <c r="AX164" s="359" t="s">
        <v>7667</v>
      </c>
    </row>
    <row r="165" spans="1:50" x14ac:dyDescent="0.35">
      <c r="A165" s="144">
        <v>13</v>
      </c>
      <c r="B165" s="144" t="s">
        <v>6347</v>
      </c>
      <c r="AH165" s="359" t="s">
        <v>6829</v>
      </c>
      <c r="AW165" s="359" t="s">
        <v>6818</v>
      </c>
      <c r="AX165" s="359" t="s">
        <v>7668</v>
      </c>
    </row>
    <row r="166" spans="1:50" x14ac:dyDescent="0.35">
      <c r="A166" s="144">
        <v>14</v>
      </c>
      <c r="B166" s="144" t="s">
        <v>6102</v>
      </c>
      <c r="AH166" s="359" t="s">
        <v>6830</v>
      </c>
      <c r="AW166" s="359" t="s">
        <v>6819</v>
      </c>
      <c r="AX166" s="359" t="s">
        <v>7669</v>
      </c>
    </row>
    <row r="167" spans="1:50" x14ac:dyDescent="0.35">
      <c r="A167" s="144">
        <v>15</v>
      </c>
      <c r="B167" s="144" t="s">
        <v>6935</v>
      </c>
      <c r="AH167" s="359" t="s">
        <v>6831</v>
      </c>
      <c r="AW167" s="359" t="s">
        <v>76</v>
      </c>
      <c r="AX167" s="359" t="s">
        <v>7670</v>
      </c>
    </row>
    <row r="168" spans="1:50" x14ac:dyDescent="0.35">
      <c r="AH168" s="359" t="s">
        <v>6832</v>
      </c>
      <c r="AW168" s="359" t="s">
        <v>6820</v>
      </c>
      <c r="AX168" s="359" t="s">
        <v>7671</v>
      </c>
    </row>
    <row r="169" spans="1:50" x14ac:dyDescent="0.35">
      <c r="AH169" s="359" t="s">
        <v>6833</v>
      </c>
      <c r="AW169" s="359" t="s">
        <v>6821</v>
      </c>
      <c r="AX169" s="359" t="s">
        <v>7672</v>
      </c>
    </row>
    <row r="170" spans="1:50" x14ac:dyDescent="0.35">
      <c r="AH170" s="359" t="s">
        <v>6834</v>
      </c>
      <c r="AW170" s="359" t="s">
        <v>6822</v>
      </c>
      <c r="AX170" s="359" t="s">
        <v>7673</v>
      </c>
    </row>
    <row r="171" spans="1:50" x14ac:dyDescent="0.35">
      <c r="AH171" s="359" t="s">
        <v>6835</v>
      </c>
      <c r="AW171" s="359" t="s">
        <v>6823</v>
      </c>
      <c r="AX171" s="359" t="s">
        <v>7674</v>
      </c>
    </row>
    <row r="172" spans="1:50" x14ac:dyDescent="0.35">
      <c r="AH172" s="359" t="s">
        <v>6836</v>
      </c>
      <c r="AW172" s="359" t="s">
        <v>6824</v>
      </c>
      <c r="AX172" s="359" t="s">
        <v>7675</v>
      </c>
    </row>
    <row r="173" spans="1:50" x14ac:dyDescent="0.35">
      <c r="AH173" s="359" t="s">
        <v>6837</v>
      </c>
      <c r="AW173" s="359" t="s">
        <v>6825</v>
      </c>
      <c r="AX173" s="359" t="s">
        <v>7676</v>
      </c>
    </row>
    <row r="174" spans="1:50" x14ac:dyDescent="0.35">
      <c r="AH174" s="359" t="s">
        <v>6838</v>
      </c>
      <c r="AW174" s="359" t="s">
        <v>6826</v>
      </c>
      <c r="AX174" s="359" t="s">
        <v>7677</v>
      </c>
    </row>
    <row r="175" spans="1:50" x14ac:dyDescent="0.35">
      <c r="AH175" s="359" t="s">
        <v>6839</v>
      </c>
      <c r="AW175" s="359" t="s">
        <v>6880</v>
      </c>
      <c r="AX175" s="359" t="s">
        <v>7678</v>
      </c>
    </row>
    <row r="176" spans="1:50" x14ac:dyDescent="0.35">
      <c r="AH176" s="359" t="s">
        <v>6840</v>
      </c>
      <c r="AW176" s="359" t="s">
        <v>6899</v>
      </c>
      <c r="AX176" s="359" t="s">
        <v>7679</v>
      </c>
    </row>
    <row r="177" spans="34:50" x14ac:dyDescent="0.35">
      <c r="AH177" s="359" t="s">
        <v>6841</v>
      </c>
      <c r="AW177" s="359" t="s">
        <v>6897</v>
      </c>
      <c r="AX177" s="359" t="s">
        <v>7680</v>
      </c>
    </row>
    <row r="178" spans="34:50" x14ac:dyDescent="0.35">
      <c r="AH178" s="359" t="s">
        <v>6842</v>
      </c>
      <c r="AW178" s="359" t="s">
        <v>6827</v>
      </c>
      <c r="AX178" s="359" t="s">
        <v>7681</v>
      </c>
    </row>
    <row r="179" spans="34:50" x14ac:dyDescent="0.35">
      <c r="AH179" s="359" t="s">
        <v>6843</v>
      </c>
      <c r="AW179" s="359" t="s">
        <v>6260</v>
      </c>
      <c r="AX179" s="359" t="s">
        <v>7682</v>
      </c>
    </row>
    <row r="180" spans="34:50" x14ac:dyDescent="0.35">
      <c r="AH180" s="359" t="s">
        <v>6844</v>
      </c>
      <c r="AW180" s="359" t="s">
        <v>6828</v>
      </c>
      <c r="AX180" s="359" t="s">
        <v>7683</v>
      </c>
    </row>
    <row r="181" spans="34:50" x14ac:dyDescent="0.35">
      <c r="AH181" s="359" t="s">
        <v>6845</v>
      </c>
      <c r="AW181" s="359" t="s">
        <v>6829</v>
      </c>
      <c r="AX181" s="359" t="s">
        <v>7684</v>
      </c>
    </row>
    <row r="182" spans="34:50" x14ac:dyDescent="0.35">
      <c r="AH182" s="359" t="s">
        <v>6846</v>
      </c>
      <c r="AW182" s="359" t="s">
        <v>6830</v>
      </c>
      <c r="AX182" s="359" t="s">
        <v>7685</v>
      </c>
    </row>
    <row r="183" spans="34:50" x14ac:dyDescent="0.35">
      <c r="AH183" s="359" t="s">
        <v>6847</v>
      </c>
      <c r="AW183" s="359" t="s">
        <v>6831</v>
      </c>
      <c r="AX183" s="359" t="s">
        <v>7686</v>
      </c>
    </row>
    <row r="184" spans="34:50" x14ac:dyDescent="0.35">
      <c r="AH184" s="359" t="s">
        <v>6705</v>
      </c>
      <c r="AW184" s="359" t="s">
        <v>6832</v>
      </c>
      <c r="AX184" s="359" t="s">
        <v>7687</v>
      </c>
    </row>
    <row r="185" spans="34:50" x14ac:dyDescent="0.35">
      <c r="AH185" s="359" t="s">
        <v>6848</v>
      </c>
      <c r="AW185" s="359" t="s">
        <v>6833</v>
      </c>
      <c r="AX185" s="359" t="s">
        <v>7688</v>
      </c>
    </row>
    <row r="186" spans="34:50" x14ac:dyDescent="0.35">
      <c r="AH186" s="359" t="s">
        <v>6706</v>
      </c>
      <c r="AW186" s="359" t="s">
        <v>6834</v>
      </c>
      <c r="AX186" s="359" t="s">
        <v>7689</v>
      </c>
    </row>
    <row r="187" spans="34:50" x14ac:dyDescent="0.35">
      <c r="AH187" s="359" t="s">
        <v>6849</v>
      </c>
      <c r="AW187" s="359" t="s">
        <v>6835</v>
      </c>
      <c r="AX187" s="359" t="s">
        <v>7690</v>
      </c>
    </row>
    <row r="188" spans="34:50" x14ac:dyDescent="0.35">
      <c r="AW188" s="359" t="s">
        <v>6836</v>
      </c>
      <c r="AX188" s="359" t="s">
        <v>7691</v>
      </c>
    </row>
    <row r="189" spans="34:50" x14ac:dyDescent="0.35">
      <c r="AW189" s="359" t="s">
        <v>6837</v>
      </c>
      <c r="AX189" s="359" t="s">
        <v>7703</v>
      </c>
    </row>
    <row r="190" spans="34:50" x14ac:dyDescent="0.35">
      <c r="AW190" s="359" t="s">
        <v>6838</v>
      </c>
      <c r="AX190" s="359" t="s">
        <v>7692</v>
      </c>
    </row>
    <row r="191" spans="34:50" x14ac:dyDescent="0.35">
      <c r="AW191" s="359" t="s">
        <v>6839</v>
      </c>
      <c r="AX191" s="359" t="s">
        <v>7704</v>
      </c>
    </row>
    <row r="192" spans="34:50" x14ac:dyDescent="0.35">
      <c r="AW192" s="359" t="s">
        <v>6840</v>
      </c>
      <c r="AX192" s="359" t="s">
        <v>7705</v>
      </c>
    </row>
    <row r="193" spans="49:50" x14ac:dyDescent="0.35">
      <c r="AW193" s="359" t="s">
        <v>6841</v>
      </c>
      <c r="AX193" s="359" t="s">
        <v>7706</v>
      </c>
    </row>
    <row r="194" spans="49:50" x14ac:dyDescent="0.35">
      <c r="AW194" s="359" t="s">
        <v>6842</v>
      </c>
      <c r="AX194" s="359" t="s">
        <v>7693</v>
      </c>
    </row>
    <row r="195" spans="49:50" x14ac:dyDescent="0.35">
      <c r="AW195" s="359" t="s">
        <v>6843</v>
      </c>
      <c r="AX195" s="359" t="s">
        <v>7694</v>
      </c>
    </row>
    <row r="196" spans="49:50" x14ac:dyDescent="0.35">
      <c r="AW196" s="359" t="s">
        <v>6844</v>
      </c>
      <c r="AX196" s="359" t="s">
        <v>7695</v>
      </c>
    </row>
    <row r="197" spans="49:50" x14ac:dyDescent="0.35">
      <c r="AW197" s="359" t="s">
        <v>6845</v>
      </c>
      <c r="AX197" s="359" t="s">
        <v>7696</v>
      </c>
    </row>
    <row r="198" spans="49:50" x14ac:dyDescent="0.35">
      <c r="AW198" s="359" t="s">
        <v>6846</v>
      </c>
      <c r="AX198" s="359" t="s">
        <v>7697</v>
      </c>
    </row>
    <row r="199" spans="49:50" x14ac:dyDescent="0.35">
      <c r="AW199" s="359" t="s">
        <v>6847</v>
      </c>
      <c r="AX199" s="359" t="s">
        <v>7698</v>
      </c>
    </row>
    <row r="200" spans="49:50" x14ac:dyDescent="0.35">
      <c r="AW200" s="359" t="s">
        <v>6705</v>
      </c>
      <c r="AX200" s="359" t="s">
        <v>7699</v>
      </c>
    </row>
    <row r="201" spans="49:50" x14ac:dyDescent="0.35">
      <c r="AW201" s="359" t="s">
        <v>6848</v>
      </c>
      <c r="AX201" s="359" t="s">
        <v>7700</v>
      </c>
    </row>
    <row r="202" spans="49:50" x14ac:dyDescent="0.35">
      <c r="AW202" s="359" t="s">
        <v>6706</v>
      </c>
      <c r="AX202" s="359" t="s">
        <v>7701</v>
      </c>
    </row>
    <row r="203" spans="49:50" x14ac:dyDescent="0.35">
      <c r="AW203" s="359" t="s">
        <v>6849</v>
      </c>
      <c r="AX203" s="359" t="s">
        <v>7702</v>
      </c>
    </row>
  </sheetData>
  <sortState ref="A154:B166">
    <sortCondition ref="A8"/>
  </sortState>
  <conditionalFormatting sqref="B49:B54">
    <cfRule type="duplicateValues" dxfId="705" priority="7"/>
  </conditionalFormatting>
  <conditionalFormatting sqref="F48:F61">
    <cfRule type="duplicateValues" dxfId="704" priority="6"/>
  </conditionalFormatting>
  <conditionalFormatting sqref="AW4:AW203">
    <cfRule type="duplicateValues" dxfId="703" priority="1"/>
  </conditionalFormatting>
  <dataValidations disablePrompts="1" count="1">
    <dataValidation type="custom" allowBlank="1" showInputMessage="1" showErrorMessage="1" errorTitle="Duplicate Occuring" error="The Post Name must be Unique" sqref="F48:F61 B49:B54">
      <formula1>COUNTIF($D$16:$D$86,B48)&lt;=1</formula1>
    </dataValidation>
  </dataValidations>
  <pageMargins left="0.7" right="0.7" top="0.75" bottom="0.75" header="0.3" footer="0.3"/>
  <pageSetup orientation="portrait" horizontalDpi="300" verticalDpi="300" r:id="rId1"/>
  <ignoredErrors>
    <ignoredError sqref="Q32:Q33 V32:V33 AA32:AC3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02"/>
  <dimension ref="A1:H17"/>
  <sheetViews>
    <sheetView showGridLines="0" showRowColHeaders="0" workbookViewId="0">
      <selection activeCell="A2" sqref="A2"/>
    </sheetView>
  </sheetViews>
  <sheetFormatPr defaultColWidth="9.140625" defaultRowHeight="15" x14ac:dyDescent="0.25"/>
  <cols>
    <col min="1" max="1" width="31.5703125" style="47" bestFit="1" customWidth="1"/>
    <col min="2" max="2" width="29.42578125" style="47" bestFit="1" customWidth="1"/>
    <col min="3" max="3" width="26.42578125" style="47" bestFit="1" customWidth="1"/>
    <col min="4" max="4" width="25.7109375" style="47" bestFit="1" customWidth="1"/>
    <col min="5" max="5" width="21" style="47" bestFit="1" customWidth="1"/>
    <col min="6" max="6" width="7.140625" style="47" bestFit="1" customWidth="1"/>
    <col min="7" max="7" width="18" style="47" bestFit="1" customWidth="1"/>
    <col min="8" max="16384" width="9.140625" style="47"/>
  </cols>
  <sheetData>
    <row r="1" spans="1:8" ht="16.5" x14ac:dyDescent="0.35">
      <c r="A1" s="48" t="s">
        <v>4163</v>
      </c>
      <c r="B1" s="48" t="s">
        <v>4164</v>
      </c>
      <c r="C1" s="48" t="s">
        <v>4150</v>
      </c>
      <c r="D1" s="48" t="s">
        <v>4151</v>
      </c>
      <c r="E1" s="48" t="s">
        <v>4152</v>
      </c>
      <c r="F1"/>
      <c r="H1" s="30"/>
    </row>
    <row r="2" spans="1:8" ht="16.5" x14ac:dyDescent="0.35">
      <c r="A2" s="48">
        <v>12646612</v>
      </c>
      <c r="B2" s="49"/>
      <c r="C2" s="72" t="s">
        <v>4450</v>
      </c>
      <c r="D2" s="49">
        <v>2</v>
      </c>
      <c r="E2" s="72">
        <v>195703</v>
      </c>
      <c r="F2"/>
      <c r="H2" s="30"/>
    </row>
    <row r="3" spans="1:8" x14ac:dyDescent="0.25">
      <c r="E3" s="30"/>
      <c r="F3" s="30"/>
      <c r="H3" s="30"/>
    </row>
    <row r="4" spans="1:8" ht="16.5" x14ac:dyDescent="0.35">
      <c r="A4" s="48" t="s">
        <v>4153</v>
      </c>
      <c r="B4" s="48" t="s">
        <v>4154</v>
      </c>
      <c r="D4" s="48" t="s">
        <v>6260</v>
      </c>
      <c r="E4" s="30"/>
      <c r="F4" s="30"/>
      <c r="G4" s="30"/>
      <c r="H4" s="30"/>
    </row>
    <row r="5" spans="1:8" ht="16.5" x14ac:dyDescent="0.35">
      <c r="A5" s="48">
        <f>'SA-1'!$C$22</f>
        <v>1</v>
      </c>
      <c r="B5" s="49">
        <v>6</v>
      </c>
      <c r="C5" s="37"/>
      <c r="D5" s="167" t="str">
        <f>CLEAN(IFERROR(Township_Index &amp; RIGHT(Selected_School_ID,6),""))</f>
        <v>180018001</v>
      </c>
      <c r="E5" s="37"/>
      <c r="H5" s="37"/>
    </row>
    <row r="6" spans="1:8" ht="16.5" x14ac:dyDescent="0.35">
      <c r="C6" s="37"/>
      <c r="D6" s="37"/>
      <c r="E6" s="37"/>
      <c r="F6" s="37"/>
      <c r="G6" s="37"/>
      <c r="H6" s="37"/>
    </row>
    <row r="7" spans="1:8" ht="16.5" x14ac:dyDescent="0.35">
      <c r="A7" s="48" t="s">
        <v>4155</v>
      </c>
      <c r="B7" s="48" t="s">
        <v>4156</v>
      </c>
      <c r="C7" s="37"/>
      <c r="D7" s="37"/>
      <c r="E7" s="37"/>
      <c r="F7" s="37"/>
      <c r="G7" s="37"/>
      <c r="H7" s="37"/>
    </row>
    <row r="8" spans="1:8" ht="16.5" x14ac:dyDescent="0.35">
      <c r="A8" s="48">
        <f>'SA-1'!$B$43</f>
        <v>1</v>
      </c>
      <c r="B8" s="49">
        <f>'SA-1'!$I$43</f>
        <v>2</v>
      </c>
      <c r="C8" s="37"/>
      <c r="D8" s="30"/>
      <c r="E8" s="37"/>
      <c r="F8" s="37"/>
      <c r="G8" s="37"/>
      <c r="H8" s="30"/>
    </row>
    <row r="9" spans="1:8" ht="16.5" x14ac:dyDescent="0.35">
      <c r="E9" s="37"/>
      <c r="F9" s="37"/>
      <c r="G9" s="37"/>
      <c r="H9" s="30"/>
    </row>
    <row r="10" spans="1:8" ht="16.5" x14ac:dyDescent="0.35">
      <c r="A10" s="48" t="s">
        <v>4159</v>
      </c>
      <c r="B10" s="48"/>
      <c r="E10" s="30"/>
      <c r="F10" s="30"/>
      <c r="G10" s="30"/>
      <c r="H10" s="30"/>
    </row>
    <row r="11" spans="1:8" ht="16.5" x14ac:dyDescent="0.35">
      <c r="A11" s="48">
        <f>'SA-1'!$D$36</f>
        <v>1</v>
      </c>
      <c r="B11" s="49"/>
      <c r="E11" s="30"/>
      <c r="F11" s="30"/>
      <c r="G11" s="30"/>
      <c r="H11" s="30"/>
    </row>
    <row r="12" spans="1:8" x14ac:dyDescent="0.25">
      <c r="C12" s="30"/>
      <c r="D12" s="30"/>
      <c r="E12" s="30"/>
      <c r="F12" s="30"/>
      <c r="G12" s="30"/>
      <c r="H12" s="30"/>
    </row>
    <row r="13" spans="1:8" ht="16.5" x14ac:dyDescent="0.35">
      <c r="A13" s="48" t="s">
        <v>4166</v>
      </c>
      <c r="D13" s="30"/>
      <c r="E13" s="30"/>
      <c r="F13" s="30"/>
      <c r="G13" s="30"/>
      <c r="H13" s="30"/>
    </row>
    <row r="14" spans="1:8" ht="16.5" x14ac:dyDescent="0.35">
      <c r="A14" s="48">
        <f>'SA-1'!$B$101</f>
        <v>1</v>
      </c>
      <c r="D14" s="30"/>
      <c r="E14" s="30"/>
      <c r="F14" s="30"/>
      <c r="G14" s="30"/>
      <c r="H14" s="30"/>
    </row>
    <row r="15" spans="1:8" x14ac:dyDescent="0.25">
      <c r="B15" s="30"/>
      <c r="C15" s="30"/>
      <c r="D15" s="30"/>
      <c r="E15" s="30"/>
      <c r="F15" s="30"/>
      <c r="G15" s="43"/>
    </row>
    <row r="16" spans="1:8" x14ac:dyDescent="0.25">
      <c r="B16" s="30"/>
      <c r="C16" s="30"/>
      <c r="D16" s="30"/>
      <c r="E16" s="30"/>
      <c r="F16" s="30"/>
      <c r="G16" s="30"/>
    </row>
    <row r="17" spans="2:7" x14ac:dyDescent="0.25">
      <c r="B17" s="30"/>
      <c r="C17" s="30"/>
      <c r="D17" s="30"/>
      <c r="E17" s="30"/>
      <c r="F17" s="30"/>
      <c r="G17"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03"/>
  <dimension ref="A1:N15"/>
  <sheetViews>
    <sheetView tabSelected="1" zoomScale="90" zoomScaleNormal="90" zoomScaleSheetLayoutView="59" workbookViewId="0">
      <pane ySplit="2" topLeftCell="A3" activePane="bottomLeft" state="frozen"/>
      <selection activeCell="I16" sqref="I16"/>
      <selection pane="bottomLeft"/>
    </sheetView>
  </sheetViews>
  <sheetFormatPr defaultRowHeight="14.25" x14ac:dyDescent="0.3"/>
  <cols>
    <col min="1" max="1" width="18.28515625" style="17" bestFit="1" customWidth="1"/>
    <col min="2" max="2" width="13.5703125" style="17" bestFit="1" customWidth="1"/>
    <col min="3" max="3" width="19" style="17" bestFit="1" customWidth="1"/>
    <col min="4" max="4" width="18.7109375" style="17" bestFit="1" customWidth="1"/>
    <col min="5" max="5" width="15.140625" style="17" bestFit="1" customWidth="1"/>
    <col min="6" max="6" width="18.28515625" style="17" bestFit="1" customWidth="1"/>
    <col min="7" max="7" width="15.5703125" style="17" bestFit="1" customWidth="1"/>
    <col min="8" max="8" width="13.5703125" style="17" bestFit="1" customWidth="1"/>
    <col min="9" max="9" width="19.5703125" style="17" customWidth="1"/>
    <col min="10" max="10" width="14.85546875" style="17" bestFit="1" customWidth="1"/>
    <col min="11" max="11" width="27.28515625" style="17" bestFit="1" customWidth="1"/>
    <col min="12" max="12" width="20" style="17" bestFit="1" customWidth="1"/>
    <col min="13" max="13" width="16.5703125" style="17" bestFit="1" customWidth="1"/>
    <col min="14" max="14" width="8.42578125" style="17" bestFit="1" customWidth="1"/>
    <col min="15" max="256" width="9.140625" style="17"/>
    <col min="257" max="257" width="14.140625" style="17" bestFit="1" customWidth="1"/>
    <col min="258" max="258" width="17.28515625" style="17" bestFit="1" customWidth="1"/>
    <col min="259" max="259" width="13.28515625" style="17" bestFit="1" customWidth="1"/>
    <col min="260" max="260" width="12.42578125" style="17" bestFit="1" customWidth="1"/>
    <col min="261" max="261" width="14" style="17" customWidth="1"/>
    <col min="262" max="262" width="14.140625" style="17" bestFit="1" customWidth="1"/>
    <col min="263" max="263" width="19" style="17" bestFit="1" customWidth="1"/>
    <col min="264" max="264" width="24.5703125" style="17" bestFit="1" customWidth="1"/>
    <col min="265" max="265" width="20" style="17" bestFit="1" customWidth="1"/>
    <col min="266" max="266" width="13.7109375" style="17" bestFit="1" customWidth="1"/>
    <col min="267" max="267" width="12.28515625" style="17" bestFit="1" customWidth="1"/>
    <col min="268" max="268" width="9.140625" style="17"/>
    <col min="269" max="269" width="13.85546875" style="17" bestFit="1" customWidth="1"/>
    <col min="270" max="512" width="9.140625" style="17"/>
    <col min="513" max="513" width="14.140625" style="17" bestFit="1" customWidth="1"/>
    <col min="514" max="514" width="17.28515625" style="17" bestFit="1" customWidth="1"/>
    <col min="515" max="515" width="13.28515625" style="17" bestFit="1" customWidth="1"/>
    <col min="516" max="516" width="12.42578125" style="17" bestFit="1" customWidth="1"/>
    <col min="517" max="517" width="14" style="17" customWidth="1"/>
    <col min="518" max="518" width="14.140625" style="17" bestFit="1" customWidth="1"/>
    <col min="519" max="519" width="19" style="17" bestFit="1" customWidth="1"/>
    <col min="520" max="520" width="24.5703125" style="17" bestFit="1" customWidth="1"/>
    <col min="521" max="521" width="20" style="17" bestFit="1" customWidth="1"/>
    <col min="522" max="522" width="13.7109375" style="17" bestFit="1" customWidth="1"/>
    <col min="523" max="523" width="12.28515625" style="17" bestFit="1" customWidth="1"/>
    <col min="524" max="524" width="9.140625" style="17"/>
    <col min="525" max="525" width="13.85546875" style="17" bestFit="1" customWidth="1"/>
    <col min="526" max="768" width="9.140625" style="17"/>
    <col min="769" max="769" width="14.140625" style="17" bestFit="1" customWidth="1"/>
    <col min="770" max="770" width="17.28515625" style="17" bestFit="1" customWidth="1"/>
    <col min="771" max="771" width="13.28515625" style="17" bestFit="1" customWidth="1"/>
    <col min="772" max="772" width="12.42578125" style="17" bestFit="1" customWidth="1"/>
    <col min="773" max="773" width="14" style="17" customWidth="1"/>
    <col min="774" max="774" width="14.140625" style="17" bestFit="1" customWidth="1"/>
    <col min="775" max="775" width="19" style="17" bestFit="1" customWidth="1"/>
    <col min="776" max="776" width="24.5703125" style="17" bestFit="1" customWidth="1"/>
    <col min="777" max="777" width="20" style="17" bestFit="1" customWidth="1"/>
    <col min="778" max="778" width="13.7109375" style="17" bestFit="1" customWidth="1"/>
    <col min="779" max="779" width="12.28515625" style="17" bestFit="1" customWidth="1"/>
    <col min="780" max="780" width="9.140625" style="17"/>
    <col min="781" max="781" width="13.85546875" style="17" bestFit="1" customWidth="1"/>
    <col min="782" max="1024" width="9.140625" style="17"/>
    <col min="1025" max="1025" width="14.140625" style="17" bestFit="1" customWidth="1"/>
    <col min="1026" max="1026" width="17.28515625" style="17" bestFit="1" customWidth="1"/>
    <col min="1027" max="1027" width="13.28515625" style="17" bestFit="1" customWidth="1"/>
    <col min="1028" max="1028" width="12.42578125" style="17" bestFit="1" customWidth="1"/>
    <col min="1029" max="1029" width="14" style="17" customWidth="1"/>
    <col min="1030" max="1030" width="14.140625" style="17" bestFit="1" customWidth="1"/>
    <col min="1031" max="1031" width="19" style="17" bestFit="1" customWidth="1"/>
    <col min="1032" max="1032" width="24.5703125" style="17" bestFit="1" customWidth="1"/>
    <col min="1033" max="1033" width="20" style="17" bestFit="1" customWidth="1"/>
    <col min="1034" max="1034" width="13.7109375" style="17" bestFit="1" customWidth="1"/>
    <col min="1035" max="1035" width="12.28515625" style="17" bestFit="1" customWidth="1"/>
    <col min="1036" max="1036" width="9.140625" style="17"/>
    <col min="1037" max="1037" width="13.85546875" style="17" bestFit="1" customWidth="1"/>
    <col min="1038" max="1280" width="9.140625" style="17"/>
    <col min="1281" max="1281" width="14.140625" style="17" bestFit="1" customWidth="1"/>
    <col min="1282" max="1282" width="17.28515625" style="17" bestFit="1" customWidth="1"/>
    <col min="1283" max="1283" width="13.28515625" style="17" bestFit="1" customWidth="1"/>
    <col min="1284" max="1284" width="12.42578125" style="17" bestFit="1" customWidth="1"/>
    <col min="1285" max="1285" width="14" style="17" customWidth="1"/>
    <col min="1286" max="1286" width="14.140625" style="17" bestFit="1" customWidth="1"/>
    <col min="1287" max="1287" width="19" style="17" bestFit="1" customWidth="1"/>
    <col min="1288" max="1288" width="24.5703125" style="17" bestFit="1" customWidth="1"/>
    <col min="1289" max="1289" width="20" style="17" bestFit="1" customWidth="1"/>
    <col min="1290" max="1290" width="13.7109375" style="17" bestFit="1" customWidth="1"/>
    <col min="1291" max="1291" width="12.28515625" style="17" bestFit="1" customWidth="1"/>
    <col min="1292" max="1292" width="9.140625" style="17"/>
    <col min="1293" max="1293" width="13.85546875" style="17" bestFit="1" customWidth="1"/>
    <col min="1294" max="1536" width="9.140625" style="17"/>
    <col min="1537" max="1537" width="14.140625" style="17" bestFit="1" customWidth="1"/>
    <col min="1538" max="1538" width="17.28515625" style="17" bestFit="1" customWidth="1"/>
    <col min="1539" max="1539" width="13.28515625" style="17" bestFit="1" customWidth="1"/>
    <col min="1540" max="1540" width="12.42578125" style="17" bestFit="1" customWidth="1"/>
    <col min="1541" max="1541" width="14" style="17" customWidth="1"/>
    <col min="1542" max="1542" width="14.140625" style="17" bestFit="1" customWidth="1"/>
    <col min="1543" max="1543" width="19" style="17" bestFit="1" customWidth="1"/>
    <col min="1544" max="1544" width="24.5703125" style="17" bestFit="1" customWidth="1"/>
    <col min="1545" max="1545" width="20" style="17" bestFit="1" customWidth="1"/>
    <col min="1546" max="1546" width="13.7109375" style="17" bestFit="1" customWidth="1"/>
    <col min="1547" max="1547" width="12.28515625" style="17" bestFit="1" customWidth="1"/>
    <col min="1548" max="1548" width="9.140625" style="17"/>
    <col min="1549" max="1549" width="13.85546875" style="17" bestFit="1" customWidth="1"/>
    <col min="1550" max="1792" width="9.140625" style="17"/>
    <col min="1793" max="1793" width="14.140625" style="17" bestFit="1" customWidth="1"/>
    <col min="1794" max="1794" width="17.28515625" style="17" bestFit="1" customWidth="1"/>
    <col min="1795" max="1795" width="13.28515625" style="17" bestFit="1" customWidth="1"/>
    <col min="1796" max="1796" width="12.42578125" style="17" bestFit="1" customWidth="1"/>
    <col min="1797" max="1797" width="14" style="17" customWidth="1"/>
    <col min="1798" max="1798" width="14.140625" style="17" bestFit="1" customWidth="1"/>
    <col min="1799" max="1799" width="19" style="17" bestFit="1" customWidth="1"/>
    <col min="1800" max="1800" width="24.5703125" style="17" bestFit="1" customWidth="1"/>
    <col min="1801" max="1801" width="20" style="17" bestFit="1" customWidth="1"/>
    <col min="1802" max="1802" width="13.7109375" style="17" bestFit="1" customWidth="1"/>
    <col min="1803" max="1803" width="12.28515625" style="17" bestFit="1" customWidth="1"/>
    <col min="1804" max="1804" width="9.140625" style="17"/>
    <col min="1805" max="1805" width="13.85546875" style="17" bestFit="1" customWidth="1"/>
    <col min="1806" max="2048" width="9.140625" style="17"/>
    <col min="2049" max="2049" width="14.140625" style="17" bestFit="1" customWidth="1"/>
    <col min="2050" max="2050" width="17.28515625" style="17" bestFit="1" customWidth="1"/>
    <col min="2051" max="2051" width="13.28515625" style="17" bestFit="1" customWidth="1"/>
    <col min="2052" max="2052" width="12.42578125" style="17" bestFit="1" customWidth="1"/>
    <col min="2053" max="2053" width="14" style="17" customWidth="1"/>
    <col min="2054" max="2054" width="14.140625" style="17" bestFit="1" customWidth="1"/>
    <col min="2055" max="2055" width="19" style="17" bestFit="1" customWidth="1"/>
    <col min="2056" max="2056" width="24.5703125" style="17" bestFit="1" customWidth="1"/>
    <col min="2057" max="2057" width="20" style="17" bestFit="1" customWidth="1"/>
    <col min="2058" max="2058" width="13.7109375" style="17" bestFit="1" customWidth="1"/>
    <col min="2059" max="2059" width="12.28515625" style="17" bestFit="1" customWidth="1"/>
    <col min="2060" max="2060" width="9.140625" style="17"/>
    <col min="2061" max="2061" width="13.85546875" style="17" bestFit="1" customWidth="1"/>
    <col min="2062" max="2304" width="9.140625" style="17"/>
    <col min="2305" max="2305" width="14.140625" style="17" bestFit="1" customWidth="1"/>
    <col min="2306" max="2306" width="17.28515625" style="17" bestFit="1" customWidth="1"/>
    <col min="2307" max="2307" width="13.28515625" style="17" bestFit="1" customWidth="1"/>
    <col min="2308" max="2308" width="12.42578125" style="17" bestFit="1" customWidth="1"/>
    <col min="2309" max="2309" width="14" style="17" customWidth="1"/>
    <col min="2310" max="2310" width="14.140625" style="17" bestFit="1" customWidth="1"/>
    <col min="2311" max="2311" width="19" style="17" bestFit="1" customWidth="1"/>
    <col min="2312" max="2312" width="24.5703125" style="17" bestFit="1" customWidth="1"/>
    <col min="2313" max="2313" width="20" style="17" bestFit="1" customWidth="1"/>
    <col min="2314" max="2314" width="13.7109375" style="17" bestFit="1" customWidth="1"/>
    <col min="2315" max="2315" width="12.28515625" style="17" bestFit="1" customWidth="1"/>
    <col min="2316" max="2316" width="9.140625" style="17"/>
    <col min="2317" max="2317" width="13.85546875" style="17" bestFit="1" customWidth="1"/>
    <col min="2318" max="2560" width="9.140625" style="17"/>
    <col min="2561" max="2561" width="14.140625" style="17" bestFit="1" customWidth="1"/>
    <col min="2562" max="2562" width="17.28515625" style="17" bestFit="1" customWidth="1"/>
    <col min="2563" max="2563" width="13.28515625" style="17" bestFit="1" customWidth="1"/>
    <col min="2564" max="2564" width="12.42578125" style="17" bestFit="1" customWidth="1"/>
    <col min="2565" max="2565" width="14" style="17" customWidth="1"/>
    <col min="2566" max="2566" width="14.140625" style="17" bestFit="1" customWidth="1"/>
    <col min="2567" max="2567" width="19" style="17" bestFit="1" customWidth="1"/>
    <col min="2568" max="2568" width="24.5703125" style="17" bestFit="1" customWidth="1"/>
    <col min="2569" max="2569" width="20" style="17" bestFit="1" customWidth="1"/>
    <col min="2570" max="2570" width="13.7109375" style="17" bestFit="1" customWidth="1"/>
    <col min="2571" max="2571" width="12.28515625" style="17" bestFit="1" customWidth="1"/>
    <col min="2572" max="2572" width="9.140625" style="17"/>
    <col min="2573" max="2573" width="13.85546875" style="17" bestFit="1" customWidth="1"/>
    <col min="2574" max="2816" width="9.140625" style="17"/>
    <col min="2817" max="2817" width="14.140625" style="17" bestFit="1" customWidth="1"/>
    <col min="2818" max="2818" width="17.28515625" style="17" bestFit="1" customWidth="1"/>
    <col min="2819" max="2819" width="13.28515625" style="17" bestFit="1" customWidth="1"/>
    <col min="2820" max="2820" width="12.42578125" style="17" bestFit="1" customWidth="1"/>
    <col min="2821" max="2821" width="14" style="17" customWidth="1"/>
    <col min="2822" max="2822" width="14.140625" style="17" bestFit="1" customWidth="1"/>
    <col min="2823" max="2823" width="19" style="17" bestFit="1" customWidth="1"/>
    <col min="2824" max="2824" width="24.5703125" style="17" bestFit="1" customWidth="1"/>
    <col min="2825" max="2825" width="20" style="17" bestFit="1" customWidth="1"/>
    <col min="2826" max="2826" width="13.7109375" style="17" bestFit="1" customWidth="1"/>
    <col min="2827" max="2827" width="12.28515625" style="17" bestFit="1" customWidth="1"/>
    <col min="2828" max="2828" width="9.140625" style="17"/>
    <col min="2829" max="2829" width="13.85546875" style="17" bestFit="1" customWidth="1"/>
    <col min="2830" max="3072" width="9.140625" style="17"/>
    <col min="3073" max="3073" width="14.140625" style="17" bestFit="1" customWidth="1"/>
    <col min="3074" max="3074" width="17.28515625" style="17" bestFit="1" customWidth="1"/>
    <col min="3075" max="3075" width="13.28515625" style="17" bestFit="1" customWidth="1"/>
    <col min="3076" max="3076" width="12.42578125" style="17" bestFit="1" customWidth="1"/>
    <col min="3077" max="3077" width="14" style="17" customWidth="1"/>
    <col min="3078" max="3078" width="14.140625" style="17" bestFit="1" customWidth="1"/>
    <col min="3079" max="3079" width="19" style="17" bestFit="1" customWidth="1"/>
    <col min="3080" max="3080" width="24.5703125" style="17" bestFit="1" customWidth="1"/>
    <col min="3081" max="3081" width="20" style="17" bestFit="1" customWidth="1"/>
    <col min="3082" max="3082" width="13.7109375" style="17" bestFit="1" customWidth="1"/>
    <col min="3083" max="3083" width="12.28515625" style="17" bestFit="1" customWidth="1"/>
    <col min="3084" max="3084" width="9.140625" style="17"/>
    <col min="3085" max="3085" width="13.85546875" style="17" bestFit="1" customWidth="1"/>
    <col min="3086" max="3328" width="9.140625" style="17"/>
    <col min="3329" max="3329" width="14.140625" style="17" bestFit="1" customWidth="1"/>
    <col min="3330" max="3330" width="17.28515625" style="17" bestFit="1" customWidth="1"/>
    <col min="3331" max="3331" width="13.28515625" style="17" bestFit="1" customWidth="1"/>
    <col min="3332" max="3332" width="12.42578125" style="17" bestFit="1" customWidth="1"/>
    <col min="3333" max="3333" width="14" style="17" customWidth="1"/>
    <col min="3334" max="3334" width="14.140625" style="17" bestFit="1" customWidth="1"/>
    <col min="3335" max="3335" width="19" style="17" bestFit="1" customWidth="1"/>
    <col min="3336" max="3336" width="24.5703125" style="17" bestFit="1" customWidth="1"/>
    <col min="3337" max="3337" width="20" style="17" bestFit="1" customWidth="1"/>
    <col min="3338" max="3338" width="13.7109375" style="17" bestFit="1" customWidth="1"/>
    <col min="3339" max="3339" width="12.28515625" style="17" bestFit="1" customWidth="1"/>
    <col min="3340" max="3340" width="9.140625" style="17"/>
    <col min="3341" max="3341" width="13.85546875" style="17" bestFit="1" customWidth="1"/>
    <col min="3342" max="3584" width="9.140625" style="17"/>
    <col min="3585" max="3585" width="14.140625" style="17" bestFit="1" customWidth="1"/>
    <col min="3586" max="3586" width="17.28515625" style="17" bestFit="1" customWidth="1"/>
    <col min="3587" max="3587" width="13.28515625" style="17" bestFit="1" customWidth="1"/>
    <col min="3588" max="3588" width="12.42578125" style="17" bestFit="1" customWidth="1"/>
    <col min="3589" max="3589" width="14" style="17" customWidth="1"/>
    <col min="3590" max="3590" width="14.140625" style="17" bestFit="1" customWidth="1"/>
    <col min="3591" max="3591" width="19" style="17" bestFit="1" customWidth="1"/>
    <col min="3592" max="3592" width="24.5703125" style="17" bestFit="1" customWidth="1"/>
    <col min="3593" max="3593" width="20" style="17" bestFit="1" customWidth="1"/>
    <col min="3594" max="3594" width="13.7109375" style="17" bestFit="1" customWidth="1"/>
    <col min="3595" max="3595" width="12.28515625" style="17" bestFit="1" customWidth="1"/>
    <col min="3596" max="3596" width="9.140625" style="17"/>
    <col min="3597" max="3597" width="13.85546875" style="17" bestFit="1" customWidth="1"/>
    <col min="3598" max="3840" width="9.140625" style="17"/>
    <col min="3841" max="3841" width="14.140625" style="17" bestFit="1" customWidth="1"/>
    <col min="3842" max="3842" width="17.28515625" style="17" bestFit="1" customWidth="1"/>
    <col min="3843" max="3843" width="13.28515625" style="17" bestFit="1" customWidth="1"/>
    <col min="3844" max="3844" width="12.42578125" style="17" bestFit="1" customWidth="1"/>
    <col min="3845" max="3845" width="14" style="17" customWidth="1"/>
    <col min="3846" max="3846" width="14.140625" style="17" bestFit="1" customWidth="1"/>
    <col min="3847" max="3847" width="19" style="17" bestFit="1" customWidth="1"/>
    <col min="3848" max="3848" width="24.5703125" style="17" bestFit="1" customWidth="1"/>
    <col min="3849" max="3849" width="20" style="17" bestFit="1" customWidth="1"/>
    <col min="3850" max="3850" width="13.7109375" style="17" bestFit="1" customWidth="1"/>
    <col min="3851" max="3851" width="12.28515625" style="17" bestFit="1" customWidth="1"/>
    <col min="3852" max="3852" width="9.140625" style="17"/>
    <col min="3853" max="3853" width="13.85546875" style="17" bestFit="1" customWidth="1"/>
    <col min="3854" max="4096" width="9.140625" style="17"/>
    <col min="4097" max="4097" width="14.140625" style="17" bestFit="1" customWidth="1"/>
    <col min="4098" max="4098" width="17.28515625" style="17" bestFit="1" customWidth="1"/>
    <col min="4099" max="4099" width="13.28515625" style="17" bestFit="1" customWidth="1"/>
    <col min="4100" max="4100" width="12.42578125" style="17" bestFit="1" customWidth="1"/>
    <col min="4101" max="4101" width="14" style="17" customWidth="1"/>
    <col min="4102" max="4102" width="14.140625" style="17" bestFit="1" customWidth="1"/>
    <col min="4103" max="4103" width="19" style="17" bestFit="1" customWidth="1"/>
    <col min="4104" max="4104" width="24.5703125" style="17" bestFit="1" customWidth="1"/>
    <col min="4105" max="4105" width="20" style="17" bestFit="1" customWidth="1"/>
    <col min="4106" max="4106" width="13.7109375" style="17" bestFit="1" customWidth="1"/>
    <col min="4107" max="4107" width="12.28515625" style="17" bestFit="1" customWidth="1"/>
    <col min="4108" max="4108" width="9.140625" style="17"/>
    <col min="4109" max="4109" width="13.85546875" style="17" bestFit="1" customWidth="1"/>
    <col min="4110" max="4352" width="9.140625" style="17"/>
    <col min="4353" max="4353" width="14.140625" style="17" bestFit="1" customWidth="1"/>
    <col min="4354" max="4354" width="17.28515625" style="17" bestFit="1" customWidth="1"/>
    <col min="4355" max="4355" width="13.28515625" style="17" bestFit="1" customWidth="1"/>
    <col min="4356" max="4356" width="12.42578125" style="17" bestFit="1" customWidth="1"/>
    <col min="4357" max="4357" width="14" style="17" customWidth="1"/>
    <col min="4358" max="4358" width="14.140625" style="17" bestFit="1" customWidth="1"/>
    <col min="4359" max="4359" width="19" style="17" bestFit="1" customWidth="1"/>
    <col min="4360" max="4360" width="24.5703125" style="17" bestFit="1" customWidth="1"/>
    <col min="4361" max="4361" width="20" style="17" bestFit="1" customWidth="1"/>
    <col min="4362" max="4362" width="13.7109375" style="17" bestFit="1" customWidth="1"/>
    <col min="4363" max="4363" width="12.28515625" style="17" bestFit="1" customWidth="1"/>
    <col min="4364" max="4364" width="9.140625" style="17"/>
    <col min="4365" max="4365" width="13.85546875" style="17" bestFit="1" customWidth="1"/>
    <col min="4366" max="4608" width="9.140625" style="17"/>
    <col min="4609" max="4609" width="14.140625" style="17" bestFit="1" customWidth="1"/>
    <col min="4610" max="4610" width="17.28515625" style="17" bestFit="1" customWidth="1"/>
    <col min="4611" max="4611" width="13.28515625" style="17" bestFit="1" customWidth="1"/>
    <col min="4612" max="4612" width="12.42578125" style="17" bestFit="1" customWidth="1"/>
    <col min="4613" max="4613" width="14" style="17" customWidth="1"/>
    <col min="4614" max="4614" width="14.140625" style="17" bestFit="1" customWidth="1"/>
    <col min="4615" max="4615" width="19" style="17" bestFit="1" customWidth="1"/>
    <col min="4616" max="4616" width="24.5703125" style="17" bestFit="1" customWidth="1"/>
    <col min="4617" max="4617" width="20" style="17" bestFit="1" customWidth="1"/>
    <col min="4618" max="4618" width="13.7109375" style="17" bestFit="1" customWidth="1"/>
    <col min="4619" max="4619" width="12.28515625" style="17" bestFit="1" customWidth="1"/>
    <col min="4620" max="4620" width="9.140625" style="17"/>
    <col min="4621" max="4621" width="13.85546875" style="17" bestFit="1" customWidth="1"/>
    <col min="4622" max="4864" width="9.140625" style="17"/>
    <col min="4865" max="4865" width="14.140625" style="17" bestFit="1" customWidth="1"/>
    <col min="4866" max="4866" width="17.28515625" style="17" bestFit="1" customWidth="1"/>
    <col min="4867" max="4867" width="13.28515625" style="17" bestFit="1" customWidth="1"/>
    <col min="4868" max="4868" width="12.42578125" style="17" bestFit="1" customWidth="1"/>
    <col min="4869" max="4869" width="14" style="17" customWidth="1"/>
    <col min="4870" max="4870" width="14.140625" style="17" bestFit="1" customWidth="1"/>
    <col min="4871" max="4871" width="19" style="17" bestFit="1" customWidth="1"/>
    <col min="4872" max="4872" width="24.5703125" style="17" bestFit="1" customWidth="1"/>
    <col min="4873" max="4873" width="20" style="17" bestFit="1" customWidth="1"/>
    <col min="4874" max="4874" width="13.7109375" style="17" bestFit="1" customWidth="1"/>
    <col min="4875" max="4875" width="12.28515625" style="17" bestFit="1" customWidth="1"/>
    <col min="4876" max="4876" width="9.140625" style="17"/>
    <col min="4877" max="4877" width="13.85546875" style="17" bestFit="1" customWidth="1"/>
    <col min="4878" max="5120" width="9.140625" style="17"/>
    <col min="5121" max="5121" width="14.140625" style="17" bestFit="1" customWidth="1"/>
    <col min="5122" max="5122" width="17.28515625" style="17" bestFit="1" customWidth="1"/>
    <col min="5123" max="5123" width="13.28515625" style="17" bestFit="1" customWidth="1"/>
    <col min="5124" max="5124" width="12.42578125" style="17" bestFit="1" customWidth="1"/>
    <col min="5125" max="5125" width="14" style="17" customWidth="1"/>
    <col min="5126" max="5126" width="14.140625" style="17" bestFit="1" customWidth="1"/>
    <col min="5127" max="5127" width="19" style="17" bestFit="1" customWidth="1"/>
    <col min="5128" max="5128" width="24.5703125" style="17" bestFit="1" customWidth="1"/>
    <col min="5129" max="5129" width="20" style="17" bestFit="1" customWidth="1"/>
    <col min="5130" max="5130" width="13.7109375" style="17" bestFit="1" customWidth="1"/>
    <col min="5131" max="5131" width="12.28515625" style="17" bestFit="1" customWidth="1"/>
    <col min="5132" max="5132" width="9.140625" style="17"/>
    <col min="5133" max="5133" width="13.85546875" style="17" bestFit="1" customWidth="1"/>
    <col min="5134" max="5376" width="9.140625" style="17"/>
    <col min="5377" max="5377" width="14.140625" style="17" bestFit="1" customWidth="1"/>
    <col min="5378" max="5378" width="17.28515625" style="17" bestFit="1" customWidth="1"/>
    <col min="5379" max="5379" width="13.28515625" style="17" bestFit="1" customWidth="1"/>
    <col min="5380" max="5380" width="12.42578125" style="17" bestFit="1" customWidth="1"/>
    <col min="5381" max="5381" width="14" style="17" customWidth="1"/>
    <col min="5382" max="5382" width="14.140625" style="17" bestFit="1" customWidth="1"/>
    <col min="5383" max="5383" width="19" style="17" bestFit="1" customWidth="1"/>
    <col min="5384" max="5384" width="24.5703125" style="17" bestFit="1" customWidth="1"/>
    <col min="5385" max="5385" width="20" style="17" bestFit="1" customWidth="1"/>
    <col min="5386" max="5386" width="13.7109375" style="17" bestFit="1" customWidth="1"/>
    <col min="5387" max="5387" width="12.28515625" style="17" bestFit="1" customWidth="1"/>
    <col min="5388" max="5388" width="9.140625" style="17"/>
    <col min="5389" max="5389" width="13.85546875" style="17" bestFit="1" customWidth="1"/>
    <col min="5390" max="5632" width="9.140625" style="17"/>
    <col min="5633" max="5633" width="14.140625" style="17" bestFit="1" customWidth="1"/>
    <col min="5634" max="5634" width="17.28515625" style="17" bestFit="1" customWidth="1"/>
    <col min="5635" max="5635" width="13.28515625" style="17" bestFit="1" customWidth="1"/>
    <col min="5636" max="5636" width="12.42578125" style="17" bestFit="1" customWidth="1"/>
    <col min="5637" max="5637" width="14" style="17" customWidth="1"/>
    <col min="5638" max="5638" width="14.140625" style="17" bestFit="1" customWidth="1"/>
    <col min="5639" max="5639" width="19" style="17" bestFit="1" customWidth="1"/>
    <col min="5640" max="5640" width="24.5703125" style="17" bestFit="1" customWidth="1"/>
    <col min="5641" max="5641" width="20" style="17" bestFit="1" customWidth="1"/>
    <col min="5642" max="5642" width="13.7109375" style="17" bestFit="1" customWidth="1"/>
    <col min="5643" max="5643" width="12.28515625" style="17" bestFit="1" customWidth="1"/>
    <col min="5644" max="5644" width="9.140625" style="17"/>
    <col min="5645" max="5645" width="13.85546875" style="17" bestFit="1" customWidth="1"/>
    <col min="5646" max="5888" width="9.140625" style="17"/>
    <col min="5889" max="5889" width="14.140625" style="17" bestFit="1" customWidth="1"/>
    <col min="5890" max="5890" width="17.28515625" style="17" bestFit="1" customWidth="1"/>
    <col min="5891" max="5891" width="13.28515625" style="17" bestFit="1" customWidth="1"/>
    <col min="5892" max="5892" width="12.42578125" style="17" bestFit="1" customWidth="1"/>
    <col min="5893" max="5893" width="14" style="17" customWidth="1"/>
    <col min="5894" max="5894" width="14.140625" style="17" bestFit="1" customWidth="1"/>
    <col min="5895" max="5895" width="19" style="17" bestFit="1" customWidth="1"/>
    <col min="5896" max="5896" width="24.5703125" style="17" bestFit="1" customWidth="1"/>
    <col min="5897" max="5897" width="20" style="17" bestFit="1" customWidth="1"/>
    <col min="5898" max="5898" width="13.7109375" style="17" bestFit="1" customWidth="1"/>
    <col min="5899" max="5899" width="12.28515625" style="17" bestFit="1" customWidth="1"/>
    <col min="5900" max="5900" width="9.140625" style="17"/>
    <col min="5901" max="5901" width="13.85546875" style="17" bestFit="1" customWidth="1"/>
    <col min="5902" max="6144" width="9.140625" style="17"/>
    <col min="6145" max="6145" width="14.140625" style="17" bestFit="1" customWidth="1"/>
    <col min="6146" max="6146" width="17.28515625" style="17" bestFit="1" customWidth="1"/>
    <col min="6147" max="6147" width="13.28515625" style="17" bestFit="1" customWidth="1"/>
    <col min="6148" max="6148" width="12.42578125" style="17" bestFit="1" customWidth="1"/>
    <col min="6149" max="6149" width="14" style="17" customWidth="1"/>
    <col min="6150" max="6150" width="14.140625" style="17" bestFit="1" customWidth="1"/>
    <col min="6151" max="6151" width="19" style="17" bestFit="1" customWidth="1"/>
    <col min="6152" max="6152" width="24.5703125" style="17" bestFit="1" customWidth="1"/>
    <col min="6153" max="6153" width="20" style="17" bestFit="1" customWidth="1"/>
    <col min="6154" max="6154" width="13.7109375" style="17" bestFit="1" customWidth="1"/>
    <col min="6155" max="6155" width="12.28515625" style="17" bestFit="1" customWidth="1"/>
    <col min="6156" max="6156" width="9.140625" style="17"/>
    <col min="6157" max="6157" width="13.85546875" style="17" bestFit="1" customWidth="1"/>
    <col min="6158" max="6400" width="9.140625" style="17"/>
    <col min="6401" max="6401" width="14.140625" style="17" bestFit="1" customWidth="1"/>
    <col min="6402" max="6402" width="17.28515625" style="17" bestFit="1" customWidth="1"/>
    <col min="6403" max="6403" width="13.28515625" style="17" bestFit="1" customWidth="1"/>
    <col min="6404" max="6404" width="12.42578125" style="17" bestFit="1" customWidth="1"/>
    <col min="6405" max="6405" width="14" style="17" customWidth="1"/>
    <col min="6406" max="6406" width="14.140625" style="17" bestFit="1" customWidth="1"/>
    <col min="6407" max="6407" width="19" style="17" bestFit="1" customWidth="1"/>
    <col min="6408" max="6408" width="24.5703125" style="17" bestFit="1" customWidth="1"/>
    <col min="6409" max="6409" width="20" style="17" bestFit="1" customWidth="1"/>
    <col min="6410" max="6410" width="13.7109375" style="17" bestFit="1" customWidth="1"/>
    <col min="6411" max="6411" width="12.28515625" style="17" bestFit="1" customWidth="1"/>
    <col min="6412" max="6412" width="9.140625" style="17"/>
    <col min="6413" max="6413" width="13.85546875" style="17" bestFit="1" customWidth="1"/>
    <col min="6414" max="6656" width="9.140625" style="17"/>
    <col min="6657" max="6657" width="14.140625" style="17" bestFit="1" customWidth="1"/>
    <col min="6658" max="6658" width="17.28515625" style="17" bestFit="1" customWidth="1"/>
    <col min="6659" max="6659" width="13.28515625" style="17" bestFit="1" customWidth="1"/>
    <col min="6660" max="6660" width="12.42578125" style="17" bestFit="1" customWidth="1"/>
    <col min="6661" max="6661" width="14" style="17" customWidth="1"/>
    <col min="6662" max="6662" width="14.140625" style="17" bestFit="1" customWidth="1"/>
    <col min="6663" max="6663" width="19" style="17" bestFit="1" customWidth="1"/>
    <col min="6664" max="6664" width="24.5703125" style="17" bestFit="1" customWidth="1"/>
    <col min="6665" max="6665" width="20" style="17" bestFit="1" customWidth="1"/>
    <col min="6666" max="6666" width="13.7109375" style="17" bestFit="1" customWidth="1"/>
    <col min="6667" max="6667" width="12.28515625" style="17" bestFit="1" customWidth="1"/>
    <col min="6668" max="6668" width="9.140625" style="17"/>
    <col min="6669" max="6669" width="13.85546875" style="17" bestFit="1" customWidth="1"/>
    <col min="6670" max="6912" width="9.140625" style="17"/>
    <col min="6913" max="6913" width="14.140625" style="17" bestFit="1" customWidth="1"/>
    <col min="6914" max="6914" width="17.28515625" style="17" bestFit="1" customWidth="1"/>
    <col min="6915" max="6915" width="13.28515625" style="17" bestFit="1" customWidth="1"/>
    <col min="6916" max="6916" width="12.42578125" style="17" bestFit="1" customWidth="1"/>
    <col min="6917" max="6917" width="14" style="17" customWidth="1"/>
    <col min="6918" max="6918" width="14.140625" style="17" bestFit="1" customWidth="1"/>
    <col min="6919" max="6919" width="19" style="17" bestFit="1" customWidth="1"/>
    <col min="6920" max="6920" width="24.5703125" style="17" bestFit="1" customWidth="1"/>
    <col min="6921" max="6921" width="20" style="17" bestFit="1" customWidth="1"/>
    <col min="6922" max="6922" width="13.7109375" style="17" bestFit="1" customWidth="1"/>
    <col min="6923" max="6923" width="12.28515625" style="17" bestFit="1" customWidth="1"/>
    <col min="6924" max="6924" width="9.140625" style="17"/>
    <col min="6925" max="6925" width="13.85546875" style="17" bestFit="1" customWidth="1"/>
    <col min="6926" max="7168" width="9.140625" style="17"/>
    <col min="7169" max="7169" width="14.140625" style="17" bestFit="1" customWidth="1"/>
    <col min="7170" max="7170" width="17.28515625" style="17" bestFit="1" customWidth="1"/>
    <col min="7171" max="7171" width="13.28515625" style="17" bestFit="1" customWidth="1"/>
    <col min="7172" max="7172" width="12.42578125" style="17" bestFit="1" customWidth="1"/>
    <col min="7173" max="7173" width="14" style="17" customWidth="1"/>
    <col min="7174" max="7174" width="14.140625" style="17" bestFit="1" customWidth="1"/>
    <col min="7175" max="7175" width="19" style="17" bestFit="1" customWidth="1"/>
    <col min="7176" max="7176" width="24.5703125" style="17" bestFit="1" customWidth="1"/>
    <col min="7177" max="7177" width="20" style="17" bestFit="1" customWidth="1"/>
    <col min="7178" max="7178" width="13.7109375" style="17" bestFit="1" customWidth="1"/>
    <col min="7179" max="7179" width="12.28515625" style="17" bestFit="1" customWidth="1"/>
    <col min="7180" max="7180" width="9.140625" style="17"/>
    <col min="7181" max="7181" width="13.85546875" style="17" bestFit="1" customWidth="1"/>
    <col min="7182" max="7424" width="9.140625" style="17"/>
    <col min="7425" max="7425" width="14.140625" style="17" bestFit="1" customWidth="1"/>
    <col min="7426" max="7426" width="17.28515625" style="17" bestFit="1" customWidth="1"/>
    <col min="7427" max="7427" width="13.28515625" style="17" bestFit="1" customWidth="1"/>
    <col min="7428" max="7428" width="12.42578125" style="17" bestFit="1" customWidth="1"/>
    <col min="7429" max="7429" width="14" style="17" customWidth="1"/>
    <col min="7430" max="7430" width="14.140625" style="17" bestFit="1" customWidth="1"/>
    <col min="7431" max="7431" width="19" style="17" bestFit="1" customWidth="1"/>
    <col min="7432" max="7432" width="24.5703125" style="17" bestFit="1" customWidth="1"/>
    <col min="7433" max="7433" width="20" style="17" bestFit="1" customWidth="1"/>
    <col min="7434" max="7434" width="13.7109375" style="17" bestFit="1" customWidth="1"/>
    <col min="7435" max="7435" width="12.28515625" style="17" bestFit="1" customWidth="1"/>
    <col min="7436" max="7436" width="9.140625" style="17"/>
    <col min="7437" max="7437" width="13.85546875" style="17" bestFit="1" customWidth="1"/>
    <col min="7438" max="7680" width="9.140625" style="17"/>
    <col min="7681" max="7681" width="14.140625" style="17" bestFit="1" customWidth="1"/>
    <col min="7682" max="7682" width="17.28515625" style="17" bestFit="1" customWidth="1"/>
    <col min="7683" max="7683" width="13.28515625" style="17" bestFit="1" customWidth="1"/>
    <col min="7684" max="7684" width="12.42578125" style="17" bestFit="1" customWidth="1"/>
    <col min="7685" max="7685" width="14" style="17" customWidth="1"/>
    <col min="7686" max="7686" width="14.140625" style="17" bestFit="1" customWidth="1"/>
    <col min="7687" max="7687" width="19" style="17" bestFit="1" customWidth="1"/>
    <col min="7688" max="7688" width="24.5703125" style="17" bestFit="1" customWidth="1"/>
    <col min="7689" max="7689" width="20" style="17" bestFit="1" customWidth="1"/>
    <col min="7690" max="7690" width="13.7109375" style="17" bestFit="1" customWidth="1"/>
    <col min="7691" max="7691" width="12.28515625" style="17" bestFit="1" customWidth="1"/>
    <col min="7692" max="7692" width="9.140625" style="17"/>
    <col min="7693" max="7693" width="13.85546875" style="17" bestFit="1" customWidth="1"/>
    <col min="7694" max="7936" width="9.140625" style="17"/>
    <col min="7937" max="7937" width="14.140625" style="17" bestFit="1" customWidth="1"/>
    <col min="7938" max="7938" width="17.28515625" style="17" bestFit="1" customWidth="1"/>
    <col min="7939" max="7939" width="13.28515625" style="17" bestFit="1" customWidth="1"/>
    <col min="7940" max="7940" width="12.42578125" style="17" bestFit="1" customWidth="1"/>
    <col min="7941" max="7941" width="14" style="17" customWidth="1"/>
    <col min="7942" max="7942" width="14.140625" style="17" bestFit="1" customWidth="1"/>
    <col min="7943" max="7943" width="19" style="17" bestFit="1" customWidth="1"/>
    <col min="7944" max="7944" width="24.5703125" style="17" bestFit="1" customWidth="1"/>
    <col min="7945" max="7945" width="20" style="17" bestFit="1" customWidth="1"/>
    <col min="7946" max="7946" width="13.7109375" style="17" bestFit="1" customWidth="1"/>
    <col min="7947" max="7947" width="12.28515625" style="17" bestFit="1" customWidth="1"/>
    <col min="7948" max="7948" width="9.140625" style="17"/>
    <col min="7949" max="7949" width="13.85546875" style="17" bestFit="1" customWidth="1"/>
    <col min="7950" max="8192" width="9.140625" style="17"/>
    <col min="8193" max="8193" width="14.140625" style="17" bestFit="1" customWidth="1"/>
    <col min="8194" max="8194" width="17.28515625" style="17" bestFit="1" customWidth="1"/>
    <col min="8195" max="8195" width="13.28515625" style="17" bestFit="1" customWidth="1"/>
    <col min="8196" max="8196" width="12.42578125" style="17" bestFit="1" customWidth="1"/>
    <col min="8197" max="8197" width="14" style="17" customWidth="1"/>
    <col min="8198" max="8198" width="14.140625" style="17" bestFit="1" customWidth="1"/>
    <col min="8199" max="8199" width="19" style="17" bestFit="1" customWidth="1"/>
    <col min="8200" max="8200" width="24.5703125" style="17" bestFit="1" customWidth="1"/>
    <col min="8201" max="8201" width="20" style="17" bestFit="1" customWidth="1"/>
    <col min="8202" max="8202" width="13.7109375" style="17" bestFit="1" customWidth="1"/>
    <col min="8203" max="8203" width="12.28515625" style="17" bestFit="1" customWidth="1"/>
    <col min="8204" max="8204" width="9.140625" style="17"/>
    <col min="8205" max="8205" width="13.85546875" style="17" bestFit="1" customWidth="1"/>
    <col min="8206" max="8448" width="9.140625" style="17"/>
    <col min="8449" max="8449" width="14.140625" style="17" bestFit="1" customWidth="1"/>
    <col min="8450" max="8450" width="17.28515625" style="17" bestFit="1" customWidth="1"/>
    <col min="8451" max="8451" width="13.28515625" style="17" bestFit="1" customWidth="1"/>
    <col min="8452" max="8452" width="12.42578125" style="17" bestFit="1" customWidth="1"/>
    <col min="8453" max="8453" width="14" style="17" customWidth="1"/>
    <col min="8454" max="8454" width="14.140625" style="17" bestFit="1" customWidth="1"/>
    <col min="8455" max="8455" width="19" style="17" bestFit="1" customWidth="1"/>
    <col min="8456" max="8456" width="24.5703125" style="17" bestFit="1" customWidth="1"/>
    <col min="8457" max="8457" width="20" style="17" bestFit="1" customWidth="1"/>
    <col min="8458" max="8458" width="13.7109375" style="17" bestFit="1" customWidth="1"/>
    <col min="8459" max="8459" width="12.28515625" style="17" bestFit="1" customWidth="1"/>
    <col min="8460" max="8460" width="9.140625" style="17"/>
    <col min="8461" max="8461" width="13.85546875" style="17" bestFit="1" customWidth="1"/>
    <col min="8462" max="8704" width="9.140625" style="17"/>
    <col min="8705" max="8705" width="14.140625" style="17" bestFit="1" customWidth="1"/>
    <col min="8706" max="8706" width="17.28515625" style="17" bestFit="1" customWidth="1"/>
    <col min="8707" max="8707" width="13.28515625" style="17" bestFit="1" customWidth="1"/>
    <col min="8708" max="8708" width="12.42578125" style="17" bestFit="1" customWidth="1"/>
    <col min="8709" max="8709" width="14" style="17" customWidth="1"/>
    <col min="8710" max="8710" width="14.140625" style="17" bestFit="1" customWidth="1"/>
    <col min="8711" max="8711" width="19" style="17" bestFit="1" customWidth="1"/>
    <col min="8712" max="8712" width="24.5703125" style="17" bestFit="1" customWidth="1"/>
    <col min="8713" max="8713" width="20" style="17" bestFit="1" customWidth="1"/>
    <col min="8714" max="8714" width="13.7109375" style="17" bestFit="1" customWidth="1"/>
    <col min="8715" max="8715" width="12.28515625" style="17" bestFit="1" customWidth="1"/>
    <col min="8716" max="8716" width="9.140625" style="17"/>
    <col min="8717" max="8717" width="13.85546875" style="17" bestFit="1" customWidth="1"/>
    <col min="8718" max="8960" width="9.140625" style="17"/>
    <col min="8961" max="8961" width="14.140625" style="17" bestFit="1" customWidth="1"/>
    <col min="8962" max="8962" width="17.28515625" style="17" bestFit="1" customWidth="1"/>
    <col min="8963" max="8963" width="13.28515625" style="17" bestFit="1" customWidth="1"/>
    <col min="8964" max="8964" width="12.42578125" style="17" bestFit="1" customWidth="1"/>
    <col min="8965" max="8965" width="14" style="17" customWidth="1"/>
    <col min="8966" max="8966" width="14.140625" style="17" bestFit="1" customWidth="1"/>
    <col min="8967" max="8967" width="19" style="17" bestFit="1" customWidth="1"/>
    <col min="8968" max="8968" width="24.5703125" style="17" bestFit="1" customWidth="1"/>
    <col min="8969" max="8969" width="20" style="17" bestFit="1" customWidth="1"/>
    <col min="8970" max="8970" width="13.7109375" style="17" bestFit="1" customWidth="1"/>
    <col min="8971" max="8971" width="12.28515625" style="17" bestFit="1" customWidth="1"/>
    <col min="8972" max="8972" width="9.140625" style="17"/>
    <col min="8973" max="8973" width="13.85546875" style="17" bestFit="1" customWidth="1"/>
    <col min="8974" max="9216" width="9.140625" style="17"/>
    <col min="9217" max="9217" width="14.140625" style="17" bestFit="1" customWidth="1"/>
    <col min="9218" max="9218" width="17.28515625" style="17" bestFit="1" customWidth="1"/>
    <col min="9219" max="9219" width="13.28515625" style="17" bestFit="1" customWidth="1"/>
    <col min="9220" max="9220" width="12.42578125" style="17" bestFit="1" customWidth="1"/>
    <col min="9221" max="9221" width="14" style="17" customWidth="1"/>
    <col min="9222" max="9222" width="14.140625" style="17" bestFit="1" customWidth="1"/>
    <col min="9223" max="9223" width="19" style="17" bestFit="1" customWidth="1"/>
    <col min="9224" max="9224" width="24.5703125" style="17" bestFit="1" customWidth="1"/>
    <col min="9225" max="9225" width="20" style="17" bestFit="1" customWidth="1"/>
    <col min="9226" max="9226" width="13.7109375" style="17" bestFit="1" customWidth="1"/>
    <col min="9227" max="9227" width="12.28515625" style="17" bestFit="1" customWidth="1"/>
    <col min="9228" max="9228" width="9.140625" style="17"/>
    <col min="9229" max="9229" width="13.85546875" style="17" bestFit="1" customWidth="1"/>
    <col min="9230" max="9472" width="9.140625" style="17"/>
    <col min="9473" max="9473" width="14.140625" style="17" bestFit="1" customWidth="1"/>
    <col min="9474" max="9474" width="17.28515625" style="17" bestFit="1" customWidth="1"/>
    <col min="9475" max="9475" width="13.28515625" style="17" bestFit="1" customWidth="1"/>
    <col min="9476" max="9476" width="12.42578125" style="17" bestFit="1" customWidth="1"/>
    <col min="9477" max="9477" width="14" style="17" customWidth="1"/>
    <col min="9478" max="9478" width="14.140625" style="17" bestFit="1" customWidth="1"/>
    <col min="9479" max="9479" width="19" style="17" bestFit="1" customWidth="1"/>
    <col min="9480" max="9480" width="24.5703125" style="17" bestFit="1" customWidth="1"/>
    <col min="9481" max="9481" width="20" style="17" bestFit="1" customWidth="1"/>
    <col min="9482" max="9482" width="13.7109375" style="17" bestFit="1" customWidth="1"/>
    <col min="9483" max="9483" width="12.28515625" style="17" bestFit="1" customWidth="1"/>
    <col min="9484" max="9484" width="9.140625" style="17"/>
    <col min="9485" max="9485" width="13.85546875" style="17" bestFit="1" customWidth="1"/>
    <col min="9486" max="9728" width="9.140625" style="17"/>
    <col min="9729" max="9729" width="14.140625" style="17" bestFit="1" customWidth="1"/>
    <col min="9730" max="9730" width="17.28515625" style="17" bestFit="1" customWidth="1"/>
    <col min="9731" max="9731" width="13.28515625" style="17" bestFit="1" customWidth="1"/>
    <col min="9732" max="9732" width="12.42578125" style="17" bestFit="1" customWidth="1"/>
    <col min="9733" max="9733" width="14" style="17" customWidth="1"/>
    <col min="9734" max="9734" width="14.140625" style="17" bestFit="1" customWidth="1"/>
    <col min="9735" max="9735" width="19" style="17" bestFit="1" customWidth="1"/>
    <col min="9736" max="9736" width="24.5703125" style="17" bestFit="1" customWidth="1"/>
    <col min="9737" max="9737" width="20" style="17" bestFit="1" customWidth="1"/>
    <col min="9738" max="9738" width="13.7109375" style="17" bestFit="1" customWidth="1"/>
    <col min="9739" max="9739" width="12.28515625" style="17" bestFit="1" customWidth="1"/>
    <col min="9740" max="9740" width="9.140625" style="17"/>
    <col min="9741" max="9741" width="13.85546875" style="17" bestFit="1" customWidth="1"/>
    <col min="9742" max="9984" width="9.140625" style="17"/>
    <col min="9985" max="9985" width="14.140625" style="17" bestFit="1" customWidth="1"/>
    <col min="9986" max="9986" width="17.28515625" style="17" bestFit="1" customWidth="1"/>
    <col min="9987" max="9987" width="13.28515625" style="17" bestFit="1" customWidth="1"/>
    <col min="9988" max="9988" width="12.42578125" style="17" bestFit="1" customWidth="1"/>
    <col min="9989" max="9989" width="14" style="17" customWidth="1"/>
    <col min="9990" max="9990" width="14.140625" style="17" bestFit="1" customWidth="1"/>
    <col min="9991" max="9991" width="19" style="17" bestFit="1" customWidth="1"/>
    <col min="9992" max="9992" width="24.5703125" style="17" bestFit="1" customWidth="1"/>
    <col min="9993" max="9993" width="20" style="17" bestFit="1" customWidth="1"/>
    <col min="9994" max="9994" width="13.7109375" style="17" bestFit="1" customWidth="1"/>
    <col min="9995" max="9995" width="12.28515625" style="17" bestFit="1" customWidth="1"/>
    <col min="9996" max="9996" width="9.140625" style="17"/>
    <col min="9997" max="9997" width="13.85546875" style="17" bestFit="1" customWidth="1"/>
    <col min="9998" max="10240" width="9.140625" style="17"/>
    <col min="10241" max="10241" width="14.140625" style="17" bestFit="1" customWidth="1"/>
    <col min="10242" max="10242" width="17.28515625" style="17" bestFit="1" customWidth="1"/>
    <col min="10243" max="10243" width="13.28515625" style="17" bestFit="1" customWidth="1"/>
    <col min="10244" max="10244" width="12.42578125" style="17" bestFit="1" customWidth="1"/>
    <col min="10245" max="10245" width="14" style="17" customWidth="1"/>
    <col min="10246" max="10246" width="14.140625" style="17" bestFit="1" customWidth="1"/>
    <col min="10247" max="10247" width="19" style="17" bestFit="1" customWidth="1"/>
    <col min="10248" max="10248" width="24.5703125" style="17" bestFit="1" customWidth="1"/>
    <col min="10249" max="10249" width="20" style="17" bestFit="1" customWidth="1"/>
    <col min="10250" max="10250" width="13.7109375" style="17" bestFit="1" customWidth="1"/>
    <col min="10251" max="10251" width="12.28515625" style="17" bestFit="1" customWidth="1"/>
    <col min="10252" max="10252" width="9.140625" style="17"/>
    <col min="10253" max="10253" width="13.85546875" style="17" bestFit="1" customWidth="1"/>
    <col min="10254" max="10496" width="9.140625" style="17"/>
    <col min="10497" max="10497" width="14.140625" style="17" bestFit="1" customWidth="1"/>
    <col min="10498" max="10498" width="17.28515625" style="17" bestFit="1" customWidth="1"/>
    <col min="10499" max="10499" width="13.28515625" style="17" bestFit="1" customWidth="1"/>
    <col min="10500" max="10500" width="12.42578125" style="17" bestFit="1" customWidth="1"/>
    <col min="10501" max="10501" width="14" style="17" customWidth="1"/>
    <col min="10502" max="10502" width="14.140625" style="17" bestFit="1" customWidth="1"/>
    <col min="10503" max="10503" width="19" style="17" bestFit="1" customWidth="1"/>
    <col min="10504" max="10504" width="24.5703125" style="17" bestFit="1" customWidth="1"/>
    <col min="10505" max="10505" width="20" style="17" bestFit="1" customWidth="1"/>
    <col min="10506" max="10506" width="13.7109375" style="17" bestFit="1" customWidth="1"/>
    <col min="10507" max="10507" width="12.28515625" style="17" bestFit="1" customWidth="1"/>
    <col min="10508" max="10508" width="9.140625" style="17"/>
    <col min="10509" max="10509" width="13.85546875" style="17" bestFit="1" customWidth="1"/>
    <col min="10510" max="10752" width="9.140625" style="17"/>
    <col min="10753" max="10753" width="14.140625" style="17" bestFit="1" customWidth="1"/>
    <col min="10754" max="10754" width="17.28515625" style="17" bestFit="1" customWidth="1"/>
    <col min="10755" max="10755" width="13.28515625" style="17" bestFit="1" customWidth="1"/>
    <col min="10756" max="10756" width="12.42578125" style="17" bestFit="1" customWidth="1"/>
    <col min="10757" max="10757" width="14" style="17" customWidth="1"/>
    <col min="10758" max="10758" width="14.140625" style="17" bestFit="1" customWidth="1"/>
    <col min="10759" max="10759" width="19" style="17" bestFit="1" customWidth="1"/>
    <col min="10760" max="10760" width="24.5703125" style="17" bestFit="1" customWidth="1"/>
    <col min="10761" max="10761" width="20" style="17" bestFit="1" customWidth="1"/>
    <col min="10762" max="10762" width="13.7109375" style="17" bestFit="1" customWidth="1"/>
    <col min="10763" max="10763" width="12.28515625" style="17" bestFit="1" customWidth="1"/>
    <col min="10764" max="10764" width="9.140625" style="17"/>
    <col min="10765" max="10765" width="13.85546875" style="17" bestFit="1" customWidth="1"/>
    <col min="10766" max="11008" width="9.140625" style="17"/>
    <col min="11009" max="11009" width="14.140625" style="17" bestFit="1" customWidth="1"/>
    <col min="11010" max="11010" width="17.28515625" style="17" bestFit="1" customWidth="1"/>
    <col min="11011" max="11011" width="13.28515625" style="17" bestFit="1" customWidth="1"/>
    <col min="11012" max="11012" width="12.42578125" style="17" bestFit="1" customWidth="1"/>
    <col min="11013" max="11013" width="14" style="17" customWidth="1"/>
    <col min="11014" max="11014" width="14.140625" style="17" bestFit="1" customWidth="1"/>
    <col min="11015" max="11015" width="19" style="17" bestFit="1" customWidth="1"/>
    <col min="11016" max="11016" width="24.5703125" style="17" bestFit="1" customWidth="1"/>
    <col min="11017" max="11017" width="20" style="17" bestFit="1" customWidth="1"/>
    <col min="11018" max="11018" width="13.7109375" style="17" bestFit="1" customWidth="1"/>
    <col min="11019" max="11019" width="12.28515625" style="17" bestFit="1" customWidth="1"/>
    <col min="11020" max="11020" width="9.140625" style="17"/>
    <col min="11021" max="11021" width="13.85546875" style="17" bestFit="1" customWidth="1"/>
    <col min="11022" max="11264" width="9.140625" style="17"/>
    <col min="11265" max="11265" width="14.140625" style="17" bestFit="1" customWidth="1"/>
    <col min="11266" max="11266" width="17.28515625" style="17" bestFit="1" customWidth="1"/>
    <col min="11267" max="11267" width="13.28515625" style="17" bestFit="1" customWidth="1"/>
    <col min="11268" max="11268" width="12.42578125" style="17" bestFit="1" customWidth="1"/>
    <col min="11269" max="11269" width="14" style="17" customWidth="1"/>
    <col min="11270" max="11270" width="14.140625" style="17" bestFit="1" customWidth="1"/>
    <col min="11271" max="11271" width="19" style="17" bestFit="1" customWidth="1"/>
    <col min="11272" max="11272" width="24.5703125" style="17" bestFit="1" customWidth="1"/>
    <col min="11273" max="11273" width="20" style="17" bestFit="1" customWidth="1"/>
    <col min="11274" max="11274" width="13.7109375" style="17" bestFit="1" customWidth="1"/>
    <col min="11275" max="11275" width="12.28515625" style="17" bestFit="1" customWidth="1"/>
    <col min="11276" max="11276" width="9.140625" style="17"/>
    <col min="11277" max="11277" width="13.85546875" style="17" bestFit="1" customWidth="1"/>
    <col min="11278" max="11520" width="9.140625" style="17"/>
    <col min="11521" max="11521" width="14.140625" style="17" bestFit="1" customWidth="1"/>
    <col min="11522" max="11522" width="17.28515625" style="17" bestFit="1" customWidth="1"/>
    <col min="11523" max="11523" width="13.28515625" style="17" bestFit="1" customWidth="1"/>
    <col min="11524" max="11524" width="12.42578125" style="17" bestFit="1" customWidth="1"/>
    <col min="11525" max="11525" width="14" style="17" customWidth="1"/>
    <col min="11526" max="11526" width="14.140625" style="17" bestFit="1" customWidth="1"/>
    <col min="11527" max="11527" width="19" style="17" bestFit="1" customWidth="1"/>
    <col min="11528" max="11528" width="24.5703125" style="17" bestFit="1" customWidth="1"/>
    <col min="11529" max="11529" width="20" style="17" bestFit="1" customWidth="1"/>
    <col min="11530" max="11530" width="13.7109375" style="17" bestFit="1" customWidth="1"/>
    <col min="11531" max="11531" width="12.28515625" style="17" bestFit="1" customWidth="1"/>
    <col min="11532" max="11532" width="9.140625" style="17"/>
    <col min="11533" max="11533" width="13.85546875" style="17" bestFit="1" customWidth="1"/>
    <col min="11534" max="11776" width="9.140625" style="17"/>
    <col min="11777" max="11777" width="14.140625" style="17" bestFit="1" customWidth="1"/>
    <col min="11778" max="11778" width="17.28515625" style="17" bestFit="1" customWidth="1"/>
    <col min="11779" max="11779" width="13.28515625" style="17" bestFit="1" customWidth="1"/>
    <col min="11780" max="11780" width="12.42578125" style="17" bestFit="1" customWidth="1"/>
    <col min="11781" max="11781" width="14" style="17" customWidth="1"/>
    <col min="11782" max="11782" width="14.140625" style="17" bestFit="1" customWidth="1"/>
    <col min="11783" max="11783" width="19" style="17" bestFit="1" customWidth="1"/>
    <col min="11784" max="11784" width="24.5703125" style="17" bestFit="1" customWidth="1"/>
    <col min="11785" max="11785" width="20" style="17" bestFit="1" customWidth="1"/>
    <col min="11786" max="11786" width="13.7109375" style="17" bestFit="1" customWidth="1"/>
    <col min="11787" max="11787" width="12.28515625" style="17" bestFit="1" customWidth="1"/>
    <col min="11788" max="11788" width="9.140625" style="17"/>
    <col min="11789" max="11789" width="13.85546875" style="17" bestFit="1" customWidth="1"/>
    <col min="11790" max="12032" width="9.140625" style="17"/>
    <col min="12033" max="12033" width="14.140625" style="17" bestFit="1" customWidth="1"/>
    <col min="12034" max="12034" width="17.28515625" style="17" bestFit="1" customWidth="1"/>
    <col min="12035" max="12035" width="13.28515625" style="17" bestFit="1" customWidth="1"/>
    <col min="12036" max="12036" width="12.42578125" style="17" bestFit="1" customWidth="1"/>
    <col min="12037" max="12037" width="14" style="17" customWidth="1"/>
    <col min="12038" max="12038" width="14.140625" style="17" bestFit="1" customWidth="1"/>
    <col min="12039" max="12039" width="19" style="17" bestFit="1" customWidth="1"/>
    <col min="12040" max="12040" width="24.5703125" style="17" bestFit="1" customWidth="1"/>
    <col min="12041" max="12041" width="20" style="17" bestFit="1" customWidth="1"/>
    <col min="12042" max="12042" width="13.7109375" style="17" bestFit="1" customWidth="1"/>
    <col min="12043" max="12043" width="12.28515625" style="17" bestFit="1" customWidth="1"/>
    <col min="12044" max="12044" width="9.140625" style="17"/>
    <col min="12045" max="12045" width="13.85546875" style="17" bestFit="1" customWidth="1"/>
    <col min="12046" max="12288" width="9.140625" style="17"/>
    <col min="12289" max="12289" width="14.140625" style="17" bestFit="1" customWidth="1"/>
    <col min="12290" max="12290" width="17.28515625" style="17" bestFit="1" customWidth="1"/>
    <col min="12291" max="12291" width="13.28515625" style="17" bestFit="1" customWidth="1"/>
    <col min="12292" max="12292" width="12.42578125" style="17" bestFit="1" customWidth="1"/>
    <col min="12293" max="12293" width="14" style="17" customWidth="1"/>
    <col min="12294" max="12294" width="14.140625" style="17" bestFit="1" customWidth="1"/>
    <col min="12295" max="12295" width="19" style="17" bestFit="1" customWidth="1"/>
    <col min="12296" max="12296" width="24.5703125" style="17" bestFit="1" customWidth="1"/>
    <col min="12297" max="12297" width="20" style="17" bestFit="1" customWidth="1"/>
    <col min="12298" max="12298" width="13.7109375" style="17" bestFit="1" customWidth="1"/>
    <col min="12299" max="12299" width="12.28515625" style="17" bestFit="1" customWidth="1"/>
    <col min="12300" max="12300" width="9.140625" style="17"/>
    <col min="12301" max="12301" width="13.85546875" style="17" bestFit="1" customWidth="1"/>
    <col min="12302" max="12544" width="9.140625" style="17"/>
    <col min="12545" max="12545" width="14.140625" style="17" bestFit="1" customWidth="1"/>
    <col min="12546" max="12546" width="17.28515625" style="17" bestFit="1" customWidth="1"/>
    <col min="12547" max="12547" width="13.28515625" style="17" bestFit="1" customWidth="1"/>
    <col min="12548" max="12548" width="12.42578125" style="17" bestFit="1" customWidth="1"/>
    <col min="12549" max="12549" width="14" style="17" customWidth="1"/>
    <col min="12550" max="12550" width="14.140625" style="17" bestFit="1" customWidth="1"/>
    <col min="12551" max="12551" width="19" style="17" bestFit="1" customWidth="1"/>
    <col min="12552" max="12552" width="24.5703125" style="17" bestFit="1" customWidth="1"/>
    <col min="12553" max="12553" width="20" style="17" bestFit="1" customWidth="1"/>
    <col min="12554" max="12554" width="13.7109375" style="17" bestFit="1" customWidth="1"/>
    <col min="12555" max="12555" width="12.28515625" style="17" bestFit="1" customWidth="1"/>
    <col min="12556" max="12556" width="9.140625" style="17"/>
    <col min="12557" max="12557" width="13.85546875" style="17" bestFit="1" customWidth="1"/>
    <col min="12558" max="12800" width="9.140625" style="17"/>
    <col min="12801" max="12801" width="14.140625" style="17" bestFit="1" customWidth="1"/>
    <col min="12802" max="12802" width="17.28515625" style="17" bestFit="1" customWidth="1"/>
    <col min="12803" max="12803" width="13.28515625" style="17" bestFit="1" customWidth="1"/>
    <col min="12804" max="12804" width="12.42578125" style="17" bestFit="1" customWidth="1"/>
    <col min="12805" max="12805" width="14" style="17" customWidth="1"/>
    <col min="12806" max="12806" width="14.140625" style="17" bestFit="1" customWidth="1"/>
    <col min="12807" max="12807" width="19" style="17" bestFit="1" customWidth="1"/>
    <col min="12808" max="12808" width="24.5703125" style="17" bestFit="1" customWidth="1"/>
    <col min="12809" max="12809" width="20" style="17" bestFit="1" customWidth="1"/>
    <col min="12810" max="12810" width="13.7109375" style="17" bestFit="1" customWidth="1"/>
    <col min="12811" max="12811" width="12.28515625" style="17" bestFit="1" customWidth="1"/>
    <col min="12812" max="12812" width="9.140625" style="17"/>
    <col min="12813" max="12813" width="13.85546875" style="17" bestFit="1" customWidth="1"/>
    <col min="12814" max="13056" width="9.140625" style="17"/>
    <col min="13057" max="13057" width="14.140625" style="17" bestFit="1" customWidth="1"/>
    <col min="13058" max="13058" width="17.28515625" style="17" bestFit="1" customWidth="1"/>
    <col min="13059" max="13059" width="13.28515625" style="17" bestFit="1" customWidth="1"/>
    <col min="13060" max="13060" width="12.42578125" style="17" bestFit="1" customWidth="1"/>
    <col min="13061" max="13061" width="14" style="17" customWidth="1"/>
    <col min="13062" max="13062" width="14.140625" style="17" bestFit="1" customWidth="1"/>
    <col min="13063" max="13063" width="19" style="17" bestFit="1" customWidth="1"/>
    <col min="13064" max="13064" width="24.5703125" style="17" bestFit="1" customWidth="1"/>
    <col min="13065" max="13065" width="20" style="17" bestFit="1" customWidth="1"/>
    <col min="13066" max="13066" width="13.7109375" style="17" bestFit="1" customWidth="1"/>
    <col min="13067" max="13067" width="12.28515625" style="17" bestFit="1" customWidth="1"/>
    <col min="13068" max="13068" width="9.140625" style="17"/>
    <col min="13069" max="13069" width="13.85546875" style="17" bestFit="1" customWidth="1"/>
    <col min="13070" max="13312" width="9.140625" style="17"/>
    <col min="13313" max="13313" width="14.140625" style="17" bestFit="1" customWidth="1"/>
    <col min="13314" max="13314" width="17.28515625" style="17" bestFit="1" customWidth="1"/>
    <col min="13315" max="13315" width="13.28515625" style="17" bestFit="1" customWidth="1"/>
    <col min="13316" max="13316" width="12.42578125" style="17" bestFit="1" customWidth="1"/>
    <col min="13317" max="13317" width="14" style="17" customWidth="1"/>
    <col min="13318" max="13318" width="14.140625" style="17" bestFit="1" customWidth="1"/>
    <col min="13319" max="13319" width="19" style="17" bestFit="1" customWidth="1"/>
    <col min="13320" max="13320" width="24.5703125" style="17" bestFit="1" customWidth="1"/>
    <col min="13321" max="13321" width="20" style="17" bestFit="1" customWidth="1"/>
    <col min="13322" max="13322" width="13.7109375" style="17" bestFit="1" customWidth="1"/>
    <col min="13323" max="13323" width="12.28515625" style="17" bestFit="1" customWidth="1"/>
    <col min="13324" max="13324" width="9.140625" style="17"/>
    <col min="13325" max="13325" width="13.85546875" style="17" bestFit="1" customWidth="1"/>
    <col min="13326" max="13568" width="9.140625" style="17"/>
    <col min="13569" max="13569" width="14.140625" style="17" bestFit="1" customWidth="1"/>
    <col min="13570" max="13570" width="17.28515625" style="17" bestFit="1" customWidth="1"/>
    <col min="13571" max="13571" width="13.28515625" style="17" bestFit="1" customWidth="1"/>
    <col min="13572" max="13572" width="12.42578125" style="17" bestFit="1" customWidth="1"/>
    <col min="13573" max="13573" width="14" style="17" customWidth="1"/>
    <col min="13574" max="13574" width="14.140625" style="17" bestFit="1" customWidth="1"/>
    <col min="13575" max="13575" width="19" style="17" bestFit="1" customWidth="1"/>
    <col min="13576" max="13576" width="24.5703125" style="17" bestFit="1" customWidth="1"/>
    <col min="13577" max="13577" width="20" style="17" bestFit="1" customWidth="1"/>
    <col min="13578" max="13578" width="13.7109375" style="17" bestFit="1" customWidth="1"/>
    <col min="13579" max="13579" width="12.28515625" style="17" bestFit="1" customWidth="1"/>
    <col min="13580" max="13580" width="9.140625" style="17"/>
    <col min="13581" max="13581" width="13.85546875" style="17" bestFit="1" customWidth="1"/>
    <col min="13582" max="13824" width="9.140625" style="17"/>
    <col min="13825" max="13825" width="14.140625" style="17" bestFit="1" customWidth="1"/>
    <col min="13826" max="13826" width="17.28515625" style="17" bestFit="1" customWidth="1"/>
    <col min="13827" max="13827" width="13.28515625" style="17" bestFit="1" customWidth="1"/>
    <col min="13828" max="13828" width="12.42578125" style="17" bestFit="1" customWidth="1"/>
    <col min="13829" max="13829" width="14" style="17" customWidth="1"/>
    <col min="13830" max="13830" width="14.140625" style="17" bestFit="1" customWidth="1"/>
    <col min="13831" max="13831" width="19" style="17" bestFit="1" customWidth="1"/>
    <col min="13832" max="13832" width="24.5703125" style="17" bestFit="1" customWidth="1"/>
    <col min="13833" max="13833" width="20" style="17" bestFit="1" customWidth="1"/>
    <col min="13834" max="13834" width="13.7109375" style="17" bestFit="1" customWidth="1"/>
    <col min="13835" max="13835" width="12.28515625" style="17" bestFit="1" customWidth="1"/>
    <col min="13836" max="13836" width="9.140625" style="17"/>
    <col min="13837" max="13837" width="13.85546875" style="17" bestFit="1" customWidth="1"/>
    <col min="13838" max="14080" width="9.140625" style="17"/>
    <col min="14081" max="14081" width="14.140625" style="17" bestFit="1" customWidth="1"/>
    <col min="14082" max="14082" width="17.28515625" style="17" bestFit="1" customWidth="1"/>
    <col min="14083" max="14083" width="13.28515625" style="17" bestFit="1" customWidth="1"/>
    <col min="14084" max="14084" width="12.42578125" style="17" bestFit="1" customWidth="1"/>
    <col min="14085" max="14085" width="14" style="17" customWidth="1"/>
    <col min="14086" max="14086" width="14.140625" style="17" bestFit="1" customWidth="1"/>
    <col min="14087" max="14087" width="19" style="17" bestFit="1" customWidth="1"/>
    <col min="14088" max="14088" width="24.5703125" style="17" bestFit="1" customWidth="1"/>
    <col min="14089" max="14089" width="20" style="17" bestFit="1" customWidth="1"/>
    <col min="14090" max="14090" width="13.7109375" style="17" bestFit="1" customWidth="1"/>
    <col min="14091" max="14091" width="12.28515625" style="17" bestFit="1" customWidth="1"/>
    <col min="14092" max="14092" width="9.140625" style="17"/>
    <col min="14093" max="14093" width="13.85546875" style="17" bestFit="1" customWidth="1"/>
    <col min="14094" max="14336" width="9.140625" style="17"/>
    <col min="14337" max="14337" width="14.140625" style="17" bestFit="1" customWidth="1"/>
    <col min="14338" max="14338" width="17.28515625" style="17" bestFit="1" customWidth="1"/>
    <col min="14339" max="14339" width="13.28515625" style="17" bestFit="1" customWidth="1"/>
    <col min="14340" max="14340" width="12.42578125" style="17" bestFit="1" customWidth="1"/>
    <col min="14341" max="14341" width="14" style="17" customWidth="1"/>
    <col min="14342" max="14342" width="14.140625" style="17" bestFit="1" customWidth="1"/>
    <col min="14343" max="14343" width="19" style="17" bestFit="1" customWidth="1"/>
    <col min="14344" max="14344" width="24.5703125" style="17" bestFit="1" customWidth="1"/>
    <col min="14345" max="14345" width="20" style="17" bestFit="1" customWidth="1"/>
    <col min="14346" max="14346" width="13.7109375" style="17" bestFit="1" customWidth="1"/>
    <col min="14347" max="14347" width="12.28515625" style="17" bestFit="1" customWidth="1"/>
    <col min="14348" max="14348" width="9.140625" style="17"/>
    <col min="14349" max="14349" width="13.85546875" style="17" bestFit="1" customWidth="1"/>
    <col min="14350" max="14592" width="9.140625" style="17"/>
    <col min="14593" max="14593" width="14.140625" style="17" bestFit="1" customWidth="1"/>
    <col min="14594" max="14594" width="17.28515625" style="17" bestFit="1" customWidth="1"/>
    <col min="14595" max="14595" width="13.28515625" style="17" bestFit="1" customWidth="1"/>
    <col min="14596" max="14596" width="12.42578125" style="17" bestFit="1" customWidth="1"/>
    <col min="14597" max="14597" width="14" style="17" customWidth="1"/>
    <col min="14598" max="14598" width="14.140625" style="17" bestFit="1" customWidth="1"/>
    <col min="14599" max="14599" width="19" style="17" bestFit="1" customWidth="1"/>
    <col min="14600" max="14600" width="24.5703125" style="17" bestFit="1" customWidth="1"/>
    <col min="14601" max="14601" width="20" style="17" bestFit="1" customWidth="1"/>
    <col min="14602" max="14602" width="13.7109375" style="17" bestFit="1" customWidth="1"/>
    <col min="14603" max="14603" width="12.28515625" style="17" bestFit="1" customWidth="1"/>
    <col min="14604" max="14604" width="9.140625" style="17"/>
    <col min="14605" max="14605" width="13.85546875" style="17" bestFit="1" customWidth="1"/>
    <col min="14606" max="14848" width="9.140625" style="17"/>
    <col min="14849" max="14849" width="14.140625" style="17" bestFit="1" customWidth="1"/>
    <col min="14850" max="14850" width="17.28515625" style="17" bestFit="1" customWidth="1"/>
    <col min="14851" max="14851" width="13.28515625" style="17" bestFit="1" customWidth="1"/>
    <col min="14852" max="14852" width="12.42578125" style="17" bestFit="1" customWidth="1"/>
    <col min="14853" max="14853" width="14" style="17" customWidth="1"/>
    <col min="14854" max="14854" width="14.140625" style="17" bestFit="1" customWidth="1"/>
    <col min="14855" max="14855" width="19" style="17" bestFit="1" customWidth="1"/>
    <col min="14856" max="14856" width="24.5703125" style="17" bestFit="1" customWidth="1"/>
    <col min="14857" max="14857" width="20" style="17" bestFit="1" customWidth="1"/>
    <col min="14858" max="14858" width="13.7109375" style="17" bestFit="1" customWidth="1"/>
    <col min="14859" max="14859" width="12.28515625" style="17" bestFit="1" customWidth="1"/>
    <col min="14860" max="14860" width="9.140625" style="17"/>
    <col min="14861" max="14861" width="13.85546875" style="17" bestFit="1" customWidth="1"/>
    <col min="14862" max="15104" width="9.140625" style="17"/>
    <col min="15105" max="15105" width="14.140625" style="17" bestFit="1" customWidth="1"/>
    <col min="15106" max="15106" width="17.28515625" style="17" bestFit="1" customWidth="1"/>
    <col min="15107" max="15107" width="13.28515625" style="17" bestFit="1" customWidth="1"/>
    <col min="15108" max="15108" width="12.42578125" style="17" bestFit="1" customWidth="1"/>
    <col min="15109" max="15109" width="14" style="17" customWidth="1"/>
    <col min="15110" max="15110" width="14.140625" style="17" bestFit="1" customWidth="1"/>
    <col min="15111" max="15111" width="19" style="17" bestFit="1" customWidth="1"/>
    <col min="15112" max="15112" width="24.5703125" style="17" bestFit="1" customWidth="1"/>
    <col min="15113" max="15113" width="20" style="17" bestFit="1" customWidth="1"/>
    <col min="15114" max="15114" width="13.7109375" style="17" bestFit="1" customWidth="1"/>
    <col min="15115" max="15115" width="12.28515625" style="17" bestFit="1" customWidth="1"/>
    <col min="15116" max="15116" width="9.140625" style="17"/>
    <col min="15117" max="15117" width="13.85546875" style="17" bestFit="1" customWidth="1"/>
    <col min="15118" max="15360" width="9.140625" style="17"/>
    <col min="15361" max="15361" width="14.140625" style="17" bestFit="1" customWidth="1"/>
    <col min="15362" max="15362" width="17.28515625" style="17" bestFit="1" customWidth="1"/>
    <col min="15363" max="15363" width="13.28515625" style="17" bestFit="1" customWidth="1"/>
    <col min="15364" max="15364" width="12.42578125" style="17" bestFit="1" customWidth="1"/>
    <col min="15365" max="15365" width="14" style="17" customWidth="1"/>
    <col min="15366" max="15366" width="14.140625" style="17" bestFit="1" customWidth="1"/>
    <col min="15367" max="15367" width="19" style="17" bestFit="1" customWidth="1"/>
    <col min="15368" max="15368" width="24.5703125" style="17" bestFit="1" customWidth="1"/>
    <col min="15369" max="15369" width="20" style="17" bestFit="1" customWidth="1"/>
    <col min="15370" max="15370" width="13.7109375" style="17" bestFit="1" customWidth="1"/>
    <col min="15371" max="15371" width="12.28515625" style="17" bestFit="1" customWidth="1"/>
    <col min="15372" max="15372" width="9.140625" style="17"/>
    <col min="15373" max="15373" width="13.85546875" style="17" bestFit="1" customWidth="1"/>
    <col min="15374" max="15616" width="9.140625" style="17"/>
    <col min="15617" max="15617" width="14.140625" style="17" bestFit="1" customWidth="1"/>
    <col min="15618" max="15618" width="17.28515625" style="17" bestFit="1" customWidth="1"/>
    <col min="15619" max="15619" width="13.28515625" style="17" bestFit="1" customWidth="1"/>
    <col min="15620" max="15620" width="12.42578125" style="17" bestFit="1" customWidth="1"/>
    <col min="15621" max="15621" width="14" style="17" customWidth="1"/>
    <col min="15622" max="15622" width="14.140625" style="17" bestFit="1" customWidth="1"/>
    <col min="15623" max="15623" width="19" style="17" bestFit="1" customWidth="1"/>
    <col min="15624" max="15624" width="24.5703125" style="17" bestFit="1" customWidth="1"/>
    <col min="15625" max="15625" width="20" style="17" bestFit="1" customWidth="1"/>
    <col min="15626" max="15626" width="13.7109375" style="17" bestFit="1" customWidth="1"/>
    <col min="15627" max="15627" width="12.28515625" style="17" bestFit="1" customWidth="1"/>
    <col min="15628" max="15628" width="9.140625" style="17"/>
    <col min="15629" max="15629" width="13.85546875" style="17" bestFit="1" customWidth="1"/>
    <col min="15630" max="15872" width="9.140625" style="17"/>
    <col min="15873" max="15873" width="14.140625" style="17" bestFit="1" customWidth="1"/>
    <col min="15874" max="15874" width="17.28515625" style="17" bestFit="1" customWidth="1"/>
    <col min="15875" max="15875" width="13.28515625" style="17" bestFit="1" customWidth="1"/>
    <col min="15876" max="15876" width="12.42578125" style="17" bestFit="1" customWidth="1"/>
    <col min="15877" max="15877" width="14" style="17" customWidth="1"/>
    <col min="15878" max="15878" width="14.140625" style="17" bestFit="1" customWidth="1"/>
    <col min="15879" max="15879" width="19" style="17" bestFit="1" customWidth="1"/>
    <col min="15880" max="15880" width="24.5703125" style="17" bestFit="1" customWidth="1"/>
    <col min="15881" max="15881" width="20" style="17" bestFit="1" customWidth="1"/>
    <col min="15882" max="15882" width="13.7109375" style="17" bestFit="1" customWidth="1"/>
    <col min="15883" max="15883" width="12.28515625" style="17" bestFit="1" customWidth="1"/>
    <col min="15884" max="15884" width="9.140625" style="17"/>
    <col min="15885" max="15885" width="13.85546875" style="17" bestFit="1" customWidth="1"/>
    <col min="15886" max="16128" width="9.140625" style="17"/>
    <col min="16129" max="16129" width="14.140625" style="17" bestFit="1" customWidth="1"/>
    <col min="16130" max="16130" width="17.28515625" style="17" bestFit="1" customWidth="1"/>
    <col min="16131" max="16131" width="13.28515625" style="17" bestFit="1" customWidth="1"/>
    <col min="16132" max="16132" width="12.42578125" style="17" bestFit="1" customWidth="1"/>
    <col min="16133" max="16133" width="14" style="17" customWidth="1"/>
    <col min="16134" max="16134" width="14.140625" style="17" bestFit="1" customWidth="1"/>
    <col min="16135" max="16135" width="19" style="17" bestFit="1" customWidth="1"/>
    <col min="16136" max="16136" width="24.5703125" style="17" bestFit="1" customWidth="1"/>
    <col min="16137" max="16137" width="20" style="17" bestFit="1" customWidth="1"/>
    <col min="16138" max="16138" width="13.7109375" style="17" bestFit="1" customWidth="1"/>
    <col min="16139" max="16139" width="12.28515625" style="17" bestFit="1" customWidth="1"/>
    <col min="16140" max="16140" width="9.140625" style="17"/>
    <col min="16141" max="16141" width="13.85546875" style="17" bestFit="1" customWidth="1"/>
    <col min="16142" max="16384" width="9.140625" style="17"/>
  </cols>
  <sheetData>
    <row r="1" spans="1:14" s="23" customFormat="1" ht="77.099999999999994" customHeight="1" x14ac:dyDescent="0.4">
      <c r="A1" s="594"/>
      <c r="C1" s="740" t="s">
        <v>7721</v>
      </c>
      <c r="D1" s="740"/>
      <c r="E1" s="740"/>
      <c r="F1" s="740"/>
      <c r="G1" s="740"/>
      <c r="H1" s="740"/>
      <c r="I1" s="740"/>
    </row>
    <row r="2" spans="1:14" ht="16.5" x14ac:dyDescent="0.35">
      <c r="A2" s="21" t="s">
        <v>76</v>
      </c>
      <c r="B2" s="21" t="s">
        <v>1</v>
      </c>
      <c r="C2" s="21" t="s">
        <v>6249</v>
      </c>
      <c r="D2" s="21" t="s">
        <v>12</v>
      </c>
      <c r="E2" s="21" t="s">
        <v>13</v>
      </c>
      <c r="F2" s="21" t="s">
        <v>4232</v>
      </c>
      <c r="G2" s="21" t="s">
        <v>0</v>
      </c>
      <c r="H2" s="21" t="s">
        <v>9</v>
      </c>
      <c r="I2" s="66" t="s">
        <v>124</v>
      </c>
      <c r="J2" s="21" t="s">
        <v>10</v>
      </c>
      <c r="K2" s="21" t="s">
        <v>11</v>
      </c>
      <c r="L2" s="21" t="s">
        <v>14</v>
      </c>
      <c r="M2" s="21" t="s">
        <v>15</v>
      </c>
      <c r="N2" s="21" t="s">
        <v>16</v>
      </c>
    </row>
    <row r="3" spans="1:14" ht="16.5" x14ac:dyDescent="0.35">
      <c r="A3" s="11" t="s">
        <v>4233</v>
      </c>
      <c r="B3" s="11" t="s">
        <v>26</v>
      </c>
      <c r="C3" s="11" t="s">
        <v>6259</v>
      </c>
      <c r="D3" s="11" t="s">
        <v>25</v>
      </c>
      <c r="E3" s="11" t="s">
        <v>27</v>
      </c>
      <c r="F3" s="11" t="s">
        <v>4234</v>
      </c>
      <c r="G3" s="11" t="s">
        <v>22</v>
      </c>
      <c r="H3" s="11" t="s">
        <v>23</v>
      </c>
      <c r="I3" s="11" t="s">
        <v>90</v>
      </c>
      <c r="J3" s="11" t="s">
        <v>24</v>
      </c>
      <c r="K3" s="11" t="s">
        <v>25</v>
      </c>
      <c r="L3" s="11" t="s">
        <v>28</v>
      </c>
      <c r="M3" s="11" t="s">
        <v>17</v>
      </c>
      <c r="N3" s="3"/>
    </row>
    <row r="4" spans="1:14" ht="16.5" x14ac:dyDescent="0.35">
      <c r="A4" s="11" t="s">
        <v>4235</v>
      </c>
      <c r="B4" s="11" t="s">
        <v>29</v>
      </c>
      <c r="C4" s="11" t="s">
        <v>6250</v>
      </c>
      <c r="D4" s="11" t="s">
        <v>30</v>
      </c>
      <c r="E4" s="11" t="s">
        <v>31</v>
      </c>
      <c r="F4" s="11" t="s">
        <v>4234</v>
      </c>
      <c r="G4" s="11" t="s">
        <v>22</v>
      </c>
      <c r="H4" s="11" t="s">
        <v>23</v>
      </c>
      <c r="I4" s="11" t="s">
        <v>90</v>
      </c>
      <c r="J4" s="11" t="s">
        <v>24</v>
      </c>
      <c r="K4" s="11" t="s">
        <v>25</v>
      </c>
      <c r="L4" s="11" t="s">
        <v>32</v>
      </c>
      <c r="M4" s="11" t="s">
        <v>17</v>
      </c>
      <c r="N4" s="3"/>
    </row>
    <row r="5" spans="1:14" ht="16.5" x14ac:dyDescent="0.35">
      <c r="A5" s="11" t="s">
        <v>4236</v>
      </c>
      <c r="B5" s="11" t="s">
        <v>33</v>
      </c>
      <c r="C5" s="11" t="s">
        <v>6251</v>
      </c>
      <c r="D5" s="11" t="s">
        <v>34</v>
      </c>
      <c r="E5" s="11" t="s">
        <v>35</v>
      </c>
      <c r="F5" s="11" t="s">
        <v>4234</v>
      </c>
      <c r="G5" s="11" t="s">
        <v>22</v>
      </c>
      <c r="H5" s="11" t="s">
        <v>23</v>
      </c>
      <c r="I5" s="11" t="s">
        <v>90</v>
      </c>
      <c r="J5" s="11" t="s">
        <v>24</v>
      </c>
      <c r="K5" s="11" t="s">
        <v>25</v>
      </c>
      <c r="L5" s="11" t="s">
        <v>36</v>
      </c>
      <c r="M5" s="11" t="s">
        <v>17</v>
      </c>
      <c r="N5" s="3"/>
    </row>
    <row r="6" spans="1:14" ht="16.5" x14ac:dyDescent="0.35">
      <c r="A6" s="11" t="s">
        <v>4237</v>
      </c>
      <c r="B6" s="11" t="s">
        <v>37</v>
      </c>
      <c r="C6" s="11" t="s">
        <v>6252</v>
      </c>
      <c r="D6" s="11" t="s">
        <v>38</v>
      </c>
      <c r="E6" s="11" t="s">
        <v>39</v>
      </c>
      <c r="F6" s="11" t="s">
        <v>4234</v>
      </c>
      <c r="G6" s="11" t="s">
        <v>22</v>
      </c>
      <c r="H6" s="11" t="s">
        <v>23</v>
      </c>
      <c r="I6" s="11" t="s">
        <v>90</v>
      </c>
      <c r="J6" s="11" t="s">
        <v>24</v>
      </c>
      <c r="K6" s="11" t="s">
        <v>25</v>
      </c>
      <c r="L6" s="11" t="s">
        <v>40</v>
      </c>
      <c r="M6" s="11" t="s">
        <v>17</v>
      </c>
      <c r="N6" s="3"/>
    </row>
    <row r="7" spans="1:14" ht="16.5" x14ac:dyDescent="0.35">
      <c r="A7" s="11" t="s">
        <v>4238</v>
      </c>
      <c r="B7" s="11" t="s">
        <v>41</v>
      </c>
      <c r="C7" s="11" t="s">
        <v>6253</v>
      </c>
      <c r="D7" s="11" t="s">
        <v>42</v>
      </c>
      <c r="E7" s="11" t="s">
        <v>43</v>
      </c>
      <c r="F7" s="11" t="s">
        <v>4234</v>
      </c>
      <c r="G7" s="11" t="s">
        <v>22</v>
      </c>
      <c r="H7" s="11" t="s">
        <v>23</v>
      </c>
      <c r="I7" s="11" t="s">
        <v>90</v>
      </c>
      <c r="J7" s="11" t="s">
        <v>24</v>
      </c>
      <c r="K7" s="11" t="s">
        <v>25</v>
      </c>
      <c r="L7" s="11" t="s">
        <v>44</v>
      </c>
      <c r="M7" s="11" t="s">
        <v>17</v>
      </c>
      <c r="N7" s="3"/>
    </row>
    <row r="8" spans="1:14" ht="16.5" x14ac:dyDescent="0.35">
      <c r="A8" s="11" t="s">
        <v>4239</v>
      </c>
      <c r="B8" s="11" t="s">
        <v>45</v>
      </c>
      <c r="C8" s="11" t="s">
        <v>6254</v>
      </c>
      <c r="D8" s="11" t="s">
        <v>46</v>
      </c>
      <c r="E8" s="11" t="s">
        <v>47</v>
      </c>
      <c r="F8" s="11" t="s">
        <v>4234</v>
      </c>
      <c r="G8" s="11" t="s">
        <v>22</v>
      </c>
      <c r="H8" s="11" t="s">
        <v>23</v>
      </c>
      <c r="I8" s="11" t="s">
        <v>90</v>
      </c>
      <c r="J8" s="11" t="s">
        <v>24</v>
      </c>
      <c r="K8" s="11" t="s">
        <v>25</v>
      </c>
      <c r="L8" s="11" t="s">
        <v>48</v>
      </c>
      <c r="M8" s="11" t="s">
        <v>17</v>
      </c>
      <c r="N8" s="3"/>
    </row>
    <row r="9" spans="1:14" ht="16.5" x14ac:dyDescent="0.35">
      <c r="A9" s="11" t="s">
        <v>4240</v>
      </c>
      <c r="B9" s="11" t="s">
        <v>51</v>
      </c>
      <c r="C9" s="11" t="s">
        <v>6255</v>
      </c>
      <c r="D9" s="11" t="s">
        <v>50</v>
      </c>
      <c r="E9" s="11" t="s">
        <v>52</v>
      </c>
      <c r="F9" s="11" t="s">
        <v>4234</v>
      </c>
      <c r="G9" s="11" t="s">
        <v>22</v>
      </c>
      <c r="H9" s="11" t="s">
        <v>23</v>
      </c>
      <c r="I9" s="11" t="s">
        <v>90</v>
      </c>
      <c r="J9" s="11" t="s">
        <v>49</v>
      </c>
      <c r="K9" s="11" t="s">
        <v>50</v>
      </c>
      <c r="L9" s="11" t="s">
        <v>53</v>
      </c>
      <c r="M9" s="11" t="s">
        <v>17</v>
      </c>
      <c r="N9" s="3"/>
    </row>
    <row r="10" spans="1:14" ht="16.5" x14ac:dyDescent="0.35">
      <c r="A10" s="11" t="s">
        <v>4241</v>
      </c>
      <c r="B10" s="11" t="s">
        <v>54</v>
      </c>
      <c r="C10" s="11" t="s">
        <v>6256</v>
      </c>
      <c r="D10" s="11" t="s">
        <v>55</v>
      </c>
      <c r="E10" s="11" t="s">
        <v>56</v>
      </c>
      <c r="F10" s="11" t="s">
        <v>4234</v>
      </c>
      <c r="G10" s="11" t="s">
        <v>22</v>
      </c>
      <c r="H10" s="11" t="s">
        <v>23</v>
      </c>
      <c r="I10" s="11" t="s">
        <v>90</v>
      </c>
      <c r="J10" s="11" t="s">
        <v>49</v>
      </c>
      <c r="K10" s="11" t="s">
        <v>50</v>
      </c>
      <c r="L10" s="11" t="s">
        <v>57</v>
      </c>
      <c r="M10" s="11" t="s">
        <v>17</v>
      </c>
      <c r="N10" s="3"/>
    </row>
    <row r="11" spans="1:14" ht="16.5" x14ac:dyDescent="0.35">
      <c r="A11" s="11" t="s">
        <v>4242</v>
      </c>
      <c r="B11" s="11" t="s">
        <v>58</v>
      </c>
      <c r="C11" s="11" t="s">
        <v>6257</v>
      </c>
      <c r="D11" s="11" t="s">
        <v>59</v>
      </c>
      <c r="E11" s="11" t="s">
        <v>60</v>
      </c>
      <c r="F11" s="11" t="s">
        <v>4234</v>
      </c>
      <c r="G11" s="11" t="s">
        <v>22</v>
      </c>
      <c r="H11" s="11" t="s">
        <v>23</v>
      </c>
      <c r="I11" s="11" t="s">
        <v>90</v>
      </c>
      <c r="J11" s="11" t="s">
        <v>49</v>
      </c>
      <c r="K11" s="11" t="s">
        <v>50</v>
      </c>
      <c r="L11" s="11" t="s">
        <v>61</v>
      </c>
      <c r="M11" s="11" t="s">
        <v>17</v>
      </c>
      <c r="N11" s="3"/>
    </row>
    <row r="12" spans="1:14" ht="16.5" x14ac:dyDescent="0.35">
      <c r="A12" s="11" t="s">
        <v>4243</v>
      </c>
      <c r="B12" s="11" t="s">
        <v>62</v>
      </c>
      <c r="C12" s="11" t="s">
        <v>6258</v>
      </c>
      <c r="D12" s="11" t="s">
        <v>63</v>
      </c>
      <c r="E12" s="11" t="s">
        <v>64</v>
      </c>
      <c r="F12" s="11" t="s">
        <v>4234</v>
      </c>
      <c r="G12" s="11" t="s">
        <v>22</v>
      </c>
      <c r="H12" s="11" t="s">
        <v>23</v>
      </c>
      <c r="I12" s="11" t="s">
        <v>90</v>
      </c>
      <c r="J12" s="11" t="s">
        <v>49</v>
      </c>
      <c r="K12" s="11" t="s">
        <v>50</v>
      </c>
      <c r="L12" s="11" t="s">
        <v>65</v>
      </c>
      <c r="M12" s="11" t="s">
        <v>17</v>
      </c>
      <c r="N12" s="3"/>
    </row>
    <row r="15" spans="1:14" x14ac:dyDescent="0.3">
      <c r="A15" s="17" t="s">
        <v>7496</v>
      </c>
    </row>
  </sheetData>
  <sheetProtection password="93C8" sheet="1" scenarios="1"/>
  <autoFilter ref="A2:N12"/>
  <sortState ref="A2:N11">
    <sortCondition ref="A2:A11"/>
  </sortState>
  <mergeCells count="1">
    <mergeCell ref="C1:I1"/>
  </mergeCells>
  <conditionalFormatting sqref="A2:A1048576">
    <cfRule type="duplicateValues" dxfId="702" priority="3"/>
  </conditionalFormatting>
  <conditionalFormatting sqref="D2:D1048576">
    <cfRule type="duplicateValues" dxfId="701" priority="2"/>
  </conditionalFormatting>
  <pageMargins left="0.75" right="0.75" top="1" bottom="1" header="0.5" footer="0.5"/>
  <pageSetup orientation="portrait" horizontalDpi="300" verticalDpi="300" r:id="rId1"/>
  <drawing r:id="rId2"/>
  <legacyDrawing r:id="rId3"/>
  <controls>
    <mc:AlternateContent xmlns:mc="http://schemas.openxmlformats.org/markup-compatibility/2006">
      <mc:Choice Requires="x14">
        <control shapeId="189441" r:id="rId4" name="cmdCopy">
          <controlPr defaultSize="0" autoLine="0" r:id="rId5">
            <anchor moveWithCells="1">
              <from>
                <xdr:col>0</xdr:col>
                <xdr:colOff>247650</xdr:colOff>
                <xdr:row>0</xdr:row>
                <xdr:rowOff>95250</xdr:rowOff>
              </from>
              <to>
                <xdr:col>1</xdr:col>
                <xdr:colOff>657225</xdr:colOff>
                <xdr:row>0</xdr:row>
                <xdr:rowOff>800100</xdr:rowOff>
              </to>
            </anchor>
          </controlPr>
        </control>
      </mc:Choice>
      <mc:Fallback>
        <control shapeId="189441" r:id="rId4" name="cmdCopy"/>
      </mc:Fallback>
    </mc:AlternateContent>
  </contro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5"/>
  <dimension ref="A1:K379"/>
  <sheetViews>
    <sheetView showGridLines="0" showRowColHeaders="0" zoomScale="90" zoomScaleNormal="90" zoomScaleSheetLayoutView="169" workbookViewId="0">
      <pane ySplit="1" topLeftCell="A269" activePane="bottomLeft" state="frozen"/>
      <selection activeCell="I16" sqref="I16"/>
      <selection pane="bottomLeft"/>
    </sheetView>
  </sheetViews>
  <sheetFormatPr defaultColWidth="9.140625" defaultRowHeight="14.25" x14ac:dyDescent="0.3"/>
  <cols>
    <col min="1" max="1" width="18.7109375" style="19" bestFit="1" customWidth="1"/>
    <col min="2" max="2" width="17.42578125" style="19" bestFit="1" customWidth="1"/>
    <col min="3" max="3" width="42.5703125" style="19" bestFit="1" customWidth="1"/>
    <col min="4" max="4" width="24.42578125" style="19" bestFit="1" customWidth="1"/>
    <col min="5" max="5" width="24.42578125" style="19" customWidth="1"/>
    <col min="6" max="6" width="17.42578125" style="19" bestFit="1" customWidth="1"/>
    <col min="7" max="7" width="32.85546875" style="19" bestFit="1" customWidth="1"/>
    <col min="8" max="8" width="25" style="19" bestFit="1" customWidth="1"/>
    <col min="9" max="9" width="16" style="19" bestFit="1" customWidth="1"/>
    <col min="10" max="10" width="48.140625" style="19" bestFit="1" customWidth="1"/>
    <col min="11" max="16384" width="9.140625" style="19"/>
  </cols>
  <sheetData>
    <row r="1" spans="1:11" ht="18.75" customHeight="1" x14ac:dyDescent="0.35">
      <c r="A1" s="21" t="s">
        <v>76</v>
      </c>
      <c r="B1" s="16" t="s">
        <v>4136</v>
      </c>
      <c r="C1" s="16" t="s">
        <v>4138</v>
      </c>
      <c r="D1" s="16" t="s">
        <v>4137</v>
      </c>
      <c r="E1" s="21" t="s">
        <v>1</v>
      </c>
      <c r="F1" s="21" t="s">
        <v>4554</v>
      </c>
      <c r="G1" s="16" t="s">
        <v>487</v>
      </c>
      <c r="H1" s="16" t="s">
        <v>15</v>
      </c>
      <c r="I1" s="16" t="s">
        <v>16</v>
      </c>
      <c r="J1" s="16" t="s">
        <v>4555</v>
      </c>
      <c r="K1" s="16" t="s">
        <v>4232</v>
      </c>
    </row>
    <row r="2" spans="1:11" ht="18.75" customHeight="1" x14ac:dyDescent="0.35">
      <c r="A2" s="559" t="s">
        <v>4233</v>
      </c>
      <c r="B2" s="559" t="s">
        <v>4254</v>
      </c>
      <c r="C2" s="559" t="s">
        <v>533</v>
      </c>
      <c r="D2" s="559" t="s">
        <v>534</v>
      </c>
      <c r="E2" s="559" t="s">
        <v>26</v>
      </c>
      <c r="F2" s="559" t="s">
        <v>532</v>
      </c>
      <c r="G2" s="559" t="s">
        <v>535</v>
      </c>
      <c r="H2" s="559" t="s">
        <v>17</v>
      </c>
      <c r="I2" s="558"/>
      <c r="J2" s="558"/>
      <c r="K2" s="559" t="s">
        <v>4234</v>
      </c>
    </row>
    <row r="3" spans="1:11" ht="18.75" customHeight="1" x14ac:dyDescent="0.35">
      <c r="A3" s="559" t="s">
        <v>4233</v>
      </c>
      <c r="B3" s="559" t="s">
        <v>4244</v>
      </c>
      <c r="C3" s="559" t="s">
        <v>489</v>
      </c>
      <c r="D3" s="559" t="s">
        <v>490</v>
      </c>
      <c r="E3" s="559" t="s">
        <v>26</v>
      </c>
      <c r="F3" s="559" t="s">
        <v>488</v>
      </c>
      <c r="G3" s="559" t="s">
        <v>491</v>
      </c>
      <c r="H3" s="559" t="s">
        <v>17</v>
      </c>
      <c r="I3" s="558"/>
      <c r="J3" s="558"/>
      <c r="K3" s="559" t="s">
        <v>4234</v>
      </c>
    </row>
    <row r="4" spans="1:11" ht="18.75" customHeight="1" x14ac:dyDescent="0.35">
      <c r="A4" s="559" t="s">
        <v>4233</v>
      </c>
      <c r="B4" s="559" t="s">
        <v>4248</v>
      </c>
      <c r="C4" s="559" t="s">
        <v>505</v>
      </c>
      <c r="D4" s="559" t="s">
        <v>506</v>
      </c>
      <c r="E4" s="559" t="s">
        <v>26</v>
      </c>
      <c r="F4" s="559" t="s">
        <v>504</v>
      </c>
      <c r="G4" s="559" t="s">
        <v>507</v>
      </c>
      <c r="H4" s="559" t="s">
        <v>17</v>
      </c>
      <c r="I4" s="558"/>
      <c r="J4" s="558"/>
      <c r="K4" s="559" t="s">
        <v>4234</v>
      </c>
    </row>
    <row r="5" spans="1:11" ht="18.75" customHeight="1" x14ac:dyDescent="0.35">
      <c r="A5" s="559" t="s">
        <v>4233</v>
      </c>
      <c r="B5" s="559" t="s">
        <v>4247</v>
      </c>
      <c r="C5" s="559" t="s">
        <v>501</v>
      </c>
      <c r="D5" s="559" t="s">
        <v>502</v>
      </c>
      <c r="E5" s="559" t="s">
        <v>26</v>
      </c>
      <c r="F5" s="559" t="s">
        <v>500</v>
      </c>
      <c r="G5" s="559" t="s">
        <v>503</v>
      </c>
      <c r="H5" s="559" t="s">
        <v>17</v>
      </c>
      <c r="I5" s="558"/>
      <c r="J5" s="558"/>
      <c r="K5" s="559" t="s">
        <v>4234</v>
      </c>
    </row>
    <row r="6" spans="1:11" ht="18.75" customHeight="1" x14ac:dyDescent="0.35">
      <c r="A6" s="559" t="s">
        <v>4233</v>
      </c>
      <c r="B6" s="559" t="s">
        <v>4253</v>
      </c>
      <c r="C6" s="559" t="s">
        <v>529</v>
      </c>
      <c r="D6" s="559" t="s">
        <v>530</v>
      </c>
      <c r="E6" s="559" t="s">
        <v>26</v>
      </c>
      <c r="F6" s="559" t="s">
        <v>528</v>
      </c>
      <c r="G6" s="559" t="s">
        <v>531</v>
      </c>
      <c r="H6" s="559" t="s">
        <v>17</v>
      </c>
      <c r="I6" s="558"/>
      <c r="J6" s="558"/>
      <c r="K6" s="559" t="s">
        <v>4234</v>
      </c>
    </row>
    <row r="7" spans="1:11" ht="18.75" customHeight="1" x14ac:dyDescent="0.35">
      <c r="A7" s="559" t="s">
        <v>4233</v>
      </c>
      <c r="B7" s="559" t="s">
        <v>7082</v>
      </c>
      <c r="C7" s="559" t="s">
        <v>521</v>
      </c>
      <c r="D7" s="559" t="s">
        <v>522</v>
      </c>
      <c r="E7" s="559" t="s">
        <v>26</v>
      </c>
      <c r="F7" s="559" t="s">
        <v>520</v>
      </c>
      <c r="G7" s="559" t="s">
        <v>523</v>
      </c>
      <c r="H7" s="559" t="s">
        <v>17</v>
      </c>
      <c r="I7" s="558"/>
      <c r="J7" s="558"/>
      <c r="K7" s="559" t="s">
        <v>4234</v>
      </c>
    </row>
    <row r="8" spans="1:11" ht="18.75" customHeight="1" x14ac:dyDescent="0.35">
      <c r="A8" s="559" t="s">
        <v>4233</v>
      </c>
      <c r="B8" s="559" t="s">
        <v>4249</v>
      </c>
      <c r="C8" s="559" t="s">
        <v>509</v>
      </c>
      <c r="D8" s="559" t="s">
        <v>510</v>
      </c>
      <c r="E8" s="559" t="s">
        <v>26</v>
      </c>
      <c r="F8" s="559" t="s">
        <v>508</v>
      </c>
      <c r="G8" s="559" t="s">
        <v>511</v>
      </c>
      <c r="H8" s="559" t="s">
        <v>17</v>
      </c>
      <c r="I8" s="558"/>
      <c r="J8" s="558"/>
      <c r="K8" s="559" t="s">
        <v>4234</v>
      </c>
    </row>
    <row r="9" spans="1:11" ht="18.75" customHeight="1" x14ac:dyDescent="0.35">
      <c r="A9" s="559" t="s">
        <v>4233</v>
      </c>
      <c r="B9" s="559" t="s">
        <v>4246</v>
      </c>
      <c r="C9" s="559" t="s">
        <v>497</v>
      </c>
      <c r="D9" s="559" t="s">
        <v>498</v>
      </c>
      <c r="E9" s="559" t="s">
        <v>26</v>
      </c>
      <c r="F9" s="559" t="s">
        <v>496</v>
      </c>
      <c r="G9" s="559" t="s">
        <v>499</v>
      </c>
      <c r="H9" s="559" t="s">
        <v>17</v>
      </c>
      <c r="I9" s="558"/>
      <c r="J9" s="558"/>
      <c r="K9" s="559" t="s">
        <v>4234</v>
      </c>
    </row>
    <row r="10" spans="1:11" ht="18.75" customHeight="1" x14ac:dyDescent="0.35">
      <c r="A10" s="559" t="s">
        <v>4233</v>
      </c>
      <c r="B10" s="559" t="s">
        <v>4245</v>
      </c>
      <c r="C10" s="559" t="s">
        <v>493</v>
      </c>
      <c r="D10" s="559" t="s">
        <v>494</v>
      </c>
      <c r="E10" s="559" t="s">
        <v>26</v>
      </c>
      <c r="F10" s="559" t="s">
        <v>492</v>
      </c>
      <c r="G10" s="559" t="s">
        <v>495</v>
      </c>
      <c r="H10" s="559" t="s">
        <v>17</v>
      </c>
      <c r="I10" s="558"/>
      <c r="J10" s="558"/>
      <c r="K10" s="559" t="s">
        <v>4234</v>
      </c>
    </row>
    <row r="11" spans="1:11" ht="18.75" customHeight="1" x14ac:dyDescent="0.35">
      <c r="A11" s="559" t="s">
        <v>4233</v>
      </c>
      <c r="B11" s="559" t="s">
        <v>4252</v>
      </c>
      <c r="C11" s="559" t="s">
        <v>525</v>
      </c>
      <c r="D11" s="559" t="s">
        <v>526</v>
      </c>
      <c r="E11" s="559" t="s">
        <v>26</v>
      </c>
      <c r="F11" s="559" t="s">
        <v>524</v>
      </c>
      <c r="G11" s="559" t="s">
        <v>527</v>
      </c>
      <c r="H11" s="559" t="s">
        <v>17</v>
      </c>
      <c r="I11" s="558"/>
      <c r="J11" s="558"/>
      <c r="K11" s="559" t="s">
        <v>4234</v>
      </c>
    </row>
    <row r="12" spans="1:11" ht="18.75" customHeight="1" x14ac:dyDescent="0.35">
      <c r="A12" s="559" t="s">
        <v>4233</v>
      </c>
      <c r="B12" s="559" t="s">
        <v>4250</v>
      </c>
      <c r="C12" s="559" t="s">
        <v>513</v>
      </c>
      <c r="D12" s="559" t="s">
        <v>514</v>
      </c>
      <c r="E12" s="559" t="s">
        <v>26</v>
      </c>
      <c r="F12" s="559" t="s">
        <v>512</v>
      </c>
      <c r="G12" s="559" t="s">
        <v>515</v>
      </c>
      <c r="H12" s="559" t="s">
        <v>17</v>
      </c>
      <c r="I12" s="558"/>
      <c r="J12" s="558"/>
      <c r="K12" s="559" t="s">
        <v>4234</v>
      </c>
    </row>
    <row r="13" spans="1:11" ht="18.75" customHeight="1" x14ac:dyDescent="0.35">
      <c r="A13" s="559" t="s">
        <v>4233</v>
      </c>
      <c r="B13" s="559" t="s">
        <v>4251</v>
      </c>
      <c r="C13" s="559" t="s">
        <v>517</v>
      </c>
      <c r="D13" s="559" t="s">
        <v>518</v>
      </c>
      <c r="E13" s="559" t="s">
        <v>26</v>
      </c>
      <c r="F13" s="559" t="s">
        <v>516</v>
      </c>
      <c r="G13" s="559" t="s">
        <v>519</v>
      </c>
      <c r="H13" s="559" t="s">
        <v>17</v>
      </c>
      <c r="I13" s="558"/>
      <c r="J13" s="558"/>
      <c r="K13" s="559" t="s">
        <v>4234</v>
      </c>
    </row>
    <row r="14" spans="1:11" ht="18.75" customHeight="1" x14ac:dyDescent="0.35">
      <c r="A14" s="559" t="s">
        <v>4233</v>
      </c>
      <c r="B14" s="559" t="s">
        <v>4255</v>
      </c>
      <c r="C14" s="559" t="s">
        <v>537</v>
      </c>
      <c r="D14" s="559" t="s">
        <v>538</v>
      </c>
      <c r="E14" s="559" t="s">
        <v>26</v>
      </c>
      <c r="F14" s="559" t="s">
        <v>536</v>
      </c>
      <c r="G14" s="559" t="s">
        <v>539</v>
      </c>
      <c r="H14" s="559" t="s">
        <v>17</v>
      </c>
      <c r="I14" s="558"/>
      <c r="J14" s="558"/>
      <c r="K14" s="559" t="s">
        <v>4234</v>
      </c>
    </row>
    <row r="15" spans="1:11" ht="18.75" customHeight="1" x14ac:dyDescent="0.35">
      <c r="A15" s="559" t="s">
        <v>4235</v>
      </c>
      <c r="B15" s="559" t="s">
        <v>4257</v>
      </c>
      <c r="C15" s="559" t="s">
        <v>545</v>
      </c>
      <c r="D15" s="559" t="s">
        <v>546</v>
      </c>
      <c r="E15" s="559" t="s">
        <v>29</v>
      </c>
      <c r="F15" s="559" t="s">
        <v>544</v>
      </c>
      <c r="G15" s="559" t="s">
        <v>547</v>
      </c>
      <c r="H15" s="559" t="s">
        <v>17</v>
      </c>
      <c r="I15" s="558"/>
      <c r="J15" s="558"/>
      <c r="K15" s="559" t="s">
        <v>4234</v>
      </c>
    </row>
    <row r="16" spans="1:11" ht="18.75" customHeight="1" x14ac:dyDescent="0.35">
      <c r="A16" s="559" t="s">
        <v>4235</v>
      </c>
      <c r="B16" s="559" t="s">
        <v>4256</v>
      </c>
      <c r="C16" s="559" t="s">
        <v>541</v>
      </c>
      <c r="D16" s="559" t="s">
        <v>542</v>
      </c>
      <c r="E16" s="559" t="s">
        <v>29</v>
      </c>
      <c r="F16" s="559" t="s">
        <v>540</v>
      </c>
      <c r="G16" s="559" t="s">
        <v>543</v>
      </c>
      <c r="H16" s="559" t="s">
        <v>17</v>
      </c>
      <c r="I16" s="558"/>
      <c r="J16" s="558"/>
      <c r="K16" s="559" t="s">
        <v>4234</v>
      </c>
    </row>
    <row r="17" spans="1:11" ht="18.75" customHeight="1" x14ac:dyDescent="0.35">
      <c r="A17" s="559" t="s">
        <v>4235</v>
      </c>
      <c r="B17" s="559" t="s">
        <v>4258</v>
      </c>
      <c r="C17" s="559" t="s">
        <v>549</v>
      </c>
      <c r="D17" s="559" t="s">
        <v>550</v>
      </c>
      <c r="E17" s="559" t="s">
        <v>29</v>
      </c>
      <c r="F17" s="559" t="s">
        <v>548</v>
      </c>
      <c r="G17" s="559" t="s">
        <v>551</v>
      </c>
      <c r="H17" s="559" t="s">
        <v>17</v>
      </c>
      <c r="I17" s="558"/>
      <c r="J17" s="558"/>
      <c r="K17" s="559" t="s">
        <v>4234</v>
      </c>
    </row>
    <row r="18" spans="1:11" ht="18.75" customHeight="1" x14ac:dyDescent="0.35">
      <c r="A18" s="559" t="s">
        <v>4235</v>
      </c>
      <c r="B18" s="559" t="s">
        <v>7083</v>
      </c>
      <c r="C18" s="559" t="s">
        <v>553</v>
      </c>
      <c r="D18" s="559" t="s">
        <v>554</v>
      </c>
      <c r="E18" s="559" t="s">
        <v>29</v>
      </c>
      <c r="F18" s="559" t="s">
        <v>552</v>
      </c>
      <c r="G18" s="559" t="s">
        <v>555</v>
      </c>
      <c r="H18" s="559" t="s">
        <v>17</v>
      </c>
      <c r="I18" s="558"/>
      <c r="J18" s="558"/>
      <c r="K18" s="559" t="s">
        <v>4234</v>
      </c>
    </row>
    <row r="19" spans="1:11" ht="18.75" customHeight="1" x14ac:dyDescent="0.35">
      <c r="A19" s="559" t="s">
        <v>4235</v>
      </c>
      <c r="B19" s="559" t="s">
        <v>4292</v>
      </c>
      <c r="C19" s="559" t="s">
        <v>703</v>
      </c>
      <c r="D19" s="559" t="s">
        <v>704</v>
      </c>
      <c r="E19" s="559" t="s">
        <v>29</v>
      </c>
      <c r="F19" s="559" t="s">
        <v>702</v>
      </c>
      <c r="G19" s="559" t="s">
        <v>705</v>
      </c>
      <c r="H19" s="559" t="s">
        <v>17</v>
      </c>
      <c r="I19" s="558"/>
      <c r="J19" s="558"/>
      <c r="K19" s="559" t="s">
        <v>4234</v>
      </c>
    </row>
    <row r="20" spans="1:11" ht="18.75" customHeight="1" x14ac:dyDescent="0.35">
      <c r="A20" s="559" t="s">
        <v>4235</v>
      </c>
      <c r="B20" s="559" t="s">
        <v>4259</v>
      </c>
      <c r="C20" s="559" t="s">
        <v>557</v>
      </c>
      <c r="D20" s="559" t="s">
        <v>558</v>
      </c>
      <c r="E20" s="559" t="s">
        <v>29</v>
      </c>
      <c r="F20" s="559" t="s">
        <v>556</v>
      </c>
      <c r="G20" s="559" t="s">
        <v>559</v>
      </c>
      <c r="H20" s="559" t="s">
        <v>17</v>
      </c>
      <c r="I20" s="558"/>
      <c r="J20" s="558"/>
      <c r="K20" s="559" t="s">
        <v>4234</v>
      </c>
    </row>
    <row r="21" spans="1:11" ht="18.75" customHeight="1" x14ac:dyDescent="0.35">
      <c r="A21" s="559" t="s">
        <v>4235</v>
      </c>
      <c r="B21" s="559" t="s">
        <v>4260</v>
      </c>
      <c r="C21" s="559" t="s">
        <v>561</v>
      </c>
      <c r="D21" s="559" t="s">
        <v>562</v>
      </c>
      <c r="E21" s="559" t="s">
        <v>29</v>
      </c>
      <c r="F21" s="559" t="s">
        <v>560</v>
      </c>
      <c r="G21" s="559" t="s">
        <v>563</v>
      </c>
      <c r="H21" s="559" t="s">
        <v>17</v>
      </c>
      <c r="I21" s="558"/>
      <c r="J21" s="558"/>
      <c r="K21" s="559" t="s">
        <v>4234</v>
      </c>
    </row>
    <row r="22" spans="1:11" ht="18.75" customHeight="1" x14ac:dyDescent="0.35">
      <c r="A22" s="559" t="s">
        <v>4235</v>
      </c>
      <c r="B22" s="559" t="s">
        <v>4291</v>
      </c>
      <c r="C22" s="559" t="s">
        <v>699</v>
      </c>
      <c r="D22" s="559" t="s">
        <v>700</v>
      </c>
      <c r="E22" s="559" t="s">
        <v>29</v>
      </c>
      <c r="F22" s="559" t="s">
        <v>698</v>
      </c>
      <c r="G22" s="559" t="s">
        <v>701</v>
      </c>
      <c r="H22" s="559" t="s">
        <v>17</v>
      </c>
      <c r="I22" s="558"/>
      <c r="J22" s="558"/>
      <c r="K22" s="559" t="s">
        <v>4234</v>
      </c>
    </row>
    <row r="23" spans="1:11" ht="18.75" customHeight="1" x14ac:dyDescent="0.35">
      <c r="A23" s="559" t="s">
        <v>4235</v>
      </c>
      <c r="B23" s="559" t="s">
        <v>4286</v>
      </c>
      <c r="C23" s="559" t="s">
        <v>677</v>
      </c>
      <c r="D23" s="559" t="s">
        <v>678</v>
      </c>
      <c r="E23" s="559" t="s">
        <v>29</v>
      </c>
      <c r="F23" s="559" t="s">
        <v>676</v>
      </c>
      <c r="G23" s="559" t="s">
        <v>679</v>
      </c>
      <c r="H23" s="559" t="s">
        <v>17</v>
      </c>
      <c r="I23" s="558"/>
      <c r="J23" s="558"/>
      <c r="K23" s="559" t="s">
        <v>4234</v>
      </c>
    </row>
    <row r="24" spans="1:11" ht="18.75" customHeight="1" x14ac:dyDescent="0.35">
      <c r="A24" s="559" t="s">
        <v>4235</v>
      </c>
      <c r="B24" s="559" t="s">
        <v>4285</v>
      </c>
      <c r="C24" s="559" t="s">
        <v>669</v>
      </c>
      <c r="D24" s="559" t="s">
        <v>670</v>
      </c>
      <c r="E24" s="559" t="s">
        <v>29</v>
      </c>
      <c r="F24" s="559" t="s">
        <v>668</v>
      </c>
      <c r="G24" s="559" t="s">
        <v>671</v>
      </c>
      <c r="H24" s="559" t="s">
        <v>17</v>
      </c>
      <c r="I24" s="558"/>
      <c r="J24" s="558"/>
      <c r="K24" s="559" t="s">
        <v>4234</v>
      </c>
    </row>
    <row r="25" spans="1:11" ht="18.75" customHeight="1" x14ac:dyDescent="0.35">
      <c r="A25" s="559" t="s">
        <v>4235</v>
      </c>
      <c r="B25" s="559" t="s">
        <v>4287</v>
      </c>
      <c r="C25" s="559" t="s">
        <v>681</v>
      </c>
      <c r="D25" s="559" t="s">
        <v>682</v>
      </c>
      <c r="E25" s="559" t="s">
        <v>29</v>
      </c>
      <c r="F25" s="559" t="s">
        <v>680</v>
      </c>
      <c r="G25" s="559" t="s">
        <v>683</v>
      </c>
      <c r="H25" s="559" t="s">
        <v>17</v>
      </c>
      <c r="I25" s="558"/>
      <c r="J25" s="558"/>
      <c r="K25" s="559" t="s">
        <v>4234</v>
      </c>
    </row>
    <row r="26" spans="1:11" ht="18.75" customHeight="1" x14ac:dyDescent="0.35">
      <c r="A26" s="559" t="s">
        <v>4235</v>
      </c>
      <c r="B26" s="559" t="s">
        <v>4261</v>
      </c>
      <c r="C26" s="559" t="s">
        <v>565</v>
      </c>
      <c r="D26" s="559" t="s">
        <v>566</v>
      </c>
      <c r="E26" s="559" t="s">
        <v>29</v>
      </c>
      <c r="F26" s="559" t="s">
        <v>564</v>
      </c>
      <c r="G26" s="559" t="s">
        <v>567</v>
      </c>
      <c r="H26" s="559" t="s">
        <v>17</v>
      </c>
      <c r="I26" s="558"/>
      <c r="J26" s="558"/>
      <c r="K26" s="559" t="s">
        <v>4234</v>
      </c>
    </row>
    <row r="27" spans="1:11" ht="18.75" customHeight="1" x14ac:dyDescent="0.35">
      <c r="A27" s="559" t="s">
        <v>4235</v>
      </c>
      <c r="B27" s="559" t="s">
        <v>4262</v>
      </c>
      <c r="C27" s="559" t="s">
        <v>569</v>
      </c>
      <c r="D27" s="559" t="s">
        <v>570</v>
      </c>
      <c r="E27" s="559" t="s">
        <v>29</v>
      </c>
      <c r="F27" s="559" t="s">
        <v>568</v>
      </c>
      <c r="G27" s="559" t="s">
        <v>571</v>
      </c>
      <c r="H27" s="559" t="s">
        <v>17</v>
      </c>
      <c r="I27" s="558"/>
      <c r="J27" s="558"/>
      <c r="K27" s="559" t="s">
        <v>4234</v>
      </c>
    </row>
    <row r="28" spans="1:11" ht="18.75" customHeight="1" x14ac:dyDescent="0.35">
      <c r="A28" s="559" t="s">
        <v>4235</v>
      </c>
      <c r="B28" s="559" t="s">
        <v>4293</v>
      </c>
      <c r="C28" s="559" t="s">
        <v>707</v>
      </c>
      <c r="D28" s="559" t="s">
        <v>708</v>
      </c>
      <c r="E28" s="559" t="s">
        <v>29</v>
      </c>
      <c r="F28" s="559" t="s">
        <v>706</v>
      </c>
      <c r="G28" s="559" t="s">
        <v>709</v>
      </c>
      <c r="H28" s="559" t="s">
        <v>17</v>
      </c>
      <c r="I28" s="558"/>
      <c r="J28" s="558"/>
      <c r="K28" s="559" t="s">
        <v>4234</v>
      </c>
    </row>
    <row r="29" spans="1:11" ht="18.75" customHeight="1" x14ac:dyDescent="0.35">
      <c r="A29" s="559" t="s">
        <v>4235</v>
      </c>
      <c r="B29" s="559" t="s">
        <v>4264</v>
      </c>
      <c r="C29" s="559" t="s">
        <v>577</v>
      </c>
      <c r="D29" s="559" t="s">
        <v>578</v>
      </c>
      <c r="E29" s="559" t="s">
        <v>29</v>
      </c>
      <c r="F29" s="559" t="s">
        <v>576</v>
      </c>
      <c r="G29" s="559" t="s">
        <v>579</v>
      </c>
      <c r="H29" s="559" t="s">
        <v>17</v>
      </c>
      <c r="I29" s="558"/>
      <c r="J29" s="558"/>
      <c r="K29" s="559" t="s">
        <v>4234</v>
      </c>
    </row>
    <row r="30" spans="1:11" ht="18.75" customHeight="1" x14ac:dyDescent="0.35">
      <c r="A30" s="559" t="s">
        <v>4235</v>
      </c>
      <c r="B30" s="559" t="s">
        <v>4267</v>
      </c>
      <c r="C30" s="559" t="s">
        <v>589</v>
      </c>
      <c r="D30" s="559" t="s">
        <v>590</v>
      </c>
      <c r="E30" s="559" t="s">
        <v>29</v>
      </c>
      <c r="F30" s="559" t="s">
        <v>588</v>
      </c>
      <c r="G30" s="559" t="s">
        <v>591</v>
      </c>
      <c r="H30" s="559" t="s">
        <v>17</v>
      </c>
      <c r="I30" s="558"/>
      <c r="J30" s="558"/>
      <c r="K30" s="559" t="s">
        <v>4234</v>
      </c>
    </row>
    <row r="31" spans="1:11" ht="18.75" customHeight="1" x14ac:dyDescent="0.35">
      <c r="A31" s="559" t="s">
        <v>4235</v>
      </c>
      <c r="B31" s="559" t="s">
        <v>4265</v>
      </c>
      <c r="C31" s="559" t="s">
        <v>581</v>
      </c>
      <c r="D31" s="559" t="s">
        <v>582</v>
      </c>
      <c r="E31" s="559" t="s">
        <v>29</v>
      </c>
      <c r="F31" s="559" t="s">
        <v>580</v>
      </c>
      <c r="G31" s="559" t="s">
        <v>583</v>
      </c>
      <c r="H31" s="559" t="s">
        <v>17</v>
      </c>
      <c r="I31" s="558"/>
      <c r="J31" s="558"/>
      <c r="K31" s="559" t="s">
        <v>4234</v>
      </c>
    </row>
    <row r="32" spans="1:11" ht="18.75" customHeight="1" x14ac:dyDescent="0.35">
      <c r="A32" s="559" t="s">
        <v>4235</v>
      </c>
      <c r="B32" s="559" t="s">
        <v>4266</v>
      </c>
      <c r="C32" s="559" t="s">
        <v>585</v>
      </c>
      <c r="D32" s="559" t="s">
        <v>586</v>
      </c>
      <c r="E32" s="559" t="s">
        <v>29</v>
      </c>
      <c r="F32" s="559" t="s">
        <v>584</v>
      </c>
      <c r="G32" s="559" t="s">
        <v>587</v>
      </c>
      <c r="H32" s="559" t="s">
        <v>17</v>
      </c>
      <c r="I32" s="558"/>
      <c r="J32" s="558"/>
      <c r="K32" s="559" t="s">
        <v>4234</v>
      </c>
    </row>
    <row r="33" spans="1:11" ht="18.75" customHeight="1" x14ac:dyDescent="0.35">
      <c r="A33" s="559" t="s">
        <v>4235</v>
      </c>
      <c r="B33" s="559" t="s">
        <v>7084</v>
      </c>
      <c r="C33" s="559" t="s">
        <v>593</v>
      </c>
      <c r="D33" s="559" t="s">
        <v>594</v>
      </c>
      <c r="E33" s="559" t="s">
        <v>29</v>
      </c>
      <c r="F33" s="559" t="s">
        <v>592</v>
      </c>
      <c r="G33" s="559" t="s">
        <v>595</v>
      </c>
      <c r="H33" s="559" t="s">
        <v>17</v>
      </c>
      <c r="I33" s="558"/>
      <c r="J33" s="558"/>
      <c r="K33" s="559" t="s">
        <v>4234</v>
      </c>
    </row>
    <row r="34" spans="1:11" ht="18.75" customHeight="1" x14ac:dyDescent="0.35">
      <c r="A34" s="559" t="s">
        <v>4235</v>
      </c>
      <c r="B34" s="559" t="s">
        <v>4268</v>
      </c>
      <c r="C34" s="559" t="s">
        <v>597</v>
      </c>
      <c r="D34" s="559" t="s">
        <v>598</v>
      </c>
      <c r="E34" s="559" t="s">
        <v>29</v>
      </c>
      <c r="F34" s="559" t="s">
        <v>596</v>
      </c>
      <c r="G34" s="559" t="s">
        <v>599</v>
      </c>
      <c r="H34" s="559" t="s">
        <v>17</v>
      </c>
      <c r="I34" s="558"/>
      <c r="J34" s="558"/>
      <c r="K34" s="559" t="s">
        <v>4234</v>
      </c>
    </row>
    <row r="35" spans="1:11" ht="18.75" customHeight="1" x14ac:dyDescent="0.35">
      <c r="A35" s="559" t="s">
        <v>4235</v>
      </c>
      <c r="B35" s="559" t="s">
        <v>4263</v>
      </c>
      <c r="C35" s="559" t="s">
        <v>573</v>
      </c>
      <c r="D35" s="559" t="s">
        <v>574</v>
      </c>
      <c r="E35" s="559" t="s">
        <v>29</v>
      </c>
      <c r="F35" s="559" t="s">
        <v>572</v>
      </c>
      <c r="G35" s="559" t="s">
        <v>575</v>
      </c>
      <c r="H35" s="559" t="s">
        <v>17</v>
      </c>
      <c r="I35" s="558"/>
      <c r="J35" s="558"/>
      <c r="K35" s="559" t="s">
        <v>4234</v>
      </c>
    </row>
    <row r="36" spans="1:11" ht="18.75" customHeight="1" x14ac:dyDescent="0.35">
      <c r="A36" s="559" t="s">
        <v>4235</v>
      </c>
      <c r="B36" s="559" t="s">
        <v>4269</v>
      </c>
      <c r="C36" s="559" t="s">
        <v>601</v>
      </c>
      <c r="D36" s="559" t="s">
        <v>602</v>
      </c>
      <c r="E36" s="559" t="s">
        <v>29</v>
      </c>
      <c r="F36" s="559" t="s">
        <v>600</v>
      </c>
      <c r="G36" s="559" t="s">
        <v>603</v>
      </c>
      <c r="H36" s="559" t="s">
        <v>17</v>
      </c>
      <c r="I36" s="558"/>
      <c r="J36" s="558"/>
      <c r="K36" s="559" t="s">
        <v>4234</v>
      </c>
    </row>
    <row r="37" spans="1:11" ht="18.75" customHeight="1" x14ac:dyDescent="0.35">
      <c r="A37" s="559" t="s">
        <v>4235</v>
      </c>
      <c r="B37" s="559" t="s">
        <v>4270</v>
      </c>
      <c r="C37" s="559" t="s">
        <v>605</v>
      </c>
      <c r="D37" s="559" t="s">
        <v>606</v>
      </c>
      <c r="E37" s="559" t="s">
        <v>29</v>
      </c>
      <c r="F37" s="559" t="s">
        <v>604</v>
      </c>
      <c r="G37" s="559" t="s">
        <v>607</v>
      </c>
      <c r="H37" s="559" t="s">
        <v>17</v>
      </c>
      <c r="I37" s="558"/>
      <c r="J37" s="558"/>
      <c r="K37" s="559" t="s">
        <v>4234</v>
      </c>
    </row>
    <row r="38" spans="1:11" ht="18.75" customHeight="1" x14ac:dyDescent="0.35">
      <c r="A38" s="559" t="s">
        <v>4235</v>
      </c>
      <c r="B38" s="559" t="s">
        <v>4271</v>
      </c>
      <c r="C38" s="559" t="s">
        <v>609</v>
      </c>
      <c r="D38" s="559" t="s">
        <v>610</v>
      </c>
      <c r="E38" s="559" t="s">
        <v>29</v>
      </c>
      <c r="F38" s="559" t="s">
        <v>608</v>
      </c>
      <c r="G38" s="559" t="s">
        <v>611</v>
      </c>
      <c r="H38" s="559" t="s">
        <v>17</v>
      </c>
      <c r="I38" s="558"/>
      <c r="J38" s="558"/>
      <c r="K38" s="559" t="s">
        <v>4234</v>
      </c>
    </row>
    <row r="39" spans="1:11" ht="18.75" customHeight="1" x14ac:dyDescent="0.35">
      <c r="A39" s="559" t="s">
        <v>4235</v>
      </c>
      <c r="B39" s="559" t="s">
        <v>4272</v>
      </c>
      <c r="C39" s="559" t="s">
        <v>613</v>
      </c>
      <c r="D39" s="559" t="s">
        <v>614</v>
      </c>
      <c r="E39" s="559" t="s">
        <v>29</v>
      </c>
      <c r="F39" s="559" t="s">
        <v>612</v>
      </c>
      <c r="G39" s="559" t="s">
        <v>615</v>
      </c>
      <c r="H39" s="559" t="s">
        <v>17</v>
      </c>
      <c r="I39" s="558"/>
      <c r="J39" s="558"/>
      <c r="K39" s="559" t="s">
        <v>4234</v>
      </c>
    </row>
    <row r="40" spans="1:11" ht="18.75" customHeight="1" x14ac:dyDescent="0.35">
      <c r="A40" s="559" t="s">
        <v>4235</v>
      </c>
      <c r="B40" s="559" t="s">
        <v>4273</v>
      </c>
      <c r="C40" s="559" t="s">
        <v>617</v>
      </c>
      <c r="D40" s="559" t="s">
        <v>618</v>
      </c>
      <c r="E40" s="559" t="s">
        <v>29</v>
      </c>
      <c r="F40" s="559" t="s">
        <v>616</v>
      </c>
      <c r="G40" s="559" t="s">
        <v>619</v>
      </c>
      <c r="H40" s="559" t="s">
        <v>17</v>
      </c>
      <c r="I40" s="558"/>
      <c r="J40" s="558"/>
      <c r="K40" s="559" t="s">
        <v>4234</v>
      </c>
    </row>
    <row r="41" spans="1:11" ht="18.75" customHeight="1" x14ac:dyDescent="0.35">
      <c r="A41" s="559" t="s">
        <v>4235</v>
      </c>
      <c r="B41" s="559" t="s">
        <v>4274</v>
      </c>
      <c r="C41" s="559" t="s">
        <v>621</v>
      </c>
      <c r="D41" s="559" t="s">
        <v>622</v>
      </c>
      <c r="E41" s="559" t="s">
        <v>29</v>
      </c>
      <c r="F41" s="559" t="s">
        <v>620</v>
      </c>
      <c r="G41" s="559" t="s">
        <v>623</v>
      </c>
      <c r="H41" s="559" t="s">
        <v>17</v>
      </c>
      <c r="I41" s="558"/>
      <c r="J41" s="558"/>
      <c r="K41" s="559" t="s">
        <v>4234</v>
      </c>
    </row>
    <row r="42" spans="1:11" ht="18.75" customHeight="1" x14ac:dyDescent="0.35">
      <c r="A42" s="559" t="s">
        <v>4235</v>
      </c>
      <c r="B42" s="559" t="s">
        <v>4275</v>
      </c>
      <c r="C42" s="559" t="s">
        <v>625</v>
      </c>
      <c r="D42" s="559" t="s">
        <v>626</v>
      </c>
      <c r="E42" s="559" t="s">
        <v>29</v>
      </c>
      <c r="F42" s="559" t="s">
        <v>624</v>
      </c>
      <c r="G42" s="559" t="s">
        <v>627</v>
      </c>
      <c r="H42" s="559" t="s">
        <v>17</v>
      </c>
      <c r="I42" s="558"/>
      <c r="J42" s="558"/>
      <c r="K42" s="559" t="s">
        <v>4234</v>
      </c>
    </row>
    <row r="43" spans="1:11" ht="18.75" customHeight="1" x14ac:dyDescent="0.35">
      <c r="A43" s="559" t="s">
        <v>4235</v>
      </c>
      <c r="B43" s="559" t="s">
        <v>4276</v>
      </c>
      <c r="C43" s="559" t="s">
        <v>629</v>
      </c>
      <c r="D43" s="559" t="s">
        <v>630</v>
      </c>
      <c r="E43" s="559" t="s">
        <v>29</v>
      </c>
      <c r="F43" s="559" t="s">
        <v>628</v>
      </c>
      <c r="G43" s="559" t="s">
        <v>631</v>
      </c>
      <c r="H43" s="559" t="s">
        <v>17</v>
      </c>
      <c r="I43" s="558"/>
      <c r="J43" s="558"/>
      <c r="K43" s="559" t="s">
        <v>4234</v>
      </c>
    </row>
    <row r="44" spans="1:11" ht="18.75" customHeight="1" x14ac:dyDescent="0.35">
      <c r="A44" s="559" t="s">
        <v>4235</v>
      </c>
      <c r="B44" s="559" t="s">
        <v>7085</v>
      </c>
      <c r="C44" s="559" t="s">
        <v>633</v>
      </c>
      <c r="D44" s="559" t="s">
        <v>634</v>
      </c>
      <c r="E44" s="559" t="s">
        <v>29</v>
      </c>
      <c r="F44" s="559" t="s">
        <v>632</v>
      </c>
      <c r="G44" s="559" t="s">
        <v>635</v>
      </c>
      <c r="H44" s="559" t="s">
        <v>17</v>
      </c>
      <c r="I44" s="558"/>
      <c r="J44" s="558"/>
      <c r="K44" s="559" t="s">
        <v>4234</v>
      </c>
    </row>
    <row r="45" spans="1:11" ht="18.75" customHeight="1" x14ac:dyDescent="0.35">
      <c r="A45" s="559" t="s">
        <v>4235</v>
      </c>
      <c r="B45" s="559" t="s">
        <v>4277</v>
      </c>
      <c r="C45" s="559" t="s">
        <v>637</v>
      </c>
      <c r="D45" s="559" t="s">
        <v>638</v>
      </c>
      <c r="E45" s="559" t="s">
        <v>29</v>
      </c>
      <c r="F45" s="559" t="s">
        <v>636</v>
      </c>
      <c r="G45" s="559" t="s">
        <v>639</v>
      </c>
      <c r="H45" s="559" t="s">
        <v>17</v>
      </c>
      <c r="I45" s="558"/>
      <c r="J45" s="558"/>
      <c r="K45" s="559" t="s">
        <v>4234</v>
      </c>
    </row>
    <row r="46" spans="1:11" ht="18.75" customHeight="1" x14ac:dyDescent="0.35">
      <c r="A46" s="559" t="s">
        <v>4235</v>
      </c>
      <c r="B46" s="559" t="s">
        <v>4278</v>
      </c>
      <c r="C46" s="559" t="s">
        <v>641</v>
      </c>
      <c r="D46" s="559" t="s">
        <v>642</v>
      </c>
      <c r="E46" s="559" t="s">
        <v>29</v>
      </c>
      <c r="F46" s="559" t="s">
        <v>640</v>
      </c>
      <c r="G46" s="559" t="s">
        <v>643</v>
      </c>
      <c r="H46" s="559" t="s">
        <v>17</v>
      </c>
      <c r="I46" s="558"/>
      <c r="J46" s="558"/>
      <c r="K46" s="559" t="s">
        <v>4234</v>
      </c>
    </row>
    <row r="47" spans="1:11" ht="18.75" customHeight="1" x14ac:dyDescent="0.35">
      <c r="A47" s="559" t="s">
        <v>4235</v>
      </c>
      <c r="B47" s="559" t="s">
        <v>4279</v>
      </c>
      <c r="C47" s="559" t="s">
        <v>645</v>
      </c>
      <c r="D47" s="559" t="s">
        <v>646</v>
      </c>
      <c r="E47" s="559" t="s">
        <v>29</v>
      </c>
      <c r="F47" s="559" t="s">
        <v>644</v>
      </c>
      <c r="G47" s="559" t="s">
        <v>647</v>
      </c>
      <c r="H47" s="559" t="s">
        <v>17</v>
      </c>
      <c r="I47" s="558"/>
      <c r="J47" s="558"/>
      <c r="K47" s="559" t="s">
        <v>4234</v>
      </c>
    </row>
    <row r="48" spans="1:11" ht="18.75" customHeight="1" x14ac:dyDescent="0.35">
      <c r="A48" s="559" t="s">
        <v>4235</v>
      </c>
      <c r="B48" s="559" t="s">
        <v>4280</v>
      </c>
      <c r="C48" s="559" t="s">
        <v>649</v>
      </c>
      <c r="D48" s="559" t="s">
        <v>650</v>
      </c>
      <c r="E48" s="559" t="s">
        <v>29</v>
      </c>
      <c r="F48" s="559" t="s">
        <v>648</v>
      </c>
      <c r="G48" s="559" t="s">
        <v>651</v>
      </c>
      <c r="H48" s="559" t="s">
        <v>17</v>
      </c>
      <c r="I48" s="558"/>
      <c r="J48" s="558"/>
      <c r="K48" s="559" t="s">
        <v>4234</v>
      </c>
    </row>
    <row r="49" spans="1:11" ht="18.75" customHeight="1" x14ac:dyDescent="0.35">
      <c r="A49" s="559" t="s">
        <v>4235</v>
      </c>
      <c r="B49" s="559" t="s">
        <v>4282</v>
      </c>
      <c r="C49" s="559" t="s">
        <v>657</v>
      </c>
      <c r="D49" s="559" t="s">
        <v>658</v>
      </c>
      <c r="E49" s="559" t="s">
        <v>29</v>
      </c>
      <c r="F49" s="559" t="s">
        <v>656</v>
      </c>
      <c r="G49" s="559" t="s">
        <v>659</v>
      </c>
      <c r="H49" s="559" t="s">
        <v>17</v>
      </c>
      <c r="I49" s="558"/>
      <c r="J49" s="558"/>
      <c r="K49" s="559" t="s">
        <v>4234</v>
      </c>
    </row>
    <row r="50" spans="1:11" ht="18.75" customHeight="1" x14ac:dyDescent="0.35">
      <c r="A50" s="559" t="s">
        <v>4235</v>
      </c>
      <c r="B50" s="559" t="s">
        <v>4281</v>
      </c>
      <c r="C50" s="559" t="s">
        <v>653</v>
      </c>
      <c r="D50" s="559" t="s">
        <v>654</v>
      </c>
      <c r="E50" s="559" t="s">
        <v>29</v>
      </c>
      <c r="F50" s="559" t="s">
        <v>652</v>
      </c>
      <c r="G50" s="559" t="s">
        <v>655</v>
      </c>
      <c r="H50" s="559" t="s">
        <v>17</v>
      </c>
      <c r="I50" s="558"/>
      <c r="J50" s="558"/>
      <c r="K50" s="559" t="s">
        <v>4234</v>
      </c>
    </row>
    <row r="51" spans="1:11" ht="18.75" customHeight="1" x14ac:dyDescent="0.35">
      <c r="A51" s="559" t="s">
        <v>4235</v>
      </c>
      <c r="B51" s="559" t="s">
        <v>4283</v>
      </c>
      <c r="C51" s="559" t="s">
        <v>661</v>
      </c>
      <c r="D51" s="559" t="s">
        <v>662</v>
      </c>
      <c r="E51" s="559" t="s">
        <v>29</v>
      </c>
      <c r="F51" s="559" t="s">
        <v>660</v>
      </c>
      <c r="G51" s="559" t="s">
        <v>663</v>
      </c>
      <c r="H51" s="559" t="s">
        <v>17</v>
      </c>
      <c r="I51" s="558"/>
      <c r="J51" s="558"/>
      <c r="K51" s="559" t="s">
        <v>4234</v>
      </c>
    </row>
    <row r="52" spans="1:11" ht="18.75" customHeight="1" x14ac:dyDescent="0.35">
      <c r="A52" s="559" t="s">
        <v>4235</v>
      </c>
      <c r="B52" s="559" t="s">
        <v>4284</v>
      </c>
      <c r="C52" s="559" t="s">
        <v>665</v>
      </c>
      <c r="D52" s="559" t="s">
        <v>666</v>
      </c>
      <c r="E52" s="559" t="s">
        <v>29</v>
      </c>
      <c r="F52" s="559" t="s">
        <v>664</v>
      </c>
      <c r="G52" s="559" t="s">
        <v>667</v>
      </c>
      <c r="H52" s="559" t="s">
        <v>17</v>
      </c>
      <c r="I52" s="558"/>
      <c r="J52" s="558"/>
      <c r="K52" s="559" t="s">
        <v>4234</v>
      </c>
    </row>
    <row r="53" spans="1:11" ht="18.75" customHeight="1" x14ac:dyDescent="0.35">
      <c r="A53" s="559" t="s">
        <v>4235</v>
      </c>
      <c r="B53" s="559" t="s">
        <v>7086</v>
      </c>
      <c r="C53" s="559" t="s">
        <v>673</v>
      </c>
      <c r="D53" s="559" t="s">
        <v>674</v>
      </c>
      <c r="E53" s="559" t="s">
        <v>29</v>
      </c>
      <c r="F53" s="559" t="s">
        <v>672</v>
      </c>
      <c r="G53" s="559" t="s">
        <v>675</v>
      </c>
      <c r="H53" s="559" t="s">
        <v>17</v>
      </c>
      <c r="I53" s="558"/>
      <c r="J53" s="558"/>
      <c r="K53" s="559" t="s">
        <v>4234</v>
      </c>
    </row>
    <row r="54" spans="1:11" ht="18.75" customHeight="1" x14ac:dyDescent="0.35">
      <c r="A54" s="559" t="s">
        <v>4235</v>
      </c>
      <c r="B54" s="559" t="s">
        <v>4288</v>
      </c>
      <c r="C54" s="559" t="s">
        <v>685</v>
      </c>
      <c r="D54" s="559" t="s">
        <v>686</v>
      </c>
      <c r="E54" s="559" t="s">
        <v>29</v>
      </c>
      <c r="F54" s="559" t="s">
        <v>684</v>
      </c>
      <c r="G54" s="559" t="s">
        <v>687</v>
      </c>
      <c r="H54" s="559" t="s">
        <v>17</v>
      </c>
      <c r="I54" s="558"/>
      <c r="J54" s="558"/>
      <c r="K54" s="559" t="s">
        <v>4234</v>
      </c>
    </row>
    <row r="55" spans="1:11" ht="18.75" customHeight="1" x14ac:dyDescent="0.35">
      <c r="A55" s="559" t="s">
        <v>4235</v>
      </c>
      <c r="B55" s="559" t="s">
        <v>4289</v>
      </c>
      <c r="C55" s="559" t="s">
        <v>689</v>
      </c>
      <c r="D55" s="559" t="s">
        <v>690</v>
      </c>
      <c r="E55" s="559" t="s">
        <v>29</v>
      </c>
      <c r="F55" s="559" t="s">
        <v>688</v>
      </c>
      <c r="G55" s="559" t="s">
        <v>691</v>
      </c>
      <c r="H55" s="559" t="s">
        <v>17</v>
      </c>
      <c r="I55" s="558"/>
      <c r="J55" s="558"/>
      <c r="K55" s="559" t="s">
        <v>4234</v>
      </c>
    </row>
    <row r="56" spans="1:11" ht="18.75" customHeight="1" x14ac:dyDescent="0.35">
      <c r="A56" s="559" t="s">
        <v>4235</v>
      </c>
      <c r="B56" s="559" t="s">
        <v>4290</v>
      </c>
      <c r="C56" s="559" t="s">
        <v>693</v>
      </c>
      <c r="D56" s="559" t="s">
        <v>694</v>
      </c>
      <c r="E56" s="559" t="s">
        <v>29</v>
      </c>
      <c r="F56" s="559" t="s">
        <v>692</v>
      </c>
      <c r="G56" s="559" t="s">
        <v>695</v>
      </c>
      <c r="H56" s="559" t="s">
        <v>17</v>
      </c>
      <c r="I56" s="558"/>
      <c r="J56" s="558"/>
      <c r="K56" s="559" t="s">
        <v>4234</v>
      </c>
    </row>
    <row r="57" spans="1:11" ht="18.75" customHeight="1" x14ac:dyDescent="0.35">
      <c r="A57" s="559" t="s">
        <v>4235</v>
      </c>
      <c r="B57" s="559" t="s">
        <v>7090</v>
      </c>
      <c r="C57" s="559" t="s">
        <v>711</v>
      </c>
      <c r="D57" s="559" t="s">
        <v>712</v>
      </c>
      <c r="E57" s="559" t="s">
        <v>29</v>
      </c>
      <c r="F57" s="559" t="s">
        <v>710</v>
      </c>
      <c r="G57" s="559" t="s">
        <v>713</v>
      </c>
      <c r="H57" s="559" t="s">
        <v>17</v>
      </c>
      <c r="I57" s="558"/>
      <c r="J57" s="558"/>
      <c r="K57" s="559" t="s">
        <v>4234</v>
      </c>
    </row>
    <row r="58" spans="1:11" ht="18.75" customHeight="1" x14ac:dyDescent="0.35">
      <c r="A58" s="559" t="s">
        <v>4235</v>
      </c>
      <c r="B58" s="559" t="s">
        <v>7087</v>
      </c>
      <c r="C58" s="559" t="s">
        <v>696</v>
      </c>
      <c r="D58" s="559" t="s">
        <v>697</v>
      </c>
      <c r="E58" s="559" t="s">
        <v>29</v>
      </c>
      <c r="F58" s="559" t="s">
        <v>7088</v>
      </c>
      <c r="G58" s="559" t="s">
        <v>7089</v>
      </c>
      <c r="H58" s="559" t="s">
        <v>17</v>
      </c>
      <c r="I58" s="558"/>
      <c r="J58" s="558"/>
      <c r="K58" s="559" t="s">
        <v>4234</v>
      </c>
    </row>
    <row r="59" spans="1:11" ht="18.75" customHeight="1" x14ac:dyDescent="0.35">
      <c r="A59" s="559" t="s">
        <v>4236</v>
      </c>
      <c r="B59" s="559" t="s">
        <v>4320</v>
      </c>
      <c r="C59" s="559" t="s">
        <v>830</v>
      </c>
      <c r="D59" s="559" t="s">
        <v>831</v>
      </c>
      <c r="E59" s="559" t="s">
        <v>33</v>
      </c>
      <c r="F59" s="559" t="s">
        <v>829</v>
      </c>
      <c r="G59" s="559" t="s">
        <v>832</v>
      </c>
      <c r="H59" s="559" t="s">
        <v>17</v>
      </c>
      <c r="I59" s="558"/>
      <c r="J59" s="558"/>
      <c r="K59" s="559" t="s">
        <v>4234</v>
      </c>
    </row>
    <row r="60" spans="1:11" ht="18.75" customHeight="1" x14ac:dyDescent="0.35">
      <c r="A60" s="559" t="s">
        <v>4236</v>
      </c>
      <c r="B60" s="559" t="s">
        <v>7095</v>
      </c>
      <c r="C60" s="559" t="s">
        <v>869</v>
      </c>
      <c r="D60" s="559" t="s">
        <v>870</v>
      </c>
      <c r="E60" s="559" t="s">
        <v>33</v>
      </c>
      <c r="F60" s="559" t="s">
        <v>7096</v>
      </c>
      <c r="G60" s="559" t="s">
        <v>7097</v>
      </c>
      <c r="H60" s="559" t="s">
        <v>17</v>
      </c>
      <c r="I60" s="558"/>
      <c r="J60" s="558"/>
      <c r="K60" s="559" t="s">
        <v>4234</v>
      </c>
    </row>
    <row r="61" spans="1:11" ht="18.75" customHeight="1" x14ac:dyDescent="0.35">
      <c r="A61" s="559" t="s">
        <v>4236</v>
      </c>
      <c r="B61" s="559" t="s">
        <v>4295</v>
      </c>
      <c r="C61" s="559" t="s">
        <v>719</v>
      </c>
      <c r="D61" s="559" t="s">
        <v>720</v>
      </c>
      <c r="E61" s="559" t="s">
        <v>33</v>
      </c>
      <c r="F61" s="559" t="s">
        <v>718</v>
      </c>
      <c r="G61" s="559" t="s">
        <v>721</v>
      </c>
      <c r="H61" s="559" t="s">
        <v>17</v>
      </c>
      <c r="I61" s="558"/>
      <c r="J61" s="558"/>
      <c r="K61" s="559" t="s">
        <v>4234</v>
      </c>
    </row>
    <row r="62" spans="1:11" ht="18.75" customHeight="1" x14ac:dyDescent="0.35">
      <c r="A62" s="559" t="s">
        <v>4236</v>
      </c>
      <c r="B62" s="559" t="s">
        <v>4325</v>
      </c>
      <c r="C62" s="559" t="s">
        <v>854</v>
      </c>
      <c r="D62" s="559" t="s">
        <v>855</v>
      </c>
      <c r="E62" s="559" t="s">
        <v>33</v>
      </c>
      <c r="F62" s="559" t="s">
        <v>853</v>
      </c>
      <c r="G62" s="559" t="s">
        <v>856</v>
      </c>
      <c r="H62" s="559" t="s">
        <v>17</v>
      </c>
      <c r="I62" s="558"/>
      <c r="J62" s="558"/>
      <c r="K62" s="559" t="s">
        <v>4234</v>
      </c>
    </row>
    <row r="63" spans="1:11" ht="18.75" customHeight="1" x14ac:dyDescent="0.35">
      <c r="A63" s="559" t="s">
        <v>4236</v>
      </c>
      <c r="B63" s="559" t="s">
        <v>4326</v>
      </c>
      <c r="C63" s="559" t="s">
        <v>858</v>
      </c>
      <c r="D63" s="559" t="s">
        <v>859</v>
      </c>
      <c r="E63" s="559" t="s">
        <v>33</v>
      </c>
      <c r="F63" s="559" t="s">
        <v>857</v>
      </c>
      <c r="G63" s="559" t="s">
        <v>860</v>
      </c>
      <c r="H63" s="559" t="s">
        <v>17</v>
      </c>
      <c r="I63" s="558"/>
      <c r="J63" s="558"/>
      <c r="K63" s="559" t="s">
        <v>4234</v>
      </c>
    </row>
    <row r="64" spans="1:11" ht="18.75" customHeight="1" x14ac:dyDescent="0.35">
      <c r="A64" s="559" t="s">
        <v>4236</v>
      </c>
      <c r="B64" s="559" t="s">
        <v>4318</v>
      </c>
      <c r="C64" s="559" t="s">
        <v>822</v>
      </c>
      <c r="D64" s="559" t="s">
        <v>823</v>
      </c>
      <c r="E64" s="559" t="s">
        <v>33</v>
      </c>
      <c r="F64" s="559" t="s">
        <v>821</v>
      </c>
      <c r="G64" s="559" t="s">
        <v>824</v>
      </c>
      <c r="H64" s="559" t="s">
        <v>17</v>
      </c>
      <c r="I64" s="558"/>
      <c r="J64" s="558"/>
      <c r="K64" s="559" t="s">
        <v>4234</v>
      </c>
    </row>
    <row r="65" spans="1:11" ht="18.75" customHeight="1" x14ac:dyDescent="0.35">
      <c r="A65" s="559" t="s">
        <v>4236</v>
      </c>
      <c r="B65" s="559" t="s">
        <v>4299</v>
      </c>
      <c r="C65" s="559" t="s">
        <v>739</v>
      </c>
      <c r="D65" s="559" t="s">
        <v>740</v>
      </c>
      <c r="E65" s="559" t="s">
        <v>33</v>
      </c>
      <c r="F65" s="559" t="s">
        <v>738</v>
      </c>
      <c r="G65" s="559" t="s">
        <v>741</v>
      </c>
      <c r="H65" s="559" t="s">
        <v>17</v>
      </c>
      <c r="I65" s="558"/>
      <c r="J65" s="558"/>
      <c r="K65" s="559" t="s">
        <v>4234</v>
      </c>
    </row>
    <row r="66" spans="1:11" ht="18.75" customHeight="1" x14ac:dyDescent="0.35">
      <c r="A66" s="559" t="s">
        <v>4236</v>
      </c>
      <c r="B66" s="559" t="s">
        <v>4311</v>
      </c>
      <c r="C66" s="559" t="s">
        <v>790</v>
      </c>
      <c r="D66" s="559" t="s">
        <v>791</v>
      </c>
      <c r="E66" s="559" t="s">
        <v>33</v>
      </c>
      <c r="F66" s="559" t="s">
        <v>789</v>
      </c>
      <c r="G66" s="559" t="s">
        <v>792</v>
      </c>
      <c r="H66" s="559" t="s">
        <v>17</v>
      </c>
      <c r="I66" s="558"/>
      <c r="J66" s="558"/>
      <c r="K66" s="559" t="s">
        <v>4234</v>
      </c>
    </row>
    <row r="67" spans="1:11" ht="18.75" customHeight="1" x14ac:dyDescent="0.35">
      <c r="A67" s="559" t="s">
        <v>4236</v>
      </c>
      <c r="B67" s="559" t="s">
        <v>4328</v>
      </c>
      <c r="C67" s="559" t="s">
        <v>866</v>
      </c>
      <c r="D67" s="559" t="s">
        <v>867</v>
      </c>
      <c r="E67" s="559" t="s">
        <v>33</v>
      </c>
      <c r="F67" s="559" t="s">
        <v>865</v>
      </c>
      <c r="G67" s="559" t="s">
        <v>868</v>
      </c>
      <c r="H67" s="559" t="s">
        <v>17</v>
      </c>
      <c r="I67" s="558"/>
      <c r="J67" s="558"/>
      <c r="K67" s="559" t="s">
        <v>4234</v>
      </c>
    </row>
    <row r="68" spans="1:11" ht="18.75" customHeight="1" x14ac:dyDescent="0.35">
      <c r="A68" s="559" t="s">
        <v>4236</v>
      </c>
      <c r="B68" s="559" t="s">
        <v>7092</v>
      </c>
      <c r="C68" s="559" t="s">
        <v>766</v>
      </c>
      <c r="D68" s="559" t="s">
        <v>767</v>
      </c>
      <c r="E68" s="559" t="s">
        <v>33</v>
      </c>
      <c r="F68" s="559" t="s">
        <v>765</v>
      </c>
      <c r="G68" s="559" t="s">
        <v>768</v>
      </c>
      <c r="H68" s="559" t="s">
        <v>17</v>
      </c>
      <c r="I68" s="558"/>
      <c r="J68" s="558"/>
      <c r="K68" s="559" t="s">
        <v>4234</v>
      </c>
    </row>
    <row r="69" spans="1:11" ht="18.75" customHeight="1" x14ac:dyDescent="0.35">
      <c r="A69" s="559" t="s">
        <v>4236</v>
      </c>
      <c r="B69" s="559" t="s">
        <v>4296</v>
      </c>
      <c r="C69" s="559" t="s">
        <v>723</v>
      </c>
      <c r="D69" s="559" t="s">
        <v>724</v>
      </c>
      <c r="E69" s="559" t="s">
        <v>33</v>
      </c>
      <c r="F69" s="559" t="s">
        <v>722</v>
      </c>
      <c r="G69" s="559" t="s">
        <v>725</v>
      </c>
      <c r="H69" s="559" t="s">
        <v>17</v>
      </c>
      <c r="I69" s="558"/>
      <c r="J69" s="558"/>
      <c r="K69" s="559" t="s">
        <v>4234</v>
      </c>
    </row>
    <row r="70" spans="1:11" ht="18.75" customHeight="1" x14ac:dyDescent="0.35">
      <c r="A70" s="559" t="s">
        <v>4236</v>
      </c>
      <c r="B70" s="559" t="s">
        <v>4307</v>
      </c>
      <c r="C70" s="559" t="s">
        <v>774</v>
      </c>
      <c r="D70" s="559" t="s">
        <v>775</v>
      </c>
      <c r="E70" s="559" t="s">
        <v>33</v>
      </c>
      <c r="F70" s="559" t="s">
        <v>773</v>
      </c>
      <c r="G70" s="559" t="s">
        <v>776</v>
      </c>
      <c r="H70" s="559" t="s">
        <v>17</v>
      </c>
      <c r="I70" s="558"/>
      <c r="J70" s="558"/>
      <c r="K70" s="559" t="s">
        <v>4234</v>
      </c>
    </row>
    <row r="71" spans="1:11" ht="18.75" customHeight="1" x14ac:dyDescent="0.35">
      <c r="A71" s="559" t="s">
        <v>4236</v>
      </c>
      <c r="B71" s="559" t="s">
        <v>4322</v>
      </c>
      <c r="C71" s="559" t="s">
        <v>838</v>
      </c>
      <c r="D71" s="559" t="s">
        <v>839</v>
      </c>
      <c r="E71" s="559" t="s">
        <v>33</v>
      </c>
      <c r="F71" s="559" t="s">
        <v>837</v>
      </c>
      <c r="G71" s="559" t="s">
        <v>840</v>
      </c>
      <c r="H71" s="559" t="s">
        <v>17</v>
      </c>
      <c r="I71" s="558"/>
      <c r="J71" s="558"/>
      <c r="K71" s="559" t="s">
        <v>4234</v>
      </c>
    </row>
    <row r="72" spans="1:11" ht="18.75" customHeight="1" x14ac:dyDescent="0.35">
      <c r="A72" s="559" t="s">
        <v>4236</v>
      </c>
      <c r="B72" s="559" t="s">
        <v>7091</v>
      </c>
      <c r="C72" s="559" t="s">
        <v>727</v>
      </c>
      <c r="D72" s="559" t="s">
        <v>728</v>
      </c>
      <c r="E72" s="559" t="s">
        <v>33</v>
      </c>
      <c r="F72" s="559" t="s">
        <v>726</v>
      </c>
      <c r="G72" s="559" t="s">
        <v>729</v>
      </c>
      <c r="H72" s="559" t="s">
        <v>17</v>
      </c>
      <c r="I72" s="558"/>
      <c r="J72" s="558"/>
      <c r="K72" s="559" t="s">
        <v>4234</v>
      </c>
    </row>
    <row r="73" spans="1:11" ht="18.75" customHeight="1" x14ac:dyDescent="0.35">
      <c r="A73" s="559" t="s">
        <v>4236</v>
      </c>
      <c r="B73" s="559" t="s">
        <v>4309</v>
      </c>
      <c r="C73" s="559" t="s">
        <v>782</v>
      </c>
      <c r="D73" s="559" t="s">
        <v>783</v>
      </c>
      <c r="E73" s="559" t="s">
        <v>33</v>
      </c>
      <c r="F73" s="559" t="s">
        <v>781</v>
      </c>
      <c r="G73" s="559" t="s">
        <v>784</v>
      </c>
      <c r="H73" s="559" t="s">
        <v>17</v>
      </c>
      <c r="I73" s="558"/>
      <c r="J73" s="558"/>
      <c r="K73" s="559" t="s">
        <v>4234</v>
      </c>
    </row>
    <row r="74" spans="1:11" ht="18.75" customHeight="1" x14ac:dyDescent="0.35">
      <c r="A74" s="559" t="s">
        <v>4236</v>
      </c>
      <c r="B74" s="559" t="s">
        <v>4319</v>
      </c>
      <c r="C74" s="559" t="s">
        <v>826</v>
      </c>
      <c r="D74" s="559" t="s">
        <v>827</v>
      </c>
      <c r="E74" s="559" t="s">
        <v>33</v>
      </c>
      <c r="F74" s="559" t="s">
        <v>825</v>
      </c>
      <c r="G74" s="559" t="s">
        <v>828</v>
      </c>
      <c r="H74" s="559" t="s">
        <v>17</v>
      </c>
      <c r="I74" s="558"/>
      <c r="J74" s="558"/>
      <c r="K74" s="559" t="s">
        <v>4234</v>
      </c>
    </row>
    <row r="75" spans="1:11" ht="18.75" customHeight="1" x14ac:dyDescent="0.35">
      <c r="A75" s="559" t="s">
        <v>4236</v>
      </c>
      <c r="B75" s="559" t="s">
        <v>4327</v>
      </c>
      <c r="C75" s="559" t="s">
        <v>862</v>
      </c>
      <c r="D75" s="559" t="s">
        <v>863</v>
      </c>
      <c r="E75" s="559" t="s">
        <v>33</v>
      </c>
      <c r="F75" s="559" t="s">
        <v>861</v>
      </c>
      <c r="G75" s="559" t="s">
        <v>864</v>
      </c>
      <c r="H75" s="559" t="s">
        <v>17</v>
      </c>
      <c r="I75" s="558"/>
      <c r="J75" s="558"/>
      <c r="K75" s="559" t="s">
        <v>4234</v>
      </c>
    </row>
    <row r="76" spans="1:11" ht="18.75" customHeight="1" x14ac:dyDescent="0.35">
      <c r="A76" s="559" t="s">
        <v>4236</v>
      </c>
      <c r="B76" s="559" t="s">
        <v>4304</v>
      </c>
      <c r="C76" s="559" t="s">
        <v>758</v>
      </c>
      <c r="D76" s="559" t="s">
        <v>759</v>
      </c>
      <c r="E76" s="559" t="s">
        <v>33</v>
      </c>
      <c r="F76" s="559" t="s">
        <v>757</v>
      </c>
      <c r="G76" s="559" t="s">
        <v>760</v>
      </c>
      <c r="H76" s="559" t="s">
        <v>17</v>
      </c>
      <c r="I76" s="558"/>
      <c r="J76" s="558"/>
      <c r="K76" s="559" t="s">
        <v>4234</v>
      </c>
    </row>
    <row r="77" spans="1:11" ht="18.75" customHeight="1" x14ac:dyDescent="0.35">
      <c r="A77" s="559" t="s">
        <v>4236</v>
      </c>
      <c r="B77" s="559" t="s">
        <v>4323</v>
      </c>
      <c r="C77" s="559" t="s">
        <v>842</v>
      </c>
      <c r="D77" s="559" t="s">
        <v>843</v>
      </c>
      <c r="E77" s="559" t="s">
        <v>33</v>
      </c>
      <c r="F77" s="559" t="s">
        <v>841</v>
      </c>
      <c r="G77" s="559" t="s">
        <v>844</v>
      </c>
      <c r="H77" s="559" t="s">
        <v>17</v>
      </c>
      <c r="I77" s="558"/>
      <c r="J77" s="558"/>
      <c r="K77" s="559" t="s">
        <v>4234</v>
      </c>
    </row>
    <row r="78" spans="1:11" ht="18.75" customHeight="1" x14ac:dyDescent="0.35">
      <c r="A78" s="559" t="s">
        <v>4236</v>
      </c>
      <c r="B78" s="559" t="s">
        <v>4314</v>
      </c>
      <c r="C78" s="559" t="s">
        <v>802</v>
      </c>
      <c r="D78" s="559" t="s">
        <v>803</v>
      </c>
      <c r="E78" s="559" t="s">
        <v>33</v>
      </c>
      <c r="F78" s="559" t="s">
        <v>801</v>
      </c>
      <c r="G78" s="559" t="s">
        <v>804</v>
      </c>
      <c r="H78" s="559" t="s">
        <v>17</v>
      </c>
      <c r="I78" s="558"/>
      <c r="J78" s="558"/>
      <c r="K78" s="559" t="s">
        <v>4234</v>
      </c>
    </row>
    <row r="79" spans="1:11" ht="18.75" customHeight="1" x14ac:dyDescent="0.35">
      <c r="A79" s="559" t="s">
        <v>4236</v>
      </c>
      <c r="B79" s="559" t="s">
        <v>4316</v>
      </c>
      <c r="C79" s="559" t="s">
        <v>814</v>
      </c>
      <c r="D79" s="559" t="s">
        <v>815</v>
      </c>
      <c r="E79" s="559" t="s">
        <v>33</v>
      </c>
      <c r="F79" s="559" t="s">
        <v>813</v>
      </c>
      <c r="G79" s="559" t="s">
        <v>816</v>
      </c>
      <c r="H79" s="559" t="s">
        <v>17</v>
      </c>
      <c r="I79" s="558"/>
      <c r="J79" s="558"/>
      <c r="K79" s="559" t="s">
        <v>4234</v>
      </c>
    </row>
    <row r="80" spans="1:11" ht="18.75" customHeight="1" x14ac:dyDescent="0.35">
      <c r="A80" s="559" t="s">
        <v>4236</v>
      </c>
      <c r="B80" s="559" t="s">
        <v>4313</v>
      </c>
      <c r="C80" s="559" t="s">
        <v>798</v>
      </c>
      <c r="D80" s="559" t="s">
        <v>799</v>
      </c>
      <c r="E80" s="559" t="s">
        <v>33</v>
      </c>
      <c r="F80" s="559" t="s">
        <v>797</v>
      </c>
      <c r="G80" s="559" t="s">
        <v>800</v>
      </c>
      <c r="H80" s="559" t="s">
        <v>17</v>
      </c>
      <c r="I80" s="558"/>
      <c r="J80" s="558"/>
      <c r="K80" s="559" t="s">
        <v>4234</v>
      </c>
    </row>
    <row r="81" spans="1:11" ht="18.75" customHeight="1" x14ac:dyDescent="0.35">
      <c r="A81" s="559" t="s">
        <v>4236</v>
      </c>
      <c r="B81" s="559" t="s">
        <v>4321</v>
      </c>
      <c r="C81" s="559" t="s">
        <v>834</v>
      </c>
      <c r="D81" s="559" t="s">
        <v>835</v>
      </c>
      <c r="E81" s="559" t="s">
        <v>33</v>
      </c>
      <c r="F81" s="559" t="s">
        <v>833</v>
      </c>
      <c r="G81" s="559" t="s">
        <v>836</v>
      </c>
      <c r="H81" s="559" t="s">
        <v>17</v>
      </c>
      <c r="I81" s="558"/>
      <c r="J81" s="558"/>
      <c r="K81" s="559" t="s">
        <v>4234</v>
      </c>
    </row>
    <row r="82" spans="1:11" ht="18.75" customHeight="1" x14ac:dyDescent="0.35">
      <c r="A82" s="559" t="s">
        <v>4236</v>
      </c>
      <c r="B82" s="559" t="s">
        <v>7093</v>
      </c>
      <c r="C82" s="559" t="s">
        <v>806</v>
      </c>
      <c r="D82" s="559" t="s">
        <v>807</v>
      </c>
      <c r="E82" s="559" t="s">
        <v>33</v>
      </c>
      <c r="F82" s="559" t="s">
        <v>805</v>
      </c>
      <c r="G82" s="559" t="s">
        <v>808</v>
      </c>
      <c r="H82" s="559" t="s">
        <v>17</v>
      </c>
      <c r="I82" s="558"/>
      <c r="J82" s="558"/>
      <c r="K82" s="559" t="s">
        <v>4234</v>
      </c>
    </row>
    <row r="83" spans="1:11" ht="18.75" customHeight="1" x14ac:dyDescent="0.35">
      <c r="A83" s="559" t="s">
        <v>4236</v>
      </c>
      <c r="B83" s="559" t="s">
        <v>4306</v>
      </c>
      <c r="C83" s="559" t="s">
        <v>770</v>
      </c>
      <c r="D83" s="559" t="s">
        <v>771</v>
      </c>
      <c r="E83" s="559" t="s">
        <v>33</v>
      </c>
      <c r="F83" s="559" t="s">
        <v>769</v>
      </c>
      <c r="G83" s="559" t="s">
        <v>772</v>
      </c>
      <c r="H83" s="559" t="s">
        <v>17</v>
      </c>
      <c r="I83" s="558"/>
      <c r="J83" s="558"/>
      <c r="K83" s="559" t="s">
        <v>4234</v>
      </c>
    </row>
    <row r="84" spans="1:11" ht="18.75" customHeight="1" x14ac:dyDescent="0.35">
      <c r="A84" s="559" t="s">
        <v>4236</v>
      </c>
      <c r="B84" s="559" t="s">
        <v>4315</v>
      </c>
      <c r="C84" s="559" t="s">
        <v>810</v>
      </c>
      <c r="D84" s="559" t="s">
        <v>811</v>
      </c>
      <c r="E84" s="559" t="s">
        <v>33</v>
      </c>
      <c r="F84" s="559" t="s">
        <v>809</v>
      </c>
      <c r="G84" s="559" t="s">
        <v>812</v>
      </c>
      <c r="H84" s="559" t="s">
        <v>17</v>
      </c>
      <c r="I84" s="558"/>
      <c r="J84" s="558"/>
      <c r="K84" s="559" t="s">
        <v>4234</v>
      </c>
    </row>
    <row r="85" spans="1:11" ht="18.75" customHeight="1" x14ac:dyDescent="0.35">
      <c r="A85" s="559" t="s">
        <v>4236</v>
      </c>
      <c r="B85" s="559" t="s">
        <v>4329</v>
      </c>
      <c r="C85" s="559" t="s">
        <v>872</v>
      </c>
      <c r="D85" s="559" t="s">
        <v>873</v>
      </c>
      <c r="E85" s="559" t="s">
        <v>33</v>
      </c>
      <c r="F85" s="559" t="s">
        <v>871</v>
      </c>
      <c r="G85" s="559" t="s">
        <v>874</v>
      </c>
      <c r="H85" s="559" t="s">
        <v>17</v>
      </c>
      <c r="I85" s="558"/>
      <c r="J85" s="558"/>
      <c r="K85" s="559" t="s">
        <v>4234</v>
      </c>
    </row>
    <row r="86" spans="1:11" ht="18.75" customHeight="1" x14ac:dyDescent="0.35">
      <c r="A86" s="559" t="s">
        <v>4236</v>
      </c>
      <c r="B86" s="559" t="s">
        <v>4305</v>
      </c>
      <c r="C86" s="559" t="s">
        <v>762</v>
      </c>
      <c r="D86" s="559" t="s">
        <v>763</v>
      </c>
      <c r="E86" s="559" t="s">
        <v>33</v>
      </c>
      <c r="F86" s="559" t="s">
        <v>761</v>
      </c>
      <c r="G86" s="559" t="s">
        <v>764</v>
      </c>
      <c r="H86" s="559" t="s">
        <v>17</v>
      </c>
      <c r="I86" s="558"/>
      <c r="J86" s="558"/>
      <c r="K86" s="559" t="s">
        <v>4234</v>
      </c>
    </row>
    <row r="87" spans="1:11" ht="18.75" customHeight="1" x14ac:dyDescent="0.35">
      <c r="A87" s="559" t="s">
        <v>4236</v>
      </c>
      <c r="B87" s="559" t="s">
        <v>4302</v>
      </c>
      <c r="C87" s="559" t="s">
        <v>750</v>
      </c>
      <c r="D87" s="559" t="s">
        <v>751</v>
      </c>
      <c r="E87" s="559" t="s">
        <v>33</v>
      </c>
      <c r="F87" s="559" t="s">
        <v>749</v>
      </c>
      <c r="G87" s="559" t="s">
        <v>752</v>
      </c>
      <c r="H87" s="559" t="s">
        <v>17</v>
      </c>
      <c r="I87" s="558"/>
      <c r="J87" s="558"/>
      <c r="K87" s="559" t="s">
        <v>4234</v>
      </c>
    </row>
    <row r="88" spans="1:11" ht="18.75" customHeight="1" x14ac:dyDescent="0.35">
      <c r="A88" s="559" t="s">
        <v>4236</v>
      </c>
      <c r="B88" s="559" t="s">
        <v>4310</v>
      </c>
      <c r="C88" s="559" t="s">
        <v>786</v>
      </c>
      <c r="D88" s="559" t="s">
        <v>787</v>
      </c>
      <c r="E88" s="559" t="s">
        <v>33</v>
      </c>
      <c r="F88" s="559" t="s">
        <v>785</v>
      </c>
      <c r="G88" s="559" t="s">
        <v>788</v>
      </c>
      <c r="H88" s="559" t="s">
        <v>17</v>
      </c>
      <c r="I88" s="558"/>
      <c r="J88" s="558"/>
      <c r="K88" s="559" t="s">
        <v>4234</v>
      </c>
    </row>
    <row r="89" spans="1:11" ht="18.75" customHeight="1" x14ac:dyDescent="0.35">
      <c r="A89" s="559" t="s">
        <v>4236</v>
      </c>
      <c r="B89" s="559" t="s">
        <v>4330</v>
      </c>
      <c r="C89" s="559" t="s">
        <v>876</v>
      </c>
      <c r="D89" s="559" t="s">
        <v>877</v>
      </c>
      <c r="E89" s="559" t="s">
        <v>33</v>
      </c>
      <c r="F89" s="559" t="s">
        <v>875</v>
      </c>
      <c r="G89" s="559" t="s">
        <v>878</v>
      </c>
      <c r="H89" s="559" t="s">
        <v>17</v>
      </c>
      <c r="I89" s="558"/>
      <c r="J89" s="558"/>
      <c r="K89" s="559" t="s">
        <v>4234</v>
      </c>
    </row>
    <row r="90" spans="1:11" ht="18.75" customHeight="1" x14ac:dyDescent="0.35">
      <c r="A90" s="559" t="s">
        <v>4236</v>
      </c>
      <c r="B90" s="559" t="s">
        <v>4297</v>
      </c>
      <c r="C90" s="559" t="s">
        <v>731</v>
      </c>
      <c r="D90" s="559" t="s">
        <v>732</v>
      </c>
      <c r="E90" s="559" t="s">
        <v>33</v>
      </c>
      <c r="F90" s="559" t="s">
        <v>730</v>
      </c>
      <c r="G90" s="559" t="s">
        <v>733</v>
      </c>
      <c r="H90" s="559" t="s">
        <v>17</v>
      </c>
      <c r="I90" s="558"/>
      <c r="J90" s="558"/>
      <c r="K90" s="559" t="s">
        <v>4234</v>
      </c>
    </row>
    <row r="91" spans="1:11" ht="18.75" customHeight="1" x14ac:dyDescent="0.35">
      <c r="A91" s="559" t="s">
        <v>4236</v>
      </c>
      <c r="B91" s="559" t="s">
        <v>4308</v>
      </c>
      <c r="C91" s="559" t="s">
        <v>778</v>
      </c>
      <c r="D91" s="559" t="s">
        <v>779</v>
      </c>
      <c r="E91" s="559" t="s">
        <v>33</v>
      </c>
      <c r="F91" s="559" t="s">
        <v>777</v>
      </c>
      <c r="G91" s="559" t="s">
        <v>780</v>
      </c>
      <c r="H91" s="559" t="s">
        <v>17</v>
      </c>
      <c r="I91" s="558"/>
      <c r="J91" s="558"/>
      <c r="K91" s="559" t="s">
        <v>4234</v>
      </c>
    </row>
    <row r="92" spans="1:11" ht="18.75" customHeight="1" x14ac:dyDescent="0.35">
      <c r="A92" s="559" t="s">
        <v>4236</v>
      </c>
      <c r="B92" s="559" t="s">
        <v>4300</v>
      </c>
      <c r="C92" s="559" t="s">
        <v>743</v>
      </c>
      <c r="D92" s="559" t="s">
        <v>744</v>
      </c>
      <c r="E92" s="559" t="s">
        <v>33</v>
      </c>
      <c r="F92" s="559" t="s">
        <v>742</v>
      </c>
      <c r="G92" s="559" t="s">
        <v>745</v>
      </c>
      <c r="H92" s="559" t="s">
        <v>17</v>
      </c>
      <c r="I92" s="558"/>
      <c r="J92" s="558"/>
      <c r="K92" s="559" t="s">
        <v>4234</v>
      </c>
    </row>
    <row r="93" spans="1:11" ht="18.75" customHeight="1" x14ac:dyDescent="0.35">
      <c r="A93" s="559" t="s">
        <v>4236</v>
      </c>
      <c r="B93" s="559" t="s">
        <v>4312</v>
      </c>
      <c r="C93" s="559" t="s">
        <v>794</v>
      </c>
      <c r="D93" s="559" t="s">
        <v>795</v>
      </c>
      <c r="E93" s="559" t="s">
        <v>33</v>
      </c>
      <c r="F93" s="559" t="s">
        <v>793</v>
      </c>
      <c r="G93" s="559" t="s">
        <v>796</v>
      </c>
      <c r="H93" s="559" t="s">
        <v>17</v>
      </c>
      <c r="I93" s="558"/>
      <c r="J93" s="558"/>
      <c r="K93" s="559" t="s">
        <v>4234</v>
      </c>
    </row>
    <row r="94" spans="1:11" ht="18.75" customHeight="1" x14ac:dyDescent="0.35">
      <c r="A94" s="559" t="s">
        <v>4236</v>
      </c>
      <c r="B94" s="559" t="s">
        <v>4324</v>
      </c>
      <c r="C94" s="559" t="s">
        <v>850</v>
      </c>
      <c r="D94" s="559" t="s">
        <v>851</v>
      </c>
      <c r="E94" s="559" t="s">
        <v>33</v>
      </c>
      <c r="F94" s="559" t="s">
        <v>849</v>
      </c>
      <c r="G94" s="559" t="s">
        <v>852</v>
      </c>
      <c r="H94" s="559" t="s">
        <v>17</v>
      </c>
      <c r="I94" s="558"/>
      <c r="J94" s="558"/>
      <c r="K94" s="559" t="s">
        <v>4234</v>
      </c>
    </row>
    <row r="95" spans="1:11" ht="18.75" customHeight="1" x14ac:dyDescent="0.35">
      <c r="A95" s="559" t="s">
        <v>4236</v>
      </c>
      <c r="B95" s="559" t="s">
        <v>4298</v>
      </c>
      <c r="C95" s="559" t="s">
        <v>735</v>
      </c>
      <c r="D95" s="559" t="s">
        <v>736</v>
      </c>
      <c r="E95" s="559" t="s">
        <v>33</v>
      </c>
      <c r="F95" s="559" t="s">
        <v>734</v>
      </c>
      <c r="G95" s="559" t="s">
        <v>737</v>
      </c>
      <c r="H95" s="559" t="s">
        <v>17</v>
      </c>
      <c r="I95" s="558"/>
      <c r="J95" s="558"/>
      <c r="K95" s="559" t="s">
        <v>4234</v>
      </c>
    </row>
    <row r="96" spans="1:11" ht="18.75" customHeight="1" x14ac:dyDescent="0.35">
      <c r="A96" s="559" t="s">
        <v>4236</v>
      </c>
      <c r="B96" s="559" t="s">
        <v>4303</v>
      </c>
      <c r="C96" s="559" t="s">
        <v>754</v>
      </c>
      <c r="D96" s="559" t="s">
        <v>755</v>
      </c>
      <c r="E96" s="559" t="s">
        <v>33</v>
      </c>
      <c r="F96" s="559" t="s">
        <v>753</v>
      </c>
      <c r="G96" s="559" t="s">
        <v>756</v>
      </c>
      <c r="H96" s="559" t="s">
        <v>17</v>
      </c>
      <c r="I96" s="558"/>
      <c r="J96" s="558"/>
      <c r="K96" s="559" t="s">
        <v>4234</v>
      </c>
    </row>
    <row r="97" spans="1:11" ht="18.75" customHeight="1" x14ac:dyDescent="0.35">
      <c r="A97" s="559" t="s">
        <v>4236</v>
      </c>
      <c r="B97" s="559" t="s">
        <v>7094</v>
      </c>
      <c r="C97" s="559" t="s">
        <v>846</v>
      </c>
      <c r="D97" s="559" t="s">
        <v>847</v>
      </c>
      <c r="E97" s="559" t="s">
        <v>33</v>
      </c>
      <c r="F97" s="559" t="s">
        <v>845</v>
      </c>
      <c r="G97" s="559" t="s">
        <v>848</v>
      </c>
      <c r="H97" s="559" t="s">
        <v>17</v>
      </c>
      <c r="I97" s="558"/>
      <c r="J97" s="558"/>
      <c r="K97" s="559" t="s">
        <v>4234</v>
      </c>
    </row>
    <row r="98" spans="1:11" ht="18.75" customHeight="1" x14ac:dyDescent="0.35">
      <c r="A98" s="559" t="s">
        <v>4236</v>
      </c>
      <c r="B98" s="559" t="s">
        <v>4317</v>
      </c>
      <c r="C98" s="559" t="s">
        <v>818</v>
      </c>
      <c r="D98" s="559" t="s">
        <v>819</v>
      </c>
      <c r="E98" s="559" t="s">
        <v>33</v>
      </c>
      <c r="F98" s="559" t="s">
        <v>817</v>
      </c>
      <c r="G98" s="559" t="s">
        <v>820</v>
      </c>
      <c r="H98" s="559" t="s">
        <v>17</v>
      </c>
      <c r="I98" s="558"/>
      <c r="J98" s="558"/>
      <c r="K98" s="559" t="s">
        <v>4234</v>
      </c>
    </row>
    <row r="99" spans="1:11" ht="18.75" customHeight="1" x14ac:dyDescent="0.35">
      <c r="A99" s="559" t="s">
        <v>4236</v>
      </c>
      <c r="B99" s="559" t="s">
        <v>4294</v>
      </c>
      <c r="C99" s="559" t="s">
        <v>715</v>
      </c>
      <c r="D99" s="559" t="s">
        <v>716</v>
      </c>
      <c r="E99" s="559" t="s">
        <v>33</v>
      </c>
      <c r="F99" s="559" t="s">
        <v>714</v>
      </c>
      <c r="G99" s="559" t="s">
        <v>717</v>
      </c>
      <c r="H99" s="559" t="s">
        <v>17</v>
      </c>
      <c r="I99" s="558"/>
      <c r="J99" s="558"/>
      <c r="K99" s="559" t="s">
        <v>4234</v>
      </c>
    </row>
    <row r="100" spans="1:11" ht="18.75" customHeight="1" x14ac:dyDescent="0.35">
      <c r="A100" s="559" t="s">
        <v>4236</v>
      </c>
      <c r="B100" s="559" t="s">
        <v>4301</v>
      </c>
      <c r="C100" s="559" t="s">
        <v>747</v>
      </c>
      <c r="D100" s="559" t="s">
        <v>21</v>
      </c>
      <c r="E100" s="559" t="s">
        <v>33</v>
      </c>
      <c r="F100" s="559" t="s">
        <v>746</v>
      </c>
      <c r="G100" s="559" t="s">
        <v>748</v>
      </c>
      <c r="H100" s="559" t="s">
        <v>17</v>
      </c>
      <c r="I100" s="558"/>
      <c r="J100" s="558"/>
      <c r="K100" s="559" t="s">
        <v>4234</v>
      </c>
    </row>
    <row r="101" spans="1:11" ht="18.75" customHeight="1" x14ac:dyDescent="0.35">
      <c r="A101" s="559" t="s">
        <v>4237</v>
      </c>
      <c r="B101" s="559" t="s">
        <v>7173</v>
      </c>
      <c r="C101" s="559" t="s">
        <v>929</v>
      </c>
      <c r="D101" s="559" t="s">
        <v>930</v>
      </c>
      <c r="E101" s="559" t="s">
        <v>37</v>
      </c>
      <c r="F101" s="559" t="s">
        <v>7174</v>
      </c>
      <c r="G101" s="559" t="s">
        <v>7175</v>
      </c>
      <c r="H101" s="559" t="s">
        <v>17</v>
      </c>
      <c r="I101" s="558"/>
      <c r="J101" s="558"/>
      <c r="K101" s="559" t="s">
        <v>4234</v>
      </c>
    </row>
    <row r="102" spans="1:11" ht="18.75" customHeight="1" x14ac:dyDescent="0.35">
      <c r="A102" s="559" t="s">
        <v>4237</v>
      </c>
      <c r="B102" s="559" t="s">
        <v>7158</v>
      </c>
      <c r="C102" s="559" t="s">
        <v>919</v>
      </c>
      <c r="D102" s="559" t="s">
        <v>920</v>
      </c>
      <c r="E102" s="559" t="s">
        <v>37</v>
      </c>
      <c r="F102" s="559" t="s">
        <v>7159</v>
      </c>
      <c r="G102" s="559" t="s">
        <v>7160</v>
      </c>
      <c r="H102" s="559" t="s">
        <v>17</v>
      </c>
      <c r="I102" s="558"/>
      <c r="J102" s="558"/>
      <c r="K102" s="559" t="s">
        <v>4234</v>
      </c>
    </row>
    <row r="103" spans="1:11" ht="18.75" customHeight="1" x14ac:dyDescent="0.35">
      <c r="A103" s="559" t="s">
        <v>4237</v>
      </c>
      <c r="B103" s="559" t="s">
        <v>7101</v>
      </c>
      <c r="C103" s="559" t="s">
        <v>881</v>
      </c>
      <c r="D103" s="559" t="s">
        <v>882</v>
      </c>
      <c r="E103" s="559" t="s">
        <v>37</v>
      </c>
      <c r="F103" s="559" t="s">
        <v>7102</v>
      </c>
      <c r="G103" s="559" t="s">
        <v>7103</v>
      </c>
      <c r="H103" s="559" t="s">
        <v>17</v>
      </c>
      <c r="I103" s="558"/>
      <c r="J103" s="558"/>
      <c r="K103" s="559" t="s">
        <v>4234</v>
      </c>
    </row>
    <row r="104" spans="1:11" ht="18.75" customHeight="1" x14ac:dyDescent="0.35">
      <c r="A104" s="559" t="s">
        <v>4237</v>
      </c>
      <c r="B104" s="559" t="s">
        <v>7128</v>
      </c>
      <c r="C104" s="559" t="s">
        <v>899</v>
      </c>
      <c r="D104" s="559" t="s">
        <v>900</v>
      </c>
      <c r="E104" s="559" t="s">
        <v>37</v>
      </c>
      <c r="F104" s="559" t="s">
        <v>7129</v>
      </c>
      <c r="G104" s="559" t="s">
        <v>7130</v>
      </c>
      <c r="H104" s="559" t="s">
        <v>17</v>
      </c>
      <c r="I104" s="558"/>
      <c r="J104" s="558"/>
      <c r="K104" s="559" t="s">
        <v>4234</v>
      </c>
    </row>
    <row r="105" spans="1:11" ht="18.75" customHeight="1" x14ac:dyDescent="0.35">
      <c r="A105" s="559" t="s">
        <v>4237</v>
      </c>
      <c r="B105" s="559" t="s">
        <v>7164</v>
      </c>
      <c r="C105" s="559" t="s">
        <v>923</v>
      </c>
      <c r="D105" s="559" t="s">
        <v>924</v>
      </c>
      <c r="E105" s="559" t="s">
        <v>37</v>
      </c>
      <c r="F105" s="559" t="s">
        <v>7165</v>
      </c>
      <c r="G105" s="559" t="s">
        <v>7166</v>
      </c>
      <c r="H105" s="559" t="s">
        <v>17</v>
      </c>
      <c r="I105" s="558"/>
      <c r="J105" s="558"/>
      <c r="K105" s="559" t="s">
        <v>4234</v>
      </c>
    </row>
    <row r="106" spans="1:11" ht="18.75" customHeight="1" x14ac:dyDescent="0.35">
      <c r="A106" s="559" t="s">
        <v>4237</v>
      </c>
      <c r="B106" s="559" t="s">
        <v>7149</v>
      </c>
      <c r="C106" s="559" t="s">
        <v>913</v>
      </c>
      <c r="D106" s="559" t="s">
        <v>914</v>
      </c>
      <c r="E106" s="559" t="s">
        <v>37</v>
      </c>
      <c r="F106" s="559" t="s">
        <v>7150</v>
      </c>
      <c r="G106" s="559" t="s">
        <v>7151</v>
      </c>
      <c r="H106" s="559" t="s">
        <v>17</v>
      </c>
      <c r="I106" s="558"/>
      <c r="J106" s="558"/>
      <c r="K106" s="559" t="s">
        <v>4234</v>
      </c>
    </row>
    <row r="107" spans="1:11" ht="18.75" customHeight="1" x14ac:dyDescent="0.35">
      <c r="A107" s="559" t="s">
        <v>4237</v>
      </c>
      <c r="B107" s="559" t="s">
        <v>7161</v>
      </c>
      <c r="C107" s="559" t="s">
        <v>921</v>
      </c>
      <c r="D107" s="559" t="s">
        <v>922</v>
      </c>
      <c r="E107" s="559" t="s">
        <v>37</v>
      </c>
      <c r="F107" s="559" t="s">
        <v>7162</v>
      </c>
      <c r="G107" s="559" t="s">
        <v>7163</v>
      </c>
      <c r="H107" s="559" t="s">
        <v>17</v>
      </c>
      <c r="I107" s="558"/>
      <c r="J107" s="558"/>
      <c r="K107" s="559" t="s">
        <v>4234</v>
      </c>
    </row>
    <row r="108" spans="1:11" ht="18.75" customHeight="1" x14ac:dyDescent="0.35">
      <c r="A108" s="559" t="s">
        <v>4237</v>
      </c>
      <c r="B108" s="559" t="s">
        <v>7107</v>
      </c>
      <c r="C108" s="559" t="s">
        <v>885</v>
      </c>
      <c r="D108" s="559" t="s">
        <v>886</v>
      </c>
      <c r="E108" s="559" t="s">
        <v>37</v>
      </c>
      <c r="F108" s="559" t="s">
        <v>7108</v>
      </c>
      <c r="G108" s="559" t="s">
        <v>7109</v>
      </c>
      <c r="H108" s="559" t="s">
        <v>17</v>
      </c>
      <c r="I108" s="558"/>
      <c r="J108" s="558"/>
      <c r="K108" s="559" t="s">
        <v>4234</v>
      </c>
    </row>
    <row r="109" spans="1:11" ht="18.75" customHeight="1" x14ac:dyDescent="0.35">
      <c r="A109" s="559" t="s">
        <v>4237</v>
      </c>
      <c r="B109" s="559" t="s">
        <v>7113</v>
      </c>
      <c r="C109" s="559" t="s">
        <v>889</v>
      </c>
      <c r="D109" s="559" t="s">
        <v>890</v>
      </c>
      <c r="E109" s="559" t="s">
        <v>37</v>
      </c>
      <c r="F109" s="559" t="s">
        <v>7114</v>
      </c>
      <c r="G109" s="559" t="s">
        <v>7115</v>
      </c>
      <c r="H109" s="559" t="s">
        <v>17</v>
      </c>
      <c r="I109" s="558"/>
      <c r="J109" s="558"/>
      <c r="K109" s="559" t="s">
        <v>4234</v>
      </c>
    </row>
    <row r="110" spans="1:11" ht="18.75" customHeight="1" x14ac:dyDescent="0.35">
      <c r="A110" s="559" t="s">
        <v>4237</v>
      </c>
      <c r="B110" s="559" t="s">
        <v>7170</v>
      </c>
      <c r="C110" s="559" t="s">
        <v>927</v>
      </c>
      <c r="D110" s="559" t="s">
        <v>928</v>
      </c>
      <c r="E110" s="559" t="s">
        <v>37</v>
      </c>
      <c r="F110" s="559" t="s">
        <v>7171</v>
      </c>
      <c r="G110" s="559" t="s">
        <v>7172</v>
      </c>
      <c r="H110" s="559" t="s">
        <v>17</v>
      </c>
      <c r="I110" s="558"/>
      <c r="J110" s="558"/>
      <c r="K110" s="559" t="s">
        <v>4234</v>
      </c>
    </row>
    <row r="111" spans="1:11" ht="18.75" customHeight="1" x14ac:dyDescent="0.35">
      <c r="A111" s="559" t="s">
        <v>4237</v>
      </c>
      <c r="B111" s="559" t="s">
        <v>7116</v>
      </c>
      <c r="C111" s="559" t="s">
        <v>891</v>
      </c>
      <c r="D111" s="559" t="s">
        <v>892</v>
      </c>
      <c r="E111" s="559" t="s">
        <v>37</v>
      </c>
      <c r="F111" s="559" t="s">
        <v>7117</v>
      </c>
      <c r="G111" s="559" t="s">
        <v>7118</v>
      </c>
      <c r="H111" s="559" t="s">
        <v>17</v>
      </c>
      <c r="I111" s="558"/>
      <c r="J111" s="558"/>
      <c r="K111" s="559" t="s">
        <v>4234</v>
      </c>
    </row>
    <row r="112" spans="1:11" ht="18.75" customHeight="1" x14ac:dyDescent="0.35">
      <c r="A112" s="559" t="s">
        <v>4237</v>
      </c>
      <c r="B112" s="559" t="s">
        <v>7131</v>
      </c>
      <c r="C112" s="559" t="s">
        <v>901</v>
      </c>
      <c r="D112" s="559" t="s">
        <v>902</v>
      </c>
      <c r="E112" s="559" t="s">
        <v>37</v>
      </c>
      <c r="F112" s="559" t="s">
        <v>7132</v>
      </c>
      <c r="G112" s="559" t="s">
        <v>7133</v>
      </c>
      <c r="H112" s="559" t="s">
        <v>17</v>
      </c>
      <c r="I112" s="558"/>
      <c r="J112" s="558"/>
      <c r="K112" s="559" t="s">
        <v>4234</v>
      </c>
    </row>
    <row r="113" spans="1:11" ht="18.75" customHeight="1" x14ac:dyDescent="0.35">
      <c r="A113" s="559" t="s">
        <v>4237</v>
      </c>
      <c r="B113" s="559" t="s">
        <v>7098</v>
      </c>
      <c r="C113" s="559" t="s">
        <v>879</v>
      </c>
      <c r="D113" s="559" t="s">
        <v>880</v>
      </c>
      <c r="E113" s="559" t="s">
        <v>37</v>
      </c>
      <c r="F113" s="559" t="s">
        <v>7099</v>
      </c>
      <c r="G113" s="559" t="s">
        <v>7100</v>
      </c>
      <c r="H113" s="559" t="s">
        <v>17</v>
      </c>
      <c r="I113" s="558"/>
      <c r="J113" s="558"/>
      <c r="K113" s="559" t="s">
        <v>4234</v>
      </c>
    </row>
    <row r="114" spans="1:11" ht="18.75" customHeight="1" x14ac:dyDescent="0.35">
      <c r="A114" s="559" t="s">
        <v>4237</v>
      </c>
      <c r="B114" s="559" t="s">
        <v>7110</v>
      </c>
      <c r="C114" s="559" t="s">
        <v>887</v>
      </c>
      <c r="D114" s="559" t="s">
        <v>888</v>
      </c>
      <c r="E114" s="559" t="s">
        <v>37</v>
      </c>
      <c r="F114" s="559" t="s">
        <v>7111</v>
      </c>
      <c r="G114" s="559" t="s">
        <v>7112</v>
      </c>
      <c r="H114" s="559" t="s">
        <v>17</v>
      </c>
      <c r="I114" s="558"/>
      <c r="J114" s="558"/>
      <c r="K114" s="559" t="s">
        <v>4234</v>
      </c>
    </row>
    <row r="115" spans="1:11" ht="18.75" customHeight="1" x14ac:dyDescent="0.35">
      <c r="A115" s="559" t="s">
        <v>4237</v>
      </c>
      <c r="B115" s="559" t="s">
        <v>7134</v>
      </c>
      <c r="C115" s="559" t="s">
        <v>903</v>
      </c>
      <c r="D115" s="559" t="s">
        <v>904</v>
      </c>
      <c r="E115" s="559" t="s">
        <v>37</v>
      </c>
      <c r="F115" s="559" t="s">
        <v>7135</v>
      </c>
      <c r="G115" s="559" t="s">
        <v>7136</v>
      </c>
      <c r="H115" s="559" t="s">
        <v>17</v>
      </c>
      <c r="I115" s="558"/>
      <c r="J115" s="558"/>
      <c r="K115" s="559" t="s">
        <v>4234</v>
      </c>
    </row>
    <row r="116" spans="1:11" ht="18.75" customHeight="1" x14ac:dyDescent="0.35">
      <c r="A116" s="559" t="s">
        <v>4237</v>
      </c>
      <c r="B116" s="559" t="s">
        <v>7152</v>
      </c>
      <c r="C116" s="559" t="s">
        <v>915</v>
      </c>
      <c r="D116" s="559" t="s">
        <v>916</v>
      </c>
      <c r="E116" s="559" t="s">
        <v>37</v>
      </c>
      <c r="F116" s="559" t="s">
        <v>7153</v>
      </c>
      <c r="G116" s="559" t="s">
        <v>7154</v>
      </c>
      <c r="H116" s="559" t="s">
        <v>17</v>
      </c>
      <c r="I116" s="558"/>
      <c r="J116" s="558"/>
      <c r="K116" s="559" t="s">
        <v>4234</v>
      </c>
    </row>
    <row r="117" spans="1:11" ht="18.75" customHeight="1" x14ac:dyDescent="0.35">
      <c r="A117" s="559" t="s">
        <v>4237</v>
      </c>
      <c r="B117" s="559" t="s">
        <v>7119</v>
      </c>
      <c r="C117" s="559" t="s">
        <v>893</v>
      </c>
      <c r="D117" s="559" t="s">
        <v>894</v>
      </c>
      <c r="E117" s="559" t="s">
        <v>37</v>
      </c>
      <c r="F117" s="559" t="s">
        <v>7120</v>
      </c>
      <c r="G117" s="559" t="s">
        <v>7121</v>
      </c>
      <c r="H117" s="559" t="s">
        <v>17</v>
      </c>
      <c r="I117" s="558"/>
      <c r="J117" s="558"/>
      <c r="K117" s="559" t="s">
        <v>4234</v>
      </c>
    </row>
    <row r="118" spans="1:11" ht="18.75" customHeight="1" x14ac:dyDescent="0.35">
      <c r="A118" s="559" t="s">
        <v>4237</v>
      </c>
      <c r="B118" s="559" t="s">
        <v>7104</v>
      </c>
      <c r="C118" s="559" t="s">
        <v>883</v>
      </c>
      <c r="D118" s="559" t="s">
        <v>884</v>
      </c>
      <c r="E118" s="559" t="s">
        <v>37</v>
      </c>
      <c r="F118" s="559" t="s">
        <v>7105</v>
      </c>
      <c r="G118" s="559" t="s">
        <v>7106</v>
      </c>
      <c r="H118" s="559" t="s">
        <v>17</v>
      </c>
      <c r="I118" s="558"/>
      <c r="J118" s="558"/>
      <c r="K118" s="559" t="s">
        <v>4234</v>
      </c>
    </row>
    <row r="119" spans="1:11" ht="18.75" customHeight="1" x14ac:dyDescent="0.35">
      <c r="A119" s="559" t="s">
        <v>4237</v>
      </c>
      <c r="B119" s="559" t="s">
        <v>7122</v>
      </c>
      <c r="C119" s="559" t="s">
        <v>895</v>
      </c>
      <c r="D119" s="559" t="s">
        <v>896</v>
      </c>
      <c r="E119" s="559" t="s">
        <v>37</v>
      </c>
      <c r="F119" s="559" t="s">
        <v>7123</v>
      </c>
      <c r="G119" s="559" t="s">
        <v>7124</v>
      </c>
      <c r="H119" s="559" t="s">
        <v>17</v>
      </c>
      <c r="I119" s="558"/>
      <c r="J119" s="558"/>
      <c r="K119" s="559" t="s">
        <v>4234</v>
      </c>
    </row>
    <row r="120" spans="1:11" ht="18.75" customHeight="1" x14ac:dyDescent="0.35">
      <c r="A120" s="559" t="s">
        <v>4237</v>
      </c>
      <c r="B120" s="559" t="s">
        <v>7125</v>
      </c>
      <c r="C120" s="559" t="s">
        <v>897</v>
      </c>
      <c r="D120" s="559" t="s">
        <v>898</v>
      </c>
      <c r="E120" s="559" t="s">
        <v>37</v>
      </c>
      <c r="F120" s="559" t="s">
        <v>7126</v>
      </c>
      <c r="G120" s="559" t="s">
        <v>7127</v>
      </c>
      <c r="H120" s="559" t="s">
        <v>17</v>
      </c>
      <c r="I120" s="558"/>
      <c r="J120" s="558"/>
      <c r="K120" s="559" t="s">
        <v>4234</v>
      </c>
    </row>
    <row r="121" spans="1:11" ht="18.75" customHeight="1" x14ac:dyDescent="0.35">
      <c r="A121" s="559" t="s">
        <v>4237</v>
      </c>
      <c r="B121" s="559" t="s">
        <v>7155</v>
      </c>
      <c r="C121" s="559" t="s">
        <v>917</v>
      </c>
      <c r="D121" s="559" t="s">
        <v>918</v>
      </c>
      <c r="E121" s="559" t="s">
        <v>37</v>
      </c>
      <c r="F121" s="559" t="s">
        <v>7156</v>
      </c>
      <c r="G121" s="559" t="s">
        <v>7157</v>
      </c>
      <c r="H121" s="559" t="s">
        <v>17</v>
      </c>
      <c r="I121" s="558"/>
      <c r="J121" s="558"/>
      <c r="K121" s="559" t="s">
        <v>4234</v>
      </c>
    </row>
    <row r="122" spans="1:11" ht="18.75" customHeight="1" x14ac:dyDescent="0.35">
      <c r="A122" s="559" t="s">
        <v>4237</v>
      </c>
      <c r="B122" s="559" t="s">
        <v>7140</v>
      </c>
      <c r="C122" s="559" t="s">
        <v>907</v>
      </c>
      <c r="D122" s="559" t="s">
        <v>908</v>
      </c>
      <c r="E122" s="559" t="s">
        <v>37</v>
      </c>
      <c r="F122" s="559" t="s">
        <v>7141</v>
      </c>
      <c r="G122" s="559" t="s">
        <v>7142</v>
      </c>
      <c r="H122" s="559" t="s">
        <v>17</v>
      </c>
      <c r="I122" s="558"/>
      <c r="J122" s="558"/>
      <c r="K122" s="559" t="s">
        <v>4234</v>
      </c>
    </row>
    <row r="123" spans="1:11" ht="18.75" customHeight="1" x14ac:dyDescent="0.35">
      <c r="A123" s="559" t="s">
        <v>4237</v>
      </c>
      <c r="B123" s="559" t="s">
        <v>7143</v>
      </c>
      <c r="C123" s="559" t="s">
        <v>909</v>
      </c>
      <c r="D123" s="559" t="s">
        <v>910</v>
      </c>
      <c r="E123" s="559" t="s">
        <v>37</v>
      </c>
      <c r="F123" s="559" t="s">
        <v>7144</v>
      </c>
      <c r="G123" s="559" t="s">
        <v>7145</v>
      </c>
      <c r="H123" s="559" t="s">
        <v>17</v>
      </c>
      <c r="I123" s="558"/>
      <c r="J123" s="558"/>
      <c r="K123" s="559" t="s">
        <v>4234</v>
      </c>
    </row>
    <row r="124" spans="1:11" ht="18.75" customHeight="1" x14ac:dyDescent="0.35">
      <c r="A124" s="559" t="s">
        <v>4237</v>
      </c>
      <c r="B124" s="559" t="s">
        <v>7167</v>
      </c>
      <c r="C124" s="559" t="s">
        <v>925</v>
      </c>
      <c r="D124" s="559" t="s">
        <v>926</v>
      </c>
      <c r="E124" s="559" t="s">
        <v>37</v>
      </c>
      <c r="F124" s="559" t="s">
        <v>7168</v>
      </c>
      <c r="G124" s="559" t="s">
        <v>7169</v>
      </c>
      <c r="H124" s="559" t="s">
        <v>17</v>
      </c>
      <c r="I124" s="558"/>
      <c r="J124" s="558"/>
      <c r="K124" s="559" t="s">
        <v>4234</v>
      </c>
    </row>
    <row r="125" spans="1:11" ht="18.75" customHeight="1" x14ac:dyDescent="0.35">
      <c r="A125" s="559" t="s">
        <v>4237</v>
      </c>
      <c r="B125" s="559" t="s">
        <v>7146</v>
      </c>
      <c r="C125" s="559" t="s">
        <v>911</v>
      </c>
      <c r="D125" s="559" t="s">
        <v>912</v>
      </c>
      <c r="E125" s="559" t="s">
        <v>37</v>
      </c>
      <c r="F125" s="559" t="s">
        <v>7147</v>
      </c>
      <c r="G125" s="559" t="s">
        <v>7148</v>
      </c>
      <c r="H125" s="559" t="s">
        <v>17</v>
      </c>
      <c r="I125" s="558"/>
      <c r="J125" s="558"/>
      <c r="K125" s="559" t="s">
        <v>4234</v>
      </c>
    </row>
    <row r="126" spans="1:11" ht="18.75" customHeight="1" x14ac:dyDescent="0.35">
      <c r="A126" s="559" t="s">
        <v>4237</v>
      </c>
      <c r="B126" s="559" t="s">
        <v>7137</v>
      </c>
      <c r="C126" s="559" t="s">
        <v>905</v>
      </c>
      <c r="D126" s="559" t="s">
        <v>906</v>
      </c>
      <c r="E126" s="559" t="s">
        <v>37</v>
      </c>
      <c r="F126" s="559" t="s">
        <v>7138</v>
      </c>
      <c r="G126" s="559" t="s">
        <v>7139</v>
      </c>
      <c r="H126" s="559" t="s">
        <v>17</v>
      </c>
      <c r="I126" s="558"/>
      <c r="J126" s="558"/>
      <c r="K126" s="559" t="s">
        <v>4234</v>
      </c>
    </row>
    <row r="127" spans="1:11" ht="18.75" customHeight="1" x14ac:dyDescent="0.35">
      <c r="A127" s="559" t="s">
        <v>4238</v>
      </c>
      <c r="B127" s="559" t="s">
        <v>4349</v>
      </c>
      <c r="C127" s="559" t="s">
        <v>1011</v>
      </c>
      <c r="D127" s="559" t="s">
        <v>1012</v>
      </c>
      <c r="E127" s="559" t="s">
        <v>41</v>
      </c>
      <c r="F127" s="559" t="s">
        <v>1010</v>
      </c>
      <c r="G127" s="559" t="s">
        <v>1013</v>
      </c>
      <c r="H127" s="559" t="s">
        <v>17</v>
      </c>
      <c r="I127" s="558"/>
      <c r="J127" s="558"/>
      <c r="K127" s="559" t="s">
        <v>4234</v>
      </c>
    </row>
    <row r="128" spans="1:11" ht="18.75" customHeight="1" x14ac:dyDescent="0.35">
      <c r="A128" s="559" t="s">
        <v>4238</v>
      </c>
      <c r="B128" s="559" t="s">
        <v>4343</v>
      </c>
      <c r="C128" s="559" t="s">
        <v>988</v>
      </c>
      <c r="D128" s="559" t="s">
        <v>989</v>
      </c>
      <c r="E128" s="559" t="s">
        <v>41</v>
      </c>
      <c r="F128" s="559" t="s">
        <v>987</v>
      </c>
      <c r="G128" s="559" t="s">
        <v>990</v>
      </c>
      <c r="H128" s="559" t="s">
        <v>17</v>
      </c>
      <c r="I128" s="558"/>
      <c r="J128" s="558"/>
      <c r="K128" s="559" t="s">
        <v>4234</v>
      </c>
    </row>
    <row r="129" spans="1:11" ht="18.75" customHeight="1" x14ac:dyDescent="0.35">
      <c r="A129" s="559" t="s">
        <v>4238</v>
      </c>
      <c r="B129" s="559" t="s">
        <v>4337</v>
      </c>
      <c r="C129" s="559" t="s">
        <v>960</v>
      </c>
      <c r="D129" s="559" t="s">
        <v>961</v>
      </c>
      <c r="E129" s="559" t="s">
        <v>41</v>
      </c>
      <c r="F129" s="559" t="s">
        <v>959</v>
      </c>
      <c r="G129" s="559" t="s">
        <v>962</v>
      </c>
      <c r="H129" s="559" t="s">
        <v>17</v>
      </c>
      <c r="I129" s="558"/>
      <c r="J129" s="558"/>
      <c r="K129" s="559" t="s">
        <v>4234</v>
      </c>
    </row>
    <row r="130" spans="1:11" ht="18.75" customHeight="1" x14ac:dyDescent="0.35">
      <c r="A130" s="559" t="s">
        <v>4238</v>
      </c>
      <c r="B130" s="559" t="s">
        <v>4357</v>
      </c>
      <c r="C130" s="559" t="s">
        <v>1047</v>
      </c>
      <c r="D130" s="559" t="s">
        <v>1048</v>
      </c>
      <c r="E130" s="559" t="s">
        <v>41</v>
      </c>
      <c r="F130" s="559" t="s">
        <v>1046</v>
      </c>
      <c r="G130" s="559" t="s">
        <v>1049</v>
      </c>
      <c r="H130" s="559" t="s">
        <v>17</v>
      </c>
      <c r="I130" s="558"/>
      <c r="J130" s="558"/>
      <c r="K130" s="559" t="s">
        <v>4234</v>
      </c>
    </row>
    <row r="131" spans="1:11" ht="18.75" customHeight="1" x14ac:dyDescent="0.35">
      <c r="A131" s="559" t="s">
        <v>4238</v>
      </c>
      <c r="B131" s="559" t="s">
        <v>4350</v>
      </c>
      <c r="C131" s="559" t="s">
        <v>1015</v>
      </c>
      <c r="D131" s="559" t="s">
        <v>1016</v>
      </c>
      <c r="E131" s="559" t="s">
        <v>41</v>
      </c>
      <c r="F131" s="559" t="s">
        <v>1014</v>
      </c>
      <c r="G131" s="559" t="s">
        <v>1017</v>
      </c>
      <c r="H131" s="559" t="s">
        <v>17</v>
      </c>
      <c r="I131" s="558"/>
      <c r="J131" s="558"/>
      <c r="K131" s="559" t="s">
        <v>4234</v>
      </c>
    </row>
    <row r="132" spans="1:11" ht="18.75" customHeight="1" x14ac:dyDescent="0.35">
      <c r="A132" s="559" t="s">
        <v>4238</v>
      </c>
      <c r="B132" s="559" t="s">
        <v>4334</v>
      </c>
      <c r="C132" s="559" t="s">
        <v>948</v>
      </c>
      <c r="D132" s="559" t="s">
        <v>949</v>
      </c>
      <c r="E132" s="559" t="s">
        <v>41</v>
      </c>
      <c r="F132" s="559" t="s">
        <v>947</v>
      </c>
      <c r="G132" s="559" t="s">
        <v>950</v>
      </c>
      <c r="H132" s="559" t="s">
        <v>17</v>
      </c>
      <c r="I132" s="558"/>
      <c r="J132" s="558"/>
      <c r="K132" s="559" t="s">
        <v>4234</v>
      </c>
    </row>
    <row r="133" spans="1:11" ht="18.75" customHeight="1" x14ac:dyDescent="0.35">
      <c r="A133" s="559" t="s">
        <v>4238</v>
      </c>
      <c r="B133" s="559" t="s">
        <v>7179</v>
      </c>
      <c r="C133" s="559" t="s">
        <v>1063</v>
      </c>
      <c r="D133" s="559" t="s">
        <v>1064</v>
      </c>
      <c r="E133" s="559" t="s">
        <v>41</v>
      </c>
      <c r="F133" s="559" t="s">
        <v>1062</v>
      </c>
      <c r="G133" s="559" t="s">
        <v>1065</v>
      </c>
      <c r="H133" s="559" t="s">
        <v>17</v>
      </c>
      <c r="I133" s="558"/>
      <c r="J133" s="558"/>
      <c r="K133" s="559" t="s">
        <v>4234</v>
      </c>
    </row>
    <row r="134" spans="1:11" ht="18.75" customHeight="1" x14ac:dyDescent="0.35">
      <c r="A134" s="559" t="s">
        <v>4238</v>
      </c>
      <c r="B134" s="559" t="s">
        <v>4354</v>
      </c>
      <c r="C134" s="559" t="s">
        <v>1035</v>
      </c>
      <c r="D134" s="559" t="s">
        <v>1036</v>
      </c>
      <c r="E134" s="559" t="s">
        <v>41</v>
      </c>
      <c r="F134" s="559" t="s">
        <v>1034</v>
      </c>
      <c r="G134" s="559" t="s">
        <v>1037</v>
      </c>
      <c r="H134" s="559" t="s">
        <v>17</v>
      </c>
      <c r="I134" s="558"/>
      <c r="J134" s="558"/>
      <c r="K134" s="559" t="s">
        <v>4234</v>
      </c>
    </row>
    <row r="135" spans="1:11" ht="18.75" customHeight="1" x14ac:dyDescent="0.35">
      <c r="A135" s="559" t="s">
        <v>4238</v>
      </c>
      <c r="B135" s="559" t="s">
        <v>4352</v>
      </c>
      <c r="C135" s="559" t="s">
        <v>1027</v>
      </c>
      <c r="D135" s="559" t="s">
        <v>1028</v>
      </c>
      <c r="E135" s="559" t="s">
        <v>41</v>
      </c>
      <c r="F135" s="559" t="s">
        <v>1026</v>
      </c>
      <c r="G135" s="559" t="s">
        <v>1029</v>
      </c>
      <c r="H135" s="559" t="s">
        <v>17</v>
      </c>
      <c r="I135" s="558"/>
      <c r="J135" s="558"/>
      <c r="K135" s="559" t="s">
        <v>4234</v>
      </c>
    </row>
    <row r="136" spans="1:11" ht="18.75" customHeight="1" x14ac:dyDescent="0.35">
      <c r="A136" s="559" t="s">
        <v>4238</v>
      </c>
      <c r="B136" s="559" t="s">
        <v>4359</v>
      </c>
      <c r="C136" s="559" t="s">
        <v>1055</v>
      </c>
      <c r="D136" s="559" t="s">
        <v>1056</v>
      </c>
      <c r="E136" s="559" t="s">
        <v>41</v>
      </c>
      <c r="F136" s="559" t="s">
        <v>1054</v>
      </c>
      <c r="G136" s="559" t="s">
        <v>1057</v>
      </c>
      <c r="H136" s="559" t="s">
        <v>17</v>
      </c>
      <c r="I136" s="558"/>
      <c r="J136" s="558"/>
      <c r="K136" s="559" t="s">
        <v>4234</v>
      </c>
    </row>
    <row r="137" spans="1:11" ht="18.75" customHeight="1" x14ac:dyDescent="0.35">
      <c r="A137" s="559" t="s">
        <v>4238</v>
      </c>
      <c r="B137" s="559" t="s">
        <v>4355</v>
      </c>
      <c r="C137" s="559" t="s">
        <v>1039</v>
      </c>
      <c r="D137" s="559" t="s">
        <v>1040</v>
      </c>
      <c r="E137" s="559" t="s">
        <v>41</v>
      </c>
      <c r="F137" s="559" t="s">
        <v>1038</v>
      </c>
      <c r="G137" s="559" t="s">
        <v>1041</v>
      </c>
      <c r="H137" s="559" t="s">
        <v>17</v>
      </c>
      <c r="I137" s="558"/>
      <c r="J137" s="558"/>
      <c r="K137" s="559" t="s">
        <v>4234</v>
      </c>
    </row>
    <row r="138" spans="1:11" ht="18.75" customHeight="1" x14ac:dyDescent="0.35">
      <c r="A138" s="559" t="s">
        <v>4238</v>
      </c>
      <c r="B138" s="559" t="s">
        <v>4362</v>
      </c>
      <c r="C138" s="559" t="s">
        <v>1071</v>
      </c>
      <c r="D138" s="559" t="s">
        <v>1072</v>
      </c>
      <c r="E138" s="559" t="s">
        <v>41</v>
      </c>
      <c r="F138" s="559" t="s">
        <v>1070</v>
      </c>
      <c r="G138" s="559" t="s">
        <v>1073</v>
      </c>
      <c r="H138" s="559" t="s">
        <v>17</v>
      </c>
      <c r="I138" s="558"/>
      <c r="J138" s="558"/>
      <c r="K138" s="559" t="s">
        <v>4234</v>
      </c>
    </row>
    <row r="139" spans="1:11" ht="18.75" customHeight="1" x14ac:dyDescent="0.35">
      <c r="A139" s="559" t="s">
        <v>4238</v>
      </c>
      <c r="B139" s="559" t="s">
        <v>7178</v>
      </c>
      <c r="C139" s="559" t="s">
        <v>1023</v>
      </c>
      <c r="D139" s="559" t="s">
        <v>1024</v>
      </c>
      <c r="E139" s="559" t="s">
        <v>41</v>
      </c>
      <c r="F139" s="559" t="s">
        <v>1022</v>
      </c>
      <c r="G139" s="559" t="s">
        <v>1025</v>
      </c>
      <c r="H139" s="559" t="s">
        <v>17</v>
      </c>
      <c r="I139" s="558"/>
      <c r="J139" s="558"/>
      <c r="K139" s="559" t="s">
        <v>4234</v>
      </c>
    </row>
    <row r="140" spans="1:11" ht="18.75" customHeight="1" x14ac:dyDescent="0.35">
      <c r="A140" s="559" t="s">
        <v>4238</v>
      </c>
      <c r="B140" s="559" t="s">
        <v>7177</v>
      </c>
      <c r="C140" s="559" t="s">
        <v>984</v>
      </c>
      <c r="D140" s="559" t="s">
        <v>985</v>
      </c>
      <c r="E140" s="559" t="s">
        <v>41</v>
      </c>
      <c r="F140" s="559" t="s">
        <v>983</v>
      </c>
      <c r="G140" s="559" t="s">
        <v>986</v>
      </c>
      <c r="H140" s="559" t="s">
        <v>17</v>
      </c>
      <c r="I140" s="558"/>
      <c r="J140" s="558"/>
      <c r="K140" s="559" t="s">
        <v>4234</v>
      </c>
    </row>
    <row r="141" spans="1:11" ht="18.75" customHeight="1" x14ac:dyDescent="0.35">
      <c r="A141" s="559" t="s">
        <v>4238</v>
      </c>
      <c r="B141" s="559" t="s">
        <v>4335</v>
      </c>
      <c r="C141" s="559" t="s">
        <v>952</v>
      </c>
      <c r="D141" s="559" t="s">
        <v>953</v>
      </c>
      <c r="E141" s="559" t="s">
        <v>41</v>
      </c>
      <c r="F141" s="559" t="s">
        <v>951</v>
      </c>
      <c r="G141" s="559" t="s">
        <v>954</v>
      </c>
      <c r="H141" s="559" t="s">
        <v>17</v>
      </c>
      <c r="I141" s="558"/>
      <c r="J141" s="558"/>
      <c r="K141" s="559" t="s">
        <v>4234</v>
      </c>
    </row>
    <row r="142" spans="1:11" ht="18.75" customHeight="1" x14ac:dyDescent="0.35">
      <c r="A142" s="559" t="s">
        <v>4238</v>
      </c>
      <c r="B142" s="559" t="s">
        <v>4342</v>
      </c>
      <c r="C142" s="559" t="s">
        <v>980</v>
      </c>
      <c r="D142" s="559" t="s">
        <v>981</v>
      </c>
      <c r="E142" s="559" t="s">
        <v>41</v>
      </c>
      <c r="F142" s="559" t="s">
        <v>979</v>
      </c>
      <c r="G142" s="559" t="s">
        <v>982</v>
      </c>
      <c r="H142" s="559" t="s">
        <v>17</v>
      </c>
      <c r="I142" s="558"/>
      <c r="J142" s="558"/>
      <c r="K142" s="559" t="s">
        <v>4234</v>
      </c>
    </row>
    <row r="143" spans="1:11" ht="18.75" customHeight="1" x14ac:dyDescent="0.35">
      <c r="A143" s="559" t="s">
        <v>4238</v>
      </c>
      <c r="B143" s="559" t="s">
        <v>4356</v>
      </c>
      <c r="C143" s="559" t="s">
        <v>1043</v>
      </c>
      <c r="D143" s="559" t="s">
        <v>1044</v>
      </c>
      <c r="E143" s="559" t="s">
        <v>41</v>
      </c>
      <c r="F143" s="559" t="s">
        <v>1042</v>
      </c>
      <c r="G143" s="559" t="s">
        <v>1045</v>
      </c>
      <c r="H143" s="559" t="s">
        <v>17</v>
      </c>
      <c r="I143" s="558"/>
      <c r="J143" s="558"/>
      <c r="K143" s="559" t="s">
        <v>4234</v>
      </c>
    </row>
    <row r="144" spans="1:11" ht="18.75" customHeight="1" x14ac:dyDescent="0.35">
      <c r="A144" s="559" t="s">
        <v>4238</v>
      </c>
      <c r="B144" s="559" t="s">
        <v>4338</v>
      </c>
      <c r="C144" s="559" t="s">
        <v>964</v>
      </c>
      <c r="D144" s="559" t="s">
        <v>965</v>
      </c>
      <c r="E144" s="559" t="s">
        <v>41</v>
      </c>
      <c r="F144" s="559" t="s">
        <v>963</v>
      </c>
      <c r="G144" s="559" t="s">
        <v>966</v>
      </c>
      <c r="H144" s="559" t="s">
        <v>17</v>
      </c>
      <c r="I144" s="558"/>
      <c r="J144" s="558"/>
      <c r="K144" s="559" t="s">
        <v>4234</v>
      </c>
    </row>
    <row r="145" spans="1:11" ht="18.75" customHeight="1" x14ac:dyDescent="0.35">
      <c r="A145" s="559" t="s">
        <v>4238</v>
      </c>
      <c r="B145" s="559" t="s">
        <v>4364</v>
      </c>
      <c r="C145" s="559" t="s">
        <v>834</v>
      </c>
      <c r="D145" s="559" t="s">
        <v>835</v>
      </c>
      <c r="E145" s="559" t="s">
        <v>41</v>
      </c>
      <c r="F145" s="559" t="s">
        <v>1078</v>
      </c>
      <c r="G145" s="559" t="s">
        <v>1079</v>
      </c>
      <c r="H145" s="559" t="s">
        <v>17</v>
      </c>
      <c r="I145" s="558"/>
      <c r="J145" s="558"/>
      <c r="K145" s="559" t="s">
        <v>4234</v>
      </c>
    </row>
    <row r="146" spans="1:11" ht="18.75" customHeight="1" x14ac:dyDescent="0.35">
      <c r="A146" s="559" t="s">
        <v>4238</v>
      </c>
      <c r="B146" s="559" t="s">
        <v>4360</v>
      </c>
      <c r="C146" s="559" t="s">
        <v>1059</v>
      </c>
      <c r="D146" s="559" t="s">
        <v>1060</v>
      </c>
      <c r="E146" s="559" t="s">
        <v>41</v>
      </c>
      <c r="F146" s="559" t="s">
        <v>1058</v>
      </c>
      <c r="G146" s="559" t="s">
        <v>1061</v>
      </c>
      <c r="H146" s="559" t="s">
        <v>17</v>
      </c>
      <c r="I146" s="558"/>
      <c r="J146" s="558"/>
      <c r="K146" s="559" t="s">
        <v>4234</v>
      </c>
    </row>
    <row r="147" spans="1:11" ht="18.75" customHeight="1" x14ac:dyDescent="0.35">
      <c r="A147" s="559" t="s">
        <v>4238</v>
      </c>
      <c r="B147" s="559" t="s">
        <v>4336</v>
      </c>
      <c r="C147" s="559" t="s">
        <v>956</v>
      </c>
      <c r="D147" s="559" t="s">
        <v>957</v>
      </c>
      <c r="E147" s="559" t="s">
        <v>41</v>
      </c>
      <c r="F147" s="559" t="s">
        <v>955</v>
      </c>
      <c r="G147" s="559" t="s">
        <v>958</v>
      </c>
      <c r="H147" s="559" t="s">
        <v>17</v>
      </c>
      <c r="I147" s="558"/>
      <c r="J147" s="558"/>
      <c r="K147" s="559" t="s">
        <v>4234</v>
      </c>
    </row>
    <row r="148" spans="1:11" ht="18.75" customHeight="1" x14ac:dyDescent="0.35">
      <c r="A148" s="559" t="s">
        <v>4238</v>
      </c>
      <c r="B148" s="559" t="s">
        <v>4332</v>
      </c>
      <c r="C148" s="559" t="s">
        <v>936</v>
      </c>
      <c r="D148" s="559" t="s">
        <v>937</v>
      </c>
      <c r="E148" s="559" t="s">
        <v>41</v>
      </c>
      <c r="F148" s="559" t="s">
        <v>935</v>
      </c>
      <c r="G148" s="559" t="s">
        <v>938</v>
      </c>
      <c r="H148" s="559" t="s">
        <v>17</v>
      </c>
      <c r="I148" s="558"/>
      <c r="J148" s="558"/>
      <c r="K148" s="559" t="s">
        <v>4234</v>
      </c>
    </row>
    <row r="149" spans="1:11" ht="18.75" customHeight="1" x14ac:dyDescent="0.35">
      <c r="A149" s="559" t="s">
        <v>4238</v>
      </c>
      <c r="B149" s="559" t="s">
        <v>4345</v>
      </c>
      <c r="C149" s="559" t="s">
        <v>995</v>
      </c>
      <c r="D149" s="559" t="s">
        <v>996</v>
      </c>
      <c r="E149" s="559" t="s">
        <v>41</v>
      </c>
      <c r="F149" s="559" t="s">
        <v>994</v>
      </c>
      <c r="G149" s="559" t="s">
        <v>997</v>
      </c>
      <c r="H149" s="559" t="s">
        <v>17</v>
      </c>
      <c r="I149" s="558"/>
      <c r="J149" s="558"/>
      <c r="K149" s="559" t="s">
        <v>4234</v>
      </c>
    </row>
    <row r="150" spans="1:11" ht="18.75" customHeight="1" x14ac:dyDescent="0.35">
      <c r="A150" s="559" t="s">
        <v>4238</v>
      </c>
      <c r="B150" s="559" t="s">
        <v>7176</v>
      </c>
      <c r="C150" s="559" t="s">
        <v>944</v>
      </c>
      <c r="D150" s="559" t="s">
        <v>945</v>
      </c>
      <c r="E150" s="559" t="s">
        <v>41</v>
      </c>
      <c r="F150" s="559" t="s">
        <v>943</v>
      </c>
      <c r="G150" s="559" t="s">
        <v>946</v>
      </c>
      <c r="H150" s="559" t="s">
        <v>17</v>
      </c>
      <c r="I150" s="558"/>
      <c r="J150" s="558"/>
      <c r="K150" s="559" t="s">
        <v>4234</v>
      </c>
    </row>
    <row r="151" spans="1:11" ht="18.75" customHeight="1" x14ac:dyDescent="0.35">
      <c r="A151" s="559" t="s">
        <v>4238</v>
      </c>
      <c r="B151" s="559" t="s">
        <v>4339</v>
      </c>
      <c r="C151" s="559" t="s">
        <v>968</v>
      </c>
      <c r="D151" s="559" t="s">
        <v>969</v>
      </c>
      <c r="E151" s="559" t="s">
        <v>41</v>
      </c>
      <c r="F151" s="559" t="s">
        <v>967</v>
      </c>
      <c r="G151" s="559" t="s">
        <v>970</v>
      </c>
      <c r="H151" s="559" t="s">
        <v>17</v>
      </c>
      <c r="I151" s="558"/>
      <c r="J151" s="558"/>
      <c r="K151" s="559" t="s">
        <v>4234</v>
      </c>
    </row>
    <row r="152" spans="1:11" ht="18.75" customHeight="1" x14ac:dyDescent="0.35">
      <c r="A152" s="559" t="s">
        <v>4238</v>
      </c>
      <c r="B152" s="559" t="s">
        <v>4348</v>
      </c>
      <c r="C152" s="559" t="s">
        <v>1007</v>
      </c>
      <c r="D152" s="559" t="s">
        <v>1008</v>
      </c>
      <c r="E152" s="559" t="s">
        <v>41</v>
      </c>
      <c r="F152" s="559" t="s">
        <v>1006</v>
      </c>
      <c r="G152" s="559" t="s">
        <v>1009</v>
      </c>
      <c r="H152" s="559" t="s">
        <v>17</v>
      </c>
      <c r="I152" s="558"/>
      <c r="J152" s="558"/>
      <c r="K152" s="559" t="s">
        <v>4234</v>
      </c>
    </row>
    <row r="153" spans="1:11" ht="18.75" customHeight="1" x14ac:dyDescent="0.35">
      <c r="A153" s="559" t="s">
        <v>4238</v>
      </c>
      <c r="B153" s="559" t="s">
        <v>4333</v>
      </c>
      <c r="C153" s="559" t="s">
        <v>940</v>
      </c>
      <c r="D153" s="559" t="s">
        <v>941</v>
      </c>
      <c r="E153" s="559" t="s">
        <v>41</v>
      </c>
      <c r="F153" s="559" t="s">
        <v>939</v>
      </c>
      <c r="G153" s="559" t="s">
        <v>942</v>
      </c>
      <c r="H153" s="559" t="s">
        <v>17</v>
      </c>
      <c r="I153" s="558"/>
      <c r="J153" s="558"/>
      <c r="K153" s="559" t="s">
        <v>4234</v>
      </c>
    </row>
    <row r="154" spans="1:11" ht="18.75" customHeight="1" x14ac:dyDescent="0.35">
      <c r="A154" s="559" t="s">
        <v>4238</v>
      </c>
      <c r="B154" s="559" t="s">
        <v>4341</v>
      </c>
      <c r="C154" s="559" t="s">
        <v>976</v>
      </c>
      <c r="D154" s="559" t="s">
        <v>977</v>
      </c>
      <c r="E154" s="559" t="s">
        <v>41</v>
      </c>
      <c r="F154" s="559" t="s">
        <v>975</v>
      </c>
      <c r="G154" s="559" t="s">
        <v>978</v>
      </c>
      <c r="H154" s="559" t="s">
        <v>17</v>
      </c>
      <c r="I154" s="558"/>
      <c r="J154" s="558"/>
      <c r="K154" s="559" t="s">
        <v>4234</v>
      </c>
    </row>
    <row r="155" spans="1:11" ht="18.75" customHeight="1" x14ac:dyDescent="0.35">
      <c r="A155" s="559" t="s">
        <v>4238</v>
      </c>
      <c r="B155" s="559" t="s">
        <v>4353</v>
      </c>
      <c r="C155" s="559" t="s">
        <v>1031</v>
      </c>
      <c r="D155" s="559" t="s">
        <v>1032</v>
      </c>
      <c r="E155" s="559" t="s">
        <v>41</v>
      </c>
      <c r="F155" s="559" t="s">
        <v>1030</v>
      </c>
      <c r="G155" s="559" t="s">
        <v>1033</v>
      </c>
      <c r="H155" s="559" t="s">
        <v>17</v>
      </c>
      <c r="I155" s="558"/>
      <c r="J155" s="558"/>
      <c r="K155" s="559" t="s">
        <v>4234</v>
      </c>
    </row>
    <row r="156" spans="1:11" ht="18.75" customHeight="1" x14ac:dyDescent="0.35">
      <c r="A156" s="559" t="s">
        <v>4238</v>
      </c>
      <c r="B156" s="559" t="s">
        <v>4361</v>
      </c>
      <c r="C156" s="559" t="s">
        <v>1067</v>
      </c>
      <c r="D156" s="559" t="s">
        <v>1068</v>
      </c>
      <c r="E156" s="559" t="s">
        <v>41</v>
      </c>
      <c r="F156" s="559" t="s">
        <v>1066</v>
      </c>
      <c r="G156" s="559" t="s">
        <v>1069</v>
      </c>
      <c r="H156" s="559" t="s">
        <v>17</v>
      </c>
      <c r="I156" s="558"/>
      <c r="J156" s="558"/>
      <c r="K156" s="559" t="s">
        <v>4234</v>
      </c>
    </row>
    <row r="157" spans="1:11" ht="18.75" customHeight="1" x14ac:dyDescent="0.35">
      <c r="A157" s="559" t="s">
        <v>4238</v>
      </c>
      <c r="B157" s="559" t="s">
        <v>4346</v>
      </c>
      <c r="C157" s="559" t="s">
        <v>999</v>
      </c>
      <c r="D157" s="559" t="s">
        <v>1000</v>
      </c>
      <c r="E157" s="559" t="s">
        <v>41</v>
      </c>
      <c r="F157" s="559" t="s">
        <v>998</v>
      </c>
      <c r="G157" s="559" t="s">
        <v>1001</v>
      </c>
      <c r="H157" s="559" t="s">
        <v>17</v>
      </c>
      <c r="I157" s="558"/>
      <c r="J157" s="558"/>
      <c r="K157" s="559" t="s">
        <v>4234</v>
      </c>
    </row>
    <row r="158" spans="1:11" ht="18.75" customHeight="1" x14ac:dyDescent="0.35">
      <c r="A158" s="559" t="s">
        <v>4238</v>
      </c>
      <c r="B158" s="559" t="s">
        <v>4331</v>
      </c>
      <c r="C158" s="559" t="s">
        <v>932</v>
      </c>
      <c r="D158" s="559" t="s">
        <v>933</v>
      </c>
      <c r="E158" s="559" t="s">
        <v>41</v>
      </c>
      <c r="F158" s="559" t="s">
        <v>931</v>
      </c>
      <c r="G158" s="559" t="s">
        <v>934</v>
      </c>
      <c r="H158" s="559" t="s">
        <v>17</v>
      </c>
      <c r="I158" s="558"/>
      <c r="J158" s="558"/>
      <c r="K158" s="559" t="s">
        <v>4234</v>
      </c>
    </row>
    <row r="159" spans="1:11" ht="18.75" customHeight="1" x14ac:dyDescent="0.35">
      <c r="A159" s="559" t="s">
        <v>4238</v>
      </c>
      <c r="B159" s="559" t="s">
        <v>4358</v>
      </c>
      <c r="C159" s="559" t="s">
        <v>1051</v>
      </c>
      <c r="D159" s="559" t="s">
        <v>1052</v>
      </c>
      <c r="E159" s="559" t="s">
        <v>41</v>
      </c>
      <c r="F159" s="559" t="s">
        <v>1050</v>
      </c>
      <c r="G159" s="559" t="s">
        <v>1053</v>
      </c>
      <c r="H159" s="559" t="s">
        <v>17</v>
      </c>
      <c r="I159" s="558"/>
      <c r="J159" s="558"/>
      <c r="K159" s="559" t="s">
        <v>4234</v>
      </c>
    </row>
    <row r="160" spans="1:11" ht="18.75" customHeight="1" x14ac:dyDescent="0.35">
      <c r="A160" s="559" t="s">
        <v>4238</v>
      </c>
      <c r="B160" s="559" t="s">
        <v>4347</v>
      </c>
      <c r="C160" s="559" t="s">
        <v>1003</v>
      </c>
      <c r="D160" s="559" t="s">
        <v>1004</v>
      </c>
      <c r="E160" s="559" t="s">
        <v>41</v>
      </c>
      <c r="F160" s="559" t="s">
        <v>1002</v>
      </c>
      <c r="G160" s="559" t="s">
        <v>1005</v>
      </c>
      <c r="H160" s="559" t="s">
        <v>17</v>
      </c>
      <c r="I160" s="558"/>
      <c r="J160" s="558"/>
      <c r="K160" s="559" t="s">
        <v>4234</v>
      </c>
    </row>
    <row r="161" spans="1:11" ht="18.75" customHeight="1" x14ac:dyDescent="0.35">
      <c r="A161" s="559" t="s">
        <v>4238</v>
      </c>
      <c r="B161" s="559" t="s">
        <v>4351</v>
      </c>
      <c r="C161" s="559" t="s">
        <v>1019</v>
      </c>
      <c r="D161" s="559" t="s">
        <v>1020</v>
      </c>
      <c r="E161" s="559" t="s">
        <v>41</v>
      </c>
      <c r="F161" s="559" t="s">
        <v>1018</v>
      </c>
      <c r="G161" s="559" t="s">
        <v>1021</v>
      </c>
      <c r="H161" s="559" t="s">
        <v>17</v>
      </c>
      <c r="I161" s="558"/>
      <c r="J161" s="558"/>
      <c r="K161" s="559" t="s">
        <v>4234</v>
      </c>
    </row>
    <row r="162" spans="1:11" ht="18.75" customHeight="1" x14ac:dyDescent="0.35">
      <c r="A162" s="559" t="s">
        <v>4238</v>
      </c>
      <c r="B162" s="559" t="s">
        <v>4344</v>
      </c>
      <c r="C162" s="559" t="s">
        <v>907</v>
      </c>
      <c r="D162" s="559" t="s">
        <v>992</v>
      </c>
      <c r="E162" s="559" t="s">
        <v>41</v>
      </c>
      <c r="F162" s="559" t="s">
        <v>991</v>
      </c>
      <c r="G162" s="559" t="s">
        <v>993</v>
      </c>
      <c r="H162" s="559" t="s">
        <v>17</v>
      </c>
      <c r="I162" s="558"/>
      <c r="J162" s="558"/>
      <c r="K162" s="559" t="s">
        <v>4234</v>
      </c>
    </row>
    <row r="163" spans="1:11" ht="18.75" customHeight="1" x14ac:dyDescent="0.35">
      <c r="A163" s="559" t="s">
        <v>4238</v>
      </c>
      <c r="B163" s="559" t="s">
        <v>4340</v>
      </c>
      <c r="C163" s="559" t="s">
        <v>972</v>
      </c>
      <c r="D163" s="559" t="s">
        <v>973</v>
      </c>
      <c r="E163" s="559" t="s">
        <v>41</v>
      </c>
      <c r="F163" s="559" t="s">
        <v>971</v>
      </c>
      <c r="G163" s="559" t="s">
        <v>974</v>
      </c>
      <c r="H163" s="559" t="s">
        <v>17</v>
      </c>
      <c r="I163" s="558"/>
      <c r="J163" s="558"/>
      <c r="K163" s="559" t="s">
        <v>4234</v>
      </c>
    </row>
    <row r="164" spans="1:11" ht="18.75" customHeight="1" x14ac:dyDescent="0.35">
      <c r="A164" s="559" t="s">
        <v>4238</v>
      </c>
      <c r="B164" s="559" t="s">
        <v>4363</v>
      </c>
      <c r="C164" s="559" t="s">
        <v>1075</v>
      </c>
      <c r="D164" s="559" t="s">
        <v>1076</v>
      </c>
      <c r="E164" s="559" t="s">
        <v>41</v>
      </c>
      <c r="F164" s="559" t="s">
        <v>1074</v>
      </c>
      <c r="G164" s="559" t="s">
        <v>1077</v>
      </c>
      <c r="H164" s="559" t="s">
        <v>17</v>
      </c>
      <c r="I164" s="558"/>
      <c r="J164" s="558"/>
      <c r="K164" s="559" t="s">
        <v>4234</v>
      </c>
    </row>
    <row r="165" spans="1:11" ht="18.75" customHeight="1" x14ac:dyDescent="0.35">
      <c r="A165" s="559" t="s">
        <v>4239</v>
      </c>
      <c r="B165" s="559" t="s">
        <v>4367</v>
      </c>
      <c r="C165" s="559" t="s">
        <v>1089</v>
      </c>
      <c r="D165" s="559" t="s">
        <v>1090</v>
      </c>
      <c r="E165" s="559" t="s">
        <v>45</v>
      </c>
      <c r="F165" s="559" t="s">
        <v>1088</v>
      </c>
      <c r="G165" s="559" t="s">
        <v>1091</v>
      </c>
      <c r="H165" s="559" t="s">
        <v>17</v>
      </c>
      <c r="I165" s="558"/>
      <c r="J165" s="558"/>
      <c r="K165" s="559" t="s">
        <v>4234</v>
      </c>
    </row>
    <row r="166" spans="1:11" ht="18.75" customHeight="1" x14ac:dyDescent="0.35">
      <c r="A166" s="559" t="s">
        <v>4239</v>
      </c>
      <c r="B166" s="559" t="s">
        <v>4365</v>
      </c>
      <c r="C166" s="559" t="s">
        <v>1081</v>
      </c>
      <c r="D166" s="559" t="s">
        <v>1082</v>
      </c>
      <c r="E166" s="559" t="s">
        <v>45</v>
      </c>
      <c r="F166" s="559" t="s">
        <v>1080</v>
      </c>
      <c r="G166" s="559" t="s">
        <v>1083</v>
      </c>
      <c r="H166" s="559" t="s">
        <v>17</v>
      </c>
      <c r="I166" s="558"/>
      <c r="J166" s="558"/>
      <c r="K166" s="559" t="s">
        <v>4234</v>
      </c>
    </row>
    <row r="167" spans="1:11" ht="18.75" customHeight="1" x14ac:dyDescent="0.35">
      <c r="A167" s="559" t="s">
        <v>4239</v>
      </c>
      <c r="B167" s="559" t="s">
        <v>4375</v>
      </c>
      <c r="C167" s="559" t="s">
        <v>1120</v>
      </c>
      <c r="D167" s="559" t="s">
        <v>1121</v>
      </c>
      <c r="E167" s="559" t="s">
        <v>45</v>
      </c>
      <c r="F167" s="559" t="s">
        <v>1119</v>
      </c>
      <c r="G167" s="559" t="s">
        <v>1122</v>
      </c>
      <c r="H167" s="559" t="s">
        <v>17</v>
      </c>
      <c r="I167" s="558"/>
      <c r="J167" s="558"/>
      <c r="K167" s="559" t="s">
        <v>4234</v>
      </c>
    </row>
    <row r="168" spans="1:11" ht="18.75" customHeight="1" x14ac:dyDescent="0.35">
      <c r="A168" s="559" t="s">
        <v>4239</v>
      </c>
      <c r="B168" s="559" t="s">
        <v>4369</v>
      </c>
      <c r="C168" s="559" t="s">
        <v>1099</v>
      </c>
      <c r="D168" s="559" t="s">
        <v>1100</v>
      </c>
      <c r="E168" s="559" t="s">
        <v>45</v>
      </c>
      <c r="F168" s="559" t="s">
        <v>1098</v>
      </c>
      <c r="G168" s="559" t="s">
        <v>1101</v>
      </c>
      <c r="H168" s="559" t="s">
        <v>17</v>
      </c>
      <c r="I168" s="558"/>
      <c r="J168" s="558"/>
      <c r="K168" s="559" t="s">
        <v>4234</v>
      </c>
    </row>
    <row r="169" spans="1:11" ht="18.75" customHeight="1" x14ac:dyDescent="0.35">
      <c r="A169" s="559" t="s">
        <v>4239</v>
      </c>
      <c r="B169" s="559" t="s">
        <v>4380</v>
      </c>
      <c r="C169" s="559" t="s">
        <v>1144</v>
      </c>
      <c r="D169" s="559" t="s">
        <v>1145</v>
      </c>
      <c r="E169" s="559" t="s">
        <v>45</v>
      </c>
      <c r="F169" s="559" t="s">
        <v>1143</v>
      </c>
      <c r="G169" s="559" t="s">
        <v>1146</v>
      </c>
      <c r="H169" s="559" t="s">
        <v>17</v>
      </c>
      <c r="I169" s="558"/>
      <c r="J169" s="558"/>
      <c r="K169" s="559" t="s">
        <v>4234</v>
      </c>
    </row>
    <row r="170" spans="1:11" ht="18.75" customHeight="1" x14ac:dyDescent="0.35">
      <c r="A170" s="559" t="s">
        <v>4239</v>
      </c>
      <c r="B170" s="559" t="s">
        <v>4383</v>
      </c>
      <c r="C170" s="559" t="s">
        <v>1156</v>
      </c>
      <c r="D170" s="559" t="s">
        <v>1157</v>
      </c>
      <c r="E170" s="559" t="s">
        <v>45</v>
      </c>
      <c r="F170" s="559" t="s">
        <v>1155</v>
      </c>
      <c r="G170" s="559" t="s">
        <v>1158</v>
      </c>
      <c r="H170" s="559" t="s">
        <v>17</v>
      </c>
      <c r="I170" s="558"/>
      <c r="J170" s="558"/>
      <c r="K170" s="559" t="s">
        <v>4234</v>
      </c>
    </row>
    <row r="171" spans="1:11" ht="18.75" customHeight="1" x14ac:dyDescent="0.35">
      <c r="A171" s="559" t="s">
        <v>4239</v>
      </c>
      <c r="B171" s="559" t="s">
        <v>4372</v>
      </c>
      <c r="C171" s="559" t="s">
        <v>1109</v>
      </c>
      <c r="D171" s="559" t="s">
        <v>1110</v>
      </c>
      <c r="E171" s="559" t="s">
        <v>45</v>
      </c>
      <c r="F171" s="559" t="s">
        <v>1108</v>
      </c>
      <c r="G171" s="559" t="s">
        <v>1111</v>
      </c>
      <c r="H171" s="559" t="s">
        <v>17</v>
      </c>
      <c r="I171" s="558"/>
      <c r="J171" s="558"/>
      <c r="K171" s="559" t="s">
        <v>4234</v>
      </c>
    </row>
    <row r="172" spans="1:11" ht="18.75" customHeight="1" x14ac:dyDescent="0.35">
      <c r="A172" s="559" t="s">
        <v>4239</v>
      </c>
      <c r="B172" s="559" t="s">
        <v>4377</v>
      </c>
      <c r="C172" s="559" t="s">
        <v>1132</v>
      </c>
      <c r="D172" s="559" t="s">
        <v>1133</v>
      </c>
      <c r="E172" s="559" t="s">
        <v>45</v>
      </c>
      <c r="F172" s="559" t="s">
        <v>1131</v>
      </c>
      <c r="G172" s="559" t="s">
        <v>1134</v>
      </c>
      <c r="H172" s="559" t="s">
        <v>17</v>
      </c>
      <c r="I172" s="558"/>
      <c r="J172" s="558"/>
      <c r="K172" s="559" t="s">
        <v>4234</v>
      </c>
    </row>
    <row r="173" spans="1:11" ht="18.75" customHeight="1" x14ac:dyDescent="0.35">
      <c r="A173" s="559" t="s">
        <v>4239</v>
      </c>
      <c r="B173" s="559" t="s">
        <v>4373</v>
      </c>
      <c r="C173" s="559" t="s">
        <v>1113</v>
      </c>
      <c r="D173" s="559" t="s">
        <v>1114</v>
      </c>
      <c r="E173" s="559" t="s">
        <v>45</v>
      </c>
      <c r="F173" s="559" t="s">
        <v>1112</v>
      </c>
      <c r="G173" s="559" t="s">
        <v>1115</v>
      </c>
      <c r="H173" s="559" t="s">
        <v>17</v>
      </c>
      <c r="I173" s="558"/>
      <c r="J173" s="558"/>
      <c r="K173" s="559" t="s">
        <v>4234</v>
      </c>
    </row>
    <row r="174" spans="1:11" ht="18.75" customHeight="1" x14ac:dyDescent="0.35">
      <c r="A174" s="559" t="s">
        <v>4239</v>
      </c>
      <c r="B174" s="559" t="s">
        <v>4376</v>
      </c>
      <c r="C174" s="559" t="s">
        <v>1124</v>
      </c>
      <c r="D174" s="559" t="s">
        <v>1125</v>
      </c>
      <c r="E174" s="559" t="s">
        <v>45</v>
      </c>
      <c r="F174" s="559" t="s">
        <v>1123</v>
      </c>
      <c r="G174" s="559" t="s">
        <v>1126</v>
      </c>
      <c r="H174" s="559" t="s">
        <v>17</v>
      </c>
      <c r="I174" s="558"/>
      <c r="J174" s="558"/>
      <c r="K174" s="559" t="s">
        <v>4234</v>
      </c>
    </row>
    <row r="175" spans="1:11" ht="18.75" customHeight="1" x14ac:dyDescent="0.35">
      <c r="A175" s="559" t="s">
        <v>4239</v>
      </c>
      <c r="B175" s="559" t="s">
        <v>4385</v>
      </c>
      <c r="C175" s="559" t="s">
        <v>1164</v>
      </c>
      <c r="D175" s="559" t="s">
        <v>1165</v>
      </c>
      <c r="E175" s="559" t="s">
        <v>45</v>
      </c>
      <c r="F175" s="559" t="s">
        <v>1163</v>
      </c>
      <c r="G175" s="559" t="s">
        <v>1166</v>
      </c>
      <c r="H175" s="559" t="s">
        <v>17</v>
      </c>
      <c r="I175" s="559" t="s">
        <v>1167</v>
      </c>
      <c r="J175" s="558"/>
      <c r="K175" s="559" t="s">
        <v>4234</v>
      </c>
    </row>
    <row r="176" spans="1:11" ht="18.75" customHeight="1" x14ac:dyDescent="0.35">
      <c r="A176" s="559" t="s">
        <v>4239</v>
      </c>
      <c r="B176" s="559" t="s">
        <v>4382</v>
      </c>
      <c r="C176" s="559" t="s">
        <v>1152</v>
      </c>
      <c r="D176" s="559" t="s">
        <v>1153</v>
      </c>
      <c r="E176" s="559" t="s">
        <v>45</v>
      </c>
      <c r="F176" s="559" t="s">
        <v>1151</v>
      </c>
      <c r="G176" s="559" t="s">
        <v>1154</v>
      </c>
      <c r="H176" s="559" t="s">
        <v>17</v>
      </c>
      <c r="I176" s="558"/>
      <c r="J176" s="558"/>
      <c r="K176" s="559" t="s">
        <v>4234</v>
      </c>
    </row>
    <row r="177" spans="1:11" ht="18.75" customHeight="1" x14ac:dyDescent="0.35">
      <c r="A177" s="559" t="s">
        <v>4239</v>
      </c>
      <c r="B177" s="559" t="s">
        <v>4388</v>
      </c>
      <c r="C177" s="559" t="s">
        <v>1181</v>
      </c>
      <c r="D177" s="559" t="s">
        <v>1182</v>
      </c>
      <c r="E177" s="559" t="s">
        <v>45</v>
      </c>
      <c r="F177" s="559" t="s">
        <v>1180</v>
      </c>
      <c r="G177" s="559" t="s">
        <v>1183</v>
      </c>
      <c r="H177" s="559" t="s">
        <v>17</v>
      </c>
      <c r="I177" s="558"/>
      <c r="J177" s="558"/>
      <c r="K177" s="559" t="s">
        <v>4234</v>
      </c>
    </row>
    <row r="178" spans="1:11" ht="18.75" customHeight="1" x14ac:dyDescent="0.35">
      <c r="A178" s="559" t="s">
        <v>4239</v>
      </c>
      <c r="B178" s="559" t="s">
        <v>4370</v>
      </c>
      <c r="C178" s="559" t="s">
        <v>766</v>
      </c>
      <c r="D178" s="559" t="s">
        <v>767</v>
      </c>
      <c r="E178" s="559" t="s">
        <v>45</v>
      </c>
      <c r="F178" s="559" t="s">
        <v>1102</v>
      </c>
      <c r="G178" s="559" t="s">
        <v>1103</v>
      </c>
      <c r="H178" s="559" t="s">
        <v>17</v>
      </c>
      <c r="I178" s="558"/>
      <c r="J178" s="558"/>
      <c r="K178" s="559" t="s">
        <v>4234</v>
      </c>
    </row>
    <row r="179" spans="1:11" ht="18.75" customHeight="1" x14ac:dyDescent="0.35">
      <c r="A179" s="559" t="s">
        <v>4239</v>
      </c>
      <c r="B179" s="559" t="s">
        <v>4384</v>
      </c>
      <c r="C179" s="559" t="s">
        <v>1160</v>
      </c>
      <c r="D179" s="559" t="s">
        <v>1161</v>
      </c>
      <c r="E179" s="559" t="s">
        <v>45</v>
      </c>
      <c r="F179" s="559" t="s">
        <v>1159</v>
      </c>
      <c r="G179" s="559" t="s">
        <v>1162</v>
      </c>
      <c r="H179" s="559" t="s">
        <v>17</v>
      </c>
      <c r="I179" s="558"/>
      <c r="J179" s="558"/>
      <c r="K179" s="559" t="s">
        <v>4234</v>
      </c>
    </row>
    <row r="180" spans="1:11" ht="18.75" customHeight="1" x14ac:dyDescent="0.35">
      <c r="A180" s="559" t="s">
        <v>4239</v>
      </c>
      <c r="B180" s="559" t="s">
        <v>4378</v>
      </c>
      <c r="C180" s="559" t="s">
        <v>1136</v>
      </c>
      <c r="D180" s="559" t="s">
        <v>1137</v>
      </c>
      <c r="E180" s="559" t="s">
        <v>45</v>
      </c>
      <c r="F180" s="559" t="s">
        <v>1135</v>
      </c>
      <c r="G180" s="559" t="s">
        <v>1138</v>
      </c>
      <c r="H180" s="559" t="s">
        <v>17</v>
      </c>
      <c r="I180" s="558"/>
      <c r="J180" s="558"/>
      <c r="K180" s="559" t="s">
        <v>4234</v>
      </c>
    </row>
    <row r="181" spans="1:11" ht="18.75" customHeight="1" x14ac:dyDescent="0.35">
      <c r="A181" s="559" t="s">
        <v>4239</v>
      </c>
      <c r="B181" s="559" t="s">
        <v>4387</v>
      </c>
      <c r="C181" s="559" t="s">
        <v>1177</v>
      </c>
      <c r="D181" s="559" t="s">
        <v>1178</v>
      </c>
      <c r="E181" s="559" t="s">
        <v>45</v>
      </c>
      <c r="F181" s="559" t="s">
        <v>1176</v>
      </c>
      <c r="G181" s="559" t="s">
        <v>1179</v>
      </c>
      <c r="H181" s="559" t="s">
        <v>17</v>
      </c>
      <c r="I181" s="558"/>
      <c r="J181" s="558"/>
      <c r="K181" s="559" t="s">
        <v>4234</v>
      </c>
    </row>
    <row r="182" spans="1:11" ht="18.75" customHeight="1" x14ac:dyDescent="0.35">
      <c r="A182" s="559" t="s">
        <v>4239</v>
      </c>
      <c r="B182" s="559" t="s">
        <v>4386</v>
      </c>
      <c r="C182" s="559" t="s">
        <v>1173</v>
      </c>
      <c r="D182" s="559" t="s">
        <v>1174</v>
      </c>
      <c r="E182" s="559" t="s">
        <v>45</v>
      </c>
      <c r="F182" s="559" t="s">
        <v>1172</v>
      </c>
      <c r="G182" s="559" t="s">
        <v>1175</v>
      </c>
      <c r="H182" s="559" t="s">
        <v>17</v>
      </c>
      <c r="I182" s="558"/>
      <c r="J182" s="558"/>
      <c r="K182" s="559" t="s">
        <v>4234</v>
      </c>
    </row>
    <row r="183" spans="1:11" ht="18.75" customHeight="1" x14ac:dyDescent="0.35">
      <c r="A183" s="559" t="s">
        <v>4239</v>
      </c>
      <c r="B183" s="559" t="s">
        <v>4379</v>
      </c>
      <c r="C183" s="559" t="s">
        <v>1140</v>
      </c>
      <c r="D183" s="559" t="s">
        <v>1141</v>
      </c>
      <c r="E183" s="559" t="s">
        <v>45</v>
      </c>
      <c r="F183" s="559" t="s">
        <v>1139</v>
      </c>
      <c r="G183" s="559" t="s">
        <v>1142</v>
      </c>
      <c r="H183" s="559" t="s">
        <v>17</v>
      </c>
      <c r="I183" s="558"/>
      <c r="J183" s="558"/>
      <c r="K183" s="559" t="s">
        <v>4234</v>
      </c>
    </row>
    <row r="184" spans="1:11" ht="18.75" customHeight="1" x14ac:dyDescent="0.35">
      <c r="A184" s="559" t="s">
        <v>4239</v>
      </c>
      <c r="B184" s="559" t="s">
        <v>4371</v>
      </c>
      <c r="C184" s="559" t="s">
        <v>1105</v>
      </c>
      <c r="D184" s="559" t="s">
        <v>1106</v>
      </c>
      <c r="E184" s="559" t="s">
        <v>45</v>
      </c>
      <c r="F184" s="559" t="s">
        <v>1104</v>
      </c>
      <c r="G184" s="559" t="s">
        <v>1107</v>
      </c>
      <c r="H184" s="559" t="s">
        <v>17</v>
      </c>
      <c r="I184" s="558"/>
      <c r="J184" s="558"/>
      <c r="K184" s="559" t="s">
        <v>4234</v>
      </c>
    </row>
    <row r="185" spans="1:11" ht="18.75" customHeight="1" x14ac:dyDescent="0.35">
      <c r="A185" s="559" t="s">
        <v>4239</v>
      </c>
      <c r="B185" s="559" t="s">
        <v>4368</v>
      </c>
      <c r="C185" s="559" t="s">
        <v>927</v>
      </c>
      <c r="D185" s="559" t="s">
        <v>928</v>
      </c>
      <c r="E185" s="559" t="s">
        <v>45</v>
      </c>
      <c r="F185" s="559" t="s">
        <v>1096</v>
      </c>
      <c r="G185" s="559" t="s">
        <v>1097</v>
      </c>
      <c r="H185" s="559" t="s">
        <v>17</v>
      </c>
      <c r="I185" s="558"/>
      <c r="J185" s="558"/>
      <c r="K185" s="559" t="s">
        <v>4234</v>
      </c>
    </row>
    <row r="186" spans="1:11" ht="18.75" customHeight="1" x14ac:dyDescent="0.35">
      <c r="A186" s="559" t="s">
        <v>4239</v>
      </c>
      <c r="B186" s="559" t="s">
        <v>4391</v>
      </c>
      <c r="C186" s="559" t="s">
        <v>1193</v>
      </c>
      <c r="D186" s="559" t="s">
        <v>1194</v>
      </c>
      <c r="E186" s="559" t="s">
        <v>45</v>
      </c>
      <c r="F186" s="559" t="s">
        <v>1192</v>
      </c>
      <c r="G186" s="559" t="s">
        <v>1195</v>
      </c>
      <c r="H186" s="559" t="s">
        <v>17</v>
      </c>
      <c r="I186" s="558"/>
      <c r="J186" s="558"/>
      <c r="K186" s="559" t="s">
        <v>4234</v>
      </c>
    </row>
    <row r="187" spans="1:11" ht="18.75" customHeight="1" x14ac:dyDescent="0.35">
      <c r="A187" s="559" t="s">
        <v>4239</v>
      </c>
      <c r="B187" s="559" t="s">
        <v>4389</v>
      </c>
      <c r="C187" s="559" t="s">
        <v>1185</v>
      </c>
      <c r="D187" s="559" t="s">
        <v>1186</v>
      </c>
      <c r="E187" s="559" t="s">
        <v>45</v>
      </c>
      <c r="F187" s="559" t="s">
        <v>1184</v>
      </c>
      <c r="G187" s="559" t="s">
        <v>1187</v>
      </c>
      <c r="H187" s="559" t="s">
        <v>17</v>
      </c>
      <c r="I187" s="570"/>
      <c r="J187" s="558"/>
      <c r="K187" s="559" t="s">
        <v>4234</v>
      </c>
    </row>
    <row r="188" spans="1:11" ht="18.75" customHeight="1" x14ac:dyDescent="0.35">
      <c r="A188" s="559" t="s">
        <v>4239</v>
      </c>
      <c r="B188" s="559" t="s">
        <v>7181</v>
      </c>
      <c r="C188" s="559" t="s">
        <v>1128</v>
      </c>
      <c r="D188" s="559" t="s">
        <v>1129</v>
      </c>
      <c r="E188" s="559" t="s">
        <v>45</v>
      </c>
      <c r="F188" s="559" t="s">
        <v>1127</v>
      </c>
      <c r="G188" s="559" t="s">
        <v>1130</v>
      </c>
      <c r="H188" s="559" t="s">
        <v>17</v>
      </c>
      <c r="I188" s="558"/>
      <c r="J188" s="558"/>
      <c r="K188" s="559" t="s">
        <v>4234</v>
      </c>
    </row>
    <row r="189" spans="1:11" ht="18.75" customHeight="1" x14ac:dyDescent="0.35">
      <c r="A189" s="559" t="s">
        <v>4239</v>
      </c>
      <c r="B189" s="559" t="s">
        <v>7182</v>
      </c>
      <c r="C189" s="559" t="s">
        <v>1169</v>
      </c>
      <c r="D189" s="559" t="s">
        <v>1170</v>
      </c>
      <c r="E189" s="559" t="s">
        <v>45</v>
      </c>
      <c r="F189" s="559" t="s">
        <v>1168</v>
      </c>
      <c r="G189" s="559" t="s">
        <v>1171</v>
      </c>
      <c r="H189" s="559" t="s">
        <v>17</v>
      </c>
      <c r="I189" s="558"/>
      <c r="J189" s="558"/>
      <c r="K189" s="559" t="s">
        <v>4234</v>
      </c>
    </row>
    <row r="190" spans="1:11" ht="18.75" customHeight="1" x14ac:dyDescent="0.35">
      <c r="A190" s="559" t="s">
        <v>4239</v>
      </c>
      <c r="B190" s="559" t="s">
        <v>4381</v>
      </c>
      <c r="C190" s="559" t="s">
        <v>1148</v>
      </c>
      <c r="D190" s="559" t="s">
        <v>1149</v>
      </c>
      <c r="E190" s="559" t="s">
        <v>45</v>
      </c>
      <c r="F190" s="559" t="s">
        <v>1147</v>
      </c>
      <c r="G190" s="559" t="s">
        <v>1150</v>
      </c>
      <c r="H190" s="559" t="s">
        <v>17</v>
      </c>
      <c r="I190" s="558"/>
      <c r="J190" s="558"/>
      <c r="K190" s="559" t="s">
        <v>4234</v>
      </c>
    </row>
    <row r="191" spans="1:11" ht="18.75" customHeight="1" x14ac:dyDescent="0.35">
      <c r="A191" s="559" t="s">
        <v>4239</v>
      </c>
      <c r="B191" s="559" t="s">
        <v>4374</v>
      </c>
      <c r="C191" s="559" t="s">
        <v>1117</v>
      </c>
      <c r="D191" s="559" t="s">
        <v>70</v>
      </c>
      <c r="E191" s="559" t="s">
        <v>45</v>
      </c>
      <c r="F191" s="559" t="s">
        <v>1116</v>
      </c>
      <c r="G191" s="559" t="s">
        <v>1118</v>
      </c>
      <c r="H191" s="559" t="s">
        <v>17</v>
      </c>
      <c r="I191" s="558"/>
      <c r="J191" s="558"/>
      <c r="K191" s="559" t="s">
        <v>4234</v>
      </c>
    </row>
    <row r="192" spans="1:11" ht="18.75" customHeight="1" x14ac:dyDescent="0.35">
      <c r="A192" s="559" t="s">
        <v>4239</v>
      </c>
      <c r="B192" s="559" t="s">
        <v>7180</v>
      </c>
      <c r="C192" s="559" t="s">
        <v>1093</v>
      </c>
      <c r="D192" s="559" t="s">
        <v>1094</v>
      </c>
      <c r="E192" s="559" t="s">
        <v>45</v>
      </c>
      <c r="F192" s="559" t="s">
        <v>1092</v>
      </c>
      <c r="G192" s="559" t="s">
        <v>1095</v>
      </c>
      <c r="H192" s="559" t="s">
        <v>17</v>
      </c>
      <c r="I192" s="558"/>
      <c r="J192" s="558"/>
      <c r="K192" s="559" t="s">
        <v>4234</v>
      </c>
    </row>
    <row r="193" spans="1:11" ht="18.75" customHeight="1" x14ac:dyDescent="0.35">
      <c r="A193" s="559" t="s">
        <v>4239</v>
      </c>
      <c r="B193" s="559" t="s">
        <v>4390</v>
      </c>
      <c r="C193" s="559" t="s">
        <v>1189</v>
      </c>
      <c r="D193" s="559" t="s">
        <v>1190</v>
      </c>
      <c r="E193" s="559" t="s">
        <v>45</v>
      </c>
      <c r="F193" s="559" t="s">
        <v>1188</v>
      </c>
      <c r="G193" s="559" t="s">
        <v>1191</v>
      </c>
      <c r="H193" s="559" t="s">
        <v>17</v>
      </c>
      <c r="I193" s="558"/>
      <c r="J193" s="558"/>
      <c r="K193" s="559" t="s">
        <v>4234</v>
      </c>
    </row>
    <row r="194" spans="1:11" ht="18.75" customHeight="1" x14ac:dyDescent="0.35">
      <c r="A194" s="559" t="s">
        <v>4239</v>
      </c>
      <c r="B194" s="559" t="s">
        <v>4366</v>
      </c>
      <c r="C194" s="559" t="s">
        <v>1085</v>
      </c>
      <c r="D194" s="559" t="s">
        <v>1086</v>
      </c>
      <c r="E194" s="559" t="s">
        <v>45</v>
      </c>
      <c r="F194" s="559" t="s">
        <v>1084</v>
      </c>
      <c r="G194" s="559" t="s">
        <v>1087</v>
      </c>
      <c r="H194" s="559" t="s">
        <v>17</v>
      </c>
      <c r="I194" s="558"/>
      <c r="J194" s="558"/>
      <c r="K194" s="559" t="s">
        <v>4234</v>
      </c>
    </row>
    <row r="195" spans="1:11" ht="18.75" customHeight="1" x14ac:dyDescent="0.35">
      <c r="A195" s="559" t="s">
        <v>4240</v>
      </c>
      <c r="B195" s="559" t="s">
        <v>4433</v>
      </c>
      <c r="C195" s="559" t="s">
        <v>1377</v>
      </c>
      <c r="D195" s="559" t="s">
        <v>1378</v>
      </c>
      <c r="E195" s="559" t="s">
        <v>51</v>
      </c>
      <c r="F195" s="559" t="s">
        <v>1376</v>
      </c>
      <c r="G195" s="559" t="s">
        <v>1379</v>
      </c>
      <c r="H195" s="559" t="s">
        <v>17</v>
      </c>
      <c r="I195" s="558"/>
      <c r="J195" s="558"/>
      <c r="K195" s="559" t="s">
        <v>4234</v>
      </c>
    </row>
    <row r="196" spans="1:11" ht="18.75" customHeight="1" x14ac:dyDescent="0.35">
      <c r="A196" s="559" t="s">
        <v>4240</v>
      </c>
      <c r="B196" s="559" t="s">
        <v>7186</v>
      </c>
      <c r="C196" s="559" t="s">
        <v>1327</v>
      </c>
      <c r="D196" s="559" t="s">
        <v>1328</v>
      </c>
      <c r="E196" s="559" t="s">
        <v>51</v>
      </c>
      <c r="F196" s="559" t="s">
        <v>1326</v>
      </c>
      <c r="G196" s="559" t="s">
        <v>1329</v>
      </c>
      <c r="H196" s="559" t="s">
        <v>17</v>
      </c>
      <c r="I196" s="558"/>
      <c r="J196" s="558"/>
      <c r="K196" s="559" t="s">
        <v>4234</v>
      </c>
    </row>
    <row r="197" spans="1:11" ht="18.75" customHeight="1" x14ac:dyDescent="0.35">
      <c r="A197" s="559" t="s">
        <v>4240</v>
      </c>
      <c r="B197" s="559" t="s">
        <v>4415</v>
      </c>
      <c r="C197" s="559" t="s">
        <v>1300</v>
      </c>
      <c r="D197" s="559" t="s">
        <v>1301</v>
      </c>
      <c r="E197" s="559" t="s">
        <v>51</v>
      </c>
      <c r="F197" s="559" t="s">
        <v>1299</v>
      </c>
      <c r="G197" s="559" t="s">
        <v>1302</v>
      </c>
      <c r="H197" s="559" t="s">
        <v>17</v>
      </c>
      <c r="I197" s="558"/>
      <c r="J197" s="558"/>
      <c r="K197" s="559" t="s">
        <v>4234</v>
      </c>
    </row>
    <row r="198" spans="1:11" ht="18.75" customHeight="1" x14ac:dyDescent="0.35">
      <c r="A198" s="559" t="s">
        <v>4240</v>
      </c>
      <c r="B198" s="559" t="s">
        <v>7183</v>
      </c>
      <c r="C198" s="559" t="s">
        <v>1209</v>
      </c>
      <c r="D198" s="559" t="s">
        <v>1210</v>
      </c>
      <c r="E198" s="559" t="s">
        <v>51</v>
      </c>
      <c r="F198" s="559" t="s">
        <v>1208</v>
      </c>
      <c r="G198" s="559" t="s">
        <v>1211</v>
      </c>
      <c r="H198" s="559" t="s">
        <v>17</v>
      </c>
      <c r="I198" s="558"/>
      <c r="J198" s="558"/>
      <c r="K198" s="559" t="s">
        <v>4234</v>
      </c>
    </row>
    <row r="199" spans="1:11" ht="18.75" customHeight="1" x14ac:dyDescent="0.35">
      <c r="A199" s="559" t="s">
        <v>4240</v>
      </c>
      <c r="B199" s="559" t="s">
        <v>4397</v>
      </c>
      <c r="C199" s="559" t="s">
        <v>1221</v>
      </c>
      <c r="D199" s="559" t="s">
        <v>1222</v>
      </c>
      <c r="E199" s="559" t="s">
        <v>51</v>
      </c>
      <c r="F199" s="559" t="s">
        <v>1220</v>
      </c>
      <c r="G199" s="559" t="s">
        <v>1223</v>
      </c>
      <c r="H199" s="559" t="s">
        <v>17</v>
      </c>
      <c r="I199" s="558"/>
      <c r="J199" s="558"/>
      <c r="K199" s="559" t="s">
        <v>4234</v>
      </c>
    </row>
    <row r="200" spans="1:11" ht="18.75" customHeight="1" x14ac:dyDescent="0.35">
      <c r="A200" s="559" t="s">
        <v>4240</v>
      </c>
      <c r="B200" s="559" t="s">
        <v>4407</v>
      </c>
      <c r="C200" s="559" t="s">
        <v>1264</v>
      </c>
      <c r="D200" s="559" t="s">
        <v>1265</v>
      </c>
      <c r="E200" s="559" t="s">
        <v>51</v>
      </c>
      <c r="F200" s="559" t="s">
        <v>1263</v>
      </c>
      <c r="G200" s="559" t="s">
        <v>1266</v>
      </c>
      <c r="H200" s="559" t="s">
        <v>17</v>
      </c>
      <c r="I200" s="558"/>
      <c r="J200" s="558"/>
      <c r="K200" s="559" t="s">
        <v>4234</v>
      </c>
    </row>
    <row r="201" spans="1:11" ht="18.75" customHeight="1" x14ac:dyDescent="0.35">
      <c r="A201" s="559" t="s">
        <v>4240</v>
      </c>
      <c r="B201" s="559" t="s">
        <v>4420</v>
      </c>
      <c r="C201" s="559" t="s">
        <v>1319</v>
      </c>
      <c r="D201" s="559" t="s">
        <v>1320</v>
      </c>
      <c r="E201" s="559" t="s">
        <v>51</v>
      </c>
      <c r="F201" s="559" t="s">
        <v>1318</v>
      </c>
      <c r="G201" s="559" t="s">
        <v>1321</v>
      </c>
      <c r="H201" s="559" t="s">
        <v>17</v>
      </c>
      <c r="I201" s="558"/>
      <c r="J201" s="558"/>
      <c r="K201" s="559" t="s">
        <v>4234</v>
      </c>
    </row>
    <row r="202" spans="1:11" ht="18.75" customHeight="1" x14ac:dyDescent="0.35">
      <c r="A202" s="559" t="s">
        <v>4240</v>
      </c>
      <c r="B202" s="559" t="s">
        <v>4404</v>
      </c>
      <c r="C202" s="559" t="s">
        <v>1252</v>
      </c>
      <c r="D202" s="559" t="s">
        <v>1253</v>
      </c>
      <c r="E202" s="559" t="s">
        <v>51</v>
      </c>
      <c r="F202" s="559" t="s">
        <v>1251</v>
      </c>
      <c r="G202" s="559" t="s">
        <v>1254</v>
      </c>
      <c r="H202" s="559" t="s">
        <v>17</v>
      </c>
      <c r="I202" s="558"/>
      <c r="J202" s="558"/>
      <c r="K202" s="559" t="s">
        <v>4234</v>
      </c>
    </row>
    <row r="203" spans="1:11" ht="18.75" customHeight="1" x14ac:dyDescent="0.35">
      <c r="A203" s="559" t="s">
        <v>4240</v>
      </c>
      <c r="B203" s="559" t="s">
        <v>4428</v>
      </c>
      <c r="C203" s="559" t="s">
        <v>1354</v>
      </c>
      <c r="D203" s="559" t="s">
        <v>1355</v>
      </c>
      <c r="E203" s="559" t="s">
        <v>51</v>
      </c>
      <c r="F203" s="559" t="s">
        <v>1353</v>
      </c>
      <c r="G203" s="559" t="s">
        <v>1356</v>
      </c>
      <c r="H203" s="559" t="s">
        <v>17</v>
      </c>
      <c r="I203" s="558"/>
      <c r="J203" s="558"/>
      <c r="K203" s="559" t="s">
        <v>4234</v>
      </c>
    </row>
    <row r="204" spans="1:11" ht="18.75" customHeight="1" x14ac:dyDescent="0.35">
      <c r="A204" s="559" t="s">
        <v>4240</v>
      </c>
      <c r="B204" s="559" t="s">
        <v>4426</v>
      </c>
      <c r="C204" s="559" t="s">
        <v>1344</v>
      </c>
      <c r="D204" s="559" t="s">
        <v>1345</v>
      </c>
      <c r="E204" s="559" t="s">
        <v>51</v>
      </c>
      <c r="F204" s="559" t="s">
        <v>1343</v>
      </c>
      <c r="G204" s="559" t="s">
        <v>1346</v>
      </c>
      <c r="H204" s="559" t="s">
        <v>17</v>
      </c>
      <c r="I204" s="558"/>
      <c r="J204" s="558"/>
      <c r="K204" s="559" t="s">
        <v>4234</v>
      </c>
    </row>
    <row r="205" spans="1:11" ht="18.75" customHeight="1" x14ac:dyDescent="0.35">
      <c r="A205" s="559" t="s">
        <v>4240</v>
      </c>
      <c r="B205" s="559" t="s">
        <v>4429</v>
      </c>
      <c r="C205" s="559" t="s">
        <v>1358</v>
      </c>
      <c r="D205" s="559" t="s">
        <v>1359</v>
      </c>
      <c r="E205" s="559" t="s">
        <v>51</v>
      </c>
      <c r="F205" s="559" t="s">
        <v>1357</v>
      </c>
      <c r="G205" s="559" t="s">
        <v>1360</v>
      </c>
      <c r="H205" s="559" t="s">
        <v>17</v>
      </c>
      <c r="I205" s="558"/>
      <c r="J205" s="558"/>
      <c r="K205" s="559" t="s">
        <v>4234</v>
      </c>
    </row>
    <row r="206" spans="1:11" ht="18.75" customHeight="1" x14ac:dyDescent="0.35">
      <c r="A206" s="559" t="s">
        <v>4240</v>
      </c>
      <c r="B206" s="559" t="s">
        <v>4418</v>
      </c>
      <c r="C206" s="559" t="s">
        <v>1311</v>
      </c>
      <c r="D206" s="559" t="s">
        <v>1312</v>
      </c>
      <c r="E206" s="559" t="s">
        <v>51</v>
      </c>
      <c r="F206" s="559" t="s">
        <v>1310</v>
      </c>
      <c r="G206" s="559" t="s">
        <v>1313</v>
      </c>
      <c r="H206" s="559" t="s">
        <v>17</v>
      </c>
      <c r="I206" s="558"/>
      <c r="J206" s="558"/>
      <c r="K206" s="559" t="s">
        <v>4234</v>
      </c>
    </row>
    <row r="207" spans="1:11" ht="18.75" customHeight="1" x14ac:dyDescent="0.35">
      <c r="A207" s="559" t="s">
        <v>4240</v>
      </c>
      <c r="B207" s="559" t="s">
        <v>4406</v>
      </c>
      <c r="C207" s="559" t="s">
        <v>1260</v>
      </c>
      <c r="D207" s="559" t="s">
        <v>1261</v>
      </c>
      <c r="E207" s="559" t="s">
        <v>51</v>
      </c>
      <c r="F207" s="559" t="s">
        <v>1259</v>
      </c>
      <c r="G207" s="559" t="s">
        <v>1262</v>
      </c>
      <c r="H207" s="559" t="s">
        <v>17</v>
      </c>
      <c r="I207" s="558"/>
      <c r="J207" s="558"/>
      <c r="K207" s="559" t="s">
        <v>4234</v>
      </c>
    </row>
    <row r="208" spans="1:11" ht="18.75" customHeight="1" x14ac:dyDescent="0.35">
      <c r="A208" s="559" t="s">
        <v>4240</v>
      </c>
      <c r="B208" s="559" t="s">
        <v>4405</v>
      </c>
      <c r="C208" s="559" t="s">
        <v>1256</v>
      </c>
      <c r="D208" s="559" t="s">
        <v>1257</v>
      </c>
      <c r="E208" s="559" t="s">
        <v>51</v>
      </c>
      <c r="F208" s="559" t="s">
        <v>1255</v>
      </c>
      <c r="G208" s="559" t="s">
        <v>1258</v>
      </c>
      <c r="H208" s="559" t="s">
        <v>17</v>
      </c>
      <c r="I208" s="558"/>
      <c r="J208" s="558"/>
      <c r="K208" s="559" t="s">
        <v>4234</v>
      </c>
    </row>
    <row r="209" spans="1:11" ht="18.75" customHeight="1" x14ac:dyDescent="0.35">
      <c r="A209" s="559" t="s">
        <v>4240</v>
      </c>
      <c r="B209" s="559" t="s">
        <v>4394</v>
      </c>
      <c r="C209" s="559" t="s">
        <v>1205</v>
      </c>
      <c r="D209" s="559" t="s">
        <v>1206</v>
      </c>
      <c r="E209" s="559" t="s">
        <v>51</v>
      </c>
      <c r="F209" s="559" t="s">
        <v>1204</v>
      </c>
      <c r="G209" s="559" t="s">
        <v>1207</v>
      </c>
      <c r="H209" s="559" t="s">
        <v>17</v>
      </c>
      <c r="I209" s="558"/>
      <c r="J209" s="558"/>
      <c r="K209" s="559" t="s">
        <v>4234</v>
      </c>
    </row>
    <row r="210" spans="1:11" ht="18.75" customHeight="1" x14ac:dyDescent="0.35">
      <c r="A210" s="559" t="s">
        <v>4240</v>
      </c>
      <c r="B210" s="559" t="s">
        <v>4402</v>
      </c>
      <c r="C210" s="559" t="s">
        <v>1241</v>
      </c>
      <c r="D210" s="559" t="s">
        <v>1242</v>
      </c>
      <c r="E210" s="559" t="s">
        <v>51</v>
      </c>
      <c r="F210" s="559" t="s">
        <v>1240</v>
      </c>
      <c r="G210" s="559" t="s">
        <v>1243</v>
      </c>
      <c r="H210" s="559" t="s">
        <v>17</v>
      </c>
      <c r="I210" s="558"/>
      <c r="J210" s="558"/>
      <c r="K210" s="559" t="s">
        <v>4234</v>
      </c>
    </row>
    <row r="211" spans="1:11" ht="18.75" customHeight="1" x14ac:dyDescent="0.35">
      <c r="A211" s="559" t="s">
        <v>4240</v>
      </c>
      <c r="B211" s="559" t="s">
        <v>4424</v>
      </c>
      <c r="C211" s="559" t="s">
        <v>1337</v>
      </c>
      <c r="D211" s="559" t="s">
        <v>71</v>
      </c>
      <c r="E211" s="559" t="s">
        <v>51</v>
      </c>
      <c r="F211" s="559" t="s">
        <v>1336</v>
      </c>
      <c r="G211" s="559" t="s">
        <v>1338</v>
      </c>
      <c r="H211" s="559" t="s">
        <v>17</v>
      </c>
      <c r="I211" s="558"/>
      <c r="J211" s="558"/>
      <c r="K211" s="559" t="s">
        <v>4234</v>
      </c>
    </row>
    <row r="212" spans="1:11" ht="18.75" customHeight="1" x14ac:dyDescent="0.35">
      <c r="A212" s="559" t="s">
        <v>4240</v>
      </c>
      <c r="B212" s="559" t="s">
        <v>4434</v>
      </c>
      <c r="C212" s="559" t="s">
        <v>1381</v>
      </c>
      <c r="D212" s="559" t="s">
        <v>1382</v>
      </c>
      <c r="E212" s="559" t="s">
        <v>51</v>
      </c>
      <c r="F212" s="559" t="s">
        <v>1380</v>
      </c>
      <c r="G212" s="559" t="s">
        <v>1383</v>
      </c>
      <c r="H212" s="559" t="s">
        <v>17</v>
      </c>
      <c r="I212" s="558"/>
      <c r="J212" s="558"/>
      <c r="K212" s="559" t="s">
        <v>4234</v>
      </c>
    </row>
    <row r="213" spans="1:11" ht="18.75" customHeight="1" x14ac:dyDescent="0.35">
      <c r="A213" s="559" t="s">
        <v>4240</v>
      </c>
      <c r="B213" s="559" t="s">
        <v>4425</v>
      </c>
      <c r="C213" s="559" t="s">
        <v>1340</v>
      </c>
      <c r="D213" s="559" t="s">
        <v>1341</v>
      </c>
      <c r="E213" s="559" t="s">
        <v>51</v>
      </c>
      <c r="F213" s="559" t="s">
        <v>1339</v>
      </c>
      <c r="G213" s="559" t="s">
        <v>1342</v>
      </c>
      <c r="H213" s="559" t="s">
        <v>17</v>
      </c>
      <c r="I213" s="558"/>
      <c r="J213" s="558"/>
      <c r="K213" s="559" t="s">
        <v>4234</v>
      </c>
    </row>
    <row r="214" spans="1:11" ht="18.75" customHeight="1" x14ac:dyDescent="0.35">
      <c r="A214" s="559" t="s">
        <v>4240</v>
      </c>
      <c r="B214" s="559" t="s">
        <v>4416</v>
      </c>
      <c r="C214" s="559" t="s">
        <v>1304</v>
      </c>
      <c r="D214" s="559" t="s">
        <v>73</v>
      </c>
      <c r="E214" s="559" t="s">
        <v>51</v>
      </c>
      <c r="F214" s="559" t="s">
        <v>1303</v>
      </c>
      <c r="G214" s="559" t="s">
        <v>1305</v>
      </c>
      <c r="H214" s="559" t="s">
        <v>17</v>
      </c>
      <c r="I214" s="558"/>
      <c r="J214" s="558"/>
      <c r="K214" s="559" t="s">
        <v>4234</v>
      </c>
    </row>
    <row r="215" spans="1:11" ht="18.75" customHeight="1" x14ac:dyDescent="0.35">
      <c r="A215" s="559" t="s">
        <v>4240</v>
      </c>
      <c r="B215" s="559" t="s">
        <v>4399</v>
      </c>
      <c r="C215" s="559" t="s">
        <v>1229</v>
      </c>
      <c r="D215" s="559" t="s">
        <v>1230</v>
      </c>
      <c r="E215" s="559" t="s">
        <v>51</v>
      </c>
      <c r="F215" s="559" t="s">
        <v>1228</v>
      </c>
      <c r="G215" s="559" t="s">
        <v>1231</v>
      </c>
      <c r="H215" s="559" t="s">
        <v>17</v>
      </c>
      <c r="I215" s="558"/>
      <c r="J215" s="558"/>
      <c r="K215" s="559" t="s">
        <v>4234</v>
      </c>
    </row>
    <row r="216" spans="1:11" ht="18.75" customHeight="1" x14ac:dyDescent="0.35">
      <c r="A216" s="559" t="s">
        <v>4240</v>
      </c>
      <c r="B216" s="559" t="s">
        <v>7184</v>
      </c>
      <c r="C216" s="559" t="s">
        <v>1249</v>
      </c>
      <c r="D216" s="559" t="s">
        <v>18</v>
      </c>
      <c r="E216" s="559" t="s">
        <v>51</v>
      </c>
      <c r="F216" s="559" t="s">
        <v>1248</v>
      </c>
      <c r="G216" s="559" t="s">
        <v>1250</v>
      </c>
      <c r="H216" s="559" t="s">
        <v>17</v>
      </c>
      <c r="I216" s="558"/>
      <c r="J216" s="558"/>
      <c r="K216" s="559" t="s">
        <v>4234</v>
      </c>
    </row>
    <row r="217" spans="1:11" ht="18.75" customHeight="1" x14ac:dyDescent="0.35">
      <c r="A217" s="559" t="s">
        <v>4240</v>
      </c>
      <c r="B217" s="559" t="s">
        <v>4412</v>
      </c>
      <c r="C217" s="559" t="s">
        <v>1284</v>
      </c>
      <c r="D217" s="559" t="s">
        <v>1285</v>
      </c>
      <c r="E217" s="559" t="s">
        <v>51</v>
      </c>
      <c r="F217" s="559" t="s">
        <v>1283</v>
      </c>
      <c r="G217" s="559" t="s">
        <v>1286</v>
      </c>
      <c r="H217" s="559" t="s">
        <v>17</v>
      </c>
      <c r="I217" s="558"/>
      <c r="J217" s="558"/>
      <c r="K217" s="559" t="s">
        <v>4234</v>
      </c>
    </row>
    <row r="218" spans="1:11" ht="18.75" customHeight="1" x14ac:dyDescent="0.35">
      <c r="A218" s="559" t="s">
        <v>4240</v>
      </c>
      <c r="B218" s="559" t="s">
        <v>4413</v>
      </c>
      <c r="C218" s="559" t="s">
        <v>1292</v>
      </c>
      <c r="D218" s="559" t="s">
        <v>1293</v>
      </c>
      <c r="E218" s="559" t="s">
        <v>51</v>
      </c>
      <c r="F218" s="559" t="s">
        <v>1291</v>
      </c>
      <c r="G218" s="559" t="s">
        <v>1294</v>
      </c>
      <c r="H218" s="559" t="s">
        <v>17</v>
      </c>
      <c r="I218" s="558"/>
      <c r="J218" s="558"/>
      <c r="K218" s="559" t="s">
        <v>4234</v>
      </c>
    </row>
    <row r="219" spans="1:11" ht="18.75" customHeight="1" x14ac:dyDescent="0.35">
      <c r="A219" s="559" t="s">
        <v>4240</v>
      </c>
      <c r="B219" s="559" t="s">
        <v>4400</v>
      </c>
      <c r="C219" s="559" t="s">
        <v>1233</v>
      </c>
      <c r="D219" s="559" t="s">
        <v>1234</v>
      </c>
      <c r="E219" s="559" t="s">
        <v>51</v>
      </c>
      <c r="F219" s="559" t="s">
        <v>1232</v>
      </c>
      <c r="G219" s="559" t="s">
        <v>1235</v>
      </c>
      <c r="H219" s="559" t="s">
        <v>17</v>
      </c>
      <c r="I219" s="558"/>
      <c r="J219" s="558"/>
      <c r="K219" s="559" t="s">
        <v>4234</v>
      </c>
    </row>
    <row r="220" spans="1:11" ht="18.75" customHeight="1" x14ac:dyDescent="0.35">
      <c r="A220" s="559" t="s">
        <v>4240</v>
      </c>
      <c r="B220" s="559" t="s">
        <v>4419</v>
      </c>
      <c r="C220" s="559" t="s">
        <v>1315</v>
      </c>
      <c r="D220" s="559" t="s">
        <v>1316</v>
      </c>
      <c r="E220" s="559" t="s">
        <v>51</v>
      </c>
      <c r="F220" s="559" t="s">
        <v>1314</v>
      </c>
      <c r="G220" s="559" t="s">
        <v>1317</v>
      </c>
      <c r="H220" s="559" t="s">
        <v>17</v>
      </c>
      <c r="I220" s="558"/>
      <c r="J220" s="558"/>
      <c r="K220" s="559" t="s">
        <v>4234</v>
      </c>
    </row>
    <row r="221" spans="1:11" ht="18.75" customHeight="1" x14ac:dyDescent="0.35">
      <c r="A221" s="559" t="s">
        <v>4240</v>
      </c>
      <c r="B221" s="559" t="s">
        <v>4423</v>
      </c>
      <c r="C221" s="559" t="s">
        <v>1333</v>
      </c>
      <c r="D221" s="559" t="s">
        <v>1334</v>
      </c>
      <c r="E221" s="559" t="s">
        <v>51</v>
      </c>
      <c r="F221" s="559" t="s">
        <v>1332</v>
      </c>
      <c r="G221" s="559" t="s">
        <v>1335</v>
      </c>
      <c r="H221" s="559" t="s">
        <v>17</v>
      </c>
      <c r="I221" s="558"/>
      <c r="J221" s="558"/>
      <c r="K221" s="559" t="s">
        <v>4234</v>
      </c>
    </row>
    <row r="222" spans="1:11" ht="18.75" customHeight="1" x14ac:dyDescent="0.35">
      <c r="A222" s="559" t="s">
        <v>4240</v>
      </c>
      <c r="B222" s="559" t="s">
        <v>4414</v>
      </c>
      <c r="C222" s="559" t="s">
        <v>1296</v>
      </c>
      <c r="D222" s="559" t="s">
        <v>1297</v>
      </c>
      <c r="E222" s="559" t="s">
        <v>51</v>
      </c>
      <c r="F222" s="559" t="s">
        <v>1295</v>
      </c>
      <c r="G222" s="559" t="s">
        <v>1298</v>
      </c>
      <c r="H222" s="559" t="s">
        <v>17</v>
      </c>
      <c r="I222" s="558"/>
      <c r="J222" s="558"/>
      <c r="K222" s="559" t="s">
        <v>4234</v>
      </c>
    </row>
    <row r="223" spans="1:11" ht="18.75" customHeight="1" x14ac:dyDescent="0.35">
      <c r="A223" s="559" t="s">
        <v>4240</v>
      </c>
      <c r="B223" s="559" t="s">
        <v>4396</v>
      </c>
      <c r="C223" s="559" t="s">
        <v>1217</v>
      </c>
      <c r="D223" s="559" t="s">
        <v>1218</v>
      </c>
      <c r="E223" s="559" t="s">
        <v>51</v>
      </c>
      <c r="F223" s="559" t="s">
        <v>1216</v>
      </c>
      <c r="G223" s="559" t="s">
        <v>1219</v>
      </c>
      <c r="H223" s="559" t="s">
        <v>17</v>
      </c>
      <c r="I223" s="558"/>
      <c r="J223" s="558"/>
      <c r="K223" s="559" t="s">
        <v>4234</v>
      </c>
    </row>
    <row r="224" spans="1:11" ht="18.75" customHeight="1" x14ac:dyDescent="0.35">
      <c r="A224" s="559" t="s">
        <v>4240</v>
      </c>
      <c r="B224" s="559" t="s">
        <v>4432</v>
      </c>
      <c r="C224" s="559" t="s">
        <v>915</v>
      </c>
      <c r="D224" s="559" t="s">
        <v>1374</v>
      </c>
      <c r="E224" s="559" t="s">
        <v>51</v>
      </c>
      <c r="F224" s="559" t="s">
        <v>1373</v>
      </c>
      <c r="G224" s="559" t="s">
        <v>1375</v>
      </c>
      <c r="H224" s="559" t="s">
        <v>17</v>
      </c>
      <c r="I224" s="558"/>
      <c r="J224" s="558"/>
      <c r="K224" s="559" t="s">
        <v>4234</v>
      </c>
    </row>
    <row r="225" spans="1:11" ht="18.75" customHeight="1" x14ac:dyDescent="0.35">
      <c r="A225" s="559" t="s">
        <v>4240</v>
      </c>
      <c r="B225" s="559" t="s">
        <v>4408</v>
      </c>
      <c r="C225" s="559" t="s">
        <v>1268</v>
      </c>
      <c r="D225" s="559" t="s">
        <v>1269</v>
      </c>
      <c r="E225" s="559" t="s">
        <v>51</v>
      </c>
      <c r="F225" s="559" t="s">
        <v>1267</v>
      </c>
      <c r="G225" s="559" t="s">
        <v>1270</v>
      </c>
      <c r="H225" s="559" t="s">
        <v>17</v>
      </c>
      <c r="I225" s="558"/>
      <c r="J225" s="558"/>
      <c r="K225" s="559" t="s">
        <v>4234</v>
      </c>
    </row>
    <row r="226" spans="1:11" ht="18.75" customHeight="1" x14ac:dyDescent="0.35">
      <c r="A226" s="559" t="s">
        <v>4240</v>
      </c>
      <c r="B226" s="559" t="s">
        <v>7185</v>
      </c>
      <c r="C226" s="559" t="s">
        <v>1288</v>
      </c>
      <c r="D226" s="559" t="s">
        <v>1289</v>
      </c>
      <c r="E226" s="559" t="s">
        <v>51</v>
      </c>
      <c r="F226" s="559" t="s">
        <v>1287</v>
      </c>
      <c r="G226" s="559" t="s">
        <v>1290</v>
      </c>
      <c r="H226" s="559" t="s">
        <v>17</v>
      </c>
      <c r="I226" s="558"/>
      <c r="J226" s="558"/>
      <c r="K226" s="559" t="s">
        <v>4234</v>
      </c>
    </row>
    <row r="227" spans="1:11" ht="18.75" customHeight="1" x14ac:dyDescent="0.35">
      <c r="A227" s="559" t="s">
        <v>4240</v>
      </c>
      <c r="B227" s="559" t="s">
        <v>7190</v>
      </c>
      <c r="C227" s="559" t="s">
        <v>1362</v>
      </c>
      <c r="D227" s="559" t="s">
        <v>1363</v>
      </c>
      <c r="E227" s="559" t="s">
        <v>51</v>
      </c>
      <c r="F227" s="559" t="s">
        <v>1361</v>
      </c>
      <c r="G227" s="559" t="s">
        <v>1364</v>
      </c>
      <c r="H227" s="559" t="s">
        <v>17</v>
      </c>
      <c r="I227" s="558"/>
      <c r="J227" s="558"/>
      <c r="K227" s="559" t="s">
        <v>4234</v>
      </c>
    </row>
    <row r="228" spans="1:11" ht="18.75" customHeight="1" x14ac:dyDescent="0.35">
      <c r="A228" s="559" t="s">
        <v>4240</v>
      </c>
      <c r="B228" s="559" t="s">
        <v>4403</v>
      </c>
      <c r="C228" s="559" t="s">
        <v>1245</v>
      </c>
      <c r="D228" s="559" t="s">
        <v>1246</v>
      </c>
      <c r="E228" s="559" t="s">
        <v>51</v>
      </c>
      <c r="F228" s="559" t="s">
        <v>1244</v>
      </c>
      <c r="G228" s="559" t="s">
        <v>1247</v>
      </c>
      <c r="H228" s="559" t="s">
        <v>17</v>
      </c>
      <c r="I228" s="558"/>
      <c r="J228" s="558"/>
      <c r="K228" s="559" t="s">
        <v>4234</v>
      </c>
    </row>
    <row r="229" spans="1:11" ht="18.75" customHeight="1" x14ac:dyDescent="0.35">
      <c r="A229" s="559" t="s">
        <v>4240</v>
      </c>
      <c r="B229" s="559" t="s">
        <v>4392</v>
      </c>
      <c r="C229" s="559" t="s">
        <v>1197</v>
      </c>
      <c r="D229" s="559" t="s">
        <v>1198</v>
      </c>
      <c r="E229" s="559" t="s">
        <v>51</v>
      </c>
      <c r="F229" s="559" t="s">
        <v>1196</v>
      </c>
      <c r="G229" s="559" t="s">
        <v>1199</v>
      </c>
      <c r="H229" s="559" t="s">
        <v>17</v>
      </c>
      <c r="I229" s="558"/>
      <c r="J229" s="558"/>
      <c r="K229" s="559" t="s">
        <v>4234</v>
      </c>
    </row>
    <row r="230" spans="1:11" ht="18.75" customHeight="1" x14ac:dyDescent="0.35">
      <c r="A230" s="559" t="s">
        <v>4240</v>
      </c>
      <c r="B230" s="559" t="s">
        <v>4422</v>
      </c>
      <c r="C230" s="559" t="s">
        <v>850</v>
      </c>
      <c r="D230" s="559" t="s">
        <v>851</v>
      </c>
      <c r="E230" s="559" t="s">
        <v>51</v>
      </c>
      <c r="F230" s="559" t="s">
        <v>1330</v>
      </c>
      <c r="G230" s="559" t="s">
        <v>1331</v>
      </c>
      <c r="H230" s="559" t="s">
        <v>17</v>
      </c>
      <c r="I230" s="558"/>
      <c r="J230" s="558"/>
      <c r="K230" s="559" t="s">
        <v>4234</v>
      </c>
    </row>
    <row r="231" spans="1:11" ht="18.75" customHeight="1" x14ac:dyDescent="0.35">
      <c r="A231" s="559" t="s">
        <v>4240</v>
      </c>
      <c r="B231" s="559" t="s">
        <v>4409</v>
      </c>
      <c r="C231" s="559" t="s">
        <v>1272</v>
      </c>
      <c r="D231" s="559" t="s">
        <v>1273</v>
      </c>
      <c r="E231" s="559" t="s">
        <v>51</v>
      </c>
      <c r="F231" s="559" t="s">
        <v>1271</v>
      </c>
      <c r="G231" s="559" t="s">
        <v>1274</v>
      </c>
      <c r="H231" s="559" t="s">
        <v>17</v>
      </c>
      <c r="I231" s="558"/>
      <c r="J231" s="558"/>
      <c r="K231" s="559" t="s">
        <v>4234</v>
      </c>
    </row>
    <row r="232" spans="1:11" ht="18.75" customHeight="1" x14ac:dyDescent="0.35">
      <c r="A232" s="559" t="s">
        <v>4240</v>
      </c>
      <c r="B232" s="559" t="s">
        <v>4421</v>
      </c>
      <c r="C232" s="559" t="s">
        <v>1323</v>
      </c>
      <c r="D232" s="559" t="s">
        <v>1324</v>
      </c>
      <c r="E232" s="559" t="s">
        <v>51</v>
      </c>
      <c r="F232" s="559" t="s">
        <v>1322</v>
      </c>
      <c r="G232" s="559" t="s">
        <v>1325</v>
      </c>
      <c r="H232" s="559" t="s">
        <v>17</v>
      </c>
      <c r="I232" s="558"/>
      <c r="J232" s="558"/>
      <c r="K232" s="559" t="s">
        <v>4234</v>
      </c>
    </row>
    <row r="233" spans="1:11" ht="18.75" customHeight="1" x14ac:dyDescent="0.35">
      <c r="A233" s="559" t="s">
        <v>4240</v>
      </c>
      <c r="B233" s="559" t="s">
        <v>4410</v>
      </c>
      <c r="C233" s="559" t="s">
        <v>1276</v>
      </c>
      <c r="D233" s="559" t="s">
        <v>1277</v>
      </c>
      <c r="E233" s="559" t="s">
        <v>51</v>
      </c>
      <c r="F233" s="559" t="s">
        <v>1275</v>
      </c>
      <c r="G233" s="559" t="s">
        <v>1278</v>
      </c>
      <c r="H233" s="559" t="s">
        <v>17</v>
      </c>
      <c r="I233" s="558"/>
      <c r="J233" s="558"/>
      <c r="K233" s="559" t="s">
        <v>4234</v>
      </c>
    </row>
    <row r="234" spans="1:11" ht="18.75" customHeight="1" x14ac:dyDescent="0.35">
      <c r="A234" s="559" t="s">
        <v>4240</v>
      </c>
      <c r="B234" s="559" t="s">
        <v>4401</v>
      </c>
      <c r="C234" s="559" t="s">
        <v>1237</v>
      </c>
      <c r="D234" s="559" t="s">
        <v>1238</v>
      </c>
      <c r="E234" s="559" t="s">
        <v>51</v>
      </c>
      <c r="F234" s="559" t="s">
        <v>1236</v>
      </c>
      <c r="G234" s="559" t="s">
        <v>1239</v>
      </c>
      <c r="H234" s="559" t="s">
        <v>17</v>
      </c>
      <c r="I234" s="558"/>
      <c r="J234" s="558"/>
      <c r="K234" s="559" t="s">
        <v>4234</v>
      </c>
    </row>
    <row r="235" spans="1:11" ht="18.75" customHeight="1" x14ac:dyDescent="0.35">
      <c r="A235" s="559" t="s">
        <v>4240</v>
      </c>
      <c r="B235" s="559" t="s">
        <v>4395</v>
      </c>
      <c r="C235" s="559" t="s">
        <v>1213</v>
      </c>
      <c r="D235" s="559" t="s">
        <v>1214</v>
      </c>
      <c r="E235" s="559" t="s">
        <v>51</v>
      </c>
      <c r="F235" s="559" t="s">
        <v>1212</v>
      </c>
      <c r="G235" s="559" t="s">
        <v>1215</v>
      </c>
      <c r="H235" s="559" t="s">
        <v>17</v>
      </c>
      <c r="I235" s="558"/>
      <c r="J235" s="558"/>
      <c r="K235" s="559" t="s">
        <v>4234</v>
      </c>
    </row>
    <row r="236" spans="1:11" ht="18.75" customHeight="1" x14ac:dyDescent="0.35">
      <c r="A236" s="559" t="s">
        <v>4240</v>
      </c>
      <c r="B236" s="559" t="s">
        <v>4398</v>
      </c>
      <c r="C236" s="559" t="s">
        <v>1225</v>
      </c>
      <c r="D236" s="559" t="s">
        <v>1226</v>
      </c>
      <c r="E236" s="559" t="s">
        <v>51</v>
      </c>
      <c r="F236" s="559" t="s">
        <v>1224</v>
      </c>
      <c r="G236" s="559" t="s">
        <v>1227</v>
      </c>
      <c r="H236" s="559" t="s">
        <v>17</v>
      </c>
      <c r="I236" s="558"/>
      <c r="J236" s="558"/>
      <c r="K236" s="559" t="s">
        <v>4234</v>
      </c>
    </row>
    <row r="237" spans="1:11" ht="18.75" customHeight="1" x14ac:dyDescent="0.35">
      <c r="A237" s="559" t="s">
        <v>4240</v>
      </c>
      <c r="B237" s="559" t="s">
        <v>4393</v>
      </c>
      <c r="C237" s="559" t="s">
        <v>1201</v>
      </c>
      <c r="D237" s="559" t="s">
        <v>1202</v>
      </c>
      <c r="E237" s="559" t="s">
        <v>51</v>
      </c>
      <c r="F237" s="559" t="s">
        <v>1200</v>
      </c>
      <c r="G237" s="559" t="s">
        <v>1203</v>
      </c>
      <c r="H237" s="559" t="s">
        <v>17</v>
      </c>
      <c r="I237" s="558"/>
      <c r="J237" s="558"/>
      <c r="K237" s="559" t="s">
        <v>4234</v>
      </c>
    </row>
    <row r="238" spans="1:11" ht="18.75" customHeight="1" x14ac:dyDescent="0.35">
      <c r="A238" s="559" t="s">
        <v>4240</v>
      </c>
      <c r="B238" s="559" t="s">
        <v>4427</v>
      </c>
      <c r="C238" s="559" t="s">
        <v>1350</v>
      </c>
      <c r="D238" s="559" t="s">
        <v>1351</v>
      </c>
      <c r="E238" s="559" t="s">
        <v>51</v>
      </c>
      <c r="F238" s="559" t="s">
        <v>1349</v>
      </c>
      <c r="G238" s="559" t="s">
        <v>1352</v>
      </c>
      <c r="H238" s="559" t="s">
        <v>17</v>
      </c>
      <c r="I238" s="558"/>
      <c r="J238" s="558"/>
      <c r="K238" s="559" t="s">
        <v>4234</v>
      </c>
    </row>
    <row r="239" spans="1:11" ht="18.75" customHeight="1" x14ac:dyDescent="0.35">
      <c r="A239" s="559" t="s">
        <v>4240</v>
      </c>
      <c r="B239" s="559" t="s">
        <v>7187</v>
      </c>
      <c r="C239" s="559" t="s">
        <v>1347</v>
      </c>
      <c r="D239" s="559" t="s">
        <v>1348</v>
      </c>
      <c r="E239" s="559" t="s">
        <v>51</v>
      </c>
      <c r="F239" s="559" t="s">
        <v>7188</v>
      </c>
      <c r="G239" s="559" t="s">
        <v>7189</v>
      </c>
      <c r="H239" s="559" t="s">
        <v>17</v>
      </c>
      <c r="I239" s="558"/>
      <c r="J239" s="558"/>
      <c r="K239" s="559" t="s">
        <v>4234</v>
      </c>
    </row>
    <row r="240" spans="1:11" ht="18.75" customHeight="1" x14ac:dyDescent="0.35">
      <c r="A240" s="559" t="s">
        <v>4240</v>
      </c>
      <c r="B240" s="559" t="s">
        <v>4411</v>
      </c>
      <c r="C240" s="559" t="s">
        <v>1280</v>
      </c>
      <c r="D240" s="559" t="s">
        <v>1281</v>
      </c>
      <c r="E240" s="559" t="s">
        <v>51</v>
      </c>
      <c r="F240" s="559" t="s">
        <v>1279</v>
      </c>
      <c r="G240" s="559" t="s">
        <v>1282</v>
      </c>
      <c r="H240" s="559" t="s">
        <v>17</v>
      </c>
      <c r="I240" s="558"/>
      <c r="J240" s="558"/>
      <c r="K240" s="559" t="s">
        <v>4234</v>
      </c>
    </row>
    <row r="241" spans="1:11" ht="18.75" customHeight="1" x14ac:dyDescent="0.35">
      <c r="A241" s="559" t="s">
        <v>4240</v>
      </c>
      <c r="B241" s="559" t="s">
        <v>4417</v>
      </c>
      <c r="C241" s="559" t="s">
        <v>1307</v>
      </c>
      <c r="D241" s="559" t="s">
        <v>1308</v>
      </c>
      <c r="E241" s="559" t="s">
        <v>51</v>
      </c>
      <c r="F241" s="559" t="s">
        <v>1306</v>
      </c>
      <c r="G241" s="559" t="s">
        <v>1309</v>
      </c>
      <c r="H241" s="559" t="s">
        <v>17</v>
      </c>
      <c r="I241" s="558"/>
      <c r="J241" s="558"/>
      <c r="K241" s="559" t="s">
        <v>4234</v>
      </c>
    </row>
    <row r="242" spans="1:11" ht="18.75" customHeight="1" x14ac:dyDescent="0.35">
      <c r="A242" s="559" t="s">
        <v>4240</v>
      </c>
      <c r="B242" s="559" t="s">
        <v>4431</v>
      </c>
      <c r="C242" s="559" t="s">
        <v>1370</v>
      </c>
      <c r="D242" s="559" t="s">
        <v>1371</v>
      </c>
      <c r="E242" s="559" t="s">
        <v>51</v>
      </c>
      <c r="F242" s="559" t="s">
        <v>1369</v>
      </c>
      <c r="G242" s="559" t="s">
        <v>1372</v>
      </c>
      <c r="H242" s="559" t="s">
        <v>17</v>
      </c>
      <c r="I242" s="558"/>
      <c r="J242" s="558"/>
      <c r="K242" s="559" t="s">
        <v>4234</v>
      </c>
    </row>
    <row r="243" spans="1:11" ht="18.75" customHeight="1" x14ac:dyDescent="0.35">
      <c r="A243" s="559" t="s">
        <v>4240</v>
      </c>
      <c r="B243" s="559" t="s">
        <v>4430</v>
      </c>
      <c r="C243" s="559" t="s">
        <v>1366</v>
      </c>
      <c r="D243" s="559" t="s">
        <v>1367</v>
      </c>
      <c r="E243" s="559" t="s">
        <v>51</v>
      </c>
      <c r="F243" s="559" t="s">
        <v>1365</v>
      </c>
      <c r="G243" s="559" t="s">
        <v>1368</v>
      </c>
      <c r="H243" s="559" t="s">
        <v>17</v>
      </c>
      <c r="I243" s="558"/>
      <c r="J243" s="558"/>
      <c r="K243" s="559" t="s">
        <v>4234</v>
      </c>
    </row>
    <row r="244" spans="1:11" ht="18.75" customHeight="1" x14ac:dyDescent="0.35">
      <c r="A244" s="559" t="s">
        <v>4241</v>
      </c>
      <c r="B244" s="559" t="s">
        <v>4440</v>
      </c>
      <c r="C244" s="559" t="s">
        <v>1409</v>
      </c>
      <c r="D244" s="559" t="s">
        <v>1410</v>
      </c>
      <c r="E244" s="559" t="s">
        <v>54</v>
      </c>
      <c r="F244" s="559" t="s">
        <v>1408</v>
      </c>
      <c r="G244" s="559" t="s">
        <v>1411</v>
      </c>
      <c r="H244" s="559" t="s">
        <v>17</v>
      </c>
      <c r="I244" s="558"/>
      <c r="J244" s="558"/>
      <c r="K244" s="559" t="s">
        <v>4234</v>
      </c>
    </row>
    <row r="245" spans="1:11" ht="18.75" customHeight="1" x14ac:dyDescent="0.35">
      <c r="A245" s="559" t="s">
        <v>4241</v>
      </c>
      <c r="B245" s="559" t="s">
        <v>4475</v>
      </c>
      <c r="C245" s="559" t="s">
        <v>1561</v>
      </c>
      <c r="D245" s="559" t="s">
        <v>1562</v>
      </c>
      <c r="E245" s="559" t="s">
        <v>54</v>
      </c>
      <c r="F245" s="559" t="s">
        <v>1560</v>
      </c>
      <c r="G245" s="559" t="s">
        <v>1563</v>
      </c>
      <c r="H245" s="559" t="s">
        <v>17</v>
      </c>
      <c r="I245" s="558"/>
      <c r="J245" s="558"/>
      <c r="K245" s="559" t="s">
        <v>4234</v>
      </c>
    </row>
    <row r="246" spans="1:11" ht="18.75" customHeight="1" x14ac:dyDescent="0.35">
      <c r="A246" s="559" t="s">
        <v>4241</v>
      </c>
      <c r="B246" s="559" t="s">
        <v>4447</v>
      </c>
      <c r="C246" s="559" t="s">
        <v>1441</v>
      </c>
      <c r="D246" s="559" t="s">
        <v>1442</v>
      </c>
      <c r="E246" s="559" t="s">
        <v>54</v>
      </c>
      <c r="F246" s="559" t="s">
        <v>1440</v>
      </c>
      <c r="G246" s="559" t="s">
        <v>1443</v>
      </c>
      <c r="H246" s="559" t="s">
        <v>17</v>
      </c>
      <c r="I246" s="558"/>
      <c r="J246" s="558"/>
      <c r="K246" s="559" t="s">
        <v>4234</v>
      </c>
    </row>
    <row r="247" spans="1:11" ht="18.75" customHeight="1" x14ac:dyDescent="0.35">
      <c r="A247" s="559" t="s">
        <v>4241</v>
      </c>
      <c r="B247" s="559" t="s">
        <v>7191</v>
      </c>
      <c r="C247" s="559" t="s">
        <v>1397</v>
      </c>
      <c r="D247" s="559" t="s">
        <v>1398</v>
      </c>
      <c r="E247" s="559" t="s">
        <v>54</v>
      </c>
      <c r="F247" s="559" t="s">
        <v>1396</v>
      </c>
      <c r="G247" s="559" t="s">
        <v>1399</v>
      </c>
      <c r="H247" s="559" t="s">
        <v>17</v>
      </c>
      <c r="I247" s="558"/>
      <c r="J247" s="558"/>
      <c r="K247" s="559" t="s">
        <v>4234</v>
      </c>
    </row>
    <row r="248" spans="1:11" ht="18.75" customHeight="1" x14ac:dyDescent="0.35">
      <c r="A248" s="559" t="s">
        <v>4241</v>
      </c>
      <c r="B248" s="559" t="s">
        <v>4438</v>
      </c>
      <c r="C248" s="559" t="s">
        <v>1401</v>
      </c>
      <c r="D248" s="559" t="s">
        <v>1402</v>
      </c>
      <c r="E248" s="559" t="s">
        <v>54</v>
      </c>
      <c r="F248" s="559" t="s">
        <v>1400</v>
      </c>
      <c r="G248" s="559" t="s">
        <v>1403</v>
      </c>
      <c r="H248" s="559" t="s">
        <v>17</v>
      </c>
      <c r="I248" s="558"/>
      <c r="J248" s="558"/>
      <c r="K248" s="559" t="s">
        <v>4234</v>
      </c>
    </row>
    <row r="249" spans="1:11" ht="18.75" customHeight="1" x14ac:dyDescent="0.35">
      <c r="A249" s="559" t="s">
        <v>4241</v>
      </c>
      <c r="B249" s="559" t="s">
        <v>4478</v>
      </c>
      <c r="C249" s="559" t="s">
        <v>1573</v>
      </c>
      <c r="D249" s="559" t="s">
        <v>1574</v>
      </c>
      <c r="E249" s="559" t="s">
        <v>54</v>
      </c>
      <c r="F249" s="559" t="s">
        <v>1572</v>
      </c>
      <c r="G249" s="559" t="s">
        <v>1575</v>
      </c>
      <c r="H249" s="559" t="s">
        <v>17</v>
      </c>
      <c r="I249" s="558"/>
      <c r="J249" s="558"/>
      <c r="K249" s="559" t="s">
        <v>4234</v>
      </c>
    </row>
    <row r="250" spans="1:11" ht="18.75" customHeight="1" x14ac:dyDescent="0.35">
      <c r="A250" s="559" t="s">
        <v>4241</v>
      </c>
      <c r="B250" s="559" t="s">
        <v>4468</v>
      </c>
      <c r="C250" s="559" t="s">
        <v>1532</v>
      </c>
      <c r="D250" s="559" t="s">
        <v>68</v>
      </c>
      <c r="E250" s="559" t="s">
        <v>54</v>
      </c>
      <c r="F250" s="559" t="s">
        <v>1531</v>
      </c>
      <c r="G250" s="559" t="s">
        <v>1533</v>
      </c>
      <c r="H250" s="559" t="s">
        <v>17</v>
      </c>
      <c r="I250" s="558"/>
      <c r="J250" s="558"/>
      <c r="K250" s="559" t="s">
        <v>4234</v>
      </c>
    </row>
    <row r="251" spans="1:11" ht="18.75" customHeight="1" x14ac:dyDescent="0.35">
      <c r="A251" s="559" t="s">
        <v>4241</v>
      </c>
      <c r="B251" s="559" t="s">
        <v>4449</v>
      </c>
      <c r="C251" s="559" t="s">
        <v>1449</v>
      </c>
      <c r="D251" s="559" t="s">
        <v>1450</v>
      </c>
      <c r="E251" s="559" t="s">
        <v>54</v>
      </c>
      <c r="F251" s="559" t="s">
        <v>1448</v>
      </c>
      <c r="G251" s="559" t="s">
        <v>1451</v>
      </c>
      <c r="H251" s="559" t="s">
        <v>17</v>
      </c>
      <c r="I251" s="558"/>
      <c r="J251" s="558"/>
      <c r="K251" s="559" t="s">
        <v>4234</v>
      </c>
    </row>
    <row r="252" spans="1:11" ht="18.75" customHeight="1" x14ac:dyDescent="0.35">
      <c r="A252" s="559" t="s">
        <v>4241</v>
      </c>
      <c r="B252" s="559" t="s">
        <v>4453</v>
      </c>
      <c r="C252" s="559" t="s">
        <v>1465</v>
      </c>
      <c r="D252" s="559" t="s">
        <v>1466</v>
      </c>
      <c r="E252" s="559" t="s">
        <v>54</v>
      </c>
      <c r="F252" s="559" t="s">
        <v>1464</v>
      </c>
      <c r="G252" s="559" t="s">
        <v>1467</v>
      </c>
      <c r="H252" s="559" t="s">
        <v>17</v>
      </c>
      <c r="I252" s="558"/>
      <c r="J252" s="558"/>
      <c r="K252" s="559" t="s">
        <v>4234</v>
      </c>
    </row>
    <row r="253" spans="1:11" ht="18.75" customHeight="1" x14ac:dyDescent="0.35">
      <c r="A253" s="559" t="s">
        <v>4241</v>
      </c>
      <c r="B253" s="559" t="s">
        <v>4441</v>
      </c>
      <c r="C253" s="559" t="s">
        <v>1413</v>
      </c>
      <c r="D253" s="559" t="s">
        <v>1414</v>
      </c>
      <c r="E253" s="559" t="s">
        <v>54</v>
      </c>
      <c r="F253" s="559" t="s">
        <v>1412</v>
      </c>
      <c r="G253" s="559" t="s">
        <v>1415</v>
      </c>
      <c r="H253" s="559" t="s">
        <v>17</v>
      </c>
      <c r="I253" s="558"/>
      <c r="J253" s="558"/>
      <c r="K253" s="559" t="s">
        <v>4234</v>
      </c>
    </row>
    <row r="254" spans="1:11" ht="18.75" customHeight="1" x14ac:dyDescent="0.35">
      <c r="A254" s="559" t="s">
        <v>4241</v>
      </c>
      <c r="B254" s="559" t="s">
        <v>4457</v>
      </c>
      <c r="C254" s="559" t="s">
        <v>1485</v>
      </c>
      <c r="D254" s="559" t="s">
        <v>1486</v>
      </c>
      <c r="E254" s="559" t="s">
        <v>54</v>
      </c>
      <c r="F254" s="559" t="s">
        <v>1484</v>
      </c>
      <c r="G254" s="559" t="s">
        <v>1487</v>
      </c>
      <c r="H254" s="559" t="s">
        <v>17</v>
      </c>
      <c r="I254" s="558"/>
      <c r="J254" s="558"/>
      <c r="K254" s="559" t="s">
        <v>4234</v>
      </c>
    </row>
    <row r="255" spans="1:11" ht="18.75" customHeight="1" x14ac:dyDescent="0.35">
      <c r="A255" s="559" t="s">
        <v>4241</v>
      </c>
      <c r="B255" s="559" t="s">
        <v>7193</v>
      </c>
      <c r="C255" s="559" t="s">
        <v>1477</v>
      </c>
      <c r="D255" s="559" t="s">
        <v>1478</v>
      </c>
      <c r="E255" s="559" t="s">
        <v>54</v>
      </c>
      <c r="F255" s="559" t="s">
        <v>1476</v>
      </c>
      <c r="G255" s="559" t="s">
        <v>1479</v>
      </c>
      <c r="H255" s="559" t="s">
        <v>17</v>
      </c>
      <c r="I255" s="558"/>
      <c r="J255" s="558"/>
      <c r="K255" s="559" t="s">
        <v>4234</v>
      </c>
    </row>
    <row r="256" spans="1:11" ht="18.75" customHeight="1" x14ac:dyDescent="0.35">
      <c r="A256" s="559" t="s">
        <v>4241</v>
      </c>
      <c r="B256" s="559" t="s">
        <v>7192</v>
      </c>
      <c r="C256" s="559" t="s">
        <v>1437</v>
      </c>
      <c r="D256" s="559" t="s">
        <v>1438</v>
      </c>
      <c r="E256" s="559" t="s">
        <v>54</v>
      </c>
      <c r="F256" s="559" t="s">
        <v>1436</v>
      </c>
      <c r="G256" s="559" t="s">
        <v>1439</v>
      </c>
      <c r="H256" s="559" t="s">
        <v>17</v>
      </c>
      <c r="I256" s="558"/>
      <c r="J256" s="558"/>
      <c r="K256" s="559" t="s">
        <v>4234</v>
      </c>
    </row>
    <row r="257" spans="1:11" ht="18.75" customHeight="1" x14ac:dyDescent="0.35">
      <c r="A257" s="559" t="s">
        <v>4241</v>
      </c>
      <c r="B257" s="559" t="s">
        <v>4439</v>
      </c>
      <c r="C257" s="559" t="s">
        <v>1405</v>
      </c>
      <c r="D257" s="559" t="s">
        <v>1406</v>
      </c>
      <c r="E257" s="559" t="s">
        <v>54</v>
      </c>
      <c r="F257" s="559" t="s">
        <v>1404</v>
      </c>
      <c r="G257" s="559" t="s">
        <v>1407</v>
      </c>
      <c r="H257" s="559" t="s">
        <v>17</v>
      </c>
      <c r="I257" s="558"/>
      <c r="J257" s="558"/>
      <c r="K257" s="559" t="s">
        <v>4234</v>
      </c>
    </row>
    <row r="258" spans="1:11" ht="18.75" customHeight="1" x14ac:dyDescent="0.35">
      <c r="A258" s="559" t="s">
        <v>4241</v>
      </c>
      <c r="B258" s="559" t="s">
        <v>4461</v>
      </c>
      <c r="C258" s="559" t="s">
        <v>1500</v>
      </c>
      <c r="D258" s="559" t="s">
        <v>1501</v>
      </c>
      <c r="E258" s="559" t="s">
        <v>54</v>
      </c>
      <c r="F258" s="559" t="s">
        <v>1499</v>
      </c>
      <c r="G258" s="559" t="s">
        <v>1502</v>
      </c>
      <c r="H258" s="559" t="s">
        <v>17</v>
      </c>
      <c r="I258" s="558"/>
      <c r="J258" s="558"/>
      <c r="K258" s="559" t="s">
        <v>4234</v>
      </c>
    </row>
    <row r="259" spans="1:11" ht="18.75" customHeight="1" x14ac:dyDescent="0.35">
      <c r="A259" s="559" t="s">
        <v>4241</v>
      </c>
      <c r="B259" s="559" t="s">
        <v>4454</v>
      </c>
      <c r="C259" s="559" t="s">
        <v>1469</v>
      </c>
      <c r="D259" s="559" t="s">
        <v>1470</v>
      </c>
      <c r="E259" s="559" t="s">
        <v>54</v>
      </c>
      <c r="F259" s="559" t="s">
        <v>1468</v>
      </c>
      <c r="G259" s="559" t="s">
        <v>1471</v>
      </c>
      <c r="H259" s="559" t="s">
        <v>17</v>
      </c>
      <c r="I259" s="558"/>
      <c r="J259" s="558"/>
      <c r="K259" s="559" t="s">
        <v>4234</v>
      </c>
    </row>
    <row r="260" spans="1:11" ht="18.75" customHeight="1" x14ac:dyDescent="0.35">
      <c r="A260" s="559" t="s">
        <v>4241</v>
      </c>
      <c r="B260" s="559" t="s">
        <v>4444</v>
      </c>
      <c r="C260" s="559" t="s">
        <v>1425</v>
      </c>
      <c r="D260" s="559" t="s">
        <v>1426</v>
      </c>
      <c r="E260" s="559" t="s">
        <v>54</v>
      </c>
      <c r="F260" s="559" t="s">
        <v>1424</v>
      </c>
      <c r="G260" s="559" t="s">
        <v>1427</v>
      </c>
      <c r="H260" s="559" t="s">
        <v>17</v>
      </c>
      <c r="I260" s="558"/>
      <c r="J260" s="558"/>
      <c r="K260" s="559" t="s">
        <v>4234</v>
      </c>
    </row>
    <row r="261" spans="1:11" ht="18.75" customHeight="1" x14ac:dyDescent="0.35">
      <c r="A261" s="559" t="s">
        <v>4241</v>
      </c>
      <c r="B261" s="559" t="s">
        <v>4471</v>
      </c>
      <c r="C261" s="559" t="s">
        <v>826</v>
      </c>
      <c r="D261" s="559" t="s">
        <v>827</v>
      </c>
      <c r="E261" s="559" t="s">
        <v>54</v>
      </c>
      <c r="F261" s="559" t="s">
        <v>1542</v>
      </c>
      <c r="G261" s="559" t="s">
        <v>1543</v>
      </c>
      <c r="H261" s="559" t="s">
        <v>17</v>
      </c>
      <c r="I261" s="558"/>
      <c r="J261" s="558"/>
      <c r="K261" s="559" t="s">
        <v>4234</v>
      </c>
    </row>
    <row r="262" spans="1:11" ht="18.75" customHeight="1" x14ac:dyDescent="0.35">
      <c r="A262" s="559" t="s">
        <v>4241</v>
      </c>
      <c r="B262" s="559" t="s">
        <v>4446</v>
      </c>
      <c r="C262" s="559" t="s">
        <v>1433</v>
      </c>
      <c r="D262" s="559" t="s">
        <v>1434</v>
      </c>
      <c r="E262" s="559" t="s">
        <v>54</v>
      </c>
      <c r="F262" s="559" t="s">
        <v>1432</v>
      </c>
      <c r="G262" s="559" t="s">
        <v>1435</v>
      </c>
      <c r="H262" s="559" t="s">
        <v>17</v>
      </c>
      <c r="I262" s="558"/>
      <c r="J262" s="558"/>
      <c r="K262" s="559" t="s">
        <v>4234</v>
      </c>
    </row>
    <row r="263" spans="1:11" ht="18.75" customHeight="1" x14ac:dyDescent="0.35">
      <c r="A263" s="559" t="s">
        <v>4241</v>
      </c>
      <c r="B263" s="559" t="s">
        <v>4477</v>
      </c>
      <c r="C263" s="559" t="s">
        <v>1569</v>
      </c>
      <c r="D263" s="559" t="s">
        <v>1570</v>
      </c>
      <c r="E263" s="559" t="s">
        <v>54</v>
      </c>
      <c r="F263" s="559" t="s">
        <v>1568</v>
      </c>
      <c r="G263" s="559" t="s">
        <v>1571</v>
      </c>
      <c r="H263" s="559" t="s">
        <v>17</v>
      </c>
      <c r="I263" s="558"/>
      <c r="J263" s="558"/>
      <c r="K263" s="559" t="s">
        <v>4234</v>
      </c>
    </row>
    <row r="264" spans="1:11" ht="18.75" customHeight="1" x14ac:dyDescent="0.35">
      <c r="A264" s="559" t="s">
        <v>4241</v>
      </c>
      <c r="B264" s="559" t="s">
        <v>4472</v>
      </c>
      <c r="C264" s="559" t="s">
        <v>1545</v>
      </c>
      <c r="D264" s="559" t="s">
        <v>1546</v>
      </c>
      <c r="E264" s="559" t="s">
        <v>54</v>
      </c>
      <c r="F264" s="559" t="s">
        <v>1544</v>
      </c>
      <c r="G264" s="559" t="s">
        <v>1547</v>
      </c>
      <c r="H264" s="559" t="s">
        <v>17</v>
      </c>
      <c r="I264" s="558"/>
      <c r="J264" s="558"/>
      <c r="K264" s="559" t="s">
        <v>4234</v>
      </c>
    </row>
    <row r="265" spans="1:11" ht="18.75" customHeight="1" x14ac:dyDescent="0.35">
      <c r="A265" s="559" t="s">
        <v>4241</v>
      </c>
      <c r="B265" s="559" t="s">
        <v>4465</v>
      </c>
      <c r="C265" s="559" t="s">
        <v>1520</v>
      </c>
      <c r="D265" s="559" t="s">
        <v>1521</v>
      </c>
      <c r="E265" s="559" t="s">
        <v>54</v>
      </c>
      <c r="F265" s="559" t="s">
        <v>1519</v>
      </c>
      <c r="G265" s="559" t="s">
        <v>1522</v>
      </c>
      <c r="H265" s="559" t="s">
        <v>17</v>
      </c>
      <c r="I265" s="558"/>
      <c r="J265" s="558"/>
      <c r="K265" s="559" t="s">
        <v>4234</v>
      </c>
    </row>
    <row r="266" spans="1:11" ht="18.75" customHeight="1" x14ac:dyDescent="0.35">
      <c r="A266" s="559" t="s">
        <v>4241</v>
      </c>
      <c r="B266" s="559" t="s">
        <v>4455</v>
      </c>
      <c r="C266" s="559" t="s">
        <v>1473</v>
      </c>
      <c r="D266" s="559" t="s">
        <v>1474</v>
      </c>
      <c r="E266" s="559" t="s">
        <v>54</v>
      </c>
      <c r="F266" s="559" t="s">
        <v>1472</v>
      </c>
      <c r="G266" s="559" t="s">
        <v>1475</v>
      </c>
      <c r="H266" s="559" t="s">
        <v>17</v>
      </c>
      <c r="I266" s="558"/>
      <c r="J266" s="558"/>
      <c r="K266" s="559" t="s">
        <v>4234</v>
      </c>
    </row>
    <row r="267" spans="1:11" ht="18.75" customHeight="1" x14ac:dyDescent="0.35">
      <c r="A267" s="559" t="s">
        <v>4241</v>
      </c>
      <c r="B267" s="559" t="s">
        <v>4459</v>
      </c>
      <c r="C267" s="559" t="s">
        <v>1493</v>
      </c>
      <c r="D267" s="559" t="s">
        <v>1494</v>
      </c>
      <c r="E267" s="559" t="s">
        <v>54</v>
      </c>
      <c r="F267" s="559" t="s">
        <v>1492</v>
      </c>
      <c r="G267" s="559" t="s">
        <v>1495</v>
      </c>
      <c r="H267" s="559" t="s">
        <v>17</v>
      </c>
      <c r="I267" s="558"/>
      <c r="J267" s="558"/>
      <c r="K267" s="559" t="s">
        <v>4234</v>
      </c>
    </row>
    <row r="268" spans="1:11" ht="18.75" customHeight="1" x14ac:dyDescent="0.35">
      <c r="A268" s="559" t="s">
        <v>4241</v>
      </c>
      <c r="B268" s="559" t="s">
        <v>4474</v>
      </c>
      <c r="C268" s="559" t="s">
        <v>1557</v>
      </c>
      <c r="D268" s="559" t="s">
        <v>1558</v>
      </c>
      <c r="E268" s="559" t="s">
        <v>54</v>
      </c>
      <c r="F268" s="559" t="s">
        <v>1556</v>
      </c>
      <c r="G268" s="559" t="s">
        <v>1559</v>
      </c>
      <c r="H268" s="559" t="s">
        <v>17</v>
      </c>
      <c r="I268" s="558"/>
      <c r="J268" s="558"/>
      <c r="K268" s="559" t="s">
        <v>4234</v>
      </c>
    </row>
    <row r="269" spans="1:11" ht="18.75" customHeight="1" x14ac:dyDescent="0.35">
      <c r="A269" s="559" t="s">
        <v>4241</v>
      </c>
      <c r="B269" s="559" t="s">
        <v>4445</v>
      </c>
      <c r="C269" s="559" t="s">
        <v>1429</v>
      </c>
      <c r="D269" s="559" t="s">
        <v>1430</v>
      </c>
      <c r="E269" s="559" t="s">
        <v>54</v>
      </c>
      <c r="F269" s="559" t="s">
        <v>1428</v>
      </c>
      <c r="G269" s="559" t="s">
        <v>1431</v>
      </c>
      <c r="H269" s="559" t="s">
        <v>17</v>
      </c>
      <c r="I269" s="558"/>
      <c r="J269" s="558"/>
      <c r="K269" s="559" t="s">
        <v>4234</v>
      </c>
    </row>
    <row r="270" spans="1:11" ht="18.75" customHeight="1" x14ac:dyDescent="0.35">
      <c r="A270" s="559" t="s">
        <v>4241</v>
      </c>
      <c r="B270" s="559" t="s">
        <v>4476</v>
      </c>
      <c r="C270" s="559" t="s">
        <v>1565</v>
      </c>
      <c r="D270" s="559" t="s">
        <v>1566</v>
      </c>
      <c r="E270" s="559" t="s">
        <v>54</v>
      </c>
      <c r="F270" s="559" t="s">
        <v>1564</v>
      </c>
      <c r="G270" s="559" t="s">
        <v>1567</v>
      </c>
      <c r="H270" s="559" t="s">
        <v>17</v>
      </c>
      <c r="I270" s="558"/>
      <c r="J270" s="558"/>
      <c r="K270" s="559" t="s">
        <v>4234</v>
      </c>
    </row>
    <row r="271" spans="1:11" ht="18.75" customHeight="1" x14ac:dyDescent="0.35">
      <c r="A271" s="559" t="s">
        <v>4241</v>
      </c>
      <c r="B271" s="559" t="s">
        <v>4466</v>
      </c>
      <c r="C271" s="559" t="s">
        <v>1524</v>
      </c>
      <c r="D271" s="559" t="s">
        <v>1525</v>
      </c>
      <c r="E271" s="559" t="s">
        <v>54</v>
      </c>
      <c r="F271" s="559" t="s">
        <v>1523</v>
      </c>
      <c r="G271" s="559" t="s">
        <v>1526</v>
      </c>
      <c r="H271" s="559" t="s">
        <v>17</v>
      </c>
      <c r="I271" s="558"/>
      <c r="J271" s="558"/>
      <c r="K271" s="559" t="s">
        <v>4234</v>
      </c>
    </row>
    <row r="272" spans="1:11" ht="18.75" customHeight="1" x14ac:dyDescent="0.35">
      <c r="A272" s="559" t="s">
        <v>4241</v>
      </c>
      <c r="B272" s="559" t="s">
        <v>7198</v>
      </c>
      <c r="C272" s="559" t="s">
        <v>1549</v>
      </c>
      <c r="D272" s="559" t="s">
        <v>1550</v>
      </c>
      <c r="E272" s="559" t="s">
        <v>54</v>
      </c>
      <c r="F272" s="559" t="s">
        <v>1548</v>
      </c>
      <c r="G272" s="559" t="s">
        <v>1551</v>
      </c>
      <c r="H272" s="559" t="s">
        <v>17</v>
      </c>
      <c r="I272" s="558"/>
      <c r="J272" s="558"/>
      <c r="K272" s="559" t="s">
        <v>4234</v>
      </c>
    </row>
    <row r="273" spans="1:11" ht="18.75" customHeight="1" x14ac:dyDescent="0.35">
      <c r="A273" s="559" t="s">
        <v>4241</v>
      </c>
      <c r="B273" s="559" t="s">
        <v>7194</v>
      </c>
      <c r="C273" s="559" t="s">
        <v>1516</v>
      </c>
      <c r="D273" s="559" t="s">
        <v>1517</v>
      </c>
      <c r="E273" s="559" t="s">
        <v>54</v>
      </c>
      <c r="F273" s="559" t="s">
        <v>1515</v>
      </c>
      <c r="G273" s="559" t="s">
        <v>1518</v>
      </c>
      <c r="H273" s="559" t="s">
        <v>17</v>
      </c>
      <c r="I273" s="558"/>
      <c r="J273" s="558"/>
      <c r="K273" s="559" t="s">
        <v>4234</v>
      </c>
    </row>
    <row r="274" spans="1:11" ht="18.75" customHeight="1" x14ac:dyDescent="0.35">
      <c r="A274" s="559" t="s">
        <v>4241</v>
      </c>
      <c r="B274" s="559" t="s">
        <v>4456</v>
      </c>
      <c r="C274" s="559" t="s">
        <v>1481</v>
      </c>
      <c r="D274" s="559" t="s">
        <v>1482</v>
      </c>
      <c r="E274" s="559" t="s">
        <v>54</v>
      </c>
      <c r="F274" s="559" t="s">
        <v>1480</v>
      </c>
      <c r="G274" s="559" t="s">
        <v>1483</v>
      </c>
      <c r="H274" s="559" t="s">
        <v>17</v>
      </c>
      <c r="I274" s="558"/>
      <c r="J274" s="558"/>
      <c r="K274" s="559" t="s">
        <v>4234</v>
      </c>
    </row>
    <row r="275" spans="1:11" ht="18.75" customHeight="1" x14ac:dyDescent="0.35">
      <c r="A275" s="559" t="s">
        <v>4241</v>
      </c>
      <c r="B275" s="559" t="s">
        <v>4473</v>
      </c>
      <c r="C275" s="559" t="s">
        <v>1553</v>
      </c>
      <c r="D275" s="559" t="s">
        <v>1554</v>
      </c>
      <c r="E275" s="559" t="s">
        <v>54</v>
      </c>
      <c r="F275" s="559" t="s">
        <v>1552</v>
      </c>
      <c r="G275" s="559" t="s">
        <v>1555</v>
      </c>
      <c r="H275" s="559" t="s">
        <v>17</v>
      </c>
      <c r="I275" s="558"/>
      <c r="J275" s="558"/>
      <c r="K275" s="559" t="s">
        <v>4234</v>
      </c>
    </row>
    <row r="276" spans="1:11" ht="18.75" customHeight="1" x14ac:dyDescent="0.35">
      <c r="A276" s="559" t="s">
        <v>4241</v>
      </c>
      <c r="B276" s="559" t="s">
        <v>4469</v>
      </c>
      <c r="C276" s="559" t="s">
        <v>876</v>
      </c>
      <c r="D276" s="559" t="s">
        <v>877</v>
      </c>
      <c r="E276" s="559" t="s">
        <v>54</v>
      </c>
      <c r="F276" s="559" t="s">
        <v>1534</v>
      </c>
      <c r="G276" s="559" t="s">
        <v>1535</v>
      </c>
      <c r="H276" s="559" t="s">
        <v>17</v>
      </c>
      <c r="I276" s="558"/>
      <c r="J276" s="558"/>
      <c r="K276" s="559" t="s">
        <v>4234</v>
      </c>
    </row>
    <row r="277" spans="1:11" ht="18.75" customHeight="1" x14ac:dyDescent="0.35">
      <c r="A277" s="559" t="s">
        <v>4241</v>
      </c>
      <c r="B277" s="559" t="s">
        <v>4458</v>
      </c>
      <c r="C277" s="559" t="s">
        <v>1489</v>
      </c>
      <c r="D277" s="559" t="s">
        <v>1490</v>
      </c>
      <c r="E277" s="559" t="s">
        <v>54</v>
      </c>
      <c r="F277" s="559" t="s">
        <v>1488</v>
      </c>
      <c r="G277" s="559" t="s">
        <v>1491</v>
      </c>
      <c r="H277" s="559" t="s">
        <v>17</v>
      </c>
      <c r="I277" s="558"/>
      <c r="J277" s="558"/>
      <c r="K277" s="559" t="s">
        <v>4234</v>
      </c>
    </row>
    <row r="278" spans="1:11" ht="18.75" customHeight="1" x14ac:dyDescent="0.35">
      <c r="A278" s="559" t="s">
        <v>4241</v>
      </c>
      <c r="B278" s="559" t="s">
        <v>4435</v>
      </c>
      <c r="C278" s="559" t="s">
        <v>1385</v>
      </c>
      <c r="D278" s="559" t="s">
        <v>1386</v>
      </c>
      <c r="E278" s="559" t="s">
        <v>54</v>
      </c>
      <c r="F278" s="559" t="s">
        <v>1384</v>
      </c>
      <c r="G278" s="559" t="s">
        <v>1387</v>
      </c>
      <c r="H278" s="559" t="s">
        <v>17</v>
      </c>
      <c r="I278" s="558"/>
      <c r="J278" s="558"/>
      <c r="K278" s="559" t="s">
        <v>4234</v>
      </c>
    </row>
    <row r="279" spans="1:11" ht="18.75" customHeight="1" x14ac:dyDescent="0.35">
      <c r="A279" s="559" t="s">
        <v>4241</v>
      </c>
      <c r="B279" s="559" t="s">
        <v>4462</v>
      </c>
      <c r="C279" s="559" t="s">
        <v>1504</v>
      </c>
      <c r="D279" s="559" t="s">
        <v>1505</v>
      </c>
      <c r="E279" s="559" t="s">
        <v>54</v>
      </c>
      <c r="F279" s="559" t="s">
        <v>1503</v>
      </c>
      <c r="G279" s="559" t="s">
        <v>1506</v>
      </c>
      <c r="H279" s="559" t="s">
        <v>17</v>
      </c>
      <c r="I279" s="558"/>
      <c r="J279" s="558"/>
      <c r="K279" s="559" t="s">
        <v>4234</v>
      </c>
    </row>
    <row r="280" spans="1:11" ht="18.75" customHeight="1" x14ac:dyDescent="0.35">
      <c r="A280" s="559" t="s">
        <v>4241</v>
      </c>
      <c r="B280" s="559" t="s">
        <v>4467</v>
      </c>
      <c r="C280" s="559" t="s">
        <v>1528</v>
      </c>
      <c r="D280" s="559" t="s">
        <v>1529</v>
      </c>
      <c r="E280" s="559" t="s">
        <v>54</v>
      </c>
      <c r="F280" s="559" t="s">
        <v>1527</v>
      </c>
      <c r="G280" s="559" t="s">
        <v>1530</v>
      </c>
      <c r="H280" s="559" t="s">
        <v>17</v>
      </c>
      <c r="I280" s="558"/>
      <c r="J280" s="558"/>
      <c r="K280" s="559" t="s">
        <v>4234</v>
      </c>
    </row>
    <row r="281" spans="1:11" ht="18.75" customHeight="1" x14ac:dyDescent="0.35">
      <c r="A281" s="559" t="s">
        <v>4241</v>
      </c>
      <c r="B281" s="559" t="s">
        <v>4437</v>
      </c>
      <c r="C281" s="559" t="s">
        <v>1393</v>
      </c>
      <c r="D281" s="559" t="s">
        <v>1394</v>
      </c>
      <c r="E281" s="559" t="s">
        <v>54</v>
      </c>
      <c r="F281" s="559" t="s">
        <v>1392</v>
      </c>
      <c r="G281" s="559" t="s">
        <v>1395</v>
      </c>
      <c r="H281" s="559" t="s">
        <v>17</v>
      </c>
      <c r="I281" s="558"/>
      <c r="J281" s="558"/>
      <c r="K281" s="559" t="s">
        <v>4234</v>
      </c>
    </row>
    <row r="282" spans="1:11" ht="18.75" customHeight="1" x14ac:dyDescent="0.35">
      <c r="A282" s="559" t="s">
        <v>4241</v>
      </c>
      <c r="B282" s="559" t="s">
        <v>4436</v>
      </c>
      <c r="C282" s="559" t="s">
        <v>1389</v>
      </c>
      <c r="D282" s="559" t="s">
        <v>1390</v>
      </c>
      <c r="E282" s="559" t="s">
        <v>54</v>
      </c>
      <c r="F282" s="559" t="s">
        <v>1388</v>
      </c>
      <c r="G282" s="559" t="s">
        <v>1391</v>
      </c>
      <c r="H282" s="559" t="s">
        <v>17</v>
      </c>
      <c r="I282" s="558"/>
      <c r="J282" s="558"/>
      <c r="K282" s="559" t="s">
        <v>4234</v>
      </c>
    </row>
    <row r="283" spans="1:11" ht="18.75" customHeight="1" x14ac:dyDescent="0.35">
      <c r="A283" s="559" t="s">
        <v>4241</v>
      </c>
      <c r="B283" s="559" t="s">
        <v>4463</v>
      </c>
      <c r="C283" s="559" t="s">
        <v>1508</v>
      </c>
      <c r="D283" s="559" t="s">
        <v>1509</v>
      </c>
      <c r="E283" s="559" t="s">
        <v>54</v>
      </c>
      <c r="F283" s="559" t="s">
        <v>1507</v>
      </c>
      <c r="G283" s="559" t="s">
        <v>1510</v>
      </c>
      <c r="H283" s="559" t="s">
        <v>17</v>
      </c>
      <c r="I283" s="558"/>
      <c r="J283" s="558"/>
      <c r="K283" s="559" t="s">
        <v>4234</v>
      </c>
    </row>
    <row r="284" spans="1:11" ht="18.75" customHeight="1" x14ac:dyDescent="0.35">
      <c r="A284" s="559" t="s">
        <v>4241</v>
      </c>
      <c r="B284" s="559" t="s">
        <v>4443</v>
      </c>
      <c r="C284" s="559" t="s">
        <v>1421</v>
      </c>
      <c r="D284" s="559" t="s">
        <v>1422</v>
      </c>
      <c r="E284" s="559" t="s">
        <v>54</v>
      </c>
      <c r="F284" s="559" t="s">
        <v>1420</v>
      </c>
      <c r="G284" s="559" t="s">
        <v>1423</v>
      </c>
      <c r="H284" s="559" t="s">
        <v>17</v>
      </c>
      <c r="I284" s="558"/>
      <c r="J284" s="558"/>
      <c r="K284" s="559" t="s">
        <v>4234</v>
      </c>
    </row>
    <row r="285" spans="1:11" ht="18.75" customHeight="1" x14ac:dyDescent="0.35">
      <c r="A285" s="559" t="s">
        <v>4241</v>
      </c>
      <c r="B285" s="559" t="s">
        <v>4448</v>
      </c>
      <c r="C285" s="559" t="s">
        <v>1445</v>
      </c>
      <c r="D285" s="559" t="s">
        <v>1446</v>
      </c>
      <c r="E285" s="559" t="s">
        <v>54</v>
      </c>
      <c r="F285" s="559" t="s">
        <v>1444</v>
      </c>
      <c r="G285" s="559" t="s">
        <v>1447</v>
      </c>
      <c r="H285" s="559" t="s">
        <v>17</v>
      </c>
      <c r="I285" s="558"/>
      <c r="J285" s="558"/>
      <c r="K285" s="559" t="s">
        <v>4234</v>
      </c>
    </row>
    <row r="286" spans="1:11" ht="18.75" customHeight="1" x14ac:dyDescent="0.35">
      <c r="A286" s="559" t="s">
        <v>4241</v>
      </c>
      <c r="B286" s="559" t="s">
        <v>7195</v>
      </c>
      <c r="C286" s="559" t="s">
        <v>1536</v>
      </c>
      <c r="D286" s="559" t="s">
        <v>1537</v>
      </c>
      <c r="E286" s="559" t="s">
        <v>54</v>
      </c>
      <c r="F286" s="559" t="s">
        <v>7196</v>
      </c>
      <c r="G286" s="559" t="s">
        <v>7197</v>
      </c>
      <c r="H286" s="559" t="s">
        <v>17</v>
      </c>
      <c r="I286" s="558"/>
      <c r="J286" s="558"/>
      <c r="K286" s="559" t="s">
        <v>4234</v>
      </c>
    </row>
    <row r="287" spans="1:11" ht="18.75" customHeight="1" x14ac:dyDescent="0.35">
      <c r="A287" s="559" t="s">
        <v>4241</v>
      </c>
      <c r="B287" s="559" t="s">
        <v>4470</v>
      </c>
      <c r="C287" s="559" t="s">
        <v>1539</v>
      </c>
      <c r="D287" s="559" t="s">
        <v>1540</v>
      </c>
      <c r="E287" s="559" t="s">
        <v>54</v>
      </c>
      <c r="F287" s="559" t="s">
        <v>1538</v>
      </c>
      <c r="G287" s="559" t="s">
        <v>1541</v>
      </c>
      <c r="H287" s="559" t="s">
        <v>17</v>
      </c>
      <c r="I287" s="558"/>
      <c r="J287" s="558"/>
      <c r="K287" s="559" t="s">
        <v>4234</v>
      </c>
    </row>
    <row r="288" spans="1:11" ht="18.75" customHeight="1" x14ac:dyDescent="0.35">
      <c r="A288" s="559" t="s">
        <v>4241</v>
      </c>
      <c r="B288" s="559" t="s">
        <v>4460</v>
      </c>
      <c r="C288" s="559" t="s">
        <v>1497</v>
      </c>
      <c r="D288" s="559" t="s">
        <v>19</v>
      </c>
      <c r="E288" s="559" t="s">
        <v>54</v>
      </c>
      <c r="F288" s="559" t="s">
        <v>1496</v>
      </c>
      <c r="G288" s="559" t="s">
        <v>1498</v>
      </c>
      <c r="H288" s="559" t="s">
        <v>17</v>
      </c>
      <c r="I288" s="558"/>
      <c r="J288" s="558"/>
      <c r="K288" s="559" t="s">
        <v>4234</v>
      </c>
    </row>
    <row r="289" spans="1:11" ht="18.75" customHeight="1" x14ac:dyDescent="0.35">
      <c r="A289" s="559" t="s">
        <v>4241</v>
      </c>
      <c r="B289" s="559" t="s">
        <v>4464</v>
      </c>
      <c r="C289" s="559" t="s">
        <v>1512</v>
      </c>
      <c r="D289" s="559" t="s">
        <v>1513</v>
      </c>
      <c r="E289" s="559" t="s">
        <v>54</v>
      </c>
      <c r="F289" s="559" t="s">
        <v>1511</v>
      </c>
      <c r="G289" s="559" t="s">
        <v>1514</v>
      </c>
      <c r="H289" s="559" t="s">
        <v>17</v>
      </c>
      <c r="I289" s="558"/>
      <c r="J289" s="558"/>
      <c r="K289" s="559" t="s">
        <v>4234</v>
      </c>
    </row>
    <row r="290" spans="1:11" ht="18.75" customHeight="1" x14ac:dyDescent="0.35">
      <c r="A290" s="559" t="s">
        <v>4241</v>
      </c>
      <c r="B290" s="559" t="s">
        <v>4450</v>
      </c>
      <c r="C290" s="559" t="s">
        <v>1453</v>
      </c>
      <c r="D290" s="559" t="s">
        <v>1454</v>
      </c>
      <c r="E290" s="559" t="s">
        <v>54</v>
      </c>
      <c r="F290" s="559" t="s">
        <v>1452</v>
      </c>
      <c r="G290" s="559" t="s">
        <v>1455</v>
      </c>
      <c r="H290" s="559" t="s">
        <v>17</v>
      </c>
      <c r="I290" s="558"/>
      <c r="J290" s="558"/>
      <c r="K290" s="559" t="s">
        <v>4234</v>
      </c>
    </row>
    <row r="291" spans="1:11" ht="18.75" customHeight="1" x14ac:dyDescent="0.35">
      <c r="A291" s="559" t="s">
        <v>4241</v>
      </c>
      <c r="B291" s="559" t="s">
        <v>4451</v>
      </c>
      <c r="C291" s="559" t="s">
        <v>1457</v>
      </c>
      <c r="D291" s="559" t="s">
        <v>1458</v>
      </c>
      <c r="E291" s="559" t="s">
        <v>54</v>
      </c>
      <c r="F291" s="559" t="s">
        <v>1456</v>
      </c>
      <c r="G291" s="559" t="s">
        <v>1459</v>
      </c>
      <c r="H291" s="559" t="s">
        <v>17</v>
      </c>
      <c r="I291" s="558"/>
      <c r="J291" s="558"/>
      <c r="K291" s="559" t="s">
        <v>4234</v>
      </c>
    </row>
    <row r="292" spans="1:11" ht="18.75" customHeight="1" x14ac:dyDescent="0.35">
      <c r="A292" s="559" t="s">
        <v>4241</v>
      </c>
      <c r="B292" s="559" t="s">
        <v>4452</v>
      </c>
      <c r="C292" s="559" t="s">
        <v>1461</v>
      </c>
      <c r="D292" s="559" t="s">
        <v>1462</v>
      </c>
      <c r="E292" s="559" t="s">
        <v>54</v>
      </c>
      <c r="F292" s="559" t="s">
        <v>1460</v>
      </c>
      <c r="G292" s="559" t="s">
        <v>1463</v>
      </c>
      <c r="H292" s="559" t="s">
        <v>17</v>
      </c>
      <c r="I292" s="558"/>
      <c r="J292" s="558"/>
      <c r="K292" s="559" t="s">
        <v>4234</v>
      </c>
    </row>
    <row r="293" spans="1:11" ht="18.75" customHeight="1" x14ac:dyDescent="0.35">
      <c r="A293" s="559" t="s">
        <v>4241</v>
      </c>
      <c r="B293" s="559" t="s">
        <v>4442</v>
      </c>
      <c r="C293" s="559" t="s">
        <v>1417</v>
      </c>
      <c r="D293" s="559" t="s">
        <v>1418</v>
      </c>
      <c r="E293" s="559" t="s">
        <v>54</v>
      </c>
      <c r="F293" s="559" t="s">
        <v>1416</v>
      </c>
      <c r="G293" s="559" t="s">
        <v>1419</v>
      </c>
      <c r="H293" s="559" t="s">
        <v>17</v>
      </c>
      <c r="I293" s="558"/>
      <c r="J293" s="558"/>
      <c r="K293" s="559" t="s">
        <v>4234</v>
      </c>
    </row>
    <row r="294" spans="1:11" ht="18.75" customHeight="1" x14ac:dyDescent="0.35">
      <c r="A294" s="559" t="s">
        <v>4242</v>
      </c>
      <c r="B294" s="559" t="s">
        <v>4479</v>
      </c>
      <c r="C294" s="559" t="s">
        <v>1577</v>
      </c>
      <c r="D294" s="559" t="s">
        <v>1578</v>
      </c>
      <c r="E294" s="559" t="s">
        <v>58</v>
      </c>
      <c r="F294" s="559" t="s">
        <v>1576</v>
      </c>
      <c r="G294" s="559" t="s">
        <v>1579</v>
      </c>
      <c r="H294" s="559" t="s">
        <v>17</v>
      </c>
      <c r="I294" s="558"/>
      <c r="J294" s="558"/>
      <c r="K294" s="559" t="s">
        <v>4234</v>
      </c>
    </row>
    <row r="295" spans="1:11" ht="18.75" customHeight="1" x14ac:dyDescent="0.35">
      <c r="A295" s="559" t="s">
        <v>4242</v>
      </c>
      <c r="B295" s="559" t="s">
        <v>7199</v>
      </c>
      <c r="C295" s="559" t="s">
        <v>1588</v>
      </c>
      <c r="D295" s="559" t="s">
        <v>1589</v>
      </c>
      <c r="E295" s="559" t="s">
        <v>58</v>
      </c>
      <c r="F295" s="559" t="s">
        <v>1587</v>
      </c>
      <c r="G295" s="559" t="s">
        <v>1590</v>
      </c>
      <c r="H295" s="559" t="s">
        <v>17</v>
      </c>
      <c r="I295" s="558"/>
      <c r="J295" s="558"/>
      <c r="K295" s="559" t="s">
        <v>4234</v>
      </c>
    </row>
    <row r="296" spans="1:11" ht="18.75" customHeight="1" x14ac:dyDescent="0.35">
      <c r="A296" s="559" t="s">
        <v>4242</v>
      </c>
      <c r="B296" s="559" t="s">
        <v>4500</v>
      </c>
      <c r="C296" s="559" t="s">
        <v>1670</v>
      </c>
      <c r="D296" s="559" t="s">
        <v>1671</v>
      </c>
      <c r="E296" s="559" t="s">
        <v>58</v>
      </c>
      <c r="F296" s="559" t="s">
        <v>1669</v>
      </c>
      <c r="G296" s="559" t="s">
        <v>1672</v>
      </c>
      <c r="H296" s="559" t="s">
        <v>17</v>
      </c>
      <c r="I296" s="558"/>
      <c r="J296" s="558"/>
      <c r="K296" s="559" t="s">
        <v>4234</v>
      </c>
    </row>
    <row r="297" spans="1:11" ht="18.75" customHeight="1" x14ac:dyDescent="0.35">
      <c r="A297" s="559" t="s">
        <v>4242</v>
      </c>
      <c r="B297" s="559" t="s">
        <v>4482</v>
      </c>
      <c r="C297" s="559" t="s">
        <v>1592</v>
      </c>
      <c r="D297" s="559" t="s">
        <v>1593</v>
      </c>
      <c r="E297" s="559" t="s">
        <v>58</v>
      </c>
      <c r="F297" s="559" t="s">
        <v>1591</v>
      </c>
      <c r="G297" s="559" t="s">
        <v>1594</v>
      </c>
      <c r="H297" s="559" t="s">
        <v>17</v>
      </c>
      <c r="I297" s="558"/>
      <c r="J297" s="558"/>
      <c r="K297" s="559" t="s">
        <v>4234</v>
      </c>
    </row>
    <row r="298" spans="1:11" ht="18.75" customHeight="1" x14ac:dyDescent="0.35">
      <c r="A298" s="559" t="s">
        <v>4242</v>
      </c>
      <c r="B298" s="559" t="s">
        <v>4498</v>
      </c>
      <c r="C298" s="559" t="s">
        <v>1658</v>
      </c>
      <c r="D298" s="559" t="s">
        <v>1659</v>
      </c>
      <c r="E298" s="559" t="s">
        <v>58</v>
      </c>
      <c r="F298" s="559" t="s">
        <v>1657</v>
      </c>
      <c r="G298" s="559" t="s">
        <v>1660</v>
      </c>
      <c r="H298" s="559" t="s">
        <v>17</v>
      </c>
      <c r="I298" s="558"/>
      <c r="J298" s="558"/>
      <c r="K298" s="559" t="s">
        <v>4234</v>
      </c>
    </row>
    <row r="299" spans="1:11" ht="18.75" customHeight="1" x14ac:dyDescent="0.35">
      <c r="A299" s="559" t="s">
        <v>4242</v>
      </c>
      <c r="B299" s="559" t="s">
        <v>4502</v>
      </c>
      <c r="C299" s="559" t="s">
        <v>1678</v>
      </c>
      <c r="D299" s="559" t="s">
        <v>1679</v>
      </c>
      <c r="E299" s="559" t="s">
        <v>58</v>
      </c>
      <c r="F299" s="559" t="s">
        <v>1677</v>
      </c>
      <c r="G299" s="559" t="s">
        <v>1680</v>
      </c>
      <c r="H299" s="559" t="s">
        <v>17</v>
      </c>
      <c r="I299" s="558"/>
      <c r="J299" s="558"/>
      <c r="K299" s="559" t="s">
        <v>4234</v>
      </c>
    </row>
    <row r="300" spans="1:11" ht="18.75" customHeight="1" x14ac:dyDescent="0.35">
      <c r="A300" s="559" t="s">
        <v>4242</v>
      </c>
      <c r="B300" s="559" t="s">
        <v>4483</v>
      </c>
      <c r="C300" s="559" t="s">
        <v>1596</v>
      </c>
      <c r="D300" s="559" t="s">
        <v>1597</v>
      </c>
      <c r="E300" s="559" t="s">
        <v>58</v>
      </c>
      <c r="F300" s="559" t="s">
        <v>1595</v>
      </c>
      <c r="G300" s="559" t="s">
        <v>1598</v>
      </c>
      <c r="H300" s="559" t="s">
        <v>17</v>
      </c>
      <c r="I300" s="558"/>
      <c r="J300" s="558"/>
      <c r="K300" s="559" t="s">
        <v>4234</v>
      </c>
    </row>
    <row r="301" spans="1:11" ht="18.75" customHeight="1" x14ac:dyDescent="0.35">
      <c r="A301" s="559" t="s">
        <v>4242</v>
      </c>
      <c r="B301" s="559" t="s">
        <v>4484</v>
      </c>
      <c r="C301" s="559" t="s">
        <v>1600</v>
      </c>
      <c r="D301" s="559" t="s">
        <v>1601</v>
      </c>
      <c r="E301" s="559" t="s">
        <v>58</v>
      </c>
      <c r="F301" s="559" t="s">
        <v>1599</v>
      </c>
      <c r="G301" s="559" t="s">
        <v>1602</v>
      </c>
      <c r="H301" s="559" t="s">
        <v>17</v>
      </c>
      <c r="I301" s="558"/>
      <c r="J301" s="558"/>
      <c r="K301" s="559" t="s">
        <v>4234</v>
      </c>
    </row>
    <row r="302" spans="1:11" ht="18.75" customHeight="1" x14ac:dyDescent="0.35">
      <c r="A302" s="559" t="s">
        <v>4242</v>
      </c>
      <c r="B302" s="559" t="s">
        <v>4485</v>
      </c>
      <c r="C302" s="559" t="s">
        <v>1604</v>
      </c>
      <c r="D302" s="559" t="s">
        <v>1605</v>
      </c>
      <c r="E302" s="559" t="s">
        <v>58</v>
      </c>
      <c r="F302" s="559" t="s">
        <v>1603</v>
      </c>
      <c r="G302" s="559" t="s">
        <v>1606</v>
      </c>
      <c r="H302" s="559" t="s">
        <v>17</v>
      </c>
      <c r="I302" s="558"/>
      <c r="J302" s="558"/>
      <c r="K302" s="559" t="s">
        <v>4234</v>
      </c>
    </row>
    <row r="303" spans="1:11" ht="18.75" customHeight="1" x14ac:dyDescent="0.35">
      <c r="A303" s="559" t="s">
        <v>4242</v>
      </c>
      <c r="B303" s="559" t="s">
        <v>4489</v>
      </c>
      <c r="C303" s="559" t="s">
        <v>1620</v>
      </c>
      <c r="D303" s="559" t="s">
        <v>1621</v>
      </c>
      <c r="E303" s="559" t="s">
        <v>58</v>
      </c>
      <c r="F303" s="559" t="s">
        <v>1619</v>
      </c>
      <c r="G303" s="559" t="s">
        <v>1622</v>
      </c>
      <c r="H303" s="559" t="s">
        <v>17</v>
      </c>
      <c r="I303" s="558"/>
      <c r="J303" s="558"/>
      <c r="K303" s="559" t="s">
        <v>4234</v>
      </c>
    </row>
    <row r="304" spans="1:11" ht="18.75" customHeight="1" x14ac:dyDescent="0.35">
      <c r="A304" s="559" t="s">
        <v>4242</v>
      </c>
      <c r="B304" s="559" t="s">
        <v>4488</v>
      </c>
      <c r="C304" s="559" t="s">
        <v>1616</v>
      </c>
      <c r="D304" s="559" t="s">
        <v>1617</v>
      </c>
      <c r="E304" s="559" t="s">
        <v>58</v>
      </c>
      <c r="F304" s="559" t="s">
        <v>1615</v>
      </c>
      <c r="G304" s="559" t="s">
        <v>1618</v>
      </c>
      <c r="H304" s="559" t="s">
        <v>17</v>
      </c>
      <c r="I304" s="558"/>
      <c r="J304" s="558"/>
      <c r="K304" s="559" t="s">
        <v>4234</v>
      </c>
    </row>
    <row r="305" spans="1:11" ht="18.75" customHeight="1" x14ac:dyDescent="0.35">
      <c r="A305" s="559" t="s">
        <v>4242</v>
      </c>
      <c r="B305" s="559" t="s">
        <v>4506</v>
      </c>
      <c r="C305" s="559" t="s">
        <v>1694</v>
      </c>
      <c r="D305" s="559" t="s">
        <v>1695</v>
      </c>
      <c r="E305" s="559" t="s">
        <v>58</v>
      </c>
      <c r="F305" s="559" t="s">
        <v>1693</v>
      </c>
      <c r="G305" s="559" t="s">
        <v>1696</v>
      </c>
      <c r="H305" s="559" t="s">
        <v>17</v>
      </c>
      <c r="I305" s="558"/>
      <c r="J305" s="558"/>
      <c r="K305" s="559" t="s">
        <v>4234</v>
      </c>
    </row>
    <row r="306" spans="1:11" ht="18.75" customHeight="1" x14ac:dyDescent="0.35">
      <c r="A306" s="559" t="s">
        <v>4242</v>
      </c>
      <c r="B306" s="559" t="s">
        <v>4486</v>
      </c>
      <c r="C306" s="559" t="s">
        <v>1608</v>
      </c>
      <c r="D306" s="559" t="s">
        <v>1609</v>
      </c>
      <c r="E306" s="559" t="s">
        <v>58</v>
      </c>
      <c r="F306" s="559" t="s">
        <v>1607</v>
      </c>
      <c r="G306" s="559" t="s">
        <v>1610</v>
      </c>
      <c r="H306" s="559" t="s">
        <v>17</v>
      </c>
      <c r="I306" s="558"/>
      <c r="J306" s="558"/>
      <c r="K306" s="559" t="s">
        <v>4234</v>
      </c>
    </row>
    <row r="307" spans="1:11" ht="18.75" customHeight="1" x14ac:dyDescent="0.35">
      <c r="A307" s="559" t="s">
        <v>4242</v>
      </c>
      <c r="B307" s="559" t="s">
        <v>4492</v>
      </c>
      <c r="C307" s="559" t="s">
        <v>1634</v>
      </c>
      <c r="D307" s="559" t="s">
        <v>1635</v>
      </c>
      <c r="E307" s="559" t="s">
        <v>58</v>
      </c>
      <c r="F307" s="559" t="s">
        <v>1633</v>
      </c>
      <c r="G307" s="559" t="s">
        <v>1636</v>
      </c>
      <c r="H307" s="559" t="s">
        <v>17</v>
      </c>
      <c r="I307" s="558"/>
      <c r="J307" s="558"/>
      <c r="K307" s="559" t="s">
        <v>4234</v>
      </c>
    </row>
    <row r="308" spans="1:11" ht="18.75" customHeight="1" x14ac:dyDescent="0.35">
      <c r="A308" s="559" t="s">
        <v>4242</v>
      </c>
      <c r="B308" s="559" t="s">
        <v>4508</v>
      </c>
      <c r="C308" s="559" t="s">
        <v>1702</v>
      </c>
      <c r="D308" s="559" t="s">
        <v>1703</v>
      </c>
      <c r="E308" s="559" t="s">
        <v>58</v>
      </c>
      <c r="F308" s="559" t="s">
        <v>1701</v>
      </c>
      <c r="G308" s="559" t="s">
        <v>1704</v>
      </c>
      <c r="H308" s="559" t="s">
        <v>17</v>
      </c>
      <c r="I308" s="558"/>
      <c r="J308" s="558"/>
      <c r="K308" s="559" t="s">
        <v>4234</v>
      </c>
    </row>
    <row r="309" spans="1:11" ht="18.75" customHeight="1" x14ac:dyDescent="0.35">
      <c r="A309" s="559" t="s">
        <v>4242</v>
      </c>
      <c r="B309" s="559" t="s">
        <v>7200</v>
      </c>
      <c r="C309" s="559" t="s">
        <v>1626</v>
      </c>
      <c r="D309" s="559" t="s">
        <v>1627</v>
      </c>
      <c r="E309" s="559" t="s">
        <v>58</v>
      </c>
      <c r="F309" s="559" t="s">
        <v>1625</v>
      </c>
      <c r="G309" s="559" t="s">
        <v>1628</v>
      </c>
      <c r="H309" s="559" t="s">
        <v>17</v>
      </c>
      <c r="I309" s="558"/>
      <c r="J309" s="558"/>
      <c r="K309" s="559" t="s">
        <v>4234</v>
      </c>
    </row>
    <row r="310" spans="1:11" ht="18.75" customHeight="1" x14ac:dyDescent="0.35">
      <c r="A310" s="559" t="s">
        <v>4242</v>
      </c>
      <c r="B310" s="559" t="s">
        <v>4491</v>
      </c>
      <c r="C310" s="559" t="s">
        <v>1630</v>
      </c>
      <c r="D310" s="559" t="s">
        <v>1631</v>
      </c>
      <c r="E310" s="559" t="s">
        <v>58</v>
      </c>
      <c r="F310" s="559" t="s">
        <v>1629</v>
      </c>
      <c r="G310" s="559" t="s">
        <v>1632</v>
      </c>
      <c r="H310" s="559" t="s">
        <v>17</v>
      </c>
      <c r="I310" s="558"/>
      <c r="J310" s="558"/>
      <c r="K310" s="559" t="s">
        <v>4234</v>
      </c>
    </row>
    <row r="311" spans="1:11" ht="18.75" customHeight="1" x14ac:dyDescent="0.35">
      <c r="A311" s="559" t="s">
        <v>4242</v>
      </c>
      <c r="B311" s="559" t="s">
        <v>7201</v>
      </c>
      <c r="C311" s="559" t="s">
        <v>1666</v>
      </c>
      <c r="D311" s="559" t="s">
        <v>1667</v>
      </c>
      <c r="E311" s="559" t="s">
        <v>58</v>
      </c>
      <c r="F311" s="559" t="s">
        <v>1665</v>
      </c>
      <c r="G311" s="559" t="s">
        <v>1668</v>
      </c>
      <c r="H311" s="559" t="s">
        <v>17</v>
      </c>
      <c r="I311" s="558"/>
      <c r="J311" s="558"/>
      <c r="K311" s="559" t="s">
        <v>4234</v>
      </c>
    </row>
    <row r="312" spans="1:11" ht="18.75" customHeight="1" x14ac:dyDescent="0.35">
      <c r="A312" s="559" t="s">
        <v>4242</v>
      </c>
      <c r="B312" s="559" t="s">
        <v>4490</v>
      </c>
      <c r="C312" s="559" t="s">
        <v>927</v>
      </c>
      <c r="D312" s="559" t="s">
        <v>928</v>
      </c>
      <c r="E312" s="559" t="s">
        <v>58</v>
      </c>
      <c r="F312" s="559" t="s">
        <v>1623</v>
      </c>
      <c r="G312" s="559" t="s">
        <v>1624</v>
      </c>
      <c r="H312" s="559" t="s">
        <v>17</v>
      </c>
      <c r="I312" s="558"/>
      <c r="J312" s="558"/>
      <c r="K312" s="559" t="s">
        <v>4234</v>
      </c>
    </row>
    <row r="313" spans="1:11" ht="18.75" customHeight="1" x14ac:dyDescent="0.35">
      <c r="A313" s="559" t="s">
        <v>4242</v>
      </c>
      <c r="B313" s="559" t="s">
        <v>4480</v>
      </c>
      <c r="C313" s="559" t="s">
        <v>1581</v>
      </c>
      <c r="D313" s="559" t="s">
        <v>1582</v>
      </c>
      <c r="E313" s="559" t="s">
        <v>58</v>
      </c>
      <c r="F313" s="559" t="s">
        <v>1580</v>
      </c>
      <c r="G313" s="559" t="s">
        <v>1583</v>
      </c>
      <c r="H313" s="559" t="s">
        <v>17</v>
      </c>
      <c r="I313" s="558"/>
      <c r="J313" s="558"/>
      <c r="K313" s="559" t="s">
        <v>4234</v>
      </c>
    </row>
    <row r="314" spans="1:11" ht="18.75" customHeight="1" x14ac:dyDescent="0.35">
      <c r="A314" s="559" t="s">
        <v>4242</v>
      </c>
      <c r="B314" s="559" t="s">
        <v>4497</v>
      </c>
      <c r="C314" s="559" t="s">
        <v>1654</v>
      </c>
      <c r="D314" s="559" t="s">
        <v>1655</v>
      </c>
      <c r="E314" s="559" t="s">
        <v>58</v>
      </c>
      <c r="F314" s="559" t="s">
        <v>1653</v>
      </c>
      <c r="G314" s="559" t="s">
        <v>1656</v>
      </c>
      <c r="H314" s="559" t="s">
        <v>17</v>
      </c>
      <c r="I314" s="558"/>
      <c r="J314" s="558"/>
      <c r="K314" s="559" t="s">
        <v>4234</v>
      </c>
    </row>
    <row r="315" spans="1:11" ht="18.75" customHeight="1" x14ac:dyDescent="0.35">
      <c r="A315" s="559" t="s">
        <v>4242</v>
      </c>
      <c r="B315" s="559" t="s">
        <v>4493</v>
      </c>
      <c r="C315" s="559" t="s">
        <v>1638</v>
      </c>
      <c r="D315" s="559" t="s">
        <v>1639</v>
      </c>
      <c r="E315" s="559" t="s">
        <v>58</v>
      </c>
      <c r="F315" s="559" t="s">
        <v>1637</v>
      </c>
      <c r="G315" s="559" t="s">
        <v>1640</v>
      </c>
      <c r="H315" s="559" t="s">
        <v>17</v>
      </c>
      <c r="I315" s="558"/>
      <c r="J315" s="558"/>
      <c r="K315" s="559" t="s">
        <v>4234</v>
      </c>
    </row>
    <row r="316" spans="1:11" ht="18.75" customHeight="1" x14ac:dyDescent="0.35">
      <c r="A316" s="559" t="s">
        <v>4242</v>
      </c>
      <c r="B316" s="559" t="s">
        <v>4496</v>
      </c>
      <c r="C316" s="559" t="s">
        <v>1650</v>
      </c>
      <c r="D316" s="559" t="s">
        <v>1651</v>
      </c>
      <c r="E316" s="559" t="s">
        <v>58</v>
      </c>
      <c r="F316" s="559" t="s">
        <v>1649</v>
      </c>
      <c r="G316" s="559" t="s">
        <v>1652</v>
      </c>
      <c r="H316" s="559" t="s">
        <v>17</v>
      </c>
      <c r="I316" s="558"/>
      <c r="J316" s="558"/>
      <c r="K316" s="559" t="s">
        <v>4234</v>
      </c>
    </row>
    <row r="317" spans="1:11" ht="18.75" customHeight="1" x14ac:dyDescent="0.35">
      <c r="A317" s="559" t="s">
        <v>4242</v>
      </c>
      <c r="B317" s="559" t="s">
        <v>4494</v>
      </c>
      <c r="C317" s="559" t="s">
        <v>1642</v>
      </c>
      <c r="D317" s="559" t="s">
        <v>1643</v>
      </c>
      <c r="E317" s="559" t="s">
        <v>58</v>
      </c>
      <c r="F317" s="559" t="s">
        <v>1641</v>
      </c>
      <c r="G317" s="559" t="s">
        <v>1644</v>
      </c>
      <c r="H317" s="559" t="s">
        <v>17</v>
      </c>
      <c r="I317" s="558"/>
      <c r="J317" s="558"/>
      <c r="K317" s="559" t="s">
        <v>4234</v>
      </c>
    </row>
    <row r="318" spans="1:11" ht="18.75" customHeight="1" x14ac:dyDescent="0.35">
      <c r="A318" s="559" t="s">
        <v>4242</v>
      </c>
      <c r="B318" s="559" t="s">
        <v>4487</v>
      </c>
      <c r="C318" s="559" t="s">
        <v>1612</v>
      </c>
      <c r="D318" s="559" t="s">
        <v>1613</v>
      </c>
      <c r="E318" s="559" t="s">
        <v>58</v>
      </c>
      <c r="F318" s="559" t="s">
        <v>1611</v>
      </c>
      <c r="G318" s="559" t="s">
        <v>1614</v>
      </c>
      <c r="H318" s="559" t="s">
        <v>17</v>
      </c>
      <c r="I318" s="558"/>
      <c r="J318" s="558"/>
      <c r="K318" s="559" t="s">
        <v>4234</v>
      </c>
    </row>
    <row r="319" spans="1:11" ht="18.75" customHeight="1" x14ac:dyDescent="0.35">
      <c r="A319" s="559" t="s">
        <v>4242</v>
      </c>
      <c r="B319" s="559" t="s">
        <v>4495</v>
      </c>
      <c r="C319" s="559" t="s">
        <v>1646</v>
      </c>
      <c r="D319" s="559" t="s">
        <v>1647</v>
      </c>
      <c r="E319" s="559" t="s">
        <v>58</v>
      </c>
      <c r="F319" s="559" t="s">
        <v>1645</v>
      </c>
      <c r="G319" s="559" t="s">
        <v>1648</v>
      </c>
      <c r="H319" s="559" t="s">
        <v>17</v>
      </c>
      <c r="I319" s="558"/>
      <c r="J319" s="558"/>
      <c r="K319" s="559" t="s">
        <v>4234</v>
      </c>
    </row>
    <row r="320" spans="1:11" ht="18.75" customHeight="1" x14ac:dyDescent="0.35">
      <c r="A320" s="559" t="s">
        <v>4242</v>
      </c>
      <c r="B320" s="559" t="s">
        <v>4509</v>
      </c>
      <c r="C320" s="559" t="s">
        <v>1710</v>
      </c>
      <c r="D320" s="559" t="s">
        <v>1711</v>
      </c>
      <c r="E320" s="559" t="s">
        <v>58</v>
      </c>
      <c r="F320" s="559" t="s">
        <v>1709</v>
      </c>
      <c r="G320" s="559" t="s">
        <v>1712</v>
      </c>
      <c r="H320" s="559" t="s">
        <v>17</v>
      </c>
      <c r="I320" s="558"/>
      <c r="J320" s="558"/>
      <c r="K320" s="559" t="s">
        <v>4234</v>
      </c>
    </row>
    <row r="321" spans="1:11" ht="18.75" customHeight="1" x14ac:dyDescent="0.35">
      <c r="A321" s="559" t="s">
        <v>4242</v>
      </c>
      <c r="B321" s="559" t="s">
        <v>4503</v>
      </c>
      <c r="C321" s="559" t="s">
        <v>1682</v>
      </c>
      <c r="D321" s="559" t="s">
        <v>1683</v>
      </c>
      <c r="E321" s="559" t="s">
        <v>58</v>
      </c>
      <c r="F321" s="559" t="s">
        <v>1681</v>
      </c>
      <c r="G321" s="559" t="s">
        <v>1684</v>
      </c>
      <c r="H321" s="559" t="s">
        <v>17</v>
      </c>
      <c r="I321" s="558"/>
      <c r="J321" s="558"/>
      <c r="K321" s="559" t="s">
        <v>4234</v>
      </c>
    </row>
    <row r="322" spans="1:11" ht="18.75" customHeight="1" x14ac:dyDescent="0.35">
      <c r="A322" s="559" t="s">
        <v>4242</v>
      </c>
      <c r="B322" s="559" t="s">
        <v>4501</v>
      </c>
      <c r="C322" s="559" t="s">
        <v>1674</v>
      </c>
      <c r="D322" s="559" t="s">
        <v>1675</v>
      </c>
      <c r="E322" s="559" t="s">
        <v>58</v>
      </c>
      <c r="F322" s="559" t="s">
        <v>1673</v>
      </c>
      <c r="G322" s="559" t="s">
        <v>1676</v>
      </c>
      <c r="H322" s="559" t="s">
        <v>17</v>
      </c>
      <c r="I322" s="558"/>
      <c r="J322" s="558"/>
      <c r="K322" s="559" t="s">
        <v>4234</v>
      </c>
    </row>
    <row r="323" spans="1:11" ht="18.75" customHeight="1" x14ac:dyDescent="0.35">
      <c r="A323" s="559" t="s">
        <v>4242</v>
      </c>
      <c r="B323" s="559" t="s">
        <v>4504</v>
      </c>
      <c r="C323" s="559" t="s">
        <v>1686</v>
      </c>
      <c r="D323" s="559" t="s">
        <v>1687</v>
      </c>
      <c r="E323" s="559" t="s">
        <v>58</v>
      </c>
      <c r="F323" s="559" t="s">
        <v>1685</v>
      </c>
      <c r="G323" s="559" t="s">
        <v>1688</v>
      </c>
      <c r="H323" s="559" t="s">
        <v>17</v>
      </c>
      <c r="I323" s="558"/>
      <c r="J323" s="558"/>
      <c r="K323" s="559" t="s">
        <v>4234</v>
      </c>
    </row>
    <row r="324" spans="1:11" ht="18.75" customHeight="1" x14ac:dyDescent="0.35">
      <c r="A324" s="559" t="s">
        <v>4242</v>
      </c>
      <c r="B324" s="559" t="s">
        <v>4505</v>
      </c>
      <c r="C324" s="559" t="s">
        <v>1690</v>
      </c>
      <c r="D324" s="559" t="s">
        <v>1691</v>
      </c>
      <c r="E324" s="559" t="s">
        <v>58</v>
      </c>
      <c r="F324" s="559" t="s">
        <v>1689</v>
      </c>
      <c r="G324" s="559" t="s">
        <v>1692</v>
      </c>
      <c r="H324" s="559" t="s">
        <v>17</v>
      </c>
      <c r="I324" s="558"/>
      <c r="J324" s="558"/>
      <c r="K324" s="559" t="s">
        <v>4234</v>
      </c>
    </row>
    <row r="325" spans="1:11" ht="18.75" customHeight="1" x14ac:dyDescent="0.35">
      <c r="A325" s="559" t="s">
        <v>4242</v>
      </c>
      <c r="B325" s="559" t="s">
        <v>4499</v>
      </c>
      <c r="C325" s="559" t="s">
        <v>1662</v>
      </c>
      <c r="D325" s="559" t="s">
        <v>1663</v>
      </c>
      <c r="E325" s="559" t="s">
        <v>58</v>
      </c>
      <c r="F325" s="559" t="s">
        <v>1661</v>
      </c>
      <c r="G325" s="559" t="s">
        <v>1664</v>
      </c>
      <c r="H325" s="559" t="s">
        <v>17</v>
      </c>
      <c r="I325" s="558"/>
      <c r="J325" s="558"/>
      <c r="K325" s="559" t="s">
        <v>4234</v>
      </c>
    </row>
    <row r="326" spans="1:11" ht="18.75" customHeight="1" x14ac:dyDescent="0.35">
      <c r="A326" s="559" t="s">
        <v>4242</v>
      </c>
      <c r="B326" s="559" t="s">
        <v>4481</v>
      </c>
      <c r="C326" s="559" t="s">
        <v>1585</v>
      </c>
      <c r="D326" s="559" t="s">
        <v>72</v>
      </c>
      <c r="E326" s="559" t="s">
        <v>58</v>
      </c>
      <c r="F326" s="559" t="s">
        <v>1584</v>
      </c>
      <c r="G326" s="559" t="s">
        <v>1586</v>
      </c>
      <c r="H326" s="559" t="s">
        <v>17</v>
      </c>
      <c r="I326" s="558"/>
      <c r="J326" s="558"/>
      <c r="K326" s="559" t="s">
        <v>4234</v>
      </c>
    </row>
    <row r="327" spans="1:11" ht="18.75" customHeight="1" x14ac:dyDescent="0.35">
      <c r="A327" s="559" t="s">
        <v>4242</v>
      </c>
      <c r="B327" s="559" t="s">
        <v>4507</v>
      </c>
      <c r="C327" s="559" t="s">
        <v>1698</v>
      </c>
      <c r="D327" s="559" t="s">
        <v>1699</v>
      </c>
      <c r="E327" s="559" t="s">
        <v>58</v>
      </c>
      <c r="F327" s="559" t="s">
        <v>1697</v>
      </c>
      <c r="G327" s="559" t="s">
        <v>1700</v>
      </c>
      <c r="H327" s="559" t="s">
        <v>17</v>
      </c>
      <c r="I327" s="558"/>
      <c r="J327" s="558"/>
      <c r="K327" s="559" t="s">
        <v>4234</v>
      </c>
    </row>
    <row r="328" spans="1:11" ht="18.75" customHeight="1" x14ac:dyDescent="0.35">
      <c r="A328" s="559" t="s">
        <v>4242</v>
      </c>
      <c r="B328" s="559" t="s">
        <v>7202</v>
      </c>
      <c r="C328" s="559" t="s">
        <v>1706</v>
      </c>
      <c r="D328" s="559" t="s">
        <v>1707</v>
      </c>
      <c r="E328" s="559" t="s">
        <v>58</v>
      </c>
      <c r="F328" s="559" t="s">
        <v>1705</v>
      </c>
      <c r="G328" s="559" t="s">
        <v>1708</v>
      </c>
      <c r="H328" s="559" t="s">
        <v>17</v>
      </c>
      <c r="I328" s="558"/>
      <c r="J328" s="558"/>
      <c r="K328" s="559" t="s">
        <v>4234</v>
      </c>
    </row>
    <row r="329" spans="1:11" ht="18.75" customHeight="1" x14ac:dyDescent="0.35">
      <c r="A329" s="559" t="s">
        <v>4243</v>
      </c>
      <c r="B329" s="559" t="s">
        <v>4542</v>
      </c>
      <c r="C329" s="559" t="s">
        <v>1850</v>
      </c>
      <c r="D329" s="559" t="s">
        <v>1851</v>
      </c>
      <c r="E329" s="559" t="s">
        <v>62</v>
      </c>
      <c r="F329" s="559" t="s">
        <v>1849</v>
      </c>
      <c r="G329" s="559" t="s">
        <v>1852</v>
      </c>
      <c r="H329" s="559" t="s">
        <v>17</v>
      </c>
      <c r="I329" s="558"/>
      <c r="J329" s="558"/>
      <c r="K329" s="559" t="s">
        <v>4234</v>
      </c>
    </row>
    <row r="330" spans="1:11" ht="18.75" customHeight="1" x14ac:dyDescent="0.35">
      <c r="A330" s="559" t="s">
        <v>4243</v>
      </c>
      <c r="B330" s="559" t="s">
        <v>4529</v>
      </c>
      <c r="C330" s="559" t="s">
        <v>1792</v>
      </c>
      <c r="D330" s="559" t="s">
        <v>1793</v>
      </c>
      <c r="E330" s="559" t="s">
        <v>62</v>
      </c>
      <c r="F330" s="559" t="s">
        <v>1791</v>
      </c>
      <c r="G330" s="559" t="s">
        <v>1794</v>
      </c>
      <c r="H330" s="559" t="s">
        <v>17</v>
      </c>
      <c r="I330" s="558"/>
      <c r="J330" s="558"/>
      <c r="K330" s="559" t="s">
        <v>4234</v>
      </c>
    </row>
    <row r="331" spans="1:11" ht="18.75" customHeight="1" x14ac:dyDescent="0.35">
      <c r="A331" s="559" t="s">
        <v>4243</v>
      </c>
      <c r="B331" s="559" t="s">
        <v>4514</v>
      </c>
      <c r="C331" s="559" t="s">
        <v>1734</v>
      </c>
      <c r="D331" s="559" t="s">
        <v>1735</v>
      </c>
      <c r="E331" s="559" t="s">
        <v>62</v>
      </c>
      <c r="F331" s="559" t="s">
        <v>1733</v>
      </c>
      <c r="G331" s="559" t="s">
        <v>1736</v>
      </c>
      <c r="H331" s="559" t="s">
        <v>17</v>
      </c>
      <c r="I331" s="558"/>
      <c r="J331" s="558"/>
      <c r="K331" s="559" t="s">
        <v>4234</v>
      </c>
    </row>
    <row r="332" spans="1:11" ht="18.75" customHeight="1" x14ac:dyDescent="0.35">
      <c r="A332" s="559" t="s">
        <v>4243</v>
      </c>
      <c r="B332" s="559" t="s">
        <v>7210</v>
      </c>
      <c r="C332" s="559" t="s">
        <v>1874</v>
      </c>
      <c r="D332" s="559" t="s">
        <v>1875</v>
      </c>
      <c r="E332" s="559" t="s">
        <v>62</v>
      </c>
      <c r="F332" s="559" t="s">
        <v>1873</v>
      </c>
      <c r="G332" s="559" t="s">
        <v>1876</v>
      </c>
      <c r="H332" s="559" t="s">
        <v>17</v>
      </c>
      <c r="I332" s="558"/>
      <c r="J332" s="558"/>
      <c r="K332" s="559" t="s">
        <v>4234</v>
      </c>
    </row>
    <row r="333" spans="1:11" ht="18.75" customHeight="1" x14ac:dyDescent="0.35">
      <c r="A333" s="559" t="s">
        <v>4243</v>
      </c>
      <c r="B333" s="559" t="s">
        <v>4525</v>
      </c>
      <c r="C333" s="559" t="s">
        <v>1778</v>
      </c>
      <c r="D333" s="559" t="s">
        <v>1779</v>
      </c>
      <c r="E333" s="559" t="s">
        <v>62</v>
      </c>
      <c r="F333" s="559" t="s">
        <v>1777</v>
      </c>
      <c r="G333" s="559" t="s">
        <v>1780</v>
      </c>
      <c r="H333" s="559" t="s">
        <v>17</v>
      </c>
      <c r="I333" s="558"/>
      <c r="J333" s="558"/>
      <c r="K333" s="559" t="s">
        <v>4234</v>
      </c>
    </row>
    <row r="334" spans="1:11" ht="18.75" customHeight="1" x14ac:dyDescent="0.35">
      <c r="A334" s="559" t="s">
        <v>4243</v>
      </c>
      <c r="B334" s="559" t="s">
        <v>4547</v>
      </c>
      <c r="C334" s="559" t="s">
        <v>1870</v>
      </c>
      <c r="D334" s="559" t="s">
        <v>1871</v>
      </c>
      <c r="E334" s="559" t="s">
        <v>62</v>
      </c>
      <c r="F334" s="559" t="s">
        <v>1869</v>
      </c>
      <c r="G334" s="559" t="s">
        <v>1872</v>
      </c>
      <c r="H334" s="559" t="s">
        <v>17</v>
      </c>
      <c r="I334" s="558"/>
      <c r="J334" s="558"/>
      <c r="K334" s="559" t="s">
        <v>4234</v>
      </c>
    </row>
    <row r="335" spans="1:11" ht="18.75" customHeight="1" x14ac:dyDescent="0.35">
      <c r="A335" s="559" t="s">
        <v>4243</v>
      </c>
      <c r="B335" s="559" t="s">
        <v>4535</v>
      </c>
      <c r="C335" s="559" t="s">
        <v>1818</v>
      </c>
      <c r="D335" s="559" t="s">
        <v>1819</v>
      </c>
      <c r="E335" s="559" t="s">
        <v>62</v>
      </c>
      <c r="F335" s="559" t="s">
        <v>1817</v>
      </c>
      <c r="G335" s="559" t="s">
        <v>1820</v>
      </c>
      <c r="H335" s="559" t="s">
        <v>17</v>
      </c>
      <c r="I335" s="558"/>
      <c r="J335" s="558"/>
      <c r="K335" s="559" t="s">
        <v>4234</v>
      </c>
    </row>
    <row r="336" spans="1:11" ht="18.75" customHeight="1" x14ac:dyDescent="0.35">
      <c r="A336" s="559" t="s">
        <v>4243</v>
      </c>
      <c r="B336" s="559" t="s">
        <v>4532</v>
      </c>
      <c r="C336" s="559" t="s">
        <v>1806</v>
      </c>
      <c r="D336" s="559" t="s">
        <v>1807</v>
      </c>
      <c r="E336" s="559" t="s">
        <v>62</v>
      </c>
      <c r="F336" s="559" t="s">
        <v>1805</v>
      </c>
      <c r="G336" s="559" t="s">
        <v>1808</v>
      </c>
      <c r="H336" s="559" t="s">
        <v>17</v>
      </c>
      <c r="I336" s="558"/>
      <c r="J336" s="558"/>
      <c r="K336" s="559" t="s">
        <v>4234</v>
      </c>
    </row>
    <row r="337" spans="1:11" ht="18.75" customHeight="1" x14ac:dyDescent="0.35">
      <c r="A337" s="559" t="s">
        <v>4243</v>
      </c>
      <c r="B337" s="559" t="s">
        <v>4510</v>
      </c>
      <c r="C337" s="559" t="s">
        <v>1714</v>
      </c>
      <c r="D337" s="559" t="s">
        <v>1715</v>
      </c>
      <c r="E337" s="559" t="s">
        <v>62</v>
      </c>
      <c r="F337" s="559" t="s">
        <v>1713</v>
      </c>
      <c r="G337" s="559" t="s">
        <v>1716</v>
      </c>
      <c r="H337" s="559" t="s">
        <v>17</v>
      </c>
      <c r="I337" s="558"/>
      <c r="J337" s="558"/>
      <c r="K337" s="559" t="s">
        <v>4234</v>
      </c>
    </row>
    <row r="338" spans="1:11" ht="18.75" customHeight="1" x14ac:dyDescent="0.35">
      <c r="A338" s="559" t="s">
        <v>4243</v>
      </c>
      <c r="B338" s="559" t="s">
        <v>4543</v>
      </c>
      <c r="C338" s="559" t="s">
        <v>1854</v>
      </c>
      <c r="D338" s="559" t="s">
        <v>1855</v>
      </c>
      <c r="E338" s="559" t="s">
        <v>62</v>
      </c>
      <c r="F338" s="559" t="s">
        <v>1853</v>
      </c>
      <c r="G338" s="559" t="s">
        <v>1856</v>
      </c>
      <c r="H338" s="559" t="s">
        <v>17</v>
      </c>
      <c r="I338" s="558"/>
      <c r="J338" s="558"/>
      <c r="K338" s="559" t="s">
        <v>4234</v>
      </c>
    </row>
    <row r="339" spans="1:11" ht="18.75" customHeight="1" x14ac:dyDescent="0.35">
      <c r="A339" s="559" t="s">
        <v>4243</v>
      </c>
      <c r="B339" s="559" t="s">
        <v>4531</v>
      </c>
      <c r="C339" s="559" t="s">
        <v>1802</v>
      </c>
      <c r="D339" s="559" t="s">
        <v>1803</v>
      </c>
      <c r="E339" s="559" t="s">
        <v>62</v>
      </c>
      <c r="F339" s="559" t="s">
        <v>1801</v>
      </c>
      <c r="G339" s="559" t="s">
        <v>1804</v>
      </c>
      <c r="H339" s="559" t="s">
        <v>17</v>
      </c>
      <c r="I339" s="558"/>
      <c r="J339" s="558"/>
      <c r="K339" s="559" t="s">
        <v>4234</v>
      </c>
    </row>
    <row r="340" spans="1:11" ht="18.75" customHeight="1" x14ac:dyDescent="0.35">
      <c r="A340" s="559" t="s">
        <v>4243</v>
      </c>
      <c r="B340" s="559" t="s">
        <v>4534</v>
      </c>
      <c r="C340" s="559" t="s">
        <v>1814</v>
      </c>
      <c r="D340" s="559" t="s">
        <v>1815</v>
      </c>
      <c r="E340" s="559" t="s">
        <v>62</v>
      </c>
      <c r="F340" s="559" t="s">
        <v>1813</v>
      </c>
      <c r="G340" s="559" t="s">
        <v>1816</v>
      </c>
      <c r="H340" s="559" t="s">
        <v>17</v>
      </c>
      <c r="I340" s="558"/>
      <c r="J340" s="558"/>
      <c r="K340" s="559" t="s">
        <v>4234</v>
      </c>
    </row>
    <row r="341" spans="1:11" ht="18.75" customHeight="1" x14ac:dyDescent="0.35">
      <c r="A341" s="559" t="s">
        <v>4243</v>
      </c>
      <c r="B341" s="559" t="s">
        <v>4539</v>
      </c>
      <c r="C341" s="559" t="s">
        <v>1834</v>
      </c>
      <c r="D341" s="559" t="s">
        <v>1835</v>
      </c>
      <c r="E341" s="559" t="s">
        <v>62</v>
      </c>
      <c r="F341" s="559" t="s">
        <v>1833</v>
      </c>
      <c r="G341" s="559" t="s">
        <v>1836</v>
      </c>
      <c r="H341" s="559" t="s">
        <v>17</v>
      </c>
      <c r="I341" s="558"/>
      <c r="J341" s="558"/>
      <c r="K341" s="559" t="s">
        <v>4234</v>
      </c>
    </row>
    <row r="342" spans="1:11" ht="18.75" customHeight="1" x14ac:dyDescent="0.35">
      <c r="A342" s="559" t="s">
        <v>4243</v>
      </c>
      <c r="B342" s="559" t="s">
        <v>4519</v>
      </c>
      <c r="C342" s="559" t="s">
        <v>1754</v>
      </c>
      <c r="D342" s="559" t="s">
        <v>1755</v>
      </c>
      <c r="E342" s="559" t="s">
        <v>62</v>
      </c>
      <c r="F342" s="559" t="s">
        <v>1753</v>
      </c>
      <c r="G342" s="559" t="s">
        <v>1756</v>
      </c>
      <c r="H342" s="559" t="s">
        <v>17</v>
      </c>
      <c r="I342" s="558"/>
      <c r="J342" s="558"/>
      <c r="K342" s="559" t="s">
        <v>4234</v>
      </c>
    </row>
    <row r="343" spans="1:11" ht="18.75" customHeight="1" x14ac:dyDescent="0.35">
      <c r="A343" s="559" t="s">
        <v>4243</v>
      </c>
      <c r="B343" s="559" t="s">
        <v>4522</v>
      </c>
      <c r="C343" s="559" t="s">
        <v>1767</v>
      </c>
      <c r="D343" s="559" t="s">
        <v>1768</v>
      </c>
      <c r="E343" s="559" t="s">
        <v>62</v>
      </c>
      <c r="F343" s="559" t="s">
        <v>1766</v>
      </c>
      <c r="G343" s="559" t="s">
        <v>1769</v>
      </c>
      <c r="H343" s="559" t="s">
        <v>17</v>
      </c>
      <c r="I343" s="558"/>
      <c r="J343" s="558"/>
      <c r="K343" s="559" t="s">
        <v>4234</v>
      </c>
    </row>
    <row r="344" spans="1:11" ht="18.75" customHeight="1" x14ac:dyDescent="0.35">
      <c r="A344" s="559" t="s">
        <v>4243</v>
      </c>
      <c r="B344" s="559" t="s">
        <v>4537</v>
      </c>
      <c r="C344" s="559" t="s">
        <v>1826</v>
      </c>
      <c r="D344" s="559" t="s">
        <v>1827</v>
      </c>
      <c r="E344" s="559" t="s">
        <v>62</v>
      </c>
      <c r="F344" s="559" t="s">
        <v>1825</v>
      </c>
      <c r="G344" s="559" t="s">
        <v>1828</v>
      </c>
      <c r="H344" s="559" t="s">
        <v>17</v>
      </c>
      <c r="I344" s="558"/>
      <c r="J344" s="558"/>
      <c r="K344" s="559" t="s">
        <v>4234</v>
      </c>
    </row>
    <row r="345" spans="1:11" ht="18.75" customHeight="1" x14ac:dyDescent="0.35">
      <c r="A345" s="559" t="s">
        <v>4243</v>
      </c>
      <c r="B345" s="559" t="s">
        <v>4552</v>
      </c>
      <c r="C345" s="559" t="s">
        <v>1894</v>
      </c>
      <c r="D345" s="559" t="s">
        <v>1895</v>
      </c>
      <c r="E345" s="559" t="s">
        <v>62</v>
      </c>
      <c r="F345" s="559" t="s">
        <v>1893</v>
      </c>
      <c r="G345" s="559" t="s">
        <v>1896</v>
      </c>
      <c r="H345" s="559" t="s">
        <v>17</v>
      </c>
      <c r="I345" s="558"/>
      <c r="J345" s="558"/>
      <c r="K345" s="559" t="s">
        <v>4234</v>
      </c>
    </row>
    <row r="346" spans="1:11" ht="18.75" customHeight="1" x14ac:dyDescent="0.35">
      <c r="A346" s="559" t="s">
        <v>4243</v>
      </c>
      <c r="B346" s="559" t="s">
        <v>4553</v>
      </c>
      <c r="C346" s="559" t="s">
        <v>1898</v>
      </c>
      <c r="D346" s="559" t="s">
        <v>1899</v>
      </c>
      <c r="E346" s="559" t="s">
        <v>62</v>
      </c>
      <c r="F346" s="559" t="s">
        <v>1897</v>
      </c>
      <c r="G346" s="559" t="s">
        <v>1900</v>
      </c>
      <c r="H346" s="559" t="s">
        <v>17</v>
      </c>
      <c r="I346" s="558"/>
      <c r="J346" s="558"/>
      <c r="K346" s="559" t="s">
        <v>4234</v>
      </c>
    </row>
    <row r="347" spans="1:11" ht="18.75" customHeight="1" x14ac:dyDescent="0.35">
      <c r="A347" s="559" t="s">
        <v>4243</v>
      </c>
      <c r="B347" s="559" t="s">
        <v>7205</v>
      </c>
      <c r="C347" s="559" t="s">
        <v>1473</v>
      </c>
      <c r="D347" s="559" t="s">
        <v>1474</v>
      </c>
      <c r="E347" s="559" t="s">
        <v>62</v>
      </c>
      <c r="F347" s="559" t="s">
        <v>1799</v>
      </c>
      <c r="G347" s="559" t="s">
        <v>1800</v>
      </c>
      <c r="H347" s="559" t="s">
        <v>17</v>
      </c>
      <c r="I347" s="558"/>
      <c r="J347" s="558"/>
      <c r="K347" s="559" t="s">
        <v>4234</v>
      </c>
    </row>
    <row r="348" spans="1:11" ht="18.75" customHeight="1" x14ac:dyDescent="0.35">
      <c r="A348" s="559" t="s">
        <v>4243</v>
      </c>
      <c r="B348" s="559" t="s">
        <v>4550</v>
      </c>
      <c r="C348" s="559" t="s">
        <v>1886</v>
      </c>
      <c r="D348" s="559" t="s">
        <v>1887</v>
      </c>
      <c r="E348" s="559" t="s">
        <v>62</v>
      </c>
      <c r="F348" s="559" t="s">
        <v>1885</v>
      </c>
      <c r="G348" s="559" t="s">
        <v>1888</v>
      </c>
      <c r="H348" s="559" t="s">
        <v>17</v>
      </c>
      <c r="I348" s="558"/>
      <c r="J348" s="558"/>
      <c r="K348" s="559" t="s">
        <v>4234</v>
      </c>
    </row>
    <row r="349" spans="1:11" ht="18.75" customHeight="1" x14ac:dyDescent="0.35">
      <c r="A349" s="559" t="s">
        <v>4243</v>
      </c>
      <c r="B349" s="559" t="s">
        <v>4549</v>
      </c>
      <c r="C349" s="559" t="s">
        <v>1882</v>
      </c>
      <c r="D349" s="559" t="s">
        <v>1883</v>
      </c>
      <c r="E349" s="559" t="s">
        <v>62</v>
      </c>
      <c r="F349" s="559" t="s">
        <v>1881</v>
      </c>
      <c r="G349" s="559" t="s">
        <v>1884</v>
      </c>
      <c r="H349" s="559" t="s">
        <v>17</v>
      </c>
      <c r="I349" s="558"/>
      <c r="J349" s="558"/>
      <c r="K349" s="559" t="s">
        <v>4234</v>
      </c>
    </row>
    <row r="350" spans="1:11" ht="18.75" customHeight="1" x14ac:dyDescent="0.35">
      <c r="A350" s="559" t="s">
        <v>4243</v>
      </c>
      <c r="B350" s="559" t="s">
        <v>7203</v>
      </c>
      <c r="C350" s="559" t="s">
        <v>1726</v>
      </c>
      <c r="D350" s="559" t="s">
        <v>1727</v>
      </c>
      <c r="E350" s="559" t="s">
        <v>62</v>
      </c>
      <c r="F350" s="559" t="s">
        <v>1725</v>
      </c>
      <c r="G350" s="559" t="s">
        <v>1728</v>
      </c>
      <c r="H350" s="559" t="s">
        <v>17</v>
      </c>
      <c r="I350" s="558"/>
      <c r="J350" s="558"/>
      <c r="K350" s="559" t="s">
        <v>4234</v>
      </c>
    </row>
    <row r="351" spans="1:11" ht="18.75" customHeight="1" x14ac:dyDescent="0.35">
      <c r="A351" s="559" t="s">
        <v>4243</v>
      </c>
      <c r="B351" s="559" t="s">
        <v>4526</v>
      </c>
      <c r="C351" s="559" t="s">
        <v>1304</v>
      </c>
      <c r="D351" s="559" t="s">
        <v>73</v>
      </c>
      <c r="E351" s="559" t="s">
        <v>62</v>
      </c>
      <c r="F351" s="559" t="s">
        <v>1781</v>
      </c>
      <c r="G351" s="559" t="s">
        <v>1782</v>
      </c>
      <c r="H351" s="559" t="s">
        <v>17</v>
      </c>
      <c r="I351" s="558"/>
      <c r="J351" s="558"/>
      <c r="K351" s="559" t="s">
        <v>4234</v>
      </c>
    </row>
    <row r="352" spans="1:11" ht="18.75" customHeight="1" x14ac:dyDescent="0.35">
      <c r="A352" s="559" t="s">
        <v>4243</v>
      </c>
      <c r="B352" s="559" t="s">
        <v>4540</v>
      </c>
      <c r="C352" s="559" t="s">
        <v>1842</v>
      </c>
      <c r="D352" s="559" t="s">
        <v>1843</v>
      </c>
      <c r="E352" s="559" t="s">
        <v>62</v>
      </c>
      <c r="F352" s="559" t="s">
        <v>1841</v>
      </c>
      <c r="G352" s="559" t="s">
        <v>1844</v>
      </c>
      <c r="H352" s="559" t="s">
        <v>17</v>
      </c>
      <c r="I352" s="558"/>
      <c r="J352" s="558"/>
      <c r="K352" s="559" t="s">
        <v>4234</v>
      </c>
    </row>
    <row r="353" spans="1:11" ht="18.75" customHeight="1" x14ac:dyDescent="0.35">
      <c r="A353" s="559" t="s">
        <v>4243</v>
      </c>
      <c r="B353" s="559" t="s">
        <v>4541</v>
      </c>
      <c r="C353" s="559" t="s">
        <v>1846</v>
      </c>
      <c r="D353" s="559" t="s">
        <v>1847</v>
      </c>
      <c r="E353" s="559" t="s">
        <v>62</v>
      </c>
      <c r="F353" s="559" t="s">
        <v>1845</v>
      </c>
      <c r="G353" s="559" t="s">
        <v>1848</v>
      </c>
      <c r="H353" s="559" t="s">
        <v>17</v>
      </c>
      <c r="I353" s="558"/>
      <c r="J353" s="558"/>
      <c r="K353" s="559" t="s">
        <v>4234</v>
      </c>
    </row>
    <row r="354" spans="1:11" ht="18.75" customHeight="1" x14ac:dyDescent="0.35">
      <c r="A354" s="559" t="s">
        <v>4243</v>
      </c>
      <c r="B354" s="559" t="s">
        <v>7207</v>
      </c>
      <c r="C354" s="559" t="s">
        <v>1861</v>
      </c>
      <c r="D354" s="559" t="s">
        <v>1862</v>
      </c>
      <c r="E354" s="559" t="s">
        <v>62</v>
      </c>
      <c r="F354" s="559" t="s">
        <v>7208</v>
      </c>
      <c r="G354" s="559" t="s">
        <v>7209</v>
      </c>
      <c r="H354" s="559" t="s">
        <v>17</v>
      </c>
      <c r="I354" s="558"/>
      <c r="J354" s="558"/>
      <c r="K354" s="559" t="s">
        <v>4234</v>
      </c>
    </row>
    <row r="355" spans="1:11" ht="18.75" customHeight="1" x14ac:dyDescent="0.35">
      <c r="A355" s="559" t="s">
        <v>4243</v>
      </c>
      <c r="B355" s="559" t="s">
        <v>4545</v>
      </c>
      <c r="C355" s="559" t="s">
        <v>1864</v>
      </c>
      <c r="D355" s="559" t="s">
        <v>1865</v>
      </c>
      <c r="E355" s="559" t="s">
        <v>62</v>
      </c>
      <c r="F355" s="559" t="s">
        <v>1863</v>
      </c>
      <c r="G355" s="559" t="s">
        <v>1866</v>
      </c>
      <c r="H355" s="559" t="s">
        <v>17</v>
      </c>
      <c r="I355" s="558"/>
      <c r="J355" s="558"/>
      <c r="K355" s="559" t="s">
        <v>4234</v>
      </c>
    </row>
    <row r="356" spans="1:11" ht="18.75" customHeight="1" x14ac:dyDescent="0.35">
      <c r="A356" s="559" t="s">
        <v>4243</v>
      </c>
      <c r="B356" s="559" t="s">
        <v>4515</v>
      </c>
      <c r="C356" s="559" t="s">
        <v>1738</v>
      </c>
      <c r="D356" s="559" t="s">
        <v>1739</v>
      </c>
      <c r="E356" s="559" t="s">
        <v>62</v>
      </c>
      <c r="F356" s="559" t="s">
        <v>1737</v>
      </c>
      <c r="G356" s="559" t="s">
        <v>1740</v>
      </c>
      <c r="H356" s="559" t="s">
        <v>17</v>
      </c>
      <c r="I356" s="558"/>
      <c r="J356" s="558"/>
      <c r="K356" s="559" t="s">
        <v>4234</v>
      </c>
    </row>
    <row r="357" spans="1:11" ht="18.75" customHeight="1" x14ac:dyDescent="0.35">
      <c r="A357" s="559" t="s">
        <v>4243</v>
      </c>
      <c r="B357" s="559" t="s">
        <v>4544</v>
      </c>
      <c r="C357" s="559" t="s">
        <v>1858</v>
      </c>
      <c r="D357" s="559" t="s">
        <v>1859</v>
      </c>
      <c r="E357" s="559" t="s">
        <v>62</v>
      </c>
      <c r="F357" s="559" t="s">
        <v>1857</v>
      </c>
      <c r="G357" s="559" t="s">
        <v>1860</v>
      </c>
      <c r="H357" s="559" t="s">
        <v>17</v>
      </c>
      <c r="I357" s="558"/>
      <c r="J357" s="558"/>
      <c r="K357" s="559" t="s">
        <v>4234</v>
      </c>
    </row>
    <row r="358" spans="1:11" ht="18.75" customHeight="1" x14ac:dyDescent="0.35">
      <c r="A358" s="559" t="s">
        <v>4243</v>
      </c>
      <c r="B358" s="559" t="s">
        <v>4512</v>
      </c>
      <c r="C358" s="559" t="s">
        <v>1722</v>
      </c>
      <c r="D358" s="559" t="s">
        <v>1723</v>
      </c>
      <c r="E358" s="559" t="s">
        <v>62</v>
      </c>
      <c r="F358" s="559" t="s">
        <v>1721</v>
      </c>
      <c r="G358" s="559" t="s">
        <v>1724</v>
      </c>
      <c r="H358" s="559" t="s">
        <v>17</v>
      </c>
      <c r="I358" s="558"/>
      <c r="J358" s="558"/>
      <c r="K358" s="559" t="s">
        <v>4234</v>
      </c>
    </row>
    <row r="359" spans="1:11" ht="18.75" customHeight="1" x14ac:dyDescent="0.35">
      <c r="A359" s="559" t="s">
        <v>4243</v>
      </c>
      <c r="B359" s="559" t="s">
        <v>4551</v>
      </c>
      <c r="C359" s="559" t="s">
        <v>1890</v>
      </c>
      <c r="D359" s="559" t="s">
        <v>1891</v>
      </c>
      <c r="E359" s="559" t="s">
        <v>62</v>
      </c>
      <c r="F359" s="559" t="s">
        <v>1889</v>
      </c>
      <c r="G359" s="559" t="s">
        <v>1892</v>
      </c>
      <c r="H359" s="559" t="s">
        <v>17</v>
      </c>
      <c r="I359" s="558"/>
      <c r="J359" s="558"/>
      <c r="K359" s="559" t="s">
        <v>4234</v>
      </c>
    </row>
    <row r="360" spans="1:11" ht="18.75" customHeight="1" x14ac:dyDescent="0.35">
      <c r="A360" s="559" t="s">
        <v>4243</v>
      </c>
      <c r="B360" s="559" t="s">
        <v>7204</v>
      </c>
      <c r="C360" s="559" t="s">
        <v>1764</v>
      </c>
      <c r="D360" s="559" t="s">
        <v>66</v>
      </c>
      <c r="E360" s="559" t="s">
        <v>62</v>
      </c>
      <c r="F360" s="559" t="s">
        <v>1763</v>
      </c>
      <c r="G360" s="559" t="s">
        <v>1765</v>
      </c>
      <c r="H360" s="559" t="s">
        <v>17</v>
      </c>
      <c r="I360" s="558"/>
      <c r="J360" s="558"/>
      <c r="K360" s="559" t="s">
        <v>4234</v>
      </c>
    </row>
    <row r="361" spans="1:11" ht="18.75" customHeight="1" x14ac:dyDescent="0.35">
      <c r="A361" s="559" t="s">
        <v>4243</v>
      </c>
      <c r="B361" s="559" t="s">
        <v>4546</v>
      </c>
      <c r="C361" s="559" t="s">
        <v>1682</v>
      </c>
      <c r="D361" s="559" t="s">
        <v>1683</v>
      </c>
      <c r="E361" s="559" t="s">
        <v>62</v>
      </c>
      <c r="F361" s="559" t="s">
        <v>1867</v>
      </c>
      <c r="G361" s="559" t="s">
        <v>1868</v>
      </c>
      <c r="H361" s="559" t="s">
        <v>17</v>
      </c>
      <c r="I361" s="558"/>
      <c r="J361" s="558"/>
      <c r="K361" s="559" t="s">
        <v>4234</v>
      </c>
    </row>
    <row r="362" spans="1:11" ht="18.75" customHeight="1" x14ac:dyDescent="0.35">
      <c r="A362" s="559" t="s">
        <v>4243</v>
      </c>
      <c r="B362" s="559" t="s">
        <v>4511</v>
      </c>
      <c r="C362" s="559" t="s">
        <v>1718</v>
      </c>
      <c r="D362" s="559" t="s">
        <v>1719</v>
      </c>
      <c r="E362" s="559" t="s">
        <v>62</v>
      </c>
      <c r="F362" s="559" t="s">
        <v>1717</v>
      </c>
      <c r="G362" s="559" t="s">
        <v>1720</v>
      </c>
      <c r="H362" s="559" t="s">
        <v>17</v>
      </c>
      <c r="I362" s="558"/>
      <c r="J362" s="558"/>
      <c r="K362" s="559" t="s">
        <v>4234</v>
      </c>
    </row>
    <row r="363" spans="1:11" ht="18.75" customHeight="1" x14ac:dyDescent="0.35">
      <c r="A363" s="559" t="s">
        <v>4243</v>
      </c>
      <c r="B363" s="559" t="s">
        <v>4536</v>
      </c>
      <c r="C363" s="559" t="s">
        <v>1822</v>
      </c>
      <c r="D363" s="559" t="s">
        <v>1823</v>
      </c>
      <c r="E363" s="559" t="s">
        <v>62</v>
      </c>
      <c r="F363" s="559" t="s">
        <v>1821</v>
      </c>
      <c r="G363" s="559" t="s">
        <v>1824</v>
      </c>
      <c r="H363" s="559" t="s">
        <v>17</v>
      </c>
      <c r="I363" s="558"/>
      <c r="J363" s="558"/>
      <c r="K363" s="559" t="s">
        <v>4234</v>
      </c>
    </row>
    <row r="364" spans="1:11" ht="18.75" customHeight="1" x14ac:dyDescent="0.35">
      <c r="A364" s="559" t="s">
        <v>4243</v>
      </c>
      <c r="B364" s="559" t="s">
        <v>4513</v>
      </c>
      <c r="C364" s="559" t="s">
        <v>1730</v>
      </c>
      <c r="D364" s="559" t="s">
        <v>1731</v>
      </c>
      <c r="E364" s="559" t="s">
        <v>62</v>
      </c>
      <c r="F364" s="559" t="s">
        <v>1729</v>
      </c>
      <c r="G364" s="559" t="s">
        <v>1732</v>
      </c>
      <c r="H364" s="559" t="s">
        <v>17</v>
      </c>
      <c r="I364" s="558"/>
      <c r="J364" s="558"/>
      <c r="K364" s="559" t="s">
        <v>4234</v>
      </c>
    </row>
    <row r="365" spans="1:11" ht="18.75" customHeight="1" x14ac:dyDescent="0.35">
      <c r="A365" s="559" t="s">
        <v>4243</v>
      </c>
      <c r="B365" s="559" t="s">
        <v>4538</v>
      </c>
      <c r="C365" s="559" t="s">
        <v>1830</v>
      </c>
      <c r="D365" s="559" t="s">
        <v>1831</v>
      </c>
      <c r="E365" s="559" t="s">
        <v>62</v>
      </c>
      <c r="F365" s="559" t="s">
        <v>1829</v>
      </c>
      <c r="G365" s="559" t="s">
        <v>1832</v>
      </c>
      <c r="H365" s="559" t="s">
        <v>17</v>
      </c>
      <c r="I365" s="558"/>
      <c r="J365" s="558"/>
      <c r="K365" s="559" t="s">
        <v>4234</v>
      </c>
    </row>
    <row r="366" spans="1:11" ht="18.75" customHeight="1" x14ac:dyDescent="0.35">
      <c r="A366" s="559" t="s">
        <v>4243</v>
      </c>
      <c r="B366" s="559" t="s">
        <v>4523</v>
      </c>
      <c r="C366" s="559" t="s">
        <v>1771</v>
      </c>
      <c r="D366" s="559" t="s">
        <v>74</v>
      </c>
      <c r="E366" s="559" t="s">
        <v>62</v>
      </c>
      <c r="F366" s="559" t="s">
        <v>1770</v>
      </c>
      <c r="G366" s="559" t="s">
        <v>1772</v>
      </c>
      <c r="H366" s="559" t="s">
        <v>17</v>
      </c>
      <c r="I366" s="558"/>
      <c r="J366" s="558"/>
      <c r="K366" s="559" t="s">
        <v>4234</v>
      </c>
    </row>
    <row r="367" spans="1:11" ht="18.75" customHeight="1" x14ac:dyDescent="0.35">
      <c r="A367" s="559" t="s">
        <v>4243</v>
      </c>
      <c r="B367" s="559" t="s">
        <v>4521</v>
      </c>
      <c r="C367" s="559" t="s">
        <v>850</v>
      </c>
      <c r="D367" s="559" t="s">
        <v>851</v>
      </c>
      <c r="E367" s="559" t="s">
        <v>62</v>
      </c>
      <c r="F367" s="559" t="s">
        <v>1761</v>
      </c>
      <c r="G367" s="559" t="s">
        <v>1762</v>
      </c>
      <c r="H367" s="559" t="s">
        <v>17</v>
      </c>
      <c r="I367" s="558"/>
      <c r="J367" s="558"/>
      <c r="K367" s="559" t="s">
        <v>4234</v>
      </c>
    </row>
    <row r="368" spans="1:11" ht="18.75" customHeight="1" x14ac:dyDescent="0.35">
      <c r="A368" s="559" t="s">
        <v>4243</v>
      </c>
      <c r="B368" s="559" t="s">
        <v>4528</v>
      </c>
      <c r="C368" s="559" t="s">
        <v>1788</v>
      </c>
      <c r="D368" s="559" t="s">
        <v>1789</v>
      </c>
      <c r="E368" s="559" t="s">
        <v>62</v>
      </c>
      <c r="F368" s="559" t="s">
        <v>1787</v>
      </c>
      <c r="G368" s="559" t="s">
        <v>1790</v>
      </c>
      <c r="H368" s="559" t="s">
        <v>17</v>
      </c>
      <c r="I368" s="558"/>
      <c r="J368" s="558"/>
      <c r="K368" s="559" t="s">
        <v>4234</v>
      </c>
    </row>
    <row r="369" spans="1:11" ht="18.75" customHeight="1" x14ac:dyDescent="0.35">
      <c r="A369" s="559" t="s">
        <v>4243</v>
      </c>
      <c r="B369" s="559" t="s">
        <v>4527</v>
      </c>
      <c r="C369" s="559" t="s">
        <v>1784</v>
      </c>
      <c r="D369" s="559" t="s">
        <v>1785</v>
      </c>
      <c r="E369" s="559" t="s">
        <v>62</v>
      </c>
      <c r="F369" s="559" t="s">
        <v>1783</v>
      </c>
      <c r="G369" s="559" t="s">
        <v>1786</v>
      </c>
      <c r="H369" s="559" t="s">
        <v>17</v>
      </c>
      <c r="I369" s="558"/>
      <c r="J369" s="558"/>
      <c r="K369" s="559" t="s">
        <v>4234</v>
      </c>
    </row>
    <row r="370" spans="1:11" ht="18.75" customHeight="1" x14ac:dyDescent="0.35">
      <c r="A370" s="559" t="s">
        <v>4243</v>
      </c>
      <c r="B370" s="559" t="s">
        <v>4524</v>
      </c>
      <c r="C370" s="559" t="s">
        <v>1774</v>
      </c>
      <c r="D370" s="559" t="s">
        <v>1775</v>
      </c>
      <c r="E370" s="559" t="s">
        <v>62</v>
      </c>
      <c r="F370" s="559" t="s">
        <v>1773</v>
      </c>
      <c r="G370" s="559" t="s">
        <v>1776</v>
      </c>
      <c r="H370" s="559" t="s">
        <v>17</v>
      </c>
      <c r="I370" s="558"/>
      <c r="J370" s="558"/>
      <c r="K370" s="559" t="s">
        <v>4234</v>
      </c>
    </row>
    <row r="371" spans="1:11" ht="18.75" customHeight="1" x14ac:dyDescent="0.35">
      <c r="A371" s="559" t="s">
        <v>4243</v>
      </c>
      <c r="B371" s="559" t="s">
        <v>4530</v>
      </c>
      <c r="C371" s="559" t="s">
        <v>1796</v>
      </c>
      <c r="D371" s="559" t="s">
        <v>1797</v>
      </c>
      <c r="E371" s="559" t="s">
        <v>62</v>
      </c>
      <c r="F371" s="559" t="s">
        <v>1795</v>
      </c>
      <c r="G371" s="559" t="s">
        <v>1798</v>
      </c>
      <c r="H371" s="559" t="s">
        <v>17</v>
      </c>
      <c r="I371" s="558"/>
      <c r="J371" s="558"/>
      <c r="K371" s="559" t="s">
        <v>4234</v>
      </c>
    </row>
    <row r="372" spans="1:11" ht="18.75" customHeight="1" x14ac:dyDescent="0.35">
      <c r="A372" s="559" t="s">
        <v>4243</v>
      </c>
      <c r="B372" s="559" t="s">
        <v>4548</v>
      </c>
      <c r="C372" s="559" t="s">
        <v>1878</v>
      </c>
      <c r="D372" s="559" t="s">
        <v>1879</v>
      </c>
      <c r="E372" s="559" t="s">
        <v>62</v>
      </c>
      <c r="F372" s="559" t="s">
        <v>1877</v>
      </c>
      <c r="G372" s="559" t="s">
        <v>1880</v>
      </c>
      <c r="H372" s="559" t="s">
        <v>17</v>
      </c>
      <c r="I372" s="558"/>
      <c r="J372" s="558"/>
      <c r="K372" s="559" t="s">
        <v>4234</v>
      </c>
    </row>
    <row r="373" spans="1:11" ht="18.75" customHeight="1" x14ac:dyDescent="0.35">
      <c r="A373" s="559" t="s">
        <v>4243</v>
      </c>
      <c r="B373" s="559" t="s">
        <v>4533</v>
      </c>
      <c r="C373" s="559" t="s">
        <v>1810</v>
      </c>
      <c r="D373" s="559" t="s">
        <v>1811</v>
      </c>
      <c r="E373" s="559" t="s">
        <v>62</v>
      </c>
      <c r="F373" s="559" t="s">
        <v>1809</v>
      </c>
      <c r="G373" s="559" t="s">
        <v>1812</v>
      </c>
      <c r="H373" s="559" t="s">
        <v>17</v>
      </c>
      <c r="I373" s="558"/>
      <c r="J373" s="558"/>
      <c r="K373" s="559" t="s">
        <v>4234</v>
      </c>
    </row>
    <row r="374" spans="1:11" ht="18.75" customHeight="1" x14ac:dyDescent="0.35">
      <c r="A374" s="559" t="s">
        <v>4243</v>
      </c>
      <c r="B374" s="559" t="s">
        <v>7206</v>
      </c>
      <c r="C374" s="559" t="s">
        <v>1838</v>
      </c>
      <c r="D374" s="559" t="s">
        <v>1839</v>
      </c>
      <c r="E374" s="559" t="s">
        <v>62</v>
      </c>
      <c r="F374" s="559" t="s">
        <v>1837</v>
      </c>
      <c r="G374" s="559" t="s">
        <v>1840</v>
      </c>
      <c r="H374" s="559" t="s">
        <v>17</v>
      </c>
      <c r="I374" s="558"/>
      <c r="J374" s="558"/>
      <c r="K374" s="559" t="s">
        <v>4234</v>
      </c>
    </row>
    <row r="375" spans="1:11" ht="18.75" customHeight="1" x14ac:dyDescent="0.35">
      <c r="A375" s="559" t="s">
        <v>4243</v>
      </c>
      <c r="B375" s="559" t="s">
        <v>4520</v>
      </c>
      <c r="C375" s="559" t="s">
        <v>1758</v>
      </c>
      <c r="D375" s="559" t="s">
        <v>1759</v>
      </c>
      <c r="E375" s="559" t="s">
        <v>62</v>
      </c>
      <c r="F375" s="559" t="s">
        <v>1757</v>
      </c>
      <c r="G375" s="559" t="s">
        <v>1760</v>
      </c>
      <c r="H375" s="559" t="s">
        <v>17</v>
      </c>
      <c r="I375" s="558"/>
      <c r="J375" s="558"/>
      <c r="K375" s="559" t="s">
        <v>4234</v>
      </c>
    </row>
    <row r="376" spans="1:11" ht="18.75" customHeight="1" x14ac:dyDescent="0.35">
      <c r="A376" s="559" t="s">
        <v>4243</v>
      </c>
      <c r="B376" s="559" t="s">
        <v>4518</v>
      </c>
      <c r="C376" s="559" t="s">
        <v>1750</v>
      </c>
      <c r="D376" s="559" t="s">
        <v>1751</v>
      </c>
      <c r="E376" s="559" t="s">
        <v>62</v>
      </c>
      <c r="F376" s="559" t="s">
        <v>1749</v>
      </c>
      <c r="G376" s="559" t="s">
        <v>1752</v>
      </c>
      <c r="H376" s="559" t="s">
        <v>17</v>
      </c>
      <c r="I376" s="558"/>
      <c r="J376" s="558"/>
      <c r="K376" s="559" t="s">
        <v>4234</v>
      </c>
    </row>
    <row r="377" spans="1:11" ht="18.75" customHeight="1" x14ac:dyDescent="0.35">
      <c r="A377" s="559" t="s">
        <v>4243</v>
      </c>
      <c r="B377" s="559" t="s">
        <v>4517</v>
      </c>
      <c r="C377" s="559" t="s">
        <v>1746</v>
      </c>
      <c r="D377" s="559" t="s">
        <v>1747</v>
      </c>
      <c r="E377" s="559" t="s">
        <v>62</v>
      </c>
      <c r="F377" s="559" t="s">
        <v>1745</v>
      </c>
      <c r="G377" s="559" t="s">
        <v>1748</v>
      </c>
      <c r="H377" s="559" t="s">
        <v>17</v>
      </c>
      <c r="I377" s="558"/>
      <c r="J377" s="558"/>
      <c r="K377" s="559" t="s">
        <v>4234</v>
      </c>
    </row>
    <row r="378" spans="1:11" ht="18.75" customHeight="1" x14ac:dyDescent="0.35">
      <c r="A378" s="559" t="s">
        <v>4243</v>
      </c>
      <c r="B378" s="559" t="s">
        <v>4516</v>
      </c>
      <c r="C378" s="559" t="s">
        <v>1742</v>
      </c>
      <c r="D378" s="559" t="s">
        <v>1743</v>
      </c>
      <c r="E378" s="559" t="s">
        <v>62</v>
      </c>
      <c r="F378" s="559" t="s">
        <v>1741</v>
      </c>
      <c r="G378" s="559" t="s">
        <v>1744</v>
      </c>
      <c r="H378" s="559" t="s">
        <v>17</v>
      </c>
      <c r="I378" s="558"/>
      <c r="J378" s="558"/>
      <c r="K378" s="559" t="s">
        <v>4234</v>
      </c>
    </row>
    <row r="379" spans="1:11" x14ac:dyDescent="0.3">
      <c r="A379" s="17" t="s">
        <v>7497</v>
      </c>
    </row>
  </sheetData>
  <sheetProtection password="93C8" sheet="1" scenarios="1"/>
  <sortState ref="A2:K381">
    <sortCondition ref="A2:A381"/>
    <sortCondition ref="C2:C381"/>
  </sortState>
  <conditionalFormatting sqref="B1:B1048576">
    <cfRule type="duplicateValues" dxfId="700" priority="2"/>
  </conditionalFormatting>
  <pageMargins left="0.75" right="0.75" top="1" bottom="1" header="0.5" footer="0.5"/>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4"/>
  <dimension ref="A1:O90"/>
  <sheetViews>
    <sheetView showGridLines="0" showRowColHeaders="0" zoomScale="90" zoomScaleNormal="90" zoomScaleSheetLayoutView="199" workbookViewId="0">
      <pane ySplit="1" topLeftCell="A2" activePane="bottomLeft" state="frozen"/>
      <selection activeCell="I16" sqref="I16"/>
      <selection pane="bottomLeft"/>
    </sheetView>
  </sheetViews>
  <sheetFormatPr defaultRowHeight="16.5" x14ac:dyDescent="0.35"/>
  <cols>
    <col min="1" max="1" width="18.7109375" style="17" bestFit="1" customWidth="1"/>
    <col min="2" max="2" width="14.5703125" style="17" bestFit="1" customWidth="1"/>
    <col min="3" max="3" width="27.140625" style="17" bestFit="1" customWidth="1"/>
    <col min="4" max="4" width="26" style="17" bestFit="1" customWidth="1"/>
    <col min="5" max="5" width="14.7109375" style="17" bestFit="1" customWidth="1"/>
    <col min="6" max="6" width="3.28515625" style="17" bestFit="1" customWidth="1"/>
    <col min="7" max="7" width="10.140625" style="17" bestFit="1" customWidth="1"/>
    <col min="8" max="8" width="20.85546875" style="17" bestFit="1" customWidth="1"/>
    <col min="9" max="9" width="20.85546875" style="17" customWidth="1"/>
    <col min="10" max="10" width="15" style="17" bestFit="1" customWidth="1"/>
    <col min="11" max="11" width="20.85546875" style="23" customWidth="1"/>
    <col min="12" max="12" width="20.85546875" style="17" bestFit="1" customWidth="1"/>
    <col min="13" max="13" width="20.28515625" style="17" bestFit="1" customWidth="1"/>
    <col min="14" max="14" width="20.85546875" style="17" bestFit="1" customWidth="1"/>
    <col min="15" max="15" width="23.140625" style="17" bestFit="1" customWidth="1"/>
    <col min="16" max="16" width="16" style="17" bestFit="1" customWidth="1"/>
    <col min="17" max="259" width="9.140625" style="17"/>
    <col min="260" max="260" width="15.140625" style="17" bestFit="1" customWidth="1"/>
    <col min="261" max="261" width="18.28515625" style="17" bestFit="1" customWidth="1"/>
    <col min="262" max="262" width="15.5703125" style="17" bestFit="1" customWidth="1"/>
    <col min="263" max="263" width="13.5703125" style="17" bestFit="1" customWidth="1"/>
    <col min="264" max="264" width="15" style="17" bestFit="1" customWidth="1"/>
    <col min="265" max="265" width="14.85546875" style="17" bestFit="1" customWidth="1"/>
    <col min="266" max="266" width="17.85546875" style="17" bestFit="1" customWidth="1"/>
    <col min="267" max="267" width="20.28515625" style="17" bestFit="1" customWidth="1"/>
    <col min="268" max="268" width="20.85546875" style="17" bestFit="1" customWidth="1"/>
    <col min="269" max="269" width="27.140625" style="17" bestFit="1" customWidth="1"/>
    <col min="270" max="270" width="28" style="17" bestFit="1" customWidth="1"/>
    <col min="271" max="271" width="23.140625" style="17" bestFit="1" customWidth="1"/>
    <col min="272" max="272" width="16" style="17" bestFit="1" customWidth="1"/>
    <col min="273" max="515" width="9.140625" style="17"/>
    <col min="516" max="516" width="15.140625" style="17" bestFit="1" customWidth="1"/>
    <col min="517" max="517" width="18.28515625" style="17" bestFit="1" customWidth="1"/>
    <col min="518" max="518" width="15.5703125" style="17" bestFit="1" customWidth="1"/>
    <col min="519" max="519" width="13.5703125" style="17" bestFit="1" customWidth="1"/>
    <col min="520" max="520" width="15" style="17" bestFit="1" customWidth="1"/>
    <col min="521" max="521" width="14.85546875" style="17" bestFit="1" customWidth="1"/>
    <col min="522" max="522" width="17.85546875" style="17" bestFit="1" customWidth="1"/>
    <col min="523" max="523" width="20.28515625" style="17" bestFit="1" customWidth="1"/>
    <col min="524" max="524" width="20.85546875" style="17" bestFit="1" customWidth="1"/>
    <col min="525" max="525" width="27.140625" style="17" bestFit="1" customWidth="1"/>
    <col min="526" max="526" width="28" style="17" bestFit="1" customWidth="1"/>
    <col min="527" max="527" width="23.140625" style="17" bestFit="1" customWidth="1"/>
    <col min="528" max="528" width="16" style="17" bestFit="1" customWidth="1"/>
    <col min="529" max="771" width="9.140625" style="17"/>
    <col min="772" max="772" width="15.140625" style="17" bestFit="1" customWidth="1"/>
    <col min="773" max="773" width="18.28515625" style="17" bestFit="1" customWidth="1"/>
    <col min="774" max="774" width="15.5703125" style="17" bestFit="1" customWidth="1"/>
    <col min="775" max="775" width="13.5703125" style="17" bestFit="1" customWidth="1"/>
    <col min="776" max="776" width="15" style="17" bestFit="1" customWidth="1"/>
    <col min="777" max="777" width="14.85546875" style="17" bestFit="1" customWidth="1"/>
    <col min="778" max="778" width="17.85546875" style="17" bestFit="1" customWidth="1"/>
    <col min="779" max="779" width="20.28515625" style="17" bestFit="1" customWidth="1"/>
    <col min="780" max="780" width="20.85546875" style="17" bestFit="1" customWidth="1"/>
    <col min="781" max="781" width="27.140625" style="17" bestFit="1" customWidth="1"/>
    <col min="782" max="782" width="28" style="17" bestFit="1" customWidth="1"/>
    <col min="783" max="783" width="23.140625" style="17" bestFit="1" customWidth="1"/>
    <col min="784" max="784" width="16" style="17" bestFit="1" customWidth="1"/>
    <col min="785" max="1027" width="9.140625" style="17"/>
    <col min="1028" max="1028" width="15.140625" style="17" bestFit="1" customWidth="1"/>
    <col min="1029" max="1029" width="18.28515625" style="17" bestFit="1" customWidth="1"/>
    <col min="1030" max="1030" width="15.5703125" style="17" bestFit="1" customWidth="1"/>
    <col min="1031" max="1031" width="13.5703125" style="17" bestFit="1" customWidth="1"/>
    <col min="1032" max="1032" width="15" style="17" bestFit="1" customWidth="1"/>
    <col min="1033" max="1033" width="14.85546875" style="17" bestFit="1" customWidth="1"/>
    <col min="1034" max="1034" width="17.85546875" style="17" bestFit="1" customWidth="1"/>
    <col min="1035" max="1035" width="20.28515625" style="17" bestFit="1" customWidth="1"/>
    <col min="1036" max="1036" width="20.85546875" style="17" bestFit="1" customWidth="1"/>
    <col min="1037" max="1037" width="27.140625" style="17" bestFit="1" customWidth="1"/>
    <col min="1038" max="1038" width="28" style="17" bestFit="1" customWidth="1"/>
    <col min="1039" max="1039" width="23.140625" style="17" bestFit="1" customWidth="1"/>
    <col min="1040" max="1040" width="16" style="17" bestFit="1" customWidth="1"/>
    <col min="1041" max="1283" width="9.140625" style="17"/>
    <col min="1284" max="1284" width="15.140625" style="17" bestFit="1" customWidth="1"/>
    <col min="1285" max="1285" width="18.28515625" style="17" bestFit="1" customWidth="1"/>
    <col min="1286" max="1286" width="15.5703125" style="17" bestFit="1" customWidth="1"/>
    <col min="1287" max="1287" width="13.5703125" style="17" bestFit="1" customWidth="1"/>
    <col min="1288" max="1288" width="15" style="17" bestFit="1" customWidth="1"/>
    <col min="1289" max="1289" width="14.85546875" style="17" bestFit="1" customWidth="1"/>
    <col min="1290" max="1290" width="17.85546875" style="17" bestFit="1" customWidth="1"/>
    <col min="1291" max="1291" width="20.28515625" style="17" bestFit="1" customWidth="1"/>
    <col min="1292" max="1292" width="20.85546875" style="17" bestFit="1" customWidth="1"/>
    <col min="1293" max="1293" width="27.140625" style="17" bestFit="1" customWidth="1"/>
    <col min="1294" max="1294" width="28" style="17" bestFit="1" customWidth="1"/>
    <col min="1295" max="1295" width="23.140625" style="17" bestFit="1" customWidth="1"/>
    <col min="1296" max="1296" width="16" style="17" bestFit="1" customWidth="1"/>
    <col min="1297" max="1539" width="9.140625" style="17"/>
    <col min="1540" max="1540" width="15.140625" style="17" bestFit="1" customWidth="1"/>
    <col min="1541" max="1541" width="18.28515625" style="17" bestFit="1" customWidth="1"/>
    <col min="1542" max="1542" width="15.5703125" style="17" bestFit="1" customWidth="1"/>
    <col min="1543" max="1543" width="13.5703125" style="17" bestFit="1" customWidth="1"/>
    <col min="1544" max="1544" width="15" style="17" bestFit="1" customWidth="1"/>
    <col min="1545" max="1545" width="14.85546875" style="17" bestFit="1" customWidth="1"/>
    <col min="1546" max="1546" width="17.85546875" style="17" bestFit="1" customWidth="1"/>
    <col min="1547" max="1547" width="20.28515625" style="17" bestFit="1" customWidth="1"/>
    <col min="1548" max="1548" width="20.85546875" style="17" bestFit="1" customWidth="1"/>
    <col min="1549" max="1549" width="27.140625" style="17" bestFit="1" customWidth="1"/>
    <col min="1550" max="1550" width="28" style="17" bestFit="1" customWidth="1"/>
    <col min="1551" max="1551" width="23.140625" style="17" bestFit="1" customWidth="1"/>
    <col min="1552" max="1552" width="16" style="17" bestFit="1" customWidth="1"/>
    <col min="1553" max="1795" width="9.140625" style="17"/>
    <col min="1796" max="1796" width="15.140625" style="17" bestFit="1" customWidth="1"/>
    <col min="1797" max="1797" width="18.28515625" style="17" bestFit="1" customWidth="1"/>
    <col min="1798" max="1798" width="15.5703125" style="17" bestFit="1" customWidth="1"/>
    <col min="1799" max="1799" width="13.5703125" style="17" bestFit="1" customWidth="1"/>
    <col min="1800" max="1800" width="15" style="17" bestFit="1" customWidth="1"/>
    <col min="1801" max="1801" width="14.85546875" style="17" bestFit="1" customWidth="1"/>
    <col min="1802" max="1802" width="17.85546875" style="17" bestFit="1" customWidth="1"/>
    <col min="1803" max="1803" width="20.28515625" style="17" bestFit="1" customWidth="1"/>
    <col min="1804" max="1804" width="20.85546875" style="17" bestFit="1" customWidth="1"/>
    <col min="1805" max="1805" width="27.140625" style="17" bestFit="1" customWidth="1"/>
    <col min="1806" max="1806" width="28" style="17" bestFit="1" customWidth="1"/>
    <col min="1807" max="1807" width="23.140625" style="17" bestFit="1" customWidth="1"/>
    <col min="1808" max="1808" width="16" style="17" bestFit="1" customWidth="1"/>
    <col min="1809" max="2051" width="9.140625" style="17"/>
    <col min="2052" max="2052" width="15.140625" style="17" bestFit="1" customWidth="1"/>
    <col min="2053" max="2053" width="18.28515625" style="17" bestFit="1" customWidth="1"/>
    <col min="2054" max="2054" width="15.5703125" style="17" bestFit="1" customWidth="1"/>
    <col min="2055" max="2055" width="13.5703125" style="17" bestFit="1" customWidth="1"/>
    <col min="2056" max="2056" width="15" style="17" bestFit="1" customWidth="1"/>
    <col min="2057" max="2057" width="14.85546875" style="17" bestFit="1" customWidth="1"/>
    <col min="2058" max="2058" width="17.85546875" style="17" bestFit="1" customWidth="1"/>
    <col min="2059" max="2059" width="20.28515625" style="17" bestFit="1" customWidth="1"/>
    <col min="2060" max="2060" width="20.85546875" style="17" bestFit="1" customWidth="1"/>
    <col min="2061" max="2061" width="27.140625" style="17" bestFit="1" customWidth="1"/>
    <col min="2062" max="2062" width="28" style="17" bestFit="1" customWidth="1"/>
    <col min="2063" max="2063" width="23.140625" style="17" bestFit="1" customWidth="1"/>
    <col min="2064" max="2064" width="16" style="17" bestFit="1" customWidth="1"/>
    <col min="2065" max="2307" width="9.140625" style="17"/>
    <col min="2308" max="2308" width="15.140625" style="17" bestFit="1" customWidth="1"/>
    <col min="2309" max="2309" width="18.28515625" style="17" bestFit="1" customWidth="1"/>
    <col min="2310" max="2310" width="15.5703125" style="17" bestFit="1" customWidth="1"/>
    <col min="2311" max="2311" width="13.5703125" style="17" bestFit="1" customWidth="1"/>
    <col min="2312" max="2312" width="15" style="17" bestFit="1" customWidth="1"/>
    <col min="2313" max="2313" width="14.85546875" style="17" bestFit="1" customWidth="1"/>
    <col min="2314" max="2314" width="17.85546875" style="17" bestFit="1" customWidth="1"/>
    <col min="2315" max="2315" width="20.28515625" style="17" bestFit="1" customWidth="1"/>
    <col min="2316" max="2316" width="20.85546875" style="17" bestFit="1" customWidth="1"/>
    <col min="2317" max="2317" width="27.140625" style="17" bestFit="1" customWidth="1"/>
    <col min="2318" max="2318" width="28" style="17" bestFit="1" customWidth="1"/>
    <col min="2319" max="2319" width="23.140625" style="17" bestFit="1" customWidth="1"/>
    <col min="2320" max="2320" width="16" style="17" bestFit="1" customWidth="1"/>
    <col min="2321" max="2563" width="9.140625" style="17"/>
    <col min="2564" max="2564" width="15.140625" style="17" bestFit="1" customWidth="1"/>
    <col min="2565" max="2565" width="18.28515625" style="17" bestFit="1" customWidth="1"/>
    <col min="2566" max="2566" width="15.5703125" style="17" bestFit="1" customWidth="1"/>
    <col min="2567" max="2567" width="13.5703125" style="17" bestFit="1" customWidth="1"/>
    <col min="2568" max="2568" width="15" style="17" bestFit="1" customWidth="1"/>
    <col min="2569" max="2569" width="14.85546875" style="17" bestFit="1" customWidth="1"/>
    <col min="2570" max="2570" width="17.85546875" style="17" bestFit="1" customWidth="1"/>
    <col min="2571" max="2571" width="20.28515625" style="17" bestFit="1" customWidth="1"/>
    <col min="2572" max="2572" width="20.85546875" style="17" bestFit="1" customWidth="1"/>
    <col min="2573" max="2573" width="27.140625" style="17" bestFit="1" customWidth="1"/>
    <col min="2574" max="2574" width="28" style="17" bestFit="1" customWidth="1"/>
    <col min="2575" max="2575" width="23.140625" style="17" bestFit="1" customWidth="1"/>
    <col min="2576" max="2576" width="16" style="17" bestFit="1" customWidth="1"/>
    <col min="2577" max="2819" width="9.140625" style="17"/>
    <col min="2820" max="2820" width="15.140625" style="17" bestFit="1" customWidth="1"/>
    <col min="2821" max="2821" width="18.28515625" style="17" bestFit="1" customWidth="1"/>
    <col min="2822" max="2822" width="15.5703125" style="17" bestFit="1" customWidth="1"/>
    <col min="2823" max="2823" width="13.5703125" style="17" bestFit="1" customWidth="1"/>
    <col min="2824" max="2824" width="15" style="17" bestFit="1" customWidth="1"/>
    <col min="2825" max="2825" width="14.85546875" style="17" bestFit="1" customWidth="1"/>
    <col min="2826" max="2826" width="17.85546875" style="17" bestFit="1" customWidth="1"/>
    <col min="2827" max="2827" width="20.28515625" style="17" bestFit="1" customWidth="1"/>
    <col min="2828" max="2828" width="20.85546875" style="17" bestFit="1" customWidth="1"/>
    <col min="2829" max="2829" width="27.140625" style="17" bestFit="1" customWidth="1"/>
    <col min="2830" max="2830" width="28" style="17" bestFit="1" customWidth="1"/>
    <col min="2831" max="2831" width="23.140625" style="17" bestFit="1" customWidth="1"/>
    <col min="2832" max="2832" width="16" style="17" bestFit="1" customWidth="1"/>
    <col min="2833" max="3075" width="9.140625" style="17"/>
    <col min="3076" max="3076" width="15.140625" style="17" bestFit="1" customWidth="1"/>
    <col min="3077" max="3077" width="18.28515625" style="17" bestFit="1" customWidth="1"/>
    <col min="3078" max="3078" width="15.5703125" style="17" bestFit="1" customWidth="1"/>
    <col min="3079" max="3079" width="13.5703125" style="17" bestFit="1" customWidth="1"/>
    <col min="3080" max="3080" width="15" style="17" bestFit="1" customWidth="1"/>
    <col min="3081" max="3081" width="14.85546875" style="17" bestFit="1" customWidth="1"/>
    <col min="3082" max="3082" width="17.85546875" style="17" bestFit="1" customWidth="1"/>
    <col min="3083" max="3083" width="20.28515625" style="17" bestFit="1" customWidth="1"/>
    <col min="3084" max="3084" width="20.85546875" style="17" bestFit="1" customWidth="1"/>
    <col min="3085" max="3085" width="27.140625" style="17" bestFit="1" customWidth="1"/>
    <col min="3086" max="3086" width="28" style="17" bestFit="1" customWidth="1"/>
    <col min="3087" max="3087" width="23.140625" style="17" bestFit="1" customWidth="1"/>
    <col min="3088" max="3088" width="16" style="17" bestFit="1" customWidth="1"/>
    <col min="3089" max="3331" width="9.140625" style="17"/>
    <col min="3332" max="3332" width="15.140625" style="17" bestFit="1" customWidth="1"/>
    <col min="3333" max="3333" width="18.28515625" style="17" bestFit="1" customWidth="1"/>
    <col min="3334" max="3334" width="15.5703125" style="17" bestFit="1" customWidth="1"/>
    <col min="3335" max="3335" width="13.5703125" style="17" bestFit="1" customWidth="1"/>
    <col min="3336" max="3336" width="15" style="17" bestFit="1" customWidth="1"/>
    <col min="3337" max="3337" width="14.85546875" style="17" bestFit="1" customWidth="1"/>
    <col min="3338" max="3338" width="17.85546875" style="17" bestFit="1" customWidth="1"/>
    <col min="3339" max="3339" width="20.28515625" style="17" bestFit="1" customWidth="1"/>
    <col min="3340" max="3340" width="20.85546875" style="17" bestFit="1" customWidth="1"/>
    <col min="3341" max="3341" width="27.140625" style="17" bestFit="1" customWidth="1"/>
    <col min="3342" max="3342" width="28" style="17" bestFit="1" customWidth="1"/>
    <col min="3343" max="3343" width="23.140625" style="17" bestFit="1" customWidth="1"/>
    <col min="3344" max="3344" width="16" style="17" bestFit="1" customWidth="1"/>
    <col min="3345" max="3587" width="9.140625" style="17"/>
    <col min="3588" max="3588" width="15.140625" style="17" bestFit="1" customWidth="1"/>
    <col min="3589" max="3589" width="18.28515625" style="17" bestFit="1" customWidth="1"/>
    <col min="3590" max="3590" width="15.5703125" style="17" bestFit="1" customWidth="1"/>
    <col min="3591" max="3591" width="13.5703125" style="17" bestFit="1" customWidth="1"/>
    <col min="3592" max="3592" width="15" style="17" bestFit="1" customWidth="1"/>
    <col min="3593" max="3593" width="14.85546875" style="17" bestFit="1" customWidth="1"/>
    <col min="3594" max="3594" width="17.85546875" style="17" bestFit="1" customWidth="1"/>
    <col min="3595" max="3595" width="20.28515625" style="17" bestFit="1" customWidth="1"/>
    <col min="3596" max="3596" width="20.85546875" style="17" bestFit="1" customWidth="1"/>
    <col min="3597" max="3597" width="27.140625" style="17" bestFit="1" customWidth="1"/>
    <col min="3598" max="3598" width="28" style="17" bestFit="1" customWidth="1"/>
    <col min="3599" max="3599" width="23.140625" style="17" bestFit="1" customWidth="1"/>
    <col min="3600" max="3600" width="16" style="17" bestFit="1" customWidth="1"/>
    <col min="3601" max="3843" width="9.140625" style="17"/>
    <col min="3844" max="3844" width="15.140625" style="17" bestFit="1" customWidth="1"/>
    <col min="3845" max="3845" width="18.28515625" style="17" bestFit="1" customWidth="1"/>
    <col min="3846" max="3846" width="15.5703125" style="17" bestFit="1" customWidth="1"/>
    <col min="3847" max="3847" width="13.5703125" style="17" bestFit="1" customWidth="1"/>
    <col min="3848" max="3848" width="15" style="17" bestFit="1" customWidth="1"/>
    <col min="3849" max="3849" width="14.85546875" style="17" bestFit="1" customWidth="1"/>
    <col min="3850" max="3850" width="17.85546875" style="17" bestFit="1" customWidth="1"/>
    <col min="3851" max="3851" width="20.28515625" style="17" bestFit="1" customWidth="1"/>
    <col min="3852" max="3852" width="20.85546875" style="17" bestFit="1" customWidth="1"/>
    <col min="3853" max="3853" width="27.140625" style="17" bestFit="1" customWidth="1"/>
    <col min="3854" max="3854" width="28" style="17" bestFit="1" customWidth="1"/>
    <col min="3855" max="3855" width="23.140625" style="17" bestFit="1" customWidth="1"/>
    <col min="3856" max="3856" width="16" style="17" bestFit="1" customWidth="1"/>
    <col min="3857" max="4099" width="9.140625" style="17"/>
    <col min="4100" max="4100" width="15.140625" style="17" bestFit="1" customWidth="1"/>
    <col min="4101" max="4101" width="18.28515625" style="17" bestFit="1" customWidth="1"/>
    <col min="4102" max="4102" width="15.5703125" style="17" bestFit="1" customWidth="1"/>
    <col min="4103" max="4103" width="13.5703125" style="17" bestFit="1" customWidth="1"/>
    <col min="4104" max="4104" width="15" style="17" bestFit="1" customWidth="1"/>
    <col min="4105" max="4105" width="14.85546875" style="17" bestFit="1" customWidth="1"/>
    <col min="4106" max="4106" width="17.85546875" style="17" bestFit="1" customWidth="1"/>
    <col min="4107" max="4107" width="20.28515625" style="17" bestFit="1" customWidth="1"/>
    <col min="4108" max="4108" width="20.85546875" style="17" bestFit="1" customWidth="1"/>
    <col min="4109" max="4109" width="27.140625" style="17" bestFit="1" customWidth="1"/>
    <col min="4110" max="4110" width="28" style="17" bestFit="1" customWidth="1"/>
    <col min="4111" max="4111" width="23.140625" style="17" bestFit="1" customWidth="1"/>
    <col min="4112" max="4112" width="16" style="17" bestFit="1" customWidth="1"/>
    <col min="4113" max="4355" width="9.140625" style="17"/>
    <col min="4356" max="4356" width="15.140625" style="17" bestFit="1" customWidth="1"/>
    <col min="4357" max="4357" width="18.28515625" style="17" bestFit="1" customWidth="1"/>
    <col min="4358" max="4358" width="15.5703125" style="17" bestFit="1" customWidth="1"/>
    <col min="4359" max="4359" width="13.5703125" style="17" bestFit="1" customWidth="1"/>
    <col min="4360" max="4360" width="15" style="17" bestFit="1" customWidth="1"/>
    <col min="4361" max="4361" width="14.85546875" style="17" bestFit="1" customWidth="1"/>
    <col min="4362" max="4362" width="17.85546875" style="17" bestFit="1" customWidth="1"/>
    <col min="4363" max="4363" width="20.28515625" style="17" bestFit="1" customWidth="1"/>
    <col min="4364" max="4364" width="20.85546875" style="17" bestFit="1" customWidth="1"/>
    <col min="4365" max="4365" width="27.140625" style="17" bestFit="1" customWidth="1"/>
    <col min="4366" max="4366" width="28" style="17" bestFit="1" customWidth="1"/>
    <col min="4367" max="4367" width="23.140625" style="17" bestFit="1" customWidth="1"/>
    <col min="4368" max="4368" width="16" style="17" bestFit="1" customWidth="1"/>
    <col min="4369" max="4611" width="9.140625" style="17"/>
    <col min="4612" max="4612" width="15.140625" style="17" bestFit="1" customWidth="1"/>
    <col min="4613" max="4613" width="18.28515625" style="17" bestFit="1" customWidth="1"/>
    <col min="4614" max="4614" width="15.5703125" style="17" bestFit="1" customWidth="1"/>
    <col min="4615" max="4615" width="13.5703125" style="17" bestFit="1" customWidth="1"/>
    <col min="4616" max="4616" width="15" style="17" bestFit="1" customWidth="1"/>
    <col min="4617" max="4617" width="14.85546875" style="17" bestFit="1" customWidth="1"/>
    <col min="4618" max="4618" width="17.85546875" style="17" bestFit="1" customWidth="1"/>
    <col min="4619" max="4619" width="20.28515625" style="17" bestFit="1" customWidth="1"/>
    <col min="4620" max="4620" width="20.85546875" style="17" bestFit="1" customWidth="1"/>
    <col min="4621" max="4621" width="27.140625" style="17" bestFit="1" customWidth="1"/>
    <col min="4622" max="4622" width="28" style="17" bestFit="1" customWidth="1"/>
    <col min="4623" max="4623" width="23.140625" style="17" bestFit="1" customWidth="1"/>
    <col min="4624" max="4624" width="16" style="17" bestFit="1" customWidth="1"/>
    <col min="4625" max="4867" width="9.140625" style="17"/>
    <col min="4868" max="4868" width="15.140625" style="17" bestFit="1" customWidth="1"/>
    <col min="4869" max="4869" width="18.28515625" style="17" bestFit="1" customWidth="1"/>
    <col min="4870" max="4870" width="15.5703125" style="17" bestFit="1" customWidth="1"/>
    <col min="4871" max="4871" width="13.5703125" style="17" bestFit="1" customWidth="1"/>
    <col min="4872" max="4872" width="15" style="17" bestFit="1" customWidth="1"/>
    <col min="4873" max="4873" width="14.85546875" style="17" bestFit="1" customWidth="1"/>
    <col min="4874" max="4874" width="17.85546875" style="17" bestFit="1" customWidth="1"/>
    <col min="4875" max="4875" width="20.28515625" style="17" bestFit="1" customWidth="1"/>
    <col min="4876" max="4876" width="20.85546875" style="17" bestFit="1" customWidth="1"/>
    <col min="4877" max="4877" width="27.140625" style="17" bestFit="1" customWidth="1"/>
    <col min="4878" max="4878" width="28" style="17" bestFit="1" customWidth="1"/>
    <col min="4879" max="4879" width="23.140625" style="17" bestFit="1" customWidth="1"/>
    <col min="4880" max="4880" width="16" style="17" bestFit="1" customWidth="1"/>
    <col min="4881" max="5123" width="9.140625" style="17"/>
    <col min="5124" max="5124" width="15.140625" style="17" bestFit="1" customWidth="1"/>
    <col min="5125" max="5125" width="18.28515625" style="17" bestFit="1" customWidth="1"/>
    <col min="5126" max="5126" width="15.5703125" style="17" bestFit="1" customWidth="1"/>
    <col min="5127" max="5127" width="13.5703125" style="17" bestFit="1" customWidth="1"/>
    <col min="5128" max="5128" width="15" style="17" bestFit="1" customWidth="1"/>
    <col min="5129" max="5129" width="14.85546875" style="17" bestFit="1" customWidth="1"/>
    <col min="5130" max="5130" width="17.85546875" style="17" bestFit="1" customWidth="1"/>
    <col min="5131" max="5131" width="20.28515625" style="17" bestFit="1" customWidth="1"/>
    <col min="5132" max="5132" width="20.85546875" style="17" bestFit="1" customWidth="1"/>
    <col min="5133" max="5133" width="27.140625" style="17" bestFit="1" customWidth="1"/>
    <col min="5134" max="5134" width="28" style="17" bestFit="1" customWidth="1"/>
    <col min="5135" max="5135" width="23.140625" style="17" bestFit="1" customWidth="1"/>
    <col min="5136" max="5136" width="16" style="17" bestFit="1" customWidth="1"/>
    <col min="5137" max="5379" width="9.140625" style="17"/>
    <col min="5380" max="5380" width="15.140625" style="17" bestFit="1" customWidth="1"/>
    <col min="5381" max="5381" width="18.28515625" style="17" bestFit="1" customWidth="1"/>
    <col min="5382" max="5382" width="15.5703125" style="17" bestFit="1" customWidth="1"/>
    <col min="5383" max="5383" width="13.5703125" style="17" bestFit="1" customWidth="1"/>
    <col min="5384" max="5384" width="15" style="17" bestFit="1" customWidth="1"/>
    <col min="5385" max="5385" width="14.85546875" style="17" bestFit="1" customWidth="1"/>
    <col min="5386" max="5386" width="17.85546875" style="17" bestFit="1" customWidth="1"/>
    <col min="5387" max="5387" width="20.28515625" style="17" bestFit="1" customWidth="1"/>
    <col min="5388" max="5388" width="20.85546875" style="17" bestFit="1" customWidth="1"/>
    <col min="5389" max="5389" width="27.140625" style="17" bestFit="1" customWidth="1"/>
    <col min="5390" max="5390" width="28" style="17" bestFit="1" customWidth="1"/>
    <col min="5391" max="5391" width="23.140625" style="17" bestFit="1" customWidth="1"/>
    <col min="5392" max="5392" width="16" style="17" bestFit="1" customWidth="1"/>
    <col min="5393" max="5635" width="9.140625" style="17"/>
    <col min="5636" max="5636" width="15.140625" style="17" bestFit="1" customWidth="1"/>
    <col min="5637" max="5637" width="18.28515625" style="17" bestFit="1" customWidth="1"/>
    <col min="5638" max="5638" width="15.5703125" style="17" bestFit="1" customWidth="1"/>
    <col min="5639" max="5639" width="13.5703125" style="17" bestFit="1" customWidth="1"/>
    <col min="5640" max="5640" width="15" style="17" bestFit="1" customWidth="1"/>
    <col min="5641" max="5641" width="14.85546875" style="17" bestFit="1" customWidth="1"/>
    <col min="5642" max="5642" width="17.85546875" style="17" bestFit="1" customWidth="1"/>
    <col min="5643" max="5643" width="20.28515625" style="17" bestFit="1" customWidth="1"/>
    <col min="5644" max="5644" width="20.85546875" style="17" bestFit="1" customWidth="1"/>
    <col min="5645" max="5645" width="27.140625" style="17" bestFit="1" customWidth="1"/>
    <col min="5646" max="5646" width="28" style="17" bestFit="1" customWidth="1"/>
    <col min="5647" max="5647" width="23.140625" style="17" bestFit="1" customWidth="1"/>
    <col min="5648" max="5648" width="16" style="17" bestFit="1" customWidth="1"/>
    <col min="5649" max="5891" width="9.140625" style="17"/>
    <col min="5892" max="5892" width="15.140625" style="17" bestFit="1" customWidth="1"/>
    <col min="5893" max="5893" width="18.28515625" style="17" bestFit="1" customWidth="1"/>
    <col min="5894" max="5894" width="15.5703125" style="17" bestFit="1" customWidth="1"/>
    <col min="5895" max="5895" width="13.5703125" style="17" bestFit="1" customWidth="1"/>
    <col min="5896" max="5896" width="15" style="17" bestFit="1" customWidth="1"/>
    <col min="5897" max="5897" width="14.85546875" style="17" bestFit="1" customWidth="1"/>
    <col min="5898" max="5898" width="17.85546875" style="17" bestFit="1" customWidth="1"/>
    <col min="5899" max="5899" width="20.28515625" style="17" bestFit="1" customWidth="1"/>
    <col min="5900" max="5900" width="20.85546875" style="17" bestFit="1" customWidth="1"/>
    <col min="5901" max="5901" width="27.140625" style="17" bestFit="1" customWidth="1"/>
    <col min="5902" max="5902" width="28" style="17" bestFit="1" customWidth="1"/>
    <col min="5903" max="5903" width="23.140625" style="17" bestFit="1" customWidth="1"/>
    <col min="5904" max="5904" width="16" style="17" bestFit="1" customWidth="1"/>
    <col min="5905" max="6147" width="9.140625" style="17"/>
    <col min="6148" max="6148" width="15.140625" style="17" bestFit="1" customWidth="1"/>
    <col min="6149" max="6149" width="18.28515625" style="17" bestFit="1" customWidth="1"/>
    <col min="6150" max="6150" width="15.5703125" style="17" bestFit="1" customWidth="1"/>
    <col min="6151" max="6151" width="13.5703125" style="17" bestFit="1" customWidth="1"/>
    <col min="6152" max="6152" width="15" style="17" bestFit="1" customWidth="1"/>
    <col min="6153" max="6153" width="14.85546875" style="17" bestFit="1" customWidth="1"/>
    <col min="6154" max="6154" width="17.85546875" style="17" bestFit="1" customWidth="1"/>
    <col min="6155" max="6155" width="20.28515625" style="17" bestFit="1" customWidth="1"/>
    <col min="6156" max="6156" width="20.85546875" style="17" bestFit="1" customWidth="1"/>
    <col min="6157" max="6157" width="27.140625" style="17" bestFit="1" customWidth="1"/>
    <col min="6158" max="6158" width="28" style="17" bestFit="1" customWidth="1"/>
    <col min="6159" max="6159" width="23.140625" style="17" bestFit="1" customWidth="1"/>
    <col min="6160" max="6160" width="16" style="17" bestFit="1" customWidth="1"/>
    <col min="6161" max="6403" width="9.140625" style="17"/>
    <col min="6404" max="6404" width="15.140625" style="17" bestFit="1" customWidth="1"/>
    <col min="6405" max="6405" width="18.28515625" style="17" bestFit="1" customWidth="1"/>
    <col min="6406" max="6406" width="15.5703125" style="17" bestFit="1" customWidth="1"/>
    <col min="6407" max="6407" width="13.5703125" style="17" bestFit="1" customWidth="1"/>
    <col min="6408" max="6408" width="15" style="17" bestFit="1" customWidth="1"/>
    <col min="6409" max="6409" width="14.85546875" style="17" bestFit="1" customWidth="1"/>
    <col min="6410" max="6410" width="17.85546875" style="17" bestFit="1" customWidth="1"/>
    <col min="6411" max="6411" width="20.28515625" style="17" bestFit="1" customWidth="1"/>
    <col min="6412" max="6412" width="20.85546875" style="17" bestFit="1" customWidth="1"/>
    <col min="6413" max="6413" width="27.140625" style="17" bestFit="1" customWidth="1"/>
    <col min="6414" max="6414" width="28" style="17" bestFit="1" customWidth="1"/>
    <col min="6415" max="6415" width="23.140625" style="17" bestFit="1" customWidth="1"/>
    <col min="6416" max="6416" width="16" style="17" bestFit="1" customWidth="1"/>
    <col min="6417" max="6659" width="9.140625" style="17"/>
    <col min="6660" max="6660" width="15.140625" style="17" bestFit="1" customWidth="1"/>
    <col min="6661" max="6661" width="18.28515625" style="17" bestFit="1" customWidth="1"/>
    <col min="6662" max="6662" width="15.5703125" style="17" bestFit="1" customWidth="1"/>
    <col min="6663" max="6663" width="13.5703125" style="17" bestFit="1" customWidth="1"/>
    <col min="6664" max="6664" width="15" style="17" bestFit="1" customWidth="1"/>
    <col min="6665" max="6665" width="14.85546875" style="17" bestFit="1" customWidth="1"/>
    <col min="6666" max="6666" width="17.85546875" style="17" bestFit="1" customWidth="1"/>
    <col min="6667" max="6667" width="20.28515625" style="17" bestFit="1" customWidth="1"/>
    <col min="6668" max="6668" width="20.85546875" style="17" bestFit="1" customWidth="1"/>
    <col min="6669" max="6669" width="27.140625" style="17" bestFit="1" customWidth="1"/>
    <col min="6670" max="6670" width="28" style="17" bestFit="1" customWidth="1"/>
    <col min="6671" max="6671" width="23.140625" style="17" bestFit="1" customWidth="1"/>
    <col min="6672" max="6672" width="16" style="17" bestFit="1" customWidth="1"/>
    <col min="6673" max="6915" width="9.140625" style="17"/>
    <col min="6916" max="6916" width="15.140625" style="17" bestFit="1" customWidth="1"/>
    <col min="6917" max="6917" width="18.28515625" style="17" bestFit="1" customWidth="1"/>
    <col min="6918" max="6918" width="15.5703125" style="17" bestFit="1" customWidth="1"/>
    <col min="6919" max="6919" width="13.5703125" style="17" bestFit="1" customWidth="1"/>
    <col min="6920" max="6920" width="15" style="17" bestFit="1" customWidth="1"/>
    <col min="6921" max="6921" width="14.85546875" style="17" bestFit="1" customWidth="1"/>
    <col min="6922" max="6922" width="17.85546875" style="17" bestFit="1" customWidth="1"/>
    <col min="6923" max="6923" width="20.28515625" style="17" bestFit="1" customWidth="1"/>
    <col min="6924" max="6924" width="20.85546875" style="17" bestFit="1" customWidth="1"/>
    <col min="6925" max="6925" width="27.140625" style="17" bestFit="1" customWidth="1"/>
    <col min="6926" max="6926" width="28" style="17" bestFit="1" customWidth="1"/>
    <col min="6927" max="6927" width="23.140625" style="17" bestFit="1" customWidth="1"/>
    <col min="6928" max="6928" width="16" style="17" bestFit="1" customWidth="1"/>
    <col min="6929" max="7171" width="9.140625" style="17"/>
    <col min="7172" max="7172" width="15.140625" style="17" bestFit="1" customWidth="1"/>
    <col min="7173" max="7173" width="18.28515625" style="17" bestFit="1" customWidth="1"/>
    <col min="7174" max="7174" width="15.5703125" style="17" bestFit="1" customWidth="1"/>
    <col min="7175" max="7175" width="13.5703125" style="17" bestFit="1" customWidth="1"/>
    <col min="7176" max="7176" width="15" style="17" bestFit="1" customWidth="1"/>
    <col min="7177" max="7177" width="14.85546875" style="17" bestFit="1" customWidth="1"/>
    <col min="7178" max="7178" width="17.85546875" style="17" bestFit="1" customWidth="1"/>
    <col min="7179" max="7179" width="20.28515625" style="17" bestFit="1" customWidth="1"/>
    <col min="7180" max="7180" width="20.85546875" style="17" bestFit="1" customWidth="1"/>
    <col min="7181" max="7181" width="27.140625" style="17" bestFit="1" customWidth="1"/>
    <col min="7182" max="7182" width="28" style="17" bestFit="1" customWidth="1"/>
    <col min="7183" max="7183" width="23.140625" style="17" bestFit="1" customWidth="1"/>
    <col min="7184" max="7184" width="16" style="17" bestFit="1" customWidth="1"/>
    <col min="7185" max="7427" width="9.140625" style="17"/>
    <col min="7428" max="7428" width="15.140625" style="17" bestFit="1" customWidth="1"/>
    <col min="7429" max="7429" width="18.28515625" style="17" bestFit="1" customWidth="1"/>
    <col min="7430" max="7430" width="15.5703125" style="17" bestFit="1" customWidth="1"/>
    <col min="7431" max="7431" width="13.5703125" style="17" bestFit="1" customWidth="1"/>
    <col min="7432" max="7432" width="15" style="17" bestFit="1" customWidth="1"/>
    <col min="7433" max="7433" width="14.85546875" style="17" bestFit="1" customWidth="1"/>
    <col min="7434" max="7434" width="17.85546875" style="17" bestFit="1" customWidth="1"/>
    <col min="7435" max="7435" width="20.28515625" style="17" bestFit="1" customWidth="1"/>
    <col min="7436" max="7436" width="20.85546875" style="17" bestFit="1" customWidth="1"/>
    <col min="7437" max="7437" width="27.140625" style="17" bestFit="1" customWidth="1"/>
    <col min="7438" max="7438" width="28" style="17" bestFit="1" customWidth="1"/>
    <col min="7439" max="7439" width="23.140625" style="17" bestFit="1" customWidth="1"/>
    <col min="7440" max="7440" width="16" style="17" bestFit="1" customWidth="1"/>
    <col min="7441" max="7683" width="9.140625" style="17"/>
    <col min="7684" max="7684" width="15.140625" style="17" bestFit="1" customWidth="1"/>
    <col min="7685" max="7685" width="18.28515625" style="17" bestFit="1" customWidth="1"/>
    <col min="7686" max="7686" width="15.5703125" style="17" bestFit="1" customWidth="1"/>
    <col min="7687" max="7687" width="13.5703125" style="17" bestFit="1" customWidth="1"/>
    <col min="7688" max="7688" width="15" style="17" bestFit="1" customWidth="1"/>
    <col min="7689" max="7689" width="14.85546875" style="17" bestFit="1" customWidth="1"/>
    <col min="7690" max="7690" width="17.85546875" style="17" bestFit="1" customWidth="1"/>
    <col min="7691" max="7691" width="20.28515625" style="17" bestFit="1" customWidth="1"/>
    <col min="7692" max="7692" width="20.85546875" style="17" bestFit="1" customWidth="1"/>
    <col min="7693" max="7693" width="27.140625" style="17" bestFit="1" customWidth="1"/>
    <col min="7694" max="7694" width="28" style="17" bestFit="1" customWidth="1"/>
    <col min="7695" max="7695" width="23.140625" style="17" bestFit="1" customWidth="1"/>
    <col min="7696" max="7696" width="16" style="17" bestFit="1" customWidth="1"/>
    <col min="7697" max="7939" width="9.140625" style="17"/>
    <col min="7940" max="7940" width="15.140625" style="17" bestFit="1" customWidth="1"/>
    <col min="7941" max="7941" width="18.28515625" style="17" bestFit="1" customWidth="1"/>
    <col min="7942" max="7942" width="15.5703125" style="17" bestFit="1" customWidth="1"/>
    <col min="7943" max="7943" width="13.5703125" style="17" bestFit="1" customWidth="1"/>
    <col min="7944" max="7944" width="15" style="17" bestFit="1" customWidth="1"/>
    <col min="7945" max="7945" width="14.85546875" style="17" bestFit="1" customWidth="1"/>
    <col min="7946" max="7946" width="17.85546875" style="17" bestFit="1" customWidth="1"/>
    <col min="7947" max="7947" width="20.28515625" style="17" bestFit="1" customWidth="1"/>
    <col min="7948" max="7948" width="20.85546875" style="17" bestFit="1" customWidth="1"/>
    <col min="7949" max="7949" width="27.140625" style="17" bestFit="1" customWidth="1"/>
    <col min="7950" max="7950" width="28" style="17" bestFit="1" customWidth="1"/>
    <col min="7951" max="7951" width="23.140625" style="17" bestFit="1" customWidth="1"/>
    <col min="7952" max="7952" width="16" style="17" bestFit="1" customWidth="1"/>
    <col min="7953" max="8195" width="9.140625" style="17"/>
    <col min="8196" max="8196" width="15.140625" style="17" bestFit="1" customWidth="1"/>
    <col min="8197" max="8197" width="18.28515625" style="17" bestFit="1" customWidth="1"/>
    <col min="8198" max="8198" width="15.5703125" style="17" bestFit="1" customWidth="1"/>
    <col min="8199" max="8199" width="13.5703125" style="17" bestFit="1" customWidth="1"/>
    <col min="8200" max="8200" width="15" style="17" bestFit="1" customWidth="1"/>
    <col min="8201" max="8201" width="14.85546875" style="17" bestFit="1" customWidth="1"/>
    <col min="8202" max="8202" width="17.85546875" style="17" bestFit="1" customWidth="1"/>
    <col min="8203" max="8203" width="20.28515625" style="17" bestFit="1" customWidth="1"/>
    <col min="8204" max="8204" width="20.85546875" style="17" bestFit="1" customWidth="1"/>
    <col min="8205" max="8205" width="27.140625" style="17" bestFit="1" customWidth="1"/>
    <col min="8206" max="8206" width="28" style="17" bestFit="1" customWidth="1"/>
    <col min="8207" max="8207" width="23.140625" style="17" bestFit="1" customWidth="1"/>
    <col min="8208" max="8208" width="16" style="17" bestFit="1" customWidth="1"/>
    <col min="8209" max="8451" width="9.140625" style="17"/>
    <col min="8452" max="8452" width="15.140625" style="17" bestFit="1" customWidth="1"/>
    <col min="8453" max="8453" width="18.28515625" style="17" bestFit="1" customWidth="1"/>
    <col min="8454" max="8454" width="15.5703125" style="17" bestFit="1" customWidth="1"/>
    <col min="8455" max="8455" width="13.5703125" style="17" bestFit="1" customWidth="1"/>
    <col min="8456" max="8456" width="15" style="17" bestFit="1" customWidth="1"/>
    <col min="8457" max="8457" width="14.85546875" style="17" bestFit="1" customWidth="1"/>
    <col min="8458" max="8458" width="17.85546875" style="17" bestFit="1" customWidth="1"/>
    <col min="8459" max="8459" width="20.28515625" style="17" bestFit="1" customWidth="1"/>
    <col min="8460" max="8460" width="20.85546875" style="17" bestFit="1" customWidth="1"/>
    <col min="8461" max="8461" width="27.140625" style="17" bestFit="1" customWidth="1"/>
    <col min="8462" max="8462" width="28" style="17" bestFit="1" customWidth="1"/>
    <col min="8463" max="8463" width="23.140625" style="17" bestFit="1" customWidth="1"/>
    <col min="8464" max="8464" width="16" style="17" bestFit="1" customWidth="1"/>
    <col min="8465" max="8707" width="9.140625" style="17"/>
    <col min="8708" max="8708" width="15.140625" style="17" bestFit="1" customWidth="1"/>
    <col min="8709" max="8709" width="18.28515625" style="17" bestFit="1" customWidth="1"/>
    <col min="8710" max="8710" width="15.5703125" style="17" bestFit="1" customWidth="1"/>
    <col min="8711" max="8711" width="13.5703125" style="17" bestFit="1" customWidth="1"/>
    <col min="8712" max="8712" width="15" style="17" bestFit="1" customWidth="1"/>
    <col min="8713" max="8713" width="14.85546875" style="17" bestFit="1" customWidth="1"/>
    <col min="8714" max="8714" width="17.85546875" style="17" bestFit="1" customWidth="1"/>
    <col min="8715" max="8715" width="20.28515625" style="17" bestFit="1" customWidth="1"/>
    <col min="8716" max="8716" width="20.85546875" style="17" bestFit="1" customWidth="1"/>
    <col min="8717" max="8717" width="27.140625" style="17" bestFit="1" customWidth="1"/>
    <col min="8718" max="8718" width="28" style="17" bestFit="1" customWidth="1"/>
    <col min="8719" max="8719" width="23.140625" style="17" bestFit="1" customWidth="1"/>
    <col min="8720" max="8720" width="16" style="17" bestFit="1" customWidth="1"/>
    <col min="8721" max="8963" width="9.140625" style="17"/>
    <col min="8964" max="8964" width="15.140625" style="17" bestFit="1" customWidth="1"/>
    <col min="8965" max="8965" width="18.28515625" style="17" bestFit="1" customWidth="1"/>
    <col min="8966" max="8966" width="15.5703125" style="17" bestFit="1" customWidth="1"/>
    <col min="8967" max="8967" width="13.5703125" style="17" bestFit="1" customWidth="1"/>
    <col min="8968" max="8968" width="15" style="17" bestFit="1" customWidth="1"/>
    <col min="8969" max="8969" width="14.85546875" style="17" bestFit="1" customWidth="1"/>
    <col min="8970" max="8970" width="17.85546875" style="17" bestFit="1" customWidth="1"/>
    <col min="8971" max="8971" width="20.28515625" style="17" bestFit="1" customWidth="1"/>
    <col min="8972" max="8972" width="20.85546875" style="17" bestFit="1" customWidth="1"/>
    <col min="8973" max="8973" width="27.140625" style="17" bestFit="1" customWidth="1"/>
    <col min="8974" max="8974" width="28" style="17" bestFit="1" customWidth="1"/>
    <col min="8975" max="8975" width="23.140625" style="17" bestFit="1" customWidth="1"/>
    <col min="8976" max="8976" width="16" style="17" bestFit="1" customWidth="1"/>
    <col min="8977" max="9219" width="9.140625" style="17"/>
    <col min="9220" max="9220" width="15.140625" style="17" bestFit="1" customWidth="1"/>
    <col min="9221" max="9221" width="18.28515625" style="17" bestFit="1" customWidth="1"/>
    <col min="9222" max="9222" width="15.5703125" style="17" bestFit="1" customWidth="1"/>
    <col min="9223" max="9223" width="13.5703125" style="17" bestFit="1" customWidth="1"/>
    <col min="9224" max="9224" width="15" style="17" bestFit="1" customWidth="1"/>
    <col min="9225" max="9225" width="14.85546875" style="17" bestFit="1" customWidth="1"/>
    <col min="9226" max="9226" width="17.85546875" style="17" bestFit="1" customWidth="1"/>
    <col min="9227" max="9227" width="20.28515625" style="17" bestFit="1" customWidth="1"/>
    <col min="9228" max="9228" width="20.85546875" style="17" bestFit="1" customWidth="1"/>
    <col min="9229" max="9229" width="27.140625" style="17" bestFit="1" customWidth="1"/>
    <col min="9230" max="9230" width="28" style="17" bestFit="1" customWidth="1"/>
    <col min="9231" max="9231" width="23.140625" style="17" bestFit="1" customWidth="1"/>
    <col min="9232" max="9232" width="16" style="17" bestFit="1" customWidth="1"/>
    <col min="9233" max="9475" width="9.140625" style="17"/>
    <col min="9476" max="9476" width="15.140625" style="17" bestFit="1" customWidth="1"/>
    <col min="9477" max="9477" width="18.28515625" style="17" bestFit="1" customWidth="1"/>
    <col min="9478" max="9478" width="15.5703125" style="17" bestFit="1" customWidth="1"/>
    <col min="9479" max="9479" width="13.5703125" style="17" bestFit="1" customWidth="1"/>
    <col min="9480" max="9480" width="15" style="17" bestFit="1" customWidth="1"/>
    <col min="9481" max="9481" width="14.85546875" style="17" bestFit="1" customWidth="1"/>
    <col min="9482" max="9482" width="17.85546875" style="17" bestFit="1" customWidth="1"/>
    <col min="9483" max="9483" width="20.28515625" style="17" bestFit="1" customWidth="1"/>
    <col min="9484" max="9484" width="20.85546875" style="17" bestFit="1" customWidth="1"/>
    <col min="9485" max="9485" width="27.140625" style="17" bestFit="1" customWidth="1"/>
    <col min="9486" max="9486" width="28" style="17" bestFit="1" customWidth="1"/>
    <col min="9487" max="9487" width="23.140625" style="17" bestFit="1" customWidth="1"/>
    <col min="9488" max="9488" width="16" style="17" bestFit="1" customWidth="1"/>
    <col min="9489" max="9731" width="9.140625" style="17"/>
    <col min="9732" max="9732" width="15.140625" style="17" bestFit="1" customWidth="1"/>
    <col min="9733" max="9733" width="18.28515625" style="17" bestFit="1" customWidth="1"/>
    <col min="9734" max="9734" width="15.5703125" style="17" bestFit="1" customWidth="1"/>
    <col min="9735" max="9735" width="13.5703125" style="17" bestFit="1" customWidth="1"/>
    <col min="9736" max="9736" width="15" style="17" bestFit="1" customWidth="1"/>
    <col min="9737" max="9737" width="14.85546875" style="17" bestFit="1" customWidth="1"/>
    <col min="9738" max="9738" width="17.85546875" style="17" bestFit="1" customWidth="1"/>
    <col min="9739" max="9739" width="20.28515625" style="17" bestFit="1" customWidth="1"/>
    <col min="9740" max="9740" width="20.85546875" style="17" bestFit="1" customWidth="1"/>
    <col min="9741" max="9741" width="27.140625" style="17" bestFit="1" customWidth="1"/>
    <col min="9742" max="9742" width="28" style="17" bestFit="1" customWidth="1"/>
    <col min="9743" max="9743" width="23.140625" style="17" bestFit="1" customWidth="1"/>
    <col min="9744" max="9744" width="16" style="17" bestFit="1" customWidth="1"/>
    <col min="9745" max="9987" width="9.140625" style="17"/>
    <col min="9988" max="9988" width="15.140625" style="17" bestFit="1" customWidth="1"/>
    <col min="9989" max="9989" width="18.28515625" style="17" bestFit="1" customWidth="1"/>
    <col min="9990" max="9990" width="15.5703125" style="17" bestFit="1" customWidth="1"/>
    <col min="9991" max="9991" width="13.5703125" style="17" bestFit="1" customWidth="1"/>
    <col min="9992" max="9992" width="15" style="17" bestFit="1" customWidth="1"/>
    <col min="9993" max="9993" width="14.85546875" style="17" bestFit="1" customWidth="1"/>
    <col min="9994" max="9994" width="17.85546875" style="17" bestFit="1" customWidth="1"/>
    <col min="9995" max="9995" width="20.28515625" style="17" bestFit="1" customWidth="1"/>
    <col min="9996" max="9996" width="20.85546875" style="17" bestFit="1" customWidth="1"/>
    <col min="9997" max="9997" width="27.140625" style="17" bestFit="1" customWidth="1"/>
    <col min="9998" max="9998" width="28" style="17" bestFit="1" customWidth="1"/>
    <col min="9999" max="9999" width="23.140625" style="17" bestFit="1" customWidth="1"/>
    <col min="10000" max="10000" width="16" style="17" bestFit="1" customWidth="1"/>
    <col min="10001" max="10243" width="9.140625" style="17"/>
    <col min="10244" max="10244" width="15.140625" style="17" bestFit="1" customWidth="1"/>
    <col min="10245" max="10245" width="18.28515625" style="17" bestFit="1" customWidth="1"/>
    <col min="10246" max="10246" width="15.5703125" style="17" bestFit="1" customWidth="1"/>
    <col min="10247" max="10247" width="13.5703125" style="17" bestFit="1" customWidth="1"/>
    <col min="10248" max="10248" width="15" style="17" bestFit="1" customWidth="1"/>
    <col min="10249" max="10249" width="14.85546875" style="17" bestFit="1" customWidth="1"/>
    <col min="10250" max="10250" width="17.85546875" style="17" bestFit="1" customWidth="1"/>
    <col min="10251" max="10251" width="20.28515625" style="17" bestFit="1" customWidth="1"/>
    <col min="10252" max="10252" width="20.85546875" style="17" bestFit="1" customWidth="1"/>
    <col min="10253" max="10253" width="27.140625" style="17" bestFit="1" customWidth="1"/>
    <col min="10254" max="10254" width="28" style="17" bestFit="1" customWidth="1"/>
    <col min="10255" max="10255" width="23.140625" style="17" bestFit="1" customWidth="1"/>
    <col min="10256" max="10256" width="16" style="17" bestFit="1" customWidth="1"/>
    <col min="10257" max="10499" width="9.140625" style="17"/>
    <col min="10500" max="10500" width="15.140625" style="17" bestFit="1" customWidth="1"/>
    <col min="10501" max="10501" width="18.28515625" style="17" bestFit="1" customWidth="1"/>
    <col min="10502" max="10502" width="15.5703125" style="17" bestFit="1" customWidth="1"/>
    <col min="10503" max="10503" width="13.5703125" style="17" bestFit="1" customWidth="1"/>
    <col min="10504" max="10504" width="15" style="17" bestFit="1" customWidth="1"/>
    <col min="10505" max="10505" width="14.85546875" style="17" bestFit="1" customWidth="1"/>
    <col min="10506" max="10506" width="17.85546875" style="17" bestFit="1" customWidth="1"/>
    <col min="10507" max="10507" width="20.28515625" style="17" bestFit="1" customWidth="1"/>
    <col min="10508" max="10508" width="20.85546875" style="17" bestFit="1" customWidth="1"/>
    <col min="10509" max="10509" width="27.140625" style="17" bestFit="1" customWidth="1"/>
    <col min="10510" max="10510" width="28" style="17" bestFit="1" customWidth="1"/>
    <col min="10511" max="10511" width="23.140625" style="17" bestFit="1" customWidth="1"/>
    <col min="10512" max="10512" width="16" style="17" bestFit="1" customWidth="1"/>
    <col min="10513" max="10755" width="9.140625" style="17"/>
    <col min="10756" max="10756" width="15.140625" style="17" bestFit="1" customWidth="1"/>
    <col min="10757" max="10757" width="18.28515625" style="17" bestFit="1" customWidth="1"/>
    <col min="10758" max="10758" width="15.5703125" style="17" bestFit="1" customWidth="1"/>
    <col min="10759" max="10759" width="13.5703125" style="17" bestFit="1" customWidth="1"/>
    <col min="10760" max="10760" width="15" style="17" bestFit="1" customWidth="1"/>
    <col min="10761" max="10761" width="14.85546875" style="17" bestFit="1" customWidth="1"/>
    <col min="10762" max="10762" width="17.85546875" style="17" bestFit="1" customWidth="1"/>
    <col min="10763" max="10763" width="20.28515625" style="17" bestFit="1" customWidth="1"/>
    <col min="10764" max="10764" width="20.85546875" style="17" bestFit="1" customWidth="1"/>
    <col min="10765" max="10765" width="27.140625" style="17" bestFit="1" customWidth="1"/>
    <col min="10766" max="10766" width="28" style="17" bestFit="1" customWidth="1"/>
    <col min="10767" max="10767" width="23.140625" style="17" bestFit="1" customWidth="1"/>
    <col min="10768" max="10768" width="16" style="17" bestFit="1" customWidth="1"/>
    <col min="10769" max="11011" width="9.140625" style="17"/>
    <col min="11012" max="11012" width="15.140625" style="17" bestFit="1" customWidth="1"/>
    <col min="11013" max="11013" width="18.28515625" style="17" bestFit="1" customWidth="1"/>
    <col min="11014" max="11014" width="15.5703125" style="17" bestFit="1" customWidth="1"/>
    <col min="11015" max="11015" width="13.5703125" style="17" bestFit="1" customWidth="1"/>
    <col min="11016" max="11016" width="15" style="17" bestFit="1" customWidth="1"/>
    <col min="11017" max="11017" width="14.85546875" style="17" bestFit="1" customWidth="1"/>
    <col min="11018" max="11018" width="17.85546875" style="17" bestFit="1" customWidth="1"/>
    <col min="11019" max="11019" width="20.28515625" style="17" bestFit="1" customWidth="1"/>
    <col min="11020" max="11020" width="20.85546875" style="17" bestFit="1" customWidth="1"/>
    <col min="11021" max="11021" width="27.140625" style="17" bestFit="1" customWidth="1"/>
    <col min="11022" max="11022" width="28" style="17" bestFit="1" customWidth="1"/>
    <col min="11023" max="11023" width="23.140625" style="17" bestFit="1" customWidth="1"/>
    <col min="11024" max="11024" width="16" style="17" bestFit="1" customWidth="1"/>
    <col min="11025" max="11267" width="9.140625" style="17"/>
    <col min="11268" max="11268" width="15.140625" style="17" bestFit="1" customWidth="1"/>
    <col min="11269" max="11269" width="18.28515625" style="17" bestFit="1" customWidth="1"/>
    <col min="11270" max="11270" width="15.5703125" style="17" bestFit="1" customWidth="1"/>
    <col min="11271" max="11271" width="13.5703125" style="17" bestFit="1" customWidth="1"/>
    <col min="11272" max="11272" width="15" style="17" bestFit="1" customWidth="1"/>
    <col min="11273" max="11273" width="14.85546875" style="17" bestFit="1" customWidth="1"/>
    <col min="11274" max="11274" width="17.85546875" style="17" bestFit="1" customWidth="1"/>
    <col min="11275" max="11275" width="20.28515625" style="17" bestFit="1" customWidth="1"/>
    <col min="11276" max="11276" width="20.85546875" style="17" bestFit="1" customWidth="1"/>
    <col min="11277" max="11277" width="27.140625" style="17" bestFit="1" customWidth="1"/>
    <col min="11278" max="11278" width="28" style="17" bestFit="1" customWidth="1"/>
    <col min="11279" max="11279" width="23.140625" style="17" bestFit="1" customWidth="1"/>
    <col min="11280" max="11280" width="16" style="17" bestFit="1" customWidth="1"/>
    <col min="11281" max="11523" width="9.140625" style="17"/>
    <col min="11524" max="11524" width="15.140625" style="17" bestFit="1" customWidth="1"/>
    <col min="11525" max="11525" width="18.28515625" style="17" bestFit="1" customWidth="1"/>
    <col min="11526" max="11526" width="15.5703125" style="17" bestFit="1" customWidth="1"/>
    <col min="11527" max="11527" width="13.5703125" style="17" bestFit="1" customWidth="1"/>
    <col min="11528" max="11528" width="15" style="17" bestFit="1" customWidth="1"/>
    <col min="11529" max="11529" width="14.85546875" style="17" bestFit="1" customWidth="1"/>
    <col min="11530" max="11530" width="17.85546875" style="17" bestFit="1" customWidth="1"/>
    <col min="11531" max="11531" width="20.28515625" style="17" bestFit="1" customWidth="1"/>
    <col min="11532" max="11532" width="20.85546875" style="17" bestFit="1" customWidth="1"/>
    <col min="11533" max="11533" width="27.140625" style="17" bestFit="1" customWidth="1"/>
    <col min="11534" max="11534" width="28" style="17" bestFit="1" customWidth="1"/>
    <col min="11535" max="11535" width="23.140625" style="17" bestFit="1" customWidth="1"/>
    <col min="11536" max="11536" width="16" style="17" bestFit="1" customWidth="1"/>
    <col min="11537" max="11779" width="9.140625" style="17"/>
    <col min="11780" max="11780" width="15.140625" style="17" bestFit="1" customWidth="1"/>
    <col min="11781" max="11781" width="18.28515625" style="17" bestFit="1" customWidth="1"/>
    <col min="11782" max="11782" width="15.5703125" style="17" bestFit="1" customWidth="1"/>
    <col min="11783" max="11783" width="13.5703125" style="17" bestFit="1" customWidth="1"/>
    <col min="11784" max="11784" width="15" style="17" bestFit="1" customWidth="1"/>
    <col min="11785" max="11785" width="14.85546875" style="17" bestFit="1" customWidth="1"/>
    <col min="11786" max="11786" width="17.85546875" style="17" bestFit="1" customWidth="1"/>
    <col min="11787" max="11787" width="20.28515625" style="17" bestFit="1" customWidth="1"/>
    <col min="11788" max="11788" width="20.85546875" style="17" bestFit="1" customWidth="1"/>
    <col min="11789" max="11789" width="27.140625" style="17" bestFit="1" customWidth="1"/>
    <col min="11790" max="11790" width="28" style="17" bestFit="1" customWidth="1"/>
    <col min="11791" max="11791" width="23.140625" style="17" bestFit="1" customWidth="1"/>
    <col min="11792" max="11792" width="16" style="17" bestFit="1" customWidth="1"/>
    <col min="11793" max="12035" width="9.140625" style="17"/>
    <col min="12036" max="12036" width="15.140625" style="17" bestFit="1" customWidth="1"/>
    <col min="12037" max="12037" width="18.28515625" style="17" bestFit="1" customWidth="1"/>
    <col min="12038" max="12038" width="15.5703125" style="17" bestFit="1" customWidth="1"/>
    <col min="12039" max="12039" width="13.5703125" style="17" bestFit="1" customWidth="1"/>
    <col min="12040" max="12040" width="15" style="17" bestFit="1" customWidth="1"/>
    <col min="12041" max="12041" width="14.85546875" style="17" bestFit="1" customWidth="1"/>
    <col min="12042" max="12042" width="17.85546875" style="17" bestFit="1" customWidth="1"/>
    <col min="12043" max="12043" width="20.28515625" style="17" bestFit="1" customWidth="1"/>
    <col min="12044" max="12044" width="20.85546875" style="17" bestFit="1" customWidth="1"/>
    <col min="12045" max="12045" width="27.140625" style="17" bestFit="1" customWidth="1"/>
    <col min="12046" max="12046" width="28" style="17" bestFit="1" customWidth="1"/>
    <col min="12047" max="12047" width="23.140625" style="17" bestFit="1" customWidth="1"/>
    <col min="12048" max="12048" width="16" style="17" bestFit="1" customWidth="1"/>
    <col min="12049" max="12291" width="9.140625" style="17"/>
    <col min="12292" max="12292" width="15.140625" style="17" bestFit="1" customWidth="1"/>
    <col min="12293" max="12293" width="18.28515625" style="17" bestFit="1" customWidth="1"/>
    <col min="12294" max="12294" width="15.5703125" style="17" bestFit="1" customWidth="1"/>
    <col min="12295" max="12295" width="13.5703125" style="17" bestFit="1" customWidth="1"/>
    <col min="12296" max="12296" width="15" style="17" bestFit="1" customWidth="1"/>
    <col min="12297" max="12297" width="14.85546875" style="17" bestFit="1" customWidth="1"/>
    <col min="12298" max="12298" width="17.85546875" style="17" bestFit="1" customWidth="1"/>
    <col min="12299" max="12299" width="20.28515625" style="17" bestFit="1" customWidth="1"/>
    <col min="12300" max="12300" width="20.85546875" style="17" bestFit="1" customWidth="1"/>
    <col min="12301" max="12301" width="27.140625" style="17" bestFit="1" customWidth="1"/>
    <col min="12302" max="12302" width="28" style="17" bestFit="1" customWidth="1"/>
    <col min="12303" max="12303" width="23.140625" style="17" bestFit="1" customWidth="1"/>
    <col min="12304" max="12304" width="16" style="17" bestFit="1" customWidth="1"/>
    <col min="12305" max="12547" width="9.140625" style="17"/>
    <col min="12548" max="12548" width="15.140625" style="17" bestFit="1" customWidth="1"/>
    <col min="12549" max="12549" width="18.28515625" style="17" bestFit="1" customWidth="1"/>
    <col min="12550" max="12550" width="15.5703125" style="17" bestFit="1" customWidth="1"/>
    <col min="12551" max="12551" width="13.5703125" style="17" bestFit="1" customWidth="1"/>
    <col min="12552" max="12552" width="15" style="17" bestFit="1" customWidth="1"/>
    <col min="12553" max="12553" width="14.85546875" style="17" bestFit="1" customWidth="1"/>
    <col min="12554" max="12554" width="17.85546875" style="17" bestFit="1" customWidth="1"/>
    <col min="12555" max="12555" width="20.28515625" style="17" bestFit="1" customWidth="1"/>
    <col min="12556" max="12556" width="20.85546875" style="17" bestFit="1" customWidth="1"/>
    <col min="12557" max="12557" width="27.140625" style="17" bestFit="1" customWidth="1"/>
    <col min="12558" max="12558" width="28" style="17" bestFit="1" customWidth="1"/>
    <col min="12559" max="12559" width="23.140625" style="17" bestFit="1" customWidth="1"/>
    <col min="12560" max="12560" width="16" style="17" bestFit="1" customWidth="1"/>
    <col min="12561" max="12803" width="9.140625" style="17"/>
    <col min="12804" max="12804" width="15.140625" style="17" bestFit="1" customWidth="1"/>
    <col min="12805" max="12805" width="18.28515625" style="17" bestFit="1" customWidth="1"/>
    <col min="12806" max="12806" width="15.5703125" style="17" bestFit="1" customWidth="1"/>
    <col min="12807" max="12807" width="13.5703125" style="17" bestFit="1" customWidth="1"/>
    <col min="12808" max="12808" width="15" style="17" bestFit="1" customWidth="1"/>
    <col min="12809" max="12809" width="14.85546875" style="17" bestFit="1" customWidth="1"/>
    <col min="12810" max="12810" width="17.85546875" style="17" bestFit="1" customWidth="1"/>
    <col min="12811" max="12811" width="20.28515625" style="17" bestFit="1" customWidth="1"/>
    <col min="12812" max="12812" width="20.85546875" style="17" bestFit="1" customWidth="1"/>
    <col min="12813" max="12813" width="27.140625" style="17" bestFit="1" customWidth="1"/>
    <col min="12814" max="12814" width="28" style="17" bestFit="1" customWidth="1"/>
    <col min="12815" max="12815" width="23.140625" style="17" bestFit="1" customWidth="1"/>
    <col min="12816" max="12816" width="16" style="17" bestFit="1" customWidth="1"/>
    <col min="12817" max="13059" width="9.140625" style="17"/>
    <col min="13060" max="13060" width="15.140625" style="17" bestFit="1" customWidth="1"/>
    <col min="13061" max="13061" width="18.28515625" style="17" bestFit="1" customWidth="1"/>
    <col min="13062" max="13062" width="15.5703125" style="17" bestFit="1" customWidth="1"/>
    <col min="13063" max="13063" width="13.5703125" style="17" bestFit="1" customWidth="1"/>
    <col min="13064" max="13064" width="15" style="17" bestFit="1" customWidth="1"/>
    <col min="13065" max="13065" width="14.85546875" style="17" bestFit="1" customWidth="1"/>
    <col min="13066" max="13066" width="17.85546875" style="17" bestFit="1" customWidth="1"/>
    <col min="13067" max="13067" width="20.28515625" style="17" bestFit="1" customWidth="1"/>
    <col min="13068" max="13068" width="20.85546875" style="17" bestFit="1" customWidth="1"/>
    <col min="13069" max="13069" width="27.140625" style="17" bestFit="1" customWidth="1"/>
    <col min="13070" max="13070" width="28" style="17" bestFit="1" customWidth="1"/>
    <col min="13071" max="13071" width="23.140625" style="17" bestFit="1" customWidth="1"/>
    <col min="13072" max="13072" width="16" style="17" bestFit="1" customWidth="1"/>
    <col min="13073" max="13315" width="9.140625" style="17"/>
    <col min="13316" max="13316" width="15.140625" style="17" bestFit="1" customWidth="1"/>
    <col min="13317" max="13317" width="18.28515625" style="17" bestFit="1" customWidth="1"/>
    <col min="13318" max="13318" width="15.5703125" style="17" bestFit="1" customWidth="1"/>
    <col min="13319" max="13319" width="13.5703125" style="17" bestFit="1" customWidth="1"/>
    <col min="13320" max="13320" width="15" style="17" bestFit="1" customWidth="1"/>
    <col min="13321" max="13321" width="14.85546875" style="17" bestFit="1" customWidth="1"/>
    <col min="13322" max="13322" width="17.85546875" style="17" bestFit="1" customWidth="1"/>
    <col min="13323" max="13323" width="20.28515625" style="17" bestFit="1" customWidth="1"/>
    <col min="13324" max="13324" width="20.85546875" style="17" bestFit="1" customWidth="1"/>
    <col min="13325" max="13325" width="27.140625" style="17" bestFit="1" customWidth="1"/>
    <col min="13326" max="13326" width="28" style="17" bestFit="1" customWidth="1"/>
    <col min="13327" max="13327" width="23.140625" style="17" bestFit="1" customWidth="1"/>
    <col min="13328" max="13328" width="16" style="17" bestFit="1" customWidth="1"/>
    <col min="13329" max="13571" width="9.140625" style="17"/>
    <col min="13572" max="13572" width="15.140625" style="17" bestFit="1" customWidth="1"/>
    <col min="13573" max="13573" width="18.28515625" style="17" bestFit="1" customWidth="1"/>
    <col min="13574" max="13574" width="15.5703125" style="17" bestFit="1" customWidth="1"/>
    <col min="13575" max="13575" width="13.5703125" style="17" bestFit="1" customWidth="1"/>
    <col min="13576" max="13576" width="15" style="17" bestFit="1" customWidth="1"/>
    <col min="13577" max="13577" width="14.85546875" style="17" bestFit="1" customWidth="1"/>
    <col min="13578" max="13578" width="17.85546875" style="17" bestFit="1" customWidth="1"/>
    <col min="13579" max="13579" width="20.28515625" style="17" bestFit="1" customWidth="1"/>
    <col min="13580" max="13580" width="20.85546875" style="17" bestFit="1" customWidth="1"/>
    <col min="13581" max="13581" width="27.140625" style="17" bestFit="1" customWidth="1"/>
    <col min="13582" max="13582" width="28" style="17" bestFit="1" customWidth="1"/>
    <col min="13583" max="13583" width="23.140625" style="17" bestFit="1" customWidth="1"/>
    <col min="13584" max="13584" width="16" style="17" bestFit="1" customWidth="1"/>
    <col min="13585" max="13827" width="9.140625" style="17"/>
    <col min="13828" max="13828" width="15.140625" style="17" bestFit="1" customWidth="1"/>
    <col min="13829" max="13829" width="18.28515625" style="17" bestFit="1" customWidth="1"/>
    <col min="13830" max="13830" width="15.5703125" style="17" bestFit="1" customWidth="1"/>
    <col min="13831" max="13831" width="13.5703125" style="17" bestFit="1" customWidth="1"/>
    <col min="13832" max="13832" width="15" style="17" bestFit="1" customWidth="1"/>
    <col min="13833" max="13833" width="14.85546875" style="17" bestFit="1" customWidth="1"/>
    <col min="13834" max="13834" width="17.85546875" style="17" bestFit="1" customWidth="1"/>
    <col min="13835" max="13835" width="20.28515625" style="17" bestFit="1" customWidth="1"/>
    <col min="13836" max="13836" width="20.85546875" style="17" bestFit="1" customWidth="1"/>
    <col min="13837" max="13837" width="27.140625" style="17" bestFit="1" customWidth="1"/>
    <col min="13838" max="13838" width="28" style="17" bestFit="1" customWidth="1"/>
    <col min="13839" max="13839" width="23.140625" style="17" bestFit="1" customWidth="1"/>
    <col min="13840" max="13840" width="16" style="17" bestFit="1" customWidth="1"/>
    <col min="13841" max="14083" width="9.140625" style="17"/>
    <col min="14084" max="14084" width="15.140625" style="17" bestFit="1" customWidth="1"/>
    <col min="14085" max="14085" width="18.28515625" style="17" bestFit="1" customWidth="1"/>
    <col min="14086" max="14086" width="15.5703125" style="17" bestFit="1" customWidth="1"/>
    <col min="14087" max="14087" width="13.5703125" style="17" bestFit="1" customWidth="1"/>
    <col min="14088" max="14088" width="15" style="17" bestFit="1" customWidth="1"/>
    <col min="14089" max="14089" width="14.85546875" style="17" bestFit="1" customWidth="1"/>
    <col min="14090" max="14090" width="17.85546875" style="17" bestFit="1" customWidth="1"/>
    <col min="14091" max="14091" width="20.28515625" style="17" bestFit="1" customWidth="1"/>
    <col min="14092" max="14092" width="20.85546875" style="17" bestFit="1" customWidth="1"/>
    <col min="14093" max="14093" width="27.140625" style="17" bestFit="1" customWidth="1"/>
    <col min="14094" max="14094" width="28" style="17" bestFit="1" customWidth="1"/>
    <col min="14095" max="14095" width="23.140625" style="17" bestFit="1" customWidth="1"/>
    <col min="14096" max="14096" width="16" style="17" bestFit="1" customWidth="1"/>
    <col min="14097" max="14339" width="9.140625" style="17"/>
    <col min="14340" max="14340" width="15.140625" style="17" bestFit="1" customWidth="1"/>
    <col min="14341" max="14341" width="18.28515625" style="17" bestFit="1" customWidth="1"/>
    <col min="14342" max="14342" width="15.5703125" style="17" bestFit="1" customWidth="1"/>
    <col min="14343" max="14343" width="13.5703125" style="17" bestFit="1" customWidth="1"/>
    <col min="14344" max="14344" width="15" style="17" bestFit="1" customWidth="1"/>
    <col min="14345" max="14345" width="14.85546875" style="17" bestFit="1" customWidth="1"/>
    <col min="14346" max="14346" width="17.85546875" style="17" bestFit="1" customWidth="1"/>
    <col min="14347" max="14347" width="20.28515625" style="17" bestFit="1" customWidth="1"/>
    <col min="14348" max="14348" width="20.85546875" style="17" bestFit="1" customWidth="1"/>
    <col min="14349" max="14349" width="27.140625" style="17" bestFit="1" customWidth="1"/>
    <col min="14350" max="14350" width="28" style="17" bestFit="1" customWidth="1"/>
    <col min="14351" max="14351" width="23.140625" style="17" bestFit="1" customWidth="1"/>
    <col min="14352" max="14352" width="16" style="17" bestFit="1" customWidth="1"/>
    <col min="14353" max="14595" width="9.140625" style="17"/>
    <col min="14596" max="14596" width="15.140625" style="17" bestFit="1" customWidth="1"/>
    <col min="14597" max="14597" width="18.28515625" style="17" bestFit="1" customWidth="1"/>
    <col min="14598" max="14598" width="15.5703125" style="17" bestFit="1" customWidth="1"/>
    <col min="14599" max="14599" width="13.5703125" style="17" bestFit="1" customWidth="1"/>
    <col min="14600" max="14600" width="15" style="17" bestFit="1" customWidth="1"/>
    <col min="14601" max="14601" width="14.85546875" style="17" bestFit="1" customWidth="1"/>
    <col min="14602" max="14602" width="17.85546875" style="17" bestFit="1" customWidth="1"/>
    <col min="14603" max="14603" width="20.28515625" style="17" bestFit="1" customWidth="1"/>
    <col min="14604" max="14604" width="20.85546875" style="17" bestFit="1" customWidth="1"/>
    <col min="14605" max="14605" width="27.140625" style="17" bestFit="1" customWidth="1"/>
    <col min="14606" max="14606" width="28" style="17" bestFit="1" customWidth="1"/>
    <col min="14607" max="14607" width="23.140625" style="17" bestFit="1" customWidth="1"/>
    <col min="14608" max="14608" width="16" style="17" bestFit="1" customWidth="1"/>
    <col min="14609" max="14851" width="9.140625" style="17"/>
    <col min="14852" max="14852" width="15.140625" style="17" bestFit="1" customWidth="1"/>
    <col min="14853" max="14853" width="18.28515625" style="17" bestFit="1" customWidth="1"/>
    <col min="14854" max="14854" width="15.5703125" style="17" bestFit="1" customWidth="1"/>
    <col min="14855" max="14855" width="13.5703125" style="17" bestFit="1" customWidth="1"/>
    <col min="14856" max="14856" width="15" style="17" bestFit="1" customWidth="1"/>
    <col min="14857" max="14857" width="14.85546875" style="17" bestFit="1" customWidth="1"/>
    <col min="14858" max="14858" width="17.85546875" style="17" bestFit="1" customWidth="1"/>
    <col min="14859" max="14859" width="20.28515625" style="17" bestFit="1" customWidth="1"/>
    <col min="14860" max="14860" width="20.85546875" style="17" bestFit="1" customWidth="1"/>
    <col min="14861" max="14861" width="27.140625" style="17" bestFit="1" customWidth="1"/>
    <col min="14862" max="14862" width="28" style="17" bestFit="1" customWidth="1"/>
    <col min="14863" max="14863" width="23.140625" style="17" bestFit="1" customWidth="1"/>
    <col min="14864" max="14864" width="16" style="17" bestFit="1" customWidth="1"/>
    <col min="14865" max="15107" width="9.140625" style="17"/>
    <col min="15108" max="15108" width="15.140625" style="17" bestFit="1" customWidth="1"/>
    <col min="15109" max="15109" width="18.28515625" style="17" bestFit="1" customWidth="1"/>
    <col min="15110" max="15110" width="15.5703125" style="17" bestFit="1" customWidth="1"/>
    <col min="15111" max="15111" width="13.5703125" style="17" bestFit="1" customWidth="1"/>
    <col min="15112" max="15112" width="15" style="17" bestFit="1" customWidth="1"/>
    <col min="15113" max="15113" width="14.85546875" style="17" bestFit="1" customWidth="1"/>
    <col min="15114" max="15114" width="17.85546875" style="17" bestFit="1" customWidth="1"/>
    <col min="15115" max="15115" width="20.28515625" style="17" bestFit="1" customWidth="1"/>
    <col min="15116" max="15116" width="20.85546875" style="17" bestFit="1" customWidth="1"/>
    <col min="15117" max="15117" width="27.140625" style="17" bestFit="1" customWidth="1"/>
    <col min="15118" max="15118" width="28" style="17" bestFit="1" customWidth="1"/>
    <col min="15119" max="15119" width="23.140625" style="17" bestFit="1" customWidth="1"/>
    <col min="15120" max="15120" width="16" style="17" bestFit="1" customWidth="1"/>
    <col min="15121" max="15363" width="9.140625" style="17"/>
    <col min="15364" max="15364" width="15.140625" style="17" bestFit="1" customWidth="1"/>
    <col min="15365" max="15365" width="18.28515625" style="17" bestFit="1" customWidth="1"/>
    <col min="15366" max="15366" width="15.5703125" style="17" bestFit="1" customWidth="1"/>
    <col min="15367" max="15367" width="13.5703125" style="17" bestFit="1" customWidth="1"/>
    <col min="15368" max="15368" width="15" style="17" bestFit="1" customWidth="1"/>
    <col min="15369" max="15369" width="14.85546875" style="17" bestFit="1" customWidth="1"/>
    <col min="15370" max="15370" width="17.85546875" style="17" bestFit="1" customWidth="1"/>
    <col min="15371" max="15371" width="20.28515625" style="17" bestFit="1" customWidth="1"/>
    <col min="15372" max="15372" width="20.85546875" style="17" bestFit="1" customWidth="1"/>
    <col min="15373" max="15373" width="27.140625" style="17" bestFit="1" customWidth="1"/>
    <col min="15374" max="15374" width="28" style="17" bestFit="1" customWidth="1"/>
    <col min="15375" max="15375" width="23.140625" style="17" bestFit="1" customWidth="1"/>
    <col min="15376" max="15376" width="16" style="17" bestFit="1" customWidth="1"/>
    <col min="15377" max="15619" width="9.140625" style="17"/>
    <col min="15620" max="15620" width="15.140625" style="17" bestFit="1" customWidth="1"/>
    <col min="15621" max="15621" width="18.28515625" style="17" bestFit="1" customWidth="1"/>
    <col min="15622" max="15622" width="15.5703125" style="17" bestFit="1" customWidth="1"/>
    <col min="15623" max="15623" width="13.5703125" style="17" bestFit="1" customWidth="1"/>
    <col min="15624" max="15624" width="15" style="17" bestFit="1" customWidth="1"/>
    <col min="15625" max="15625" width="14.85546875" style="17" bestFit="1" customWidth="1"/>
    <col min="15626" max="15626" width="17.85546875" style="17" bestFit="1" customWidth="1"/>
    <col min="15627" max="15627" width="20.28515625" style="17" bestFit="1" customWidth="1"/>
    <col min="15628" max="15628" width="20.85546875" style="17" bestFit="1" customWidth="1"/>
    <col min="15629" max="15629" width="27.140625" style="17" bestFit="1" customWidth="1"/>
    <col min="15630" max="15630" width="28" style="17" bestFit="1" customWidth="1"/>
    <col min="15631" max="15631" width="23.140625" style="17" bestFit="1" customWidth="1"/>
    <col min="15632" max="15632" width="16" style="17" bestFit="1" customWidth="1"/>
    <col min="15633" max="15875" width="9.140625" style="17"/>
    <col min="15876" max="15876" width="15.140625" style="17" bestFit="1" customWidth="1"/>
    <col min="15877" max="15877" width="18.28515625" style="17" bestFit="1" customWidth="1"/>
    <col min="15878" max="15878" width="15.5703125" style="17" bestFit="1" customWidth="1"/>
    <col min="15879" max="15879" width="13.5703125" style="17" bestFit="1" customWidth="1"/>
    <col min="15880" max="15880" width="15" style="17" bestFit="1" customWidth="1"/>
    <col min="15881" max="15881" width="14.85546875" style="17" bestFit="1" customWidth="1"/>
    <col min="15882" max="15882" width="17.85546875" style="17" bestFit="1" customWidth="1"/>
    <col min="15883" max="15883" width="20.28515625" style="17" bestFit="1" customWidth="1"/>
    <col min="15884" max="15884" width="20.85546875" style="17" bestFit="1" customWidth="1"/>
    <col min="15885" max="15885" width="27.140625" style="17" bestFit="1" customWidth="1"/>
    <col min="15886" max="15886" width="28" style="17" bestFit="1" customWidth="1"/>
    <col min="15887" max="15887" width="23.140625" style="17" bestFit="1" customWidth="1"/>
    <col min="15888" max="15888" width="16" style="17" bestFit="1" customWidth="1"/>
    <col min="15889" max="16131" width="9.140625" style="17"/>
    <col min="16132" max="16132" width="15.140625" style="17" bestFit="1" customWidth="1"/>
    <col min="16133" max="16133" width="18.28515625" style="17" bestFit="1" customWidth="1"/>
    <col min="16134" max="16134" width="15.5703125" style="17" bestFit="1" customWidth="1"/>
    <col min="16135" max="16135" width="13.5703125" style="17" bestFit="1" customWidth="1"/>
    <col min="16136" max="16136" width="15" style="17" bestFit="1" customWidth="1"/>
    <col min="16137" max="16137" width="14.85546875" style="17" bestFit="1" customWidth="1"/>
    <col min="16138" max="16138" width="17.85546875" style="17" bestFit="1" customWidth="1"/>
    <col min="16139" max="16139" width="20.28515625" style="17" bestFit="1" customWidth="1"/>
    <col min="16140" max="16140" width="20.85546875" style="17" bestFit="1" customWidth="1"/>
    <col min="16141" max="16141" width="27.140625" style="17" bestFit="1" customWidth="1"/>
    <col min="16142" max="16142" width="28" style="17" bestFit="1" customWidth="1"/>
    <col min="16143" max="16143" width="23.140625" style="17" bestFit="1" customWidth="1"/>
    <col min="16144" max="16144" width="16" style="17" bestFit="1" customWidth="1"/>
    <col min="16145" max="16384" width="9.140625" style="17"/>
  </cols>
  <sheetData>
    <row r="1" spans="1:15" ht="18.75" customHeight="1" x14ac:dyDescent="0.35">
      <c r="A1" s="16" t="s">
        <v>76</v>
      </c>
      <c r="B1" s="16" t="s">
        <v>4133</v>
      </c>
      <c r="C1" s="16" t="s">
        <v>4135</v>
      </c>
      <c r="D1" s="16" t="s">
        <v>4134</v>
      </c>
      <c r="E1" s="16" t="s">
        <v>4642</v>
      </c>
      <c r="F1" s="16"/>
      <c r="G1" s="16"/>
      <c r="H1" s="16" t="s">
        <v>211</v>
      </c>
      <c r="I1" s="16" t="s">
        <v>209</v>
      </c>
      <c r="J1" s="21" t="s">
        <v>1</v>
      </c>
      <c r="K1" s="16" t="s">
        <v>210</v>
      </c>
      <c r="L1" s="16" t="s">
        <v>211</v>
      </c>
      <c r="M1" s="16" t="s">
        <v>15</v>
      </c>
      <c r="N1" s="16" t="s">
        <v>16</v>
      </c>
      <c r="O1" s="21" t="s">
        <v>4232</v>
      </c>
    </row>
    <row r="2" spans="1:15" s="3" customFormat="1" x14ac:dyDescent="0.35">
      <c r="A2" s="559" t="s">
        <v>4233</v>
      </c>
      <c r="B2" s="559" t="s">
        <v>4556</v>
      </c>
      <c r="C2" s="559" t="s">
        <v>215</v>
      </c>
      <c r="D2" s="559" t="s">
        <v>216</v>
      </c>
      <c r="E2" s="559" t="s">
        <v>4643</v>
      </c>
      <c r="F2" s="24" t="s">
        <v>6029</v>
      </c>
      <c r="G2" s="17" t="s">
        <v>7212</v>
      </c>
      <c r="H2" s="559" t="s">
        <v>214</v>
      </c>
      <c r="I2" s="559" t="s">
        <v>212</v>
      </c>
      <c r="J2" s="559" t="s">
        <v>26</v>
      </c>
      <c r="K2" s="559" t="s">
        <v>213</v>
      </c>
      <c r="L2" s="559" t="s">
        <v>214</v>
      </c>
      <c r="M2" s="559" t="s">
        <v>17</v>
      </c>
      <c r="O2" s="559" t="s">
        <v>4234</v>
      </c>
    </row>
    <row r="3" spans="1:15" s="3" customFormat="1" x14ac:dyDescent="0.35">
      <c r="A3" s="559" t="s">
        <v>4233</v>
      </c>
      <c r="B3" s="559" t="s">
        <v>4557</v>
      </c>
      <c r="C3" s="559" t="s">
        <v>219</v>
      </c>
      <c r="D3" s="559" t="s">
        <v>220</v>
      </c>
      <c r="E3" s="559" t="s">
        <v>4643</v>
      </c>
      <c r="F3" s="24" t="s">
        <v>6207</v>
      </c>
      <c r="G3" s="17" t="s">
        <v>7213</v>
      </c>
      <c r="H3" s="559" t="s">
        <v>218</v>
      </c>
      <c r="I3" s="559" t="s">
        <v>212</v>
      </c>
      <c r="J3" s="559" t="s">
        <v>26</v>
      </c>
      <c r="K3" s="559" t="s">
        <v>213</v>
      </c>
      <c r="L3" s="559" t="s">
        <v>218</v>
      </c>
      <c r="M3" s="559" t="s">
        <v>17</v>
      </c>
      <c r="O3" s="559" t="s">
        <v>4234</v>
      </c>
    </row>
    <row r="4" spans="1:15" s="3" customFormat="1" x14ac:dyDescent="0.35">
      <c r="A4" s="559" t="s">
        <v>4233</v>
      </c>
      <c r="B4" s="559" t="s">
        <v>4558</v>
      </c>
      <c r="C4" s="559" t="s">
        <v>222</v>
      </c>
      <c r="D4" s="559" t="s">
        <v>223</v>
      </c>
      <c r="E4" s="559" t="s">
        <v>4643</v>
      </c>
      <c r="F4" s="24" t="s">
        <v>6208</v>
      </c>
      <c r="G4" s="17" t="s">
        <v>7214</v>
      </c>
      <c r="H4" s="559" t="s">
        <v>221</v>
      </c>
      <c r="I4" s="559" t="s">
        <v>212</v>
      </c>
      <c r="J4" s="559" t="s">
        <v>26</v>
      </c>
      <c r="K4" s="559" t="s">
        <v>213</v>
      </c>
      <c r="L4" s="559" t="s">
        <v>221</v>
      </c>
      <c r="M4" s="559" t="s">
        <v>17</v>
      </c>
      <c r="O4" s="559" t="s">
        <v>4234</v>
      </c>
    </row>
    <row r="5" spans="1:15" s="3" customFormat="1" x14ac:dyDescent="0.35">
      <c r="A5" s="559" t="s">
        <v>4233</v>
      </c>
      <c r="B5" s="559" t="s">
        <v>4559</v>
      </c>
      <c r="C5" s="559" t="s">
        <v>225</v>
      </c>
      <c r="D5" s="559" t="s">
        <v>226</v>
      </c>
      <c r="E5" s="559" t="s">
        <v>4643</v>
      </c>
      <c r="F5" s="24" t="s">
        <v>6209</v>
      </c>
      <c r="G5" s="17" t="s">
        <v>7215</v>
      </c>
      <c r="H5" s="559" t="s">
        <v>224</v>
      </c>
      <c r="I5" s="559" t="s">
        <v>212</v>
      </c>
      <c r="J5" s="559" t="s">
        <v>26</v>
      </c>
      <c r="K5" s="559" t="s">
        <v>213</v>
      </c>
      <c r="L5" s="559" t="s">
        <v>224</v>
      </c>
      <c r="M5" s="559" t="s">
        <v>17</v>
      </c>
      <c r="O5" s="559" t="s">
        <v>4234</v>
      </c>
    </row>
    <row r="6" spans="1:15" s="3" customFormat="1" x14ac:dyDescent="0.35">
      <c r="A6" s="559" t="s">
        <v>4233</v>
      </c>
      <c r="B6" s="559" t="s">
        <v>4560</v>
      </c>
      <c r="C6" s="559" t="s">
        <v>228</v>
      </c>
      <c r="D6" s="559" t="s">
        <v>229</v>
      </c>
      <c r="E6" s="559" t="s">
        <v>4643</v>
      </c>
      <c r="F6" s="24" t="s">
        <v>6210</v>
      </c>
      <c r="G6" s="17" t="s">
        <v>7216</v>
      </c>
      <c r="H6" s="559" t="s">
        <v>227</v>
      </c>
      <c r="I6" s="559" t="s">
        <v>212</v>
      </c>
      <c r="J6" s="559" t="s">
        <v>26</v>
      </c>
      <c r="K6" s="559" t="s">
        <v>213</v>
      </c>
      <c r="L6" s="559" t="s">
        <v>227</v>
      </c>
      <c r="M6" s="559" t="s">
        <v>17</v>
      </c>
      <c r="O6" s="559" t="s">
        <v>4234</v>
      </c>
    </row>
    <row r="7" spans="1:15" s="3" customFormat="1" x14ac:dyDescent="0.35">
      <c r="A7" s="559" t="s">
        <v>4233</v>
      </c>
      <c r="B7" s="559" t="s">
        <v>4561</v>
      </c>
      <c r="C7" s="559" t="s">
        <v>231</v>
      </c>
      <c r="D7" s="559" t="s">
        <v>232</v>
      </c>
      <c r="E7" s="559" t="s">
        <v>4643</v>
      </c>
      <c r="F7" s="24" t="s">
        <v>6211</v>
      </c>
      <c r="G7" s="17" t="s">
        <v>7217</v>
      </c>
      <c r="H7" s="559" t="s">
        <v>230</v>
      </c>
      <c r="I7" s="559" t="s">
        <v>212</v>
      </c>
      <c r="J7" s="559" t="s">
        <v>26</v>
      </c>
      <c r="K7" s="559" t="s">
        <v>213</v>
      </c>
      <c r="L7" s="559" t="s">
        <v>230</v>
      </c>
      <c r="M7" s="559" t="s">
        <v>17</v>
      </c>
      <c r="O7" s="559" t="s">
        <v>4234</v>
      </c>
    </row>
    <row r="8" spans="1:15" s="3" customFormat="1" x14ac:dyDescent="0.35">
      <c r="A8" s="559" t="s">
        <v>4233</v>
      </c>
      <c r="B8" s="559" t="s">
        <v>4562</v>
      </c>
      <c r="C8" s="559" t="s">
        <v>234</v>
      </c>
      <c r="D8" s="559" t="s">
        <v>235</v>
      </c>
      <c r="E8" s="559" t="s">
        <v>4643</v>
      </c>
      <c r="F8" s="24" t="s">
        <v>6212</v>
      </c>
      <c r="G8" s="17" t="s">
        <v>7218</v>
      </c>
      <c r="H8" s="559" t="s">
        <v>233</v>
      </c>
      <c r="I8" s="559" t="s">
        <v>212</v>
      </c>
      <c r="J8" s="559" t="s">
        <v>26</v>
      </c>
      <c r="K8" s="559" t="s">
        <v>213</v>
      </c>
      <c r="L8" s="559" t="s">
        <v>233</v>
      </c>
      <c r="M8" s="559" t="s">
        <v>17</v>
      </c>
      <c r="O8" s="559" t="s">
        <v>4234</v>
      </c>
    </row>
    <row r="9" spans="1:15" s="3" customFormat="1" x14ac:dyDescent="0.35">
      <c r="A9" s="559" t="s">
        <v>4233</v>
      </c>
      <c r="B9" s="559" t="s">
        <v>4563</v>
      </c>
      <c r="C9" s="559" t="s">
        <v>237</v>
      </c>
      <c r="D9" s="559" t="s">
        <v>238</v>
      </c>
      <c r="E9" s="559" t="s">
        <v>4643</v>
      </c>
      <c r="F9" s="24" t="s">
        <v>6213</v>
      </c>
      <c r="G9" s="17" t="s">
        <v>7219</v>
      </c>
      <c r="H9" s="559" t="s">
        <v>236</v>
      </c>
      <c r="I9" s="559" t="s">
        <v>212</v>
      </c>
      <c r="J9" s="559" t="s">
        <v>26</v>
      </c>
      <c r="K9" s="559" t="s">
        <v>213</v>
      </c>
      <c r="L9" s="559" t="s">
        <v>236</v>
      </c>
      <c r="M9" s="559" t="s">
        <v>17</v>
      </c>
      <c r="O9" s="559" t="s">
        <v>4234</v>
      </c>
    </row>
    <row r="10" spans="1:15" s="3" customFormat="1" x14ac:dyDescent="0.35">
      <c r="A10" s="559" t="s">
        <v>4233</v>
      </c>
      <c r="B10" s="559" t="s">
        <v>4564</v>
      </c>
      <c r="C10" s="559" t="s">
        <v>240</v>
      </c>
      <c r="D10" s="559" t="s">
        <v>241</v>
      </c>
      <c r="E10" s="559" t="s">
        <v>4643</v>
      </c>
      <c r="F10" s="24" t="s">
        <v>6214</v>
      </c>
      <c r="G10" s="17" t="s">
        <v>7220</v>
      </c>
      <c r="H10" s="559" t="s">
        <v>239</v>
      </c>
      <c r="I10" s="559" t="s">
        <v>212</v>
      </c>
      <c r="J10" s="559" t="s">
        <v>26</v>
      </c>
      <c r="K10" s="559" t="s">
        <v>213</v>
      </c>
      <c r="L10" s="559" t="s">
        <v>239</v>
      </c>
      <c r="M10" s="559" t="s">
        <v>17</v>
      </c>
      <c r="O10" s="559" t="s">
        <v>4234</v>
      </c>
    </row>
    <row r="11" spans="1:15" s="3" customFormat="1" x14ac:dyDescent="0.35">
      <c r="A11" s="559" t="s">
        <v>4233</v>
      </c>
      <c r="B11" s="559" t="s">
        <v>4565</v>
      </c>
      <c r="C11" s="559" t="s">
        <v>243</v>
      </c>
      <c r="D11" s="559" t="s">
        <v>244</v>
      </c>
      <c r="E11" s="559" t="s">
        <v>4643</v>
      </c>
      <c r="F11" s="24" t="s">
        <v>6216</v>
      </c>
      <c r="G11" s="17" t="s">
        <v>7221</v>
      </c>
      <c r="H11" s="559" t="s">
        <v>242</v>
      </c>
      <c r="I11" s="559" t="s">
        <v>212</v>
      </c>
      <c r="J11" s="559" t="s">
        <v>26</v>
      </c>
      <c r="K11" s="559" t="s">
        <v>213</v>
      </c>
      <c r="L11" s="559" t="s">
        <v>242</v>
      </c>
      <c r="M11" s="559" t="s">
        <v>17</v>
      </c>
      <c r="O11" s="559" t="s">
        <v>4234</v>
      </c>
    </row>
    <row r="12" spans="1:15" s="3" customFormat="1" x14ac:dyDescent="0.35">
      <c r="A12" s="559" t="s">
        <v>4233</v>
      </c>
      <c r="B12" s="559" t="s">
        <v>4566</v>
      </c>
      <c r="C12" s="559" t="s">
        <v>246</v>
      </c>
      <c r="D12" s="559" t="s">
        <v>247</v>
      </c>
      <c r="E12" s="559" t="s">
        <v>4643</v>
      </c>
      <c r="F12" s="24" t="s">
        <v>4234</v>
      </c>
      <c r="G12" s="17" t="s">
        <v>7222</v>
      </c>
      <c r="H12" s="559" t="s">
        <v>245</v>
      </c>
      <c r="I12" s="559" t="s">
        <v>212</v>
      </c>
      <c r="J12" s="559" t="s">
        <v>26</v>
      </c>
      <c r="K12" s="559" t="s">
        <v>213</v>
      </c>
      <c r="L12" s="559" t="s">
        <v>245</v>
      </c>
      <c r="M12" s="559" t="s">
        <v>17</v>
      </c>
      <c r="O12" s="559" t="s">
        <v>4234</v>
      </c>
    </row>
    <row r="13" spans="1:15" s="3" customFormat="1" x14ac:dyDescent="0.35">
      <c r="A13" s="559" t="s">
        <v>4233</v>
      </c>
      <c r="B13" s="559" t="s">
        <v>4567</v>
      </c>
      <c r="C13" s="559" t="s">
        <v>249</v>
      </c>
      <c r="D13" s="559" t="s">
        <v>250</v>
      </c>
      <c r="E13" s="559" t="s">
        <v>4643</v>
      </c>
      <c r="F13" s="24" t="s">
        <v>6217</v>
      </c>
      <c r="G13" s="17" t="s">
        <v>7223</v>
      </c>
      <c r="H13" s="559" t="s">
        <v>248</v>
      </c>
      <c r="I13" s="559" t="s">
        <v>212</v>
      </c>
      <c r="J13" s="559" t="s">
        <v>26</v>
      </c>
      <c r="K13" s="559" t="s">
        <v>213</v>
      </c>
      <c r="L13" s="559" t="s">
        <v>248</v>
      </c>
      <c r="M13" s="559" t="s">
        <v>17</v>
      </c>
      <c r="O13" s="559" t="s">
        <v>4234</v>
      </c>
    </row>
    <row r="14" spans="1:15" s="3" customFormat="1" x14ac:dyDescent="0.35">
      <c r="A14" s="559" t="s">
        <v>4233</v>
      </c>
      <c r="B14" s="559" t="s">
        <v>4568</v>
      </c>
      <c r="C14" s="559" t="s">
        <v>252</v>
      </c>
      <c r="D14" s="559" t="s">
        <v>253</v>
      </c>
      <c r="E14" s="559" t="s">
        <v>4643</v>
      </c>
      <c r="F14" s="24" t="s">
        <v>6218</v>
      </c>
      <c r="G14" s="17" t="s">
        <v>7224</v>
      </c>
      <c r="H14" s="559" t="s">
        <v>251</v>
      </c>
      <c r="I14" s="559" t="s">
        <v>212</v>
      </c>
      <c r="J14" s="559" t="s">
        <v>26</v>
      </c>
      <c r="K14" s="559" t="s">
        <v>213</v>
      </c>
      <c r="L14" s="559" t="s">
        <v>251</v>
      </c>
      <c r="M14" s="559" t="s">
        <v>17</v>
      </c>
      <c r="O14" s="559" t="s">
        <v>4234</v>
      </c>
    </row>
    <row r="15" spans="1:15" s="3" customFormat="1" x14ac:dyDescent="0.35">
      <c r="A15" s="559" t="s">
        <v>4233</v>
      </c>
      <c r="B15" s="559" t="s">
        <v>4569</v>
      </c>
      <c r="C15" s="559" t="s">
        <v>255</v>
      </c>
      <c r="D15" s="559" t="s">
        <v>256</v>
      </c>
      <c r="E15" s="559" t="s">
        <v>4643</v>
      </c>
      <c r="F15" s="24" t="s">
        <v>6219</v>
      </c>
      <c r="G15" s="17" t="s">
        <v>7225</v>
      </c>
      <c r="H15" s="559" t="s">
        <v>254</v>
      </c>
      <c r="I15" s="559" t="s">
        <v>212</v>
      </c>
      <c r="J15" s="559" t="s">
        <v>26</v>
      </c>
      <c r="K15" s="559" t="s">
        <v>213</v>
      </c>
      <c r="L15" s="559" t="s">
        <v>254</v>
      </c>
      <c r="M15" s="559" t="s">
        <v>17</v>
      </c>
      <c r="O15" s="559" t="s">
        <v>4234</v>
      </c>
    </row>
    <row r="16" spans="1:15" s="3" customFormat="1" x14ac:dyDescent="0.35">
      <c r="A16" s="559" t="s">
        <v>4233</v>
      </c>
      <c r="B16" s="559" t="s">
        <v>4570</v>
      </c>
      <c r="C16" s="559" t="s">
        <v>258</v>
      </c>
      <c r="D16" s="559" t="s">
        <v>259</v>
      </c>
      <c r="E16" s="559" t="s">
        <v>4643</v>
      </c>
      <c r="F16" s="24" t="s">
        <v>6220</v>
      </c>
      <c r="G16" s="17" t="s">
        <v>7226</v>
      </c>
      <c r="H16" s="559" t="s">
        <v>257</v>
      </c>
      <c r="I16" s="559" t="s">
        <v>212</v>
      </c>
      <c r="J16" s="559" t="s">
        <v>26</v>
      </c>
      <c r="K16" s="559" t="s">
        <v>213</v>
      </c>
      <c r="L16" s="559" t="s">
        <v>257</v>
      </c>
      <c r="M16" s="559" t="s">
        <v>17</v>
      </c>
      <c r="O16" s="559" t="s">
        <v>4234</v>
      </c>
    </row>
    <row r="17" spans="1:15" s="3" customFormat="1" x14ac:dyDescent="0.35">
      <c r="A17" s="559" t="s">
        <v>4233</v>
      </c>
      <c r="B17" s="559" t="s">
        <v>4571</v>
      </c>
      <c r="C17" s="559" t="s">
        <v>261</v>
      </c>
      <c r="D17" s="559" t="s">
        <v>262</v>
      </c>
      <c r="E17" s="559" t="s">
        <v>4643</v>
      </c>
      <c r="F17" s="24" t="s">
        <v>6221</v>
      </c>
      <c r="G17" s="17" t="s">
        <v>7227</v>
      </c>
      <c r="H17" s="559" t="s">
        <v>260</v>
      </c>
      <c r="I17" s="559" t="s">
        <v>212</v>
      </c>
      <c r="J17" s="559" t="s">
        <v>26</v>
      </c>
      <c r="K17" s="559" t="s">
        <v>213</v>
      </c>
      <c r="L17" s="559" t="s">
        <v>260</v>
      </c>
      <c r="M17" s="559" t="s">
        <v>17</v>
      </c>
      <c r="O17" s="559" t="s">
        <v>4234</v>
      </c>
    </row>
    <row r="18" spans="1:15" s="3" customFormat="1" x14ac:dyDescent="0.35">
      <c r="A18" s="559" t="s">
        <v>4233</v>
      </c>
      <c r="B18" s="559" t="s">
        <v>4572</v>
      </c>
      <c r="C18" s="559" t="s">
        <v>264</v>
      </c>
      <c r="D18" s="559" t="s">
        <v>265</v>
      </c>
      <c r="E18" s="559" t="s">
        <v>4643</v>
      </c>
      <c r="F18" s="24" t="s">
        <v>6222</v>
      </c>
      <c r="G18" s="17" t="s">
        <v>7228</v>
      </c>
      <c r="H18" s="559" t="s">
        <v>263</v>
      </c>
      <c r="I18" s="559" t="s">
        <v>212</v>
      </c>
      <c r="J18" s="559" t="s">
        <v>26</v>
      </c>
      <c r="K18" s="559" t="s">
        <v>213</v>
      </c>
      <c r="L18" s="559" t="s">
        <v>263</v>
      </c>
      <c r="M18" s="559" t="s">
        <v>17</v>
      </c>
      <c r="O18" s="559" t="s">
        <v>4234</v>
      </c>
    </row>
    <row r="19" spans="1:15" s="3" customFormat="1" x14ac:dyDescent="0.35">
      <c r="A19" s="559" t="s">
        <v>4233</v>
      </c>
      <c r="B19" s="559" t="s">
        <v>4573</v>
      </c>
      <c r="C19" s="559" t="s">
        <v>267</v>
      </c>
      <c r="D19" s="559" t="s">
        <v>268</v>
      </c>
      <c r="E19" s="559" t="s">
        <v>4643</v>
      </c>
      <c r="F19" s="24" t="s">
        <v>6223</v>
      </c>
      <c r="G19" s="17" t="s">
        <v>7229</v>
      </c>
      <c r="H19" s="559" t="s">
        <v>266</v>
      </c>
      <c r="I19" s="559" t="s">
        <v>212</v>
      </c>
      <c r="J19" s="559" t="s">
        <v>26</v>
      </c>
      <c r="K19" s="559" t="s">
        <v>213</v>
      </c>
      <c r="L19" s="559" t="s">
        <v>266</v>
      </c>
      <c r="M19" s="559" t="s">
        <v>17</v>
      </c>
      <c r="O19" s="559" t="s">
        <v>4234</v>
      </c>
    </row>
    <row r="20" spans="1:15" s="3" customFormat="1" x14ac:dyDescent="0.35">
      <c r="A20" s="559" t="s">
        <v>4233</v>
      </c>
      <c r="B20" s="559" t="s">
        <v>4574</v>
      </c>
      <c r="C20" s="559" t="s">
        <v>270</v>
      </c>
      <c r="D20" s="559" t="s">
        <v>271</v>
      </c>
      <c r="E20" s="559" t="s">
        <v>4643</v>
      </c>
      <c r="F20" s="24" t="s">
        <v>6224</v>
      </c>
      <c r="G20" s="17" t="s">
        <v>7230</v>
      </c>
      <c r="H20" s="559" t="s">
        <v>269</v>
      </c>
      <c r="I20" s="559" t="s">
        <v>212</v>
      </c>
      <c r="J20" s="559" t="s">
        <v>26</v>
      </c>
      <c r="K20" s="559" t="s">
        <v>213</v>
      </c>
      <c r="L20" s="559" t="s">
        <v>269</v>
      </c>
      <c r="M20" s="559" t="s">
        <v>17</v>
      </c>
      <c r="O20" s="559" t="s">
        <v>4234</v>
      </c>
    </row>
    <row r="21" spans="1:15" s="3" customFormat="1" x14ac:dyDescent="0.35">
      <c r="A21" s="559" t="s">
        <v>4233</v>
      </c>
      <c r="B21" s="559" t="s">
        <v>4575</v>
      </c>
      <c r="C21" s="559" t="s">
        <v>273</v>
      </c>
      <c r="D21" s="559" t="s">
        <v>274</v>
      </c>
      <c r="E21" s="559" t="s">
        <v>4643</v>
      </c>
      <c r="F21" s="24" t="s">
        <v>6225</v>
      </c>
      <c r="G21" s="17" t="s">
        <v>7231</v>
      </c>
      <c r="H21" s="559" t="s">
        <v>272</v>
      </c>
      <c r="I21" s="559" t="s">
        <v>212</v>
      </c>
      <c r="J21" s="559" t="s">
        <v>26</v>
      </c>
      <c r="K21" s="559" t="s">
        <v>213</v>
      </c>
      <c r="L21" s="559" t="s">
        <v>272</v>
      </c>
      <c r="M21" s="559" t="s">
        <v>17</v>
      </c>
      <c r="O21" s="559" t="s">
        <v>4234</v>
      </c>
    </row>
    <row r="22" spans="1:15" s="3" customFormat="1" x14ac:dyDescent="0.35">
      <c r="A22" s="559" t="s">
        <v>4233</v>
      </c>
      <c r="B22" s="559" t="s">
        <v>4576</v>
      </c>
      <c r="C22" s="559" t="s">
        <v>276</v>
      </c>
      <c r="D22" s="559" t="s">
        <v>277</v>
      </c>
      <c r="E22" s="559" t="s">
        <v>4643</v>
      </c>
      <c r="F22" s="24" t="s">
        <v>6226</v>
      </c>
      <c r="G22" s="17" t="s">
        <v>7232</v>
      </c>
      <c r="H22" s="559" t="s">
        <v>275</v>
      </c>
      <c r="I22" s="559" t="s">
        <v>212</v>
      </c>
      <c r="J22" s="559" t="s">
        <v>26</v>
      </c>
      <c r="K22" s="559" t="s">
        <v>213</v>
      </c>
      <c r="L22" s="559" t="s">
        <v>275</v>
      </c>
      <c r="M22" s="559" t="s">
        <v>17</v>
      </c>
      <c r="O22" s="559" t="s">
        <v>4234</v>
      </c>
    </row>
    <row r="23" spans="1:15" s="3" customFormat="1" x14ac:dyDescent="0.35">
      <c r="A23" s="559" t="s">
        <v>4233</v>
      </c>
      <c r="B23" s="559" t="s">
        <v>4577</v>
      </c>
      <c r="C23" s="559" t="s">
        <v>279</v>
      </c>
      <c r="D23" s="559" t="s">
        <v>280</v>
      </c>
      <c r="E23" s="559" t="s">
        <v>4643</v>
      </c>
      <c r="F23" s="24" t="s">
        <v>6227</v>
      </c>
      <c r="G23" s="17" t="s">
        <v>7233</v>
      </c>
      <c r="H23" s="559" t="s">
        <v>278</v>
      </c>
      <c r="I23" s="559" t="s">
        <v>212</v>
      </c>
      <c r="J23" s="559" t="s">
        <v>26</v>
      </c>
      <c r="K23" s="559" t="s">
        <v>213</v>
      </c>
      <c r="L23" s="559" t="s">
        <v>278</v>
      </c>
      <c r="M23" s="559" t="s">
        <v>17</v>
      </c>
      <c r="O23" s="559" t="s">
        <v>4234</v>
      </c>
    </row>
    <row r="24" spans="1:15" s="3" customFormat="1" x14ac:dyDescent="0.35">
      <c r="A24" s="559" t="s">
        <v>4233</v>
      </c>
      <c r="B24" s="559" t="s">
        <v>4578</v>
      </c>
      <c r="C24" s="559" t="s">
        <v>282</v>
      </c>
      <c r="D24" s="559" t="s">
        <v>283</v>
      </c>
      <c r="E24" s="559" t="s">
        <v>4643</v>
      </c>
      <c r="F24" s="24" t="s">
        <v>6228</v>
      </c>
      <c r="G24" s="17" t="s">
        <v>7234</v>
      </c>
      <c r="H24" s="559" t="s">
        <v>281</v>
      </c>
      <c r="I24" s="559" t="s">
        <v>212</v>
      </c>
      <c r="J24" s="559" t="s">
        <v>26</v>
      </c>
      <c r="K24" s="559" t="s">
        <v>213</v>
      </c>
      <c r="L24" s="559" t="s">
        <v>281</v>
      </c>
      <c r="M24" s="559" t="s">
        <v>17</v>
      </c>
      <c r="N24" s="559" t="s">
        <v>284</v>
      </c>
      <c r="O24" s="559" t="s">
        <v>4234</v>
      </c>
    </row>
    <row r="25" spans="1:15" s="3" customFormat="1" x14ac:dyDescent="0.35">
      <c r="A25" s="559" t="s">
        <v>4233</v>
      </c>
      <c r="B25" s="559" t="s">
        <v>4579</v>
      </c>
      <c r="C25" s="559" t="s">
        <v>286</v>
      </c>
      <c r="D25" s="559" t="s">
        <v>287</v>
      </c>
      <c r="E25" s="559" t="s">
        <v>4643</v>
      </c>
      <c r="F25" s="24" t="s">
        <v>6229</v>
      </c>
      <c r="G25" s="17" t="s">
        <v>7235</v>
      </c>
      <c r="H25" s="559" t="s">
        <v>285</v>
      </c>
      <c r="I25" s="559" t="s">
        <v>212</v>
      </c>
      <c r="J25" s="559" t="s">
        <v>26</v>
      </c>
      <c r="K25" s="559" t="s">
        <v>213</v>
      </c>
      <c r="L25" s="559" t="s">
        <v>285</v>
      </c>
      <c r="M25" s="559" t="s">
        <v>17</v>
      </c>
      <c r="N25" s="559" t="s">
        <v>284</v>
      </c>
      <c r="O25" s="559" t="s">
        <v>4234</v>
      </c>
    </row>
    <row r="26" spans="1:15" s="3" customFormat="1" x14ac:dyDescent="0.35">
      <c r="A26" s="559" t="s">
        <v>4233</v>
      </c>
      <c r="B26" s="559" t="s">
        <v>4580</v>
      </c>
      <c r="C26" s="559" t="s">
        <v>289</v>
      </c>
      <c r="D26" s="559" t="s">
        <v>290</v>
      </c>
      <c r="E26" s="559" t="s">
        <v>4643</v>
      </c>
      <c r="F26" s="24" t="s">
        <v>6230</v>
      </c>
      <c r="G26" s="17" t="s">
        <v>7236</v>
      </c>
      <c r="H26" s="559" t="s">
        <v>288</v>
      </c>
      <c r="I26" s="559" t="s">
        <v>212</v>
      </c>
      <c r="J26" s="559" t="s">
        <v>26</v>
      </c>
      <c r="K26" s="559" t="s">
        <v>213</v>
      </c>
      <c r="L26" s="559" t="s">
        <v>288</v>
      </c>
      <c r="M26" s="559" t="s">
        <v>17</v>
      </c>
      <c r="N26" s="559" t="s">
        <v>284</v>
      </c>
      <c r="O26" s="559" t="s">
        <v>4234</v>
      </c>
    </row>
    <row r="27" spans="1:15" s="3" customFormat="1" x14ac:dyDescent="0.35">
      <c r="A27" s="559" t="s">
        <v>4233</v>
      </c>
      <c r="B27" s="559" t="s">
        <v>4581</v>
      </c>
      <c r="C27" s="559" t="s">
        <v>292</v>
      </c>
      <c r="D27" s="559" t="s">
        <v>293</v>
      </c>
      <c r="E27" s="559" t="s">
        <v>4643</v>
      </c>
      <c r="F27" s="24" t="s">
        <v>6231</v>
      </c>
      <c r="G27" s="17" t="s">
        <v>7237</v>
      </c>
      <c r="H27" s="559" t="s">
        <v>291</v>
      </c>
      <c r="I27" s="559" t="s">
        <v>212</v>
      </c>
      <c r="J27" s="559" t="s">
        <v>26</v>
      </c>
      <c r="K27" s="559" t="s">
        <v>213</v>
      </c>
      <c r="L27" s="559" t="s">
        <v>291</v>
      </c>
      <c r="M27" s="559" t="s">
        <v>17</v>
      </c>
      <c r="N27" s="559" t="s">
        <v>284</v>
      </c>
      <c r="O27" s="559" t="s">
        <v>4234</v>
      </c>
    </row>
    <row r="28" spans="1:15" s="3" customFormat="1" x14ac:dyDescent="0.35">
      <c r="A28" s="559" t="s">
        <v>4233</v>
      </c>
      <c r="B28" s="559" t="s">
        <v>4582</v>
      </c>
      <c r="C28" s="559" t="s">
        <v>295</v>
      </c>
      <c r="D28" s="559" t="s">
        <v>296</v>
      </c>
      <c r="E28" s="559" t="s">
        <v>4643</v>
      </c>
      <c r="F28" s="24" t="s">
        <v>6232</v>
      </c>
      <c r="G28" s="17" t="s">
        <v>7238</v>
      </c>
      <c r="H28" s="559" t="s">
        <v>294</v>
      </c>
      <c r="I28" s="559" t="s">
        <v>212</v>
      </c>
      <c r="J28" s="559" t="s">
        <v>26</v>
      </c>
      <c r="K28" s="559" t="s">
        <v>213</v>
      </c>
      <c r="L28" s="559" t="s">
        <v>294</v>
      </c>
      <c r="M28" s="559" t="s">
        <v>17</v>
      </c>
      <c r="N28" s="559" t="s">
        <v>284</v>
      </c>
      <c r="O28" s="559" t="s">
        <v>4234</v>
      </c>
    </row>
    <row r="29" spans="1:15" s="3" customFormat="1" x14ac:dyDescent="0.35">
      <c r="A29" s="559" t="s">
        <v>4233</v>
      </c>
      <c r="B29" s="559" t="s">
        <v>4583</v>
      </c>
      <c r="C29" s="559" t="s">
        <v>298</v>
      </c>
      <c r="D29" s="559" t="s">
        <v>299</v>
      </c>
      <c r="E29" s="559" t="s">
        <v>4643</v>
      </c>
      <c r="F29" s="24" t="s">
        <v>6233</v>
      </c>
      <c r="G29" s="17" t="s">
        <v>7239</v>
      </c>
      <c r="H29" s="559" t="s">
        <v>297</v>
      </c>
      <c r="I29" s="559" t="s">
        <v>212</v>
      </c>
      <c r="J29" s="559" t="s">
        <v>26</v>
      </c>
      <c r="K29" s="559" t="s">
        <v>213</v>
      </c>
      <c r="L29" s="559" t="s">
        <v>297</v>
      </c>
      <c r="M29" s="559" t="s">
        <v>17</v>
      </c>
      <c r="N29" s="559" t="s">
        <v>284</v>
      </c>
      <c r="O29" s="559" t="s">
        <v>4234</v>
      </c>
    </row>
    <row r="30" spans="1:15" s="3" customFormat="1" x14ac:dyDescent="0.35">
      <c r="A30" s="559" t="s">
        <v>4235</v>
      </c>
      <c r="B30" s="559" t="s">
        <v>4584</v>
      </c>
      <c r="C30" s="559" t="s">
        <v>303</v>
      </c>
      <c r="D30" s="559" t="s">
        <v>304</v>
      </c>
      <c r="E30" s="559" t="s">
        <v>4644</v>
      </c>
      <c r="F30" s="24" t="s">
        <v>6029</v>
      </c>
      <c r="G30" s="17" t="s">
        <v>7240</v>
      </c>
      <c r="H30" s="559" t="s">
        <v>302</v>
      </c>
      <c r="I30" s="559" t="s">
        <v>300</v>
      </c>
      <c r="J30" s="559" t="s">
        <v>29</v>
      </c>
      <c r="K30" s="559" t="s">
        <v>301</v>
      </c>
      <c r="L30" s="559" t="s">
        <v>302</v>
      </c>
      <c r="M30" s="559" t="s">
        <v>17</v>
      </c>
      <c r="O30" s="559" t="s">
        <v>4234</v>
      </c>
    </row>
    <row r="31" spans="1:15" s="3" customFormat="1" x14ac:dyDescent="0.35">
      <c r="A31" s="559" t="s">
        <v>4235</v>
      </c>
      <c r="B31" s="559" t="s">
        <v>4585</v>
      </c>
      <c r="C31" s="559" t="s">
        <v>306</v>
      </c>
      <c r="D31" s="559" t="s">
        <v>307</v>
      </c>
      <c r="E31" s="559" t="s">
        <v>4644</v>
      </c>
      <c r="F31" s="24" t="s">
        <v>6207</v>
      </c>
      <c r="G31" s="17" t="s">
        <v>7241</v>
      </c>
      <c r="H31" s="559" t="s">
        <v>305</v>
      </c>
      <c r="I31" s="559" t="s">
        <v>300</v>
      </c>
      <c r="J31" s="559" t="s">
        <v>29</v>
      </c>
      <c r="K31" s="559" t="s">
        <v>301</v>
      </c>
      <c r="L31" s="559" t="s">
        <v>305</v>
      </c>
      <c r="M31" s="559" t="s">
        <v>17</v>
      </c>
      <c r="O31" s="559" t="s">
        <v>4234</v>
      </c>
    </row>
    <row r="32" spans="1:15" s="3" customFormat="1" x14ac:dyDescent="0.35">
      <c r="A32" s="559" t="s">
        <v>4236</v>
      </c>
      <c r="B32" s="559" t="s">
        <v>4586</v>
      </c>
      <c r="C32" s="559" t="s">
        <v>311</v>
      </c>
      <c r="D32" s="559" t="s">
        <v>312</v>
      </c>
      <c r="E32" s="559" t="s">
        <v>4645</v>
      </c>
      <c r="F32" s="24" t="s">
        <v>6029</v>
      </c>
      <c r="G32" s="17" t="s">
        <v>7242</v>
      </c>
      <c r="H32" s="559" t="s">
        <v>310</v>
      </c>
      <c r="I32" s="559" t="s">
        <v>308</v>
      </c>
      <c r="J32" s="559" t="s">
        <v>33</v>
      </c>
      <c r="K32" s="559" t="s">
        <v>309</v>
      </c>
      <c r="L32" s="559" t="s">
        <v>310</v>
      </c>
      <c r="M32" s="559" t="s">
        <v>17</v>
      </c>
      <c r="O32" s="559" t="s">
        <v>4234</v>
      </c>
    </row>
    <row r="33" spans="1:15" s="3" customFormat="1" x14ac:dyDescent="0.35">
      <c r="A33" s="559" t="s">
        <v>4236</v>
      </c>
      <c r="B33" s="559" t="s">
        <v>4587</v>
      </c>
      <c r="C33" s="559" t="s">
        <v>314</v>
      </c>
      <c r="D33" s="559" t="s">
        <v>315</v>
      </c>
      <c r="E33" s="559" t="s">
        <v>4645</v>
      </c>
      <c r="F33" s="24" t="s">
        <v>6207</v>
      </c>
      <c r="G33" s="17" t="s">
        <v>7243</v>
      </c>
      <c r="H33" s="559" t="s">
        <v>313</v>
      </c>
      <c r="I33" s="559" t="s">
        <v>308</v>
      </c>
      <c r="J33" s="559" t="s">
        <v>33</v>
      </c>
      <c r="K33" s="559" t="s">
        <v>309</v>
      </c>
      <c r="L33" s="559" t="s">
        <v>313</v>
      </c>
      <c r="M33" s="559" t="s">
        <v>17</v>
      </c>
      <c r="O33" s="559" t="s">
        <v>4234</v>
      </c>
    </row>
    <row r="34" spans="1:15" s="3" customFormat="1" x14ac:dyDescent="0.35">
      <c r="A34" s="559" t="s">
        <v>4236</v>
      </c>
      <c r="B34" s="559" t="s">
        <v>4588</v>
      </c>
      <c r="C34" s="559" t="s">
        <v>317</v>
      </c>
      <c r="D34" s="559" t="s">
        <v>318</v>
      </c>
      <c r="E34" s="559" t="s">
        <v>4645</v>
      </c>
      <c r="F34" s="24" t="s">
        <v>6208</v>
      </c>
      <c r="G34" s="17" t="s">
        <v>7244</v>
      </c>
      <c r="H34" s="559" t="s">
        <v>316</v>
      </c>
      <c r="I34" s="559" t="s">
        <v>308</v>
      </c>
      <c r="J34" s="559" t="s">
        <v>33</v>
      </c>
      <c r="K34" s="559" t="s">
        <v>309</v>
      </c>
      <c r="L34" s="559" t="s">
        <v>316</v>
      </c>
      <c r="M34" s="559" t="s">
        <v>17</v>
      </c>
      <c r="O34" s="559" t="s">
        <v>4234</v>
      </c>
    </row>
    <row r="35" spans="1:15" s="3" customFormat="1" x14ac:dyDescent="0.35">
      <c r="A35" s="559" t="s">
        <v>4237</v>
      </c>
      <c r="B35" s="559" t="s">
        <v>4589</v>
      </c>
      <c r="C35" s="559" t="s">
        <v>322</v>
      </c>
      <c r="D35" s="559" t="s">
        <v>323</v>
      </c>
      <c r="E35" s="559" t="s">
        <v>4646</v>
      </c>
      <c r="F35" s="24" t="s">
        <v>6029</v>
      </c>
      <c r="G35" s="17" t="s">
        <v>7245</v>
      </c>
      <c r="H35" s="559" t="s">
        <v>321</v>
      </c>
      <c r="I35" s="559" t="s">
        <v>319</v>
      </c>
      <c r="J35" s="559" t="s">
        <v>37</v>
      </c>
      <c r="K35" s="559" t="s">
        <v>320</v>
      </c>
      <c r="L35" s="559" t="s">
        <v>321</v>
      </c>
      <c r="M35" s="559" t="s">
        <v>17</v>
      </c>
      <c r="O35" s="559" t="s">
        <v>4234</v>
      </c>
    </row>
    <row r="36" spans="1:15" s="3" customFormat="1" x14ac:dyDescent="0.35">
      <c r="A36" s="559" t="s">
        <v>4237</v>
      </c>
      <c r="B36" s="559" t="s">
        <v>4590</v>
      </c>
      <c r="C36" s="559" t="s">
        <v>325</v>
      </c>
      <c r="D36" s="559" t="s">
        <v>326</v>
      </c>
      <c r="E36" s="559" t="s">
        <v>4646</v>
      </c>
      <c r="F36" s="24" t="s">
        <v>6207</v>
      </c>
      <c r="G36" s="17" t="s">
        <v>7246</v>
      </c>
      <c r="H36" s="559" t="s">
        <v>324</v>
      </c>
      <c r="I36" s="559" t="s">
        <v>319</v>
      </c>
      <c r="J36" s="559" t="s">
        <v>37</v>
      </c>
      <c r="K36" s="559" t="s">
        <v>320</v>
      </c>
      <c r="L36" s="559" t="s">
        <v>324</v>
      </c>
      <c r="M36" s="559" t="s">
        <v>17</v>
      </c>
      <c r="O36" s="559" t="s">
        <v>4234</v>
      </c>
    </row>
    <row r="37" spans="1:15" s="3" customFormat="1" x14ac:dyDescent="0.35">
      <c r="A37" s="559" t="s">
        <v>4237</v>
      </c>
      <c r="B37" s="559" t="s">
        <v>4591</v>
      </c>
      <c r="C37" s="559" t="s">
        <v>328</v>
      </c>
      <c r="D37" s="559" t="s">
        <v>329</v>
      </c>
      <c r="E37" s="559" t="s">
        <v>4646</v>
      </c>
      <c r="F37" s="24" t="s">
        <v>6208</v>
      </c>
      <c r="G37" s="17" t="s">
        <v>7247</v>
      </c>
      <c r="H37" s="559" t="s">
        <v>327</v>
      </c>
      <c r="I37" s="559" t="s">
        <v>319</v>
      </c>
      <c r="J37" s="559" t="s">
        <v>37</v>
      </c>
      <c r="K37" s="559" t="s">
        <v>320</v>
      </c>
      <c r="L37" s="559" t="s">
        <v>327</v>
      </c>
      <c r="M37" s="559" t="s">
        <v>17</v>
      </c>
      <c r="O37" s="559" t="s">
        <v>4234</v>
      </c>
    </row>
    <row r="38" spans="1:15" s="3" customFormat="1" x14ac:dyDescent="0.35">
      <c r="A38" s="559" t="s">
        <v>4237</v>
      </c>
      <c r="B38" s="559" t="s">
        <v>4592</v>
      </c>
      <c r="C38" s="559" t="s">
        <v>331</v>
      </c>
      <c r="D38" s="559" t="s">
        <v>332</v>
      </c>
      <c r="E38" s="559" t="s">
        <v>4646</v>
      </c>
      <c r="F38" s="24" t="s">
        <v>6209</v>
      </c>
      <c r="G38" s="17" t="s">
        <v>7248</v>
      </c>
      <c r="H38" s="559" t="s">
        <v>330</v>
      </c>
      <c r="I38" s="559" t="s">
        <v>319</v>
      </c>
      <c r="J38" s="559" t="s">
        <v>37</v>
      </c>
      <c r="K38" s="559" t="s">
        <v>320</v>
      </c>
      <c r="L38" s="559" t="s">
        <v>330</v>
      </c>
      <c r="M38" s="559" t="s">
        <v>17</v>
      </c>
      <c r="O38" s="559" t="s">
        <v>4234</v>
      </c>
    </row>
    <row r="39" spans="1:15" s="3" customFormat="1" x14ac:dyDescent="0.35">
      <c r="A39" s="559" t="s">
        <v>4237</v>
      </c>
      <c r="B39" s="559" t="s">
        <v>4593</v>
      </c>
      <c r="C39" s="559" t="s">
        <v>334</v>
      </c>
      <c r="D39" s="559" t="s">
        <v>335</v>
      </c>
      <c r="E39" s="559" t="s">
        <v>4646</v>
      </c>
      <c r="F39" s="24" t="s">
        <v>6210</v>
      </c>
      <c r="G39" s="17" t="s">
        <v>7249</v>
      </c>
      <c r="H39" s="559" t="s">
        <v>333</v>
      </c>
      <c r="I39" s="559" t="s">
        <v>319</v>
      </c>
      <c r="J39" s="559" t="s">
        <v>37</v>
      </c>
      <c r="K39" s="559" t="s">
        <v>320</v>
      </c>
      <c r="L39" s="559" t="s">
        <v>333</v>
      </c>
      <c r="M39" s="559" t="s">
        <v>17</v>
      </c>
      <c r="O39" s="559" t="s">
        <v>4234</v>
      </c>
    </row>
    <row r="40" spans="1:15" s="3" customFormat="1" x14ac:dyDescent="0.35">
      <c r="A40" s="559" t="s">
        <v>4237</v>
      </c>
      <c r="B40" s="559" t="s">
        <v>4594</v>
      </c>
      <c r="C40" s="559" t="s">
        <v>337</v>
      </c>
      <c r="D40" s="559" t="s">
        <v>338</v>
      </c>
      <c r="E40" s="559" t="s">
        <v>4646</v>
      </c>
      <c r="F40" s="24" t="s">
        <v>6211</v>
      </c>
      <c r="G40" s="17" t="s">
        <v>7250</v>
      </c>
      <c r="H40" s="559" t="s">
        <v>336</v>
      </c>
      <c r="I40" s="559" t="s">
        <v>319</v>
      </c>
      <c r="J40" s="559" t="s">
        <v>37</v>
      </c>
      <c r="K40" s="559" t="s">
        <v>320</v>
      </c>
      <c r="L40" s="559" t="s">
        <v>336</v>
      </c>
      <c r="M40" s="559" t="s">
        <v>17</v>
      </c>
      <c r="O40" s="559" t="s">
        <v>4234</v>
      </c>
    </row>
    <row r="41" spans="1:15" s="3" customFormat="1" x14ac:dyDescent="0.35">
      <c r="A41" s="559" t="s">
        <v>4237</v>
      </c>
      <c r="B41" s="559" t="s">
        <v>4595</v>
      </c>
      <c r="C41" s="559" t="s">
        <v>340</v>
      </c>
      <c r="D41" s="559" t="s">
        <v>341</v>
      </c>
      <c r="E41" s="559" t="s">
        <v>4646</v>
      </c>
      <c r="F41" s="24" t="s">
        <v>6212</v>
      </c>
      <c r="G41" s="17" t="s">
        <v>7251</v>
      </c>
      <c r="H41" s="559" t="s">
        <v>339</v>
      </c>
      <c r="I41" s="559" t="s">
        <v>319</v>
      </c>
      <c r="J41" s="559" t="s">
        <v>37</v>
      </c>
      <c r="K41" s="559" t="s">
        <v>320</v>
      </c>
      <c r="L41" s="559" t="s">
        <v>339</v>
      </c>
      <c r="M41" s="559" t="s">
        <v>17</v>
      </c>
      <c r="O41" s="559" t="s">
        <v>4234</v>
      </c>
    </row>
    <row r="42" spans="1:15" s="3" customFormat="1" x14ac:dyDescent="0.35">
      <c r="A42" s="559" t="s">
        <v>4237</v>
      </c>
      <c r="B42" s="559" t="s">
        <v>4596</v>
      </c>
      <c r="C42" s="559" t="s">
        <v>343</v>
      </c>
      <c r="D42" s="559" t="s">
        <v>344</v>
      </c>
      <c r="E42" s="559" t="s">
        <v>4646</v>
      </c>
      <c r="F42" s="24" t="s">
        <v>6213</v>
      </c>
      <c r="G42" s="17" t="s">
        <v>7252</v>
      </c>
      <c r="H42" s="559" t="s">
        <v>342</v>
      </c>
      <c r="I42" s="559" t="s">
        <v>319</v>
      </c>
      <c r="J42" s="559" t="s">
        <v>37</v>
      </c>
      <c r="K42" s="559" t="s">
        <v>320</v>
      </c>
      <c r="L42" s="559" t="s">
        <v>342</v>
      </c>
      <c r="M42" s="559" t="s">
        <v>17</v>
      </c>
      <c r="O42" s="559" t="s">
        <v>4234</v>
      </c>
    </row>
    <row r="43" spans="1:15" s="3" customFormat="1" x14ac:dyDescent="0.35">
      <c r="A43" s="559" t="s">
        <v>4237</v>
      </c>
      <c r="B43" s="559" t="s">
        <v>4597</v>
      </c>
      <c r="C43" s="559" t="s">
        <v>346</v>
      </c>
      <c r="D43" s="559" t="s">
        <v>347</v>
      </c>
      <c r="E43" s="559" t="s">
        <v>4646</v>
      </c>
      <c r="F43" s="24" t="s">
        <v>6214</v>
      </c>
      <c r="G43" s="17" t="s">
        <v>7253</v>
      </c>
      <c r="H43" s="559" t="s">
        <v>345</v>
      </c>
      <c r="I43" s="559" t="s">
        <v>319</v>
      </c>
      <c r="J43" s="559" t="s">
        <v>37</v>
      </c>
      <c r="K43" s="559" t="s">
        <v>320</v>
      </c>
      <c r="L43" s="559" t="s">
        <v>345</v>
      </c>
      <c r="M43" s="559" t="s">
        <v>17</v>
      </c>
      <c r="O43" s="559" t="s">
        <v>4234</v>
      </c>
    </row>
    <row r="44" spans="1:15" s="3" customFormat="1" x14ac:dyDescent="0.35">
      <c r="A44" s="559" t="s">
        <v>4237</v>
      </c>
      <c r="B44" s="559" t="s">
        <v>4598</v>
      </c>
      <c r="C44" s="559" t="s">
        <v>351</v>
      </c>
      <c r="D44" s="559" t="s">
        <v>352</v>
      </c>
      <c r="E44" s="559" t="s">
        <v>4647</v>
      </c>
      <c r="F44" s="24" t="s">
        <v>6029</v>
      </c>
      <c r="G44" s="17" t="s">
        <v>7245</v>
      </c>
      <c r="H44" s="559" t="s">
        <v>350</v>
      </c>
      <c r="I44" s="559" t="s">
        <v>348</v>
      </c>
      <c r="J44" s="559" t="s">
        <v>37</v>
      </c>
      <c r="K44" s="559" t="s">
        <v>349</v>
      </c>
      <c r="L44" s="559" t="s">
        <v>350</v>
      </c>
      <c r="M44" s="559" t="s">
        <v>17</v>
      </c>
      <c r="O44" s="559" t="s">
        <v>4234</v>
      </c>
    </row>
    <row r="45" spans="1:15" s="3" customFormat="1" x14ac:dyDescent="0.35">
      <c r="A45" s="559" t="s">
        <v>4237</v>
      </c>
      <c r="B45" s="559" t="s">
        <v>4599</v>
      </c>
      <c r="C45" s="559" t="s">
        <v>354</v>
      </c>
      <c r="D45" s="559" t="s">
        <v>355</v>
      </c>
      <c r="E45" s="559" t="s">
        <v>4647</v>
      </c>
      <c r="F45" s="24" t="s">
        <v>6207</v>
      </c>
      <c r="G45" s="17" t="s">
        <v>7246</v>
      </c>
      <c r="H45" s="559" t="s">
        <v>353</v>
      </c>
      <c r="I45" s="559" t="s">
        <v>348</v>
      </c>
      <c r="J45" s="559" t="s">
        <v>37</v>
      </c>
      <c r="K45" s="559" t="s">
        <v>349</v>
      </c>
      <c r="L45" s="559" t="s">
        <v>353</v>
      </c>
      <c r="M45" s="559" t="s">
        <v>17</v>
      </c>
      <c r="O45" s="559" t="s">
        <v>4234</v>
      </c>
    </row>
    <row r="46" spans="1:15" s="3" customFormat="1" x14ac:dyDescent="0.35">
      <c r="A46" s="559" t="s">
        <v>4237</v>
      </c>
      <c r="B46" s="559" t="s">
        <v>4600</v>
      </c>
      <c r="C46" s="559" t="s">
        <v>357</v>
      </c>
      <c r="D46" s="559" t="s">
        <v>358</v>
      </c>
      <c r="E46" s="559" t="s">
        <v>4647</v>
      </c>
      <c r="F46" s="24" t="s">
        <v>6208</v>
      </c>
      <c r="G46" s="17" t="s">
        <v>7247</v>
      </c>
      <c r="H46" s="559" t="s">
        <v>356</v>
      </c>
      <c r="I46" s="559" t="s">
        <v>348</v>
      </c>
      <c r="J46" s="559" t="s">
        <v>37</v>
      </c>
      <c r="K46" s="559" t="s">
        <v>349</v>
      </c>
      <c r="L46" s="559" t="s">
        <v>356</v>
      </c>
      <c r="M46" s="559" t="s">
        <v>17</v>
      </c>
      <c r="O46" s="559" t="s">
        <v>4234</v>
      </c>
    </row>
    <row r="47" spans="1:15" s="3" customFormat="1" x14ac:dyDescent="0.35">
      <c r="A47" s="559" t="s">
        <v>4237</v>
      </c>
      <c r="B47" s="559" t="s">
        <v>4601</v>
      </c>
      <c r="C47" s="559" t="s">
        <v>360</v>
      </c>
      <c r="D47" s="559" t="s">
        <v>361</v>
      </c>
      <c r="E47" s="559" t="s">
        <v>4647</v>
      </c>
      <c r="F47" s="24" t="s">
        <v>6209</v>
      </c>
      <c r="G47" s="17" t="s">
        <v>7248</v>
      </c>
      <c r="H47" s="559" t="s">
        <v>359</v>
      </c>
      <c r="I47" s="559" t="s">
        <v>348</v>
      </c>
      <c r="J47" s="559" t="s">
        <v>37</v>
      </c>
      <c r="K47" s="559" t="s">
        <v>349</v>
      </c>
      <c r="L47" s="559" t="s">
        <v>359</v>
      </c>
      <c r="M47" s="559" t="s">
        <v>17</v>
      </c>
      <c r="O47" s="559" t="s">
        <v>4234</v>
      </c>
    </row>
    <row r="48" spans="1:15" s="3" customFormat="1" x14ac:dyDescent="0.35">
      <c r="A48" s="559" t="s">
        <v>4237</v>
      </c>
      <c r="B48" s="559" t="s">
        <v>4602</v>
      </c>
      <c r="C48" s="559" t="s">
        <v>363</v>
      </c>
      <c r="D48" s="559" t="s">
        <v>364</v>
      </c>
      <c r="E48" s="559" t="s">
        <v>4647</v>
      </c>
      <c r="F48" s="24" t="s">
        <v>6210</v>
      </c>
      <c r="G48" s="17" t="s">
        <v>7249</v>
      </c>
      <c r="H48" s="559" t="s">
        <v>362</v>
      </c>
      <c r="I48" s="559" t="s">
        <v>348</v>
      </c>
      <c r="J48" s="559" t="s">
        <v>37</v>
      </c>
      <c r="K48" s="559" t="s">
        <v>349</v>
      </c>
      <c r="L48" s="559" t="s">
        <v>362</v>
      </c>
      <c r="M48" s="559" t="s">
        <v>17</v>
      </c>
      <c r="O48" s="559" t="s">
        <v>4234</v>
      </c>
    </row>
    <row r="49" spans="1:15" s="3" customFormat="1" x14ac:dyDescent="0.35">
      <c r="A49" s="559" t="s">
        <v>4237</v>
      </c>
      <c r="B49" s="559" t="s">
        <v>4603</v>
      </c>
      <c r="C49" s="559" t="s">
        <v>366</v>
      </c>
      <c r="D49" s="559" t="s">
        <v>367</v>
      </c>
      <c r="E49" s="559" t="s">
        <v>4647</v>
      </c>
      <c r="F49" s="24" t="s">
        <v>6211</v>
      </c>
      <c r="G49" s="17" t="s">
        <v>7250</v>
      </c>
      <c r="H49" s="559" t="s">
        <v>365</v>
      </c>
      <c r="I49" s="559" t="s">
        <v>348</v>
      </c>
      <c r="J49" s="559" t="s">
        <v>37</v>
      </c>
      <c r="K49" s="559" t="s">
        <v>349</v>
      </c>
      <c r="L49" s="559" t="s">
        <v>365</v>
      </c>
      <c r="M49" s="559" t="s">
        <v>17</v>
      </c>
      <c r="O49" s="559" t="s">
        <v>4234</v>
      </c>
    </row>
    <row r="50" spans="1:15" s="3" customFormat="1" x14ac:dyDescent="0.35">
      <c r="A50" s="559" t="s">
        <v>4238</v>
      </c>
      <c r="B50" s="559" t="s">
        <v>4604</v>
      </c>
      <c r="C50" s="559" t="s">
        <v>371</v>
      </c>
      <c r="D50" s="559" t="s">
        <v>372</v>
      </c>
      <c r="E50" s="559" t="s">
        <v>4648</v>
      </c>
      <c r="F50" s="24" t="s">
        <v>6029</v>
      </c>
      <c r="G50" s="17" t="s">
        <v>7254</v>
      </c>
      <c r="H50" s="559" t="s">
        <v>370</v>
      </c>
      <c r="I50" s="559" t="s">
        <v>368</v>
      </c>
      <c r="J50" s="559" t="s">
        <v>41</v>
      </c>
      <c r="K50" s="559" t="s">
        <v>369</v>
      </c>
      <c r="L50" s="559" t="s">
        <v>370</v>
      </c>
      <c r="M50" s="559" t="s">
        <v>17</v>
      </c>
      <c r="O50" s="559" t="s">
        <v>4234</v>
      </c>
    </row>
    <row r="51" spans="1:15" s="3" customFormat="1" x14ac:dyDescent="0.35">
      <c r="A51" s="559" t="s">
        <v>4238</v>
      </c>
      <c r="B51" s="559" t="s">
        <v>4605</v>
      </c>
      <c r="C51" s="559" t="s">
        <v>374</v>
      </c>
      <c r="D51" s="559" t="s">
        <v>375</v>
      </c>
      <c r="E51" s="559" t="s">
        <v>4648</v>
      </c>
      <c r="F51" s="24" t="s">
        <v>6207</v>
      </c>
      <c r="G51" s="17" t="s">
        <v>7255</v>
      </c>
      <c r="H51" s="559" t="s">
        <v>373</v>
      </c>
      <c r="I51" s="559" t="s">
        <v>368</v>
      </c>
      <c r="J51" s="559" t="s">
        <v>41</v>
      </c>
      <c r="K51" s="559" t="s">
        <v>369</v>
      </c>
      <c r="L51" s="559" t="s">
        <v>373</v>
      </c>
      <c r="M51" s="559" t="s">
        <v>17</v>
      </c>
      <c r="O51" s="559" t="s">
        <v>4234</v>
      </c>
    </row>
    <row r="52" spans="1:15" s="3" customFormat="1" x14ac:dyDescent="0.35">
      <c r="A52" s="559" t="s">
        <v>4238</v>
      </c>
      <c r="B52" s="559" t="s">
        <v>4606</v>
      </c>
      <c r="C52" s="559" t="s">
        <v>377</v>
      </c>
      <c r="D52" s="559" t="s">
        <v>378</v>
      </c>
      <c r="E52" s="559" t="s">
        <v>4648</v>
      </c>
      <c r="F52" s="24" t="s">
        <v>6208</v>
      </c>
      <c r="G52" s="17" t="s">
        <v>7256</v>
      </c>
      <c r="H52" s="559" t="s">
        <v>376</v>
      </c>
      <c r="I52" s="559" t="s">
        <v>368</v>
      </c>
      <c r="J52" s="559" t="s">
        <v>41</v>
      </c>
      <c r="K52" s="559" t="s">
        <v>369</v>
      </c>
      <c r="L52" s="559" t="s">
        <v>376</v>
      </c>
      <c r="M52" s="559" t="s">
        <v>17</v>
      </c>
      <c r="O52" s="559" t="s">
        <v>4234</v>
      </c>
    </row>
    <row r="53" spans="1:15" s="3" customFormat="1" x14ac:dyDescent="0.35">
      <c r="A53" s="559" t="s">
        <v>4238</v>
      </c>
      <c r="B53" s="559" t="s">
        <v>4607</v>
      </c>
      <c r="C53" s="559" t="s">
        <v>380</v>
      </c>
      <c r="D53" s="559" t="s">
        <v>381</v>
      </c>
      <c r="E53" s="559" t="s">
        <v>4648</v>
      </c>
      <c r="F53" s="24" t="s">
        <v>6209</v>
      </c>
      <c r="G53" s="17" t="s">
        <v>7257</v>
      </c>
      <c r="H53" s="559" t="s">
        <v>379</v>
      </c>
      <c r="I53" s="559" t="s">
        <v>368</v>
      </c>
      <c r="J53" s="559" t="s">
        <v>41</v>
      </c>
      <c r="K53" s="559" t="s">
        <v>369</v>
      </c>
      <c r="L53" s="559" t="s">
        <v>379</v>
      </c>
      <c r="M53" s="559" t="s">
        <v>17</v>
      </c>
      <c r="O53" s="559" t="s">
        <v>4234</v>
      </c>
    </row>
    <row r="54" spans="1:15" s="3" customFormat="1" x14ac:dyDescent="0.35">
      <c r="A54" s="559" t="s">
        <v>4239</v>
      </c>
      <c r="B54" s="559" t="s">
        <v>4608</v>
      </c>
      <c r="C54" s="559" t="s">
        <v>385</v>
      </c>
      <c r="D54" s="559" t="s">
        <v>386</v>
      </c>
      <c r="E54" s="559" t="s">
        <v>4649</v>
      </c>
      <c r="F54" s="24" t="s">
        <v>6029</v>
      </c>
      <c r="G54" s="17" t="s">
        <v>7258</v>
      </c>
      <c r="H54" s="559" t="s">
        <v>384</v>
      </c>
      <c r="I54" s="559" t="s">
        <v>382</v>
      </c>
      <c r="J54" s="559" t="s">
        <v>45</v>
      </c>
      <c r="K54" s="559" t="s">
        <v>383</v>
      </c>
      <c r="L54" s="559" t="s">
        <v>384</v>
      </c>
      <c r="M54" s="559" t="s">
        <v>17</v>
      </c>
      <c r="O54" s="559" t="s">
        <v>4234</v>
      </c>
    </row>
    <row r="55" spans="1:15" s="3" customFormat="1" x14ac:dyDescent="0.35">
      <c r="A55" s="559" t="s">
        <v>4239</v>
      </c>
      <c r="B55" s="559" t="s">
        <v>4609</v>
      </c>
      <c r="C55" s="559" t="s">
        <v>388</v>
      </c>
      <c r="D55" s="559" t="s">
        <v>389</v>
      </c>
      <c r="E55" s="559" t="s">
        <v>4649</v>
      </c>
      <c r="F55" s="24" t="s">
        <v>6207</v>
      </c>
      <c r="G55" s="17" t="s">
        <v>7259</v>
      </c>
      <c r="H55" s="559" t="s">
        <v>387</v>
      </c>
      <c r="I55" s="559" t="s">
        <v>382</v>
      </c>
      <c r="J55" s="559" t="s">
        <v>45</v>
      </c>
      <c r="K55" s="559" t="s">
        <v>383</v>
      </c>
      <c r="L55" s="559" t="s">
        <v>387</v>
      </c>
      <c r="M55" s="559" t="s">
        <v>17</v>
      </c>
      <c r="O55" s="559" t="s">
        <v>4234</v>
      </c>
    </row>
    <row r="56" spans="1:15" s="3" customFormat="1" x14ac:dyDescent="0.35">
      <c r="A56" s="559" t="s">
        <v>4239</v>
      </c>
      <c r="B56" s="559" t="s">
        <v>4610</v>
      </c>
      <c r="C56" s="559" t="s">
        <v>391</v>
      </c>
      <c r="D56" s="559" t="s">
        <v>392</v>
      </c>
      <c r="E56" s="559" t="s">
        <v>4649</v>
      </c>
      <c r="F56" s="24" t="s">
        <v>6208</v>
      </c>
      <c r="G56" s="17" t="s">
        <v>7260</v>
      </c>
      <c r="H56" s="559" t="s">
        <v>390</v>
      </c>
      <c r="I56" s="559" t="s">
        <v>382</v>
      </c>
      <c r="J56" s="559" t="s">
        <v>45</v>
      </c>
      <c r="K56" s="559" t="s">
        <v>383</v>
      </c>
      <c r="L56" s="559" t="s">
        <v>390</v>
      </c>
      <c r="M56" s="559" t="s">
        <v>17</v>
      </c>
      <c r="O56" s="559" t="s">
        <v>4234</v>
      </c>
    </row>
    <row r="57" spans="1:15" s="3" customFormat="1" x14ac:dyDescent="0.35">
      <c r="A57" s="559" t="s">
        <v>4239</v>
      </c>
      <c r="B57" s="559" t="s">
        <v>4611</v>
      </c>
      <c r="C57" s="559" t="s">
        <v>394</v>
      </c>
      <c r="D57" s="559" t="s">
        <v>395</v>
      </c>
      <c r="E57" s="559" t="s">
        <v>4649</v>
      </c>
      <c r="F57" s="24" t="s">
        <v>6209</v>
      </c>
      <c r="G57" s="17" t="s">
        <v>7261</v>
      </c>
      <c r="H57" s="559" t="s">
        <v>393</v>
      </c>
      <c r="I57" s="559" t="s">
        <v>382</v>
      </c>
      <c r="J57" s="559" t="s">
        <v>45</v>
      </c>
      <c r="K57" s="559" t="s">
        <v>383</v>
      </c>
      <c r="L57" s="559" t="s">
        <v>393</v>
      </c>
      <c r="M57" s="559" t="s">
        <v>17</v>
      </c>
      <c r="O57" s="559" t="s">
        <v>4234</v>
      </c>
    </row>
    <row r="58" spans="1:15" s="3" customFormat="1" x14ac:dyDescent="0.35">
      <c r="A58" s="559" t="s">
        <v>4239</v>
      </c>
      <c r="B58" s="559" t="s">
        <v>4612</v>
      </c>
      <c r="C58" s="559" t="s">
        <v>306</v>
      </c>
      <c r="D58" s="559" t="s">
        <v>307</v>
      </c>
      <c r="E58" s="559" t="s">
        <v>4649</v>
      </c>
      <c r="F58" s="24" t="s">
        <v>6210</v>
      </c>
      <c r="G58" s="17" t="s">
        <v>7262</v>
      </c>
      <c r="H58" s="559" t="s">
        <v>396</v>
      </c>
      <c r="I58" s="559" t="s">
        <v>382</v>
      </c>
      <c r="J58" s="559" t="s">
        <v>45</v>
      </c>
      <c r="K58" s="559" t="s">
        <v>383</v>
      </c>
      <c r="L58" s="559" t="s">
        <v>396</v>
      </c>
      <c r="M58" s="559" t="s">
        <v>17</v>
      </c>
      <c r="O58" s="559" t="s">
        <v>4234</v>
      </c>
    </row>
    <row r="59" spans="1:15" s="3" customFormat="1" x14ac:dyDescent="0.35">
      <c r="A59" s="559" t="s">
        <v>4239</v>
      </c>
      <c r="B59" s="559" t="s">
        <v>4613</v>
      </c>
      <c r="C59" s="559" t="s">
        <v>398</v>
      </c>
      <c r="D59" s="559" t="s">
        <v>399</v>
      </c>
      <c r="E59" s="559" t="s">
        <v>4649</v>
      </c>
      <c r="F59" s="24" t="s">
        <v>6211</v>
      </c>
      <c r="G59" s="17" t="s">
        <v>7263</v>
      </c>
      <c r="H59" s="559" t="s">
        <v>397</v>
      </c>
      <c r="I59" s="559" t="s">
        <v>382</v>
      </c>
      <c r="J59" s="559" t="s">
        <v>45</v>
      </c>
      <c r="K59" s="559" t="s">
        <v>383</v>
      </c>
      <c r="L59" s="559" t="s">
        <v>397</v>
      </c>
      <c r="M59" s="559" t="s">
        <v>17</v>
      </c>
      <c r="O59" s="559" t="s">
        <v>4234</v>
      </c>
    </row>
    <row r="60" spans="1:15" s="3" customFormat="1" x14ac:dyDescent="0.35">
      <c r="A60" s="559" t="s">
        <v>4239</v>
      </c>
      <c r="B60" s="559" t="s">
        <v>4614</v>
      </c>
      <c r="C60" s="559" t="s">
        <v>360</v>
      </c>
      <c r="D60" s="559" t="s">
        <v>361</v>
      </c>
      <c r="E60" s="559" t="s">
        <v>4649</v>
      </c>
      <c r="F60" s="24" t="s">
        <v>6212</v>
      </c>
      <c r="G60" s="17" t="s">
        <v>7264</v>
      </c>
      <c r="H60" s="559" t="s">
        <v>400</v>
      </c>
      <c r="I60" s="559" t="s">
        <v>382</v>
      </c>
      <c r="J60" s="559" t="s">
        <v>45</v>
      </c>
      <c r="K60" s="559" t="s">
        <v>383</v>
      </c>
      <c r="L60" s="559" t="s">
        <v>400</v>
      </c>
      <c r="M60" s="559" t="s">
        <v>17</v>
      </c>
      <c r="O60" s="559" t="s">
        <v>4234</v>
      </c>
    </row>
    <row r="61" spans="1:15" s="3" customFormat="1" x14ac:dyDescent="0.35">
      <c r="A61" s="559" t="s">
        <v>4239</v>
      </c>
      <c r="B61" s="559" t="s">
        <v>4615</v>
      </c>
      <c r="C61" s="559" t="s">
        <v>402</v>
      </c>
      <c r="D61" s="559" t="s">
        <v>403</v>
      </c>
      <c r="E61" s="559" t="s">
        <v>4649</v>
      </c>
      <c r="F61" s="24" t="s">
        <v>6213</v>
      </c>
      <c r="G61" s="17" t="s">
        <v>7265</v>
      </c>
      <c r="H61" s="559" t="s">
        <v>401</v>
      </c>
      <c r="I61" s="559" t="s">
        <v>382</v>
      </c>
      <c r="J61" s="559" t="s">
        <v>45</v>
      </c>
      <c r="K61" s="559" t="s">
        <v>383</v>
      </c>
      <c r="L61" s="559" t="s">
        <v>401</v>
      </c>
      <c r="M61" s="559" t="s">
        <v>17</v>
      </c>
      <c r="O61" s="559" t="s">
        <v>4234</v>
      </c>
    </row>
    <row r="62" spans="1:15" s="3" customFormat="1" x14ac:dyDescent="0.35">
      <c r="A62" s="559" t="s">
        <v>4239</v>
      </c>
      <c r="B62" s="559" t="s">
        <v>4616</v>
      </c>
      <c r="C62" s="559" t="s">
        <v>331</v>
      </c>
      <c r="D62" s="559" t="s">
        <v>332</v>
      </c>
      <c r="E62" s="559" t="s">
        <v>4649</v>
      </c>
      <c r="F62" s="24" t="s">
        <v>6214</v>
      </c>
      <c r="G62" s="17" t="s">
        <v>7266</v>
      </c>
      <c r="H62" s="559" t="s">
        <v>404</v>
      </c>
      <c r="I62" s="559" t="s">
        <v>382</v>
      </c>
      <c r="J62" s="559" t="s">
        <v>45</v>
      </c>
      <c r="K62" s="559" t="s">
        <v>383</v>
      </c>
      <c r="L62" s="559" t="s">
        <v>404</v>
      </c>
      <c r="M62" s="559" t="s">
        <v>17</v>
      </c>
      <c r="O62" s="559" t="s">
        <v>4234</v>
      </c>
    </row>
    <row r="63" spans="1:15" s="3" customFormat="1" x14ac:dyDescent="0.35">
      <c r="A63" s="559" t="s">
        <v>4239</v>
      </c>
      <c r="B63" s="559" t="s">
        <v>4617</v>
      </c>
      <c r="C63" s="559" t="s">
        <v>408</v>
      </c>
      <c r="D63" s="559" t="s">
        <v>409</v>
      </c>
      <c r="E63" s="559" t="s">
        <v>4650</v>
      </c>
      <c r="F63" s="24" t="s">
        <v>6029</v>
      </c>
      <c r="G63" s="17" t="s">
        <v>7258</v>
      </c>
      <c r="H63" s="559" t="s">
        <v>407</v>
      </c>
      <c r="I63" s="559" t="s">
        <v>405</v>
      </c>
      <c r="J63" s="559" t="s">
        <v>45</v>
      </c>
      <c r="K63" s="559" t="s">
        <v>406</v>
      </c>
      <c r="L63" s="559" t="s">
        <v>407</v>
      </c>
      <c r="M63" s="559" t="s">
        <v>17</v>
      </c>
      <c r="O63" s="559" t="s">
        <v>4234</v>
      </c>
    </row>
    <row r="64" spans="1:15" s="3" customFormat="1" x14ac:dyDescent="0.35">
      <c r="A64" s="559" t="s">
        <v>4239</v>
      </c>
      <c r="B64" s="559" t="s">
        <v>4618</v>
      </c>
      <c r="C64" s="559" t="s">
        <v>411</v>
      </c>
      <c r="D64" s="559" t="s">
        <v>412</v>
      </c>
      <c r="E64" s="559" t="s">
        <v>4650</v>
      </c>
      <c r="F64" s="24" t="s">
        <v>6207</v>
      </c>
      <c r="G64" s="17" t="s">
        <v>7259</v>
      </c>
      <c r="H64" s="559" t="s">
        <v>410</v>
      </c>
      <c r="I64" s="559" t="s">
        <v>405</v>
      </c>
      <c r="J64" s="559" t="s">
        <v>45</v>
      </c>
      <c r="K64" s="559" t="s">
        <v>406</v>
      </c>
      <c r="L64" s="559" t="s">
        <v>410</v>
      </c>
      <c r="M64" s="559" t="s">
        <v>17</v>
      </c>
      <c r="O64" s="559" t="s">
        <v>4234</v>
      </c>
    </row>
    <row r="65" spans="1:15" s="3" customFormat="1" x14ac:dyDescent="0.35">
      <c r="A65" s="559" t="s">
        <v>4239</v>
      </c>
      <c r="B65" s="559" t="s">
        <v>4619</v>
      </c>
      <c r="C65" s="559" t="s">
        <v>414</v>
      </c>
      <c r="D65" s="559" t="s">
        <v>415</v>
      </c>
      <c r="E65" s="559" t="s">
        <v>4650</v>
      </c>
      <c r="F65" s="24" t="s">
        <v>6208</v>
      </c>
      <c r="G65" s="17" t="s">
        <v>7260</v>
      </c>
      <c r="H65" s="559" t="s">
        <v>413</v>
      </c>
      <c r="I65" s="559" t="s">
        <v>405</v>
      </c>
      <c r="J65" s="559" t="s">
        <v>45</v>
      </c>
      <c r="K65" s="559" t="s">
        <v>406</v>
      </c>
      <c r="L65" s="559" t="s">
        <v>413</v>
      </c>
      <c r="M65" s="559" t="s">
        <v>17</v>
      </c>
      <c r="O65" s="559" t="s">
        <v>4234</v>
      </c>
    </row>
    <row r="66" spans="1:15" s="3" customFormat="1" x14ac:dyDescent="0.35">
      <c r="A66" s="559" t="s">
        <v>4239</v>
      </c>
      <c r="B66" s="559" t="s">
        <v>4620</v>
      </c>
      <c r="C66" s="559" t="s">
        <v>408</v>
      </c>
      <c r="D66" s="559" t="s">
        <v>409</v>
      </c>
      <c r="E66" s="559" t="s">
        <v>4651</v>
      </c>
      <c r="F66" s="24" t="s">
        <v>6029</v>
      </c>
      <c r="G66" s="17" t="s">
        <v>7258</v>
      </c>
      <c r="H66" s="559" t="s">
        <v>418</v>
      </c>
      <c r="I66" s="559" t="s">
        <v>416</v>
      </c>
      <c r="J66" s="559" t="s">
        <v>45</v>
      </c>
      <c r="K66" s="559" t="s">
        <v>417</v>
      </c>
      <c r="L66" s="559" t="s">
        <v>418</v>
      </c>
      <c r="M66" s="559" t="s">
        <v>17</v>
      </c>
      <c r="O66" s="559" t="s">
        <v>4234</v>
      </c>
    </row>
    <row r="67" spans="1:15" s="3" customFormat="1" x14ac:dyDescent="0.35">
      <c r="A67" s="559" t="s">
        <v>4239</v>
      </c>
      <c r="B67" s="559" t="s">
        <v>4621</v>
      </c>
      <c r="C67" s="559" t="s">
        <v>411</v>
      </c>
      <c r="D67" s="559" t="s">
        <v>412</v>
      </c>
      <c r="E67" s="559" t="s">
        <v>4651</v>
      </c>
      <c r="F67" s="24" t="s">
        <v>6207</v>
      </c>
      <c r="G67" s="17" t="s">
        <v>7259</v>
      </c>
      <c r="H67" s="559" t="s">
        <v>419</v>
      </c>
      <c r="I67" s="559" t="s">
        <v>416</v>
      </c>
      <c r="J67" s="559" t="s">
        <v>45</v>
      </c>
      <c r="K67" s="559" t="s">
        <v>417</v>
      </c>
      <c r="L67" s="559" t="s">
        <v>419</v>
      </c>
      <c r="M67" s="559" t="s">
        <v>17</v>
      </c>
      <c r="O67" s="559" t="s">
        <v>4234</v>
      </c>
    </row>
    <row r="68" spans="1:15" s="3" customFormat="1" x14ac:dyDescent="0.35">
      <c r="A68" s="559" t="s">
        <v>4240</v>
      </c>
      <c r="B68" s="559" t="s">
        <v>4622</v>
      </c>
      <c r="C68" s="559" t="s">
        <v>423</v>
      </c>
      <c r="D68" s="559" t="s">
        <v>424</v>
      </c>
      <c r="E68" s="559" t="s">
        <v>4652</v>
      </c>
      <c r="F68" s="24" t="s">
        <v>6029</v>
      </c>
      <c r="G68" s="17" t="s">
        <v>7267</v>
      </c>
      <c r="H68" s="559" t="s">
        <v>422</v>
      </c>
      <c r="I68" s="559" t="s">
        <v>420</v>
      </c>
      <c r="J68" s="559" t="s">
        <v>51</v>
      </c>
      <c r="K68" s="559" t="s">
        <v>421</v>
      </c>
      <c r="L68" s="559" t="s">
        <v>422</v>
      </c>
      <c r="M68" s="559" t="s">
        <v>17</v>
      </c>
      <c r="O68" s="559" t="s">
        <v>4234</v>
      </c>
    </row>
    <row r="69" spans="1:15" s="3" customFormat="1" x14ac:dyDescent="0.35">
      <c r="A69" s="559" t="s">
        <v>4240</v>
      </c>
      <c r="B69" s="559" t="s">
        <v>4623</v>
      </c>
      <c r="C69" s="559" t="s">
        <v>426</v>
      </c>
      <c r="D69" s="559" t="s">
        <v>427</v>
      </c>
      <c r="E69" s="559" t="s">
        <v>4652</v>
      </c>
      <c r="F69" s="24" t="s">
        <v>6207</v>
      </c>
      <c r="G69" s="17" t="s">
        <v>7268</v>
      </c>
      <c r="H69" s="559" t="s">
        <v>425</v>
      </c>
      <c r="I69" s="559" t="s">
        <v>420</v>
      </c>
      <c r="J69" s="559" t="s">
        <v>51</v>
      </c>
      <c r="K69" s="559" t="s">
        <v>421</v>
      </c>
      <c r="L69" s="559" t="s">
        <v>425</v>
      </c>
      <c r="M69" s="559" t="s">
        <v>17</v>
      </c>
      <c r="O69" s="559" t="s">
        <v>4234</v>
      </c>
    </row>
    <row r="70" spans="1:15" s="3" customFormat="1" x14ac:dyDescent="0.35">
      <c r="A70" s="559" t="s">
        <v>4240</v>
      </c>
      <c r="B70" s="559" t="s">
        <v>4624</v>
      </c>
      <c r="C70" s="559" t="s">
        <v>225</v>
      </c>
      <c r="D70" s="559" t="s">
        <v>226</v>
      </c>
      <c r="E70" s="559" t="s">
        <v>4652</v>
      </c>
      <c r="F70" s="24" t="s">
        <v>6208</v>
      </c>
      <c r="G70" s="17" t="s">
        <v>7269</v>
      </c>
      <c r="H70" s="559" t="s">
        <v>428</v>
      </c>
      <c r="I70" s="559" t="s">
        <v>420</v>
      </c>
      <c r="J70" s="559" t="s">
        <v>51</v>
      </c>
      <c r="K70" s="559" t="s">
        <v>421</v>
      </c>
      <c r="L70" s="559" t="s">
        <v>428</v>
      </c>
      <c r="M70" s="559" t="s">
        <v>17</v>
      </c>
      <c r="O70" s="559" t="s">
        <v>4234</v>
      </c>
    </row>
    <row r="71" spans="1:15" s="3" customFormat="1" x14ac:dyDescent="0.35">
      <c r="A71" s="559" t="s">
        <v>4240</v>
      </c>
      <c r="B71" s="559" t="s">
        <v>4625</v>
      </c>
      <c r="C71" s="559" t="s">
        <v>430</v>
      </c>
      <c r="D71" s="559" t="s">
        <v>431</v>
      </c>
      <c r="E71" s="559" t="s">
        <v>4652</v>
      </c>
      <c r="F71" s="24" t="s">
        <v>6209</v>
      </c>
      <c r="G71" s="17" t="s">
        <v>7270</v>
      </c>
      <c r="H71" s="559" t="s">
        <v>429</v>
      </c>
      <c r="I71" s="559" t="s">
        <v>420</v>
      </c>
      <c r="J71" s="559" t="s">
        <v>51</v>
      </c>
      <c r="K71" s="559" t="s">
        <v>421</v>
      </c>
      <c r="L71" s="559" t="s">
        <v>429</v>
      </c>
      <c r="M71" s="559" t="s">
        <v>17</v>
      </c>
      <c r="O71" s="559" t="s">
        <v>4234</v>
      </c>
    </row>
    <row r="72" spans="1:15" s="3" customFormat="1" x14ac:dyDescent="0.35">
      <c r="A72" s="559" t="s">
        <v>4240</v>
      </c>
      <c r="B72" s="559" t="s">
        <v>4626</v>
      </c>
      <c r="C72" s="559" t="s">
        <v>433</v>
      </c>
      <c r="D72" s="559" t="s">
        <v>434</v>
      </c>
      <c r="E72" s="559" t="s">
        <v>4652</v>
      </c>
      <c r="F72" s="24" t="s">
        <v>6210</v>
      </c>
      <c r="G72" s="17" t="s">
        <v>7271</v>
      </c>
      <c r="H72" s="559" t="s">
        <v>432</v>
      </c>
      <c r="I72" s="559" t="s">
        <v>420</v>
      </c>
      <c r="J72" s="559" t="s">
        <v>51</v>
      </c>
      <c r="K72" s="559" t="s">
        <v>421</v>
      </c>
      <c r="L72" s="559" t="s">
        <v>432</v>
      </c>
      <c r="M72" s="559" t="s">
        <v>17</v>
      </c>
      <c r="O72" s="559" t="s">
        <v>4234</v>
      </c>
    </row>
    <row r="73" spans="1:15" s="3" customFormat="1" x14ac:dyDescent="0.35">
      <c r="A73" s="559" t="s">
        <v>4241</v>
      </c>
      <c r="B73" s="559" t="s">
        <v>4627</v>
      </c>
      <c r="C73" s="559" t="s">
        <v>438</v>
      </c>
      <c r="D73" s="559" t="s">
        <v>439</v>
      </c>
      <c r="E73" s="559" t="s">
        <v>4653</v>
      </c>
      <c r="F73" s="24" t="s">
        <v>6029</v>
      </c>
      <c r="G73" s="17" t="s">
        <v>7272</v>
      </c>
      <c r="H73" s="559" t="s">
        <v>437</v>
      </c>
      <c r="I73" s="559" t="s">
        <v>435</v>
      </c>
      <c r="J73" s="559" t="s">
        <v>54</v>
      </c>
      <c r="K73" s="559" t="s">
        <v>436</v>
      </c>
      <c r="L73" s="559" t="s">
        <v>437</v>
      </c>
      <c r="M73" s="559" t="s">
        <v>17</v>
      </c>
      <c r="O73" s="559" t="s">
        <v>4234</v>
      </c>
    </row>
    <row r="74" spans="1:15" s="3" customFormat="1" x14ac:dyDescent="0.35">
      <c r="A74" s="559" t="s">
        <v>4241</v>
      </c>
      <c r="B74" s="559" t="s">
        <v>4628</v>
      </c>
      <c r="C74" s="559" t="s">
        <v>441</v>
      </c>
      <c r="D74" s="559" t="s">
        <v>442</v>
      </c>
      <c r="E74" s="559" t="s">
        <v>4653</v>
      </c>
      <c r="F74" s="24" t="s">
        <v>6207</v>
      </c>
      <c r="G74" s="17" t="s">
        <v>7273</v>
      </c>
      <c r="H74" s="559" t="s">
        <v>440</v>
      </c>
      <c r="I74" s="559" t="s">
        <v>435</v>
      </c>
      <c r="J74" s="559" t="s">
        <v>54</v>
      </c>
      <c r="K74" s="559" t="s">
        <v>436</v>
      </c>
      <c r="L74" s="559" t="s">
        <v>440</v>
      </c>
      <c r="M74" s="559" t="s">
        <v>17</v>
      </c>
      <c r="O74" s="559" t="s">
        <v>4234</v>
      </c>
    </row>
    <row r="75" spans="1:15" s="3" customFormat="1" x14ac:dyDescent="0.35">
      <c r="A75" s="559" t="s">
        <v>4241</v>
      </c>
      <c r="B75" s="559" t="s">
        <v>4629</v>
      </c>
      <c r="C75" s="559" t="s">
        <v>444</v>
      </c>
      <c r="D75" s="559" t="s">
        <v>445</v>
      </c>
      <c r="E75" s="559" t="s">
        <v>4653</v>
      </c>
      <c r="F75" s="24" t="s">
        <v>6208</v>
      </c>
      <c r="G75" s="17" t="s">
        <v>7274</v>
      </c>
      <c r="H75" s="559" t="s">
        <v>443</v>
      </c>
      <c r="I75" s="559" t="s">
        <v>435</v>
      </c>
      <c r="J75" s="559" t="s">
        <v>54</v>
      </c>
      <c r="K75" s="559" t="s">
        <v>436</v>
      </c>
      <c r="L75" s="559" t="s">
        <v>443</v>
      </c>
      <c r="M75" s="559" t="s">
        <v>17</v>
      </c>
      <c r="O75" s="559" t="s">
        <v>4234</v>
      </c>
    </row>
    <row r="76" spans="1:15" s="3" customFormat="1" x14ac:dyDescent="0.35">
      <c r="A76" s="559" t="s">
        <v>4241</v>
      </c>
      <c r="B76" s="559" t="s">
        <v>4630</v>
      </c>
      <c r="C76" s="559" t="s">
        <v>447</v>
      </c>
      <c r="D76" s="559" t="s">
        <v>448</v>
      </c>
      <c r="E76" s="559" t="s">
        <v>4653</v>
      </c>
      <c r="F76" s="24" t="s">
        <v>6209</v>
      </c>
      <c r="G76" s="17" t="s">
        <v>7275</v>
      </c>
      <c r="H76" s="559" t="s">
        <v>446</v>
      </c>
      <c r="I76" s="559" t="s">
        <v>435</v>
      </c>
      <c r="J76" s="559" t="s">
        <v>54</v>
      </c>
      <c r="K76" s="559" t="s">
        <v>436</v>
      </c>
      <c r="L76" s="559" t="s">
        <v>446</v>
      </c>
      <c r="M76" s="559" t="s">
        <v>17</v>
      </c>
      <c r="O76" s="559" t="s">
        <v>4234</v>
      </c>
    </row>
    <row r="77" spans="1:15" s="3" customFormat="1" x14ac:dyDescent="0.35">
      <c r="A77" s="559" t="s">
        <v>4242</v>
      </c>
      <c r="B77" s="559" t="s">
        <v>4631</v>
      </c>
      <c r="C77" s="559" t="s">
        <v>452</v>
      </c>
      <c r="D77" s="559" t="s">
        <v>453</v>
      </c>
      <c r="E77" s="559" t="s">
        <v>4654</v>
      </c>
      <c r="F77" s="24" t="s">
        <v>6029</v>
      </c>
      <c r="G77" s="17" t="s">
        <v>7276</v>
      </c>
      <c r="H77" s="559" t="s">
        <v>451</v>
      </c>
      <c r="I77" s="559" t="s">
        <v>449</v>
      </c>
      <c r="J77" s="559" t="s">
        <v>58</v>
      </c>
      <c r="K77" s="559" t="s">
        <v>450</v>
      </c>
      <c r="L77" s="559" t="s">
        <v>451</v>
      </c>
      <c r="M77" s="559" t="s">
        <v>17</v>
      </c>
      <c r="O77" s="559" t="s">
        <v>4234</v>
      </c>
    </row>
    <row r="78" spans="1:15" s="3" customFormat="1" x14ac:dyDescent="0.35">
      <c r="A78" s="559" t="s">
        <v>4242</v>
      </c>
      <c r="B78" s="559" t="s">
        <v>4632</v>
      </c>
      <c r="C78" s="559" t="s">
        <v>455</v>
      </c>
      <c r="D78" s="559" t="s">
        <v>456</v>
      </c>
      <c r="E78" s="559" t="s">
        <v>4654</v>
      </c>
      <c r="F78" s="24" t="s">
        <v>6207</v>
      </c>
      <c r="G78" s="17" t="s">
        <v>7277</v>
      </c>
      <c r="H78" s="559" t="s">
        <v>454</v>
      </c>
      <c r="I78" s="559" t="s">
        <v>449</v>
      </c>
      <c r="J78" s="559" t="s">
        <v>58</v>
      </c>
      <c r="K78" s="559" t="s">
        <v>450</v>
      </c>
      <c r="L78" s="559" t="s">
        <v>454</v>
      </c>
      <c r="M78" s="559" t="s">
        <v>17</v>
      </c>
      <c r="O78" s="559" t="s">
        <v>4234</v>
      </c>
    </row>
    <row r="79" spans="1:15" s="3" customFormat="1" x14ac:dyDescent="0.35">
      <c r="A79" s="559" t="s">
        <v>4242</v>
      </c>
      <c r="B79" s="559" t="s">
        <v>4633</v>
      </c>
      <c r="C79" s="559" t="s">
        <v>458</v>
      </c>
      <c r="D79" s="559" t="s">
        <v>459</v>
      </c>
      <c r="E79" s="559" t="s">
        <v>4654</v>
      </c>
      <c r="F79" s="24" t="s">
        <v>6208</v>
      </c>
      <c r="G79" s="17" t="s">
        <v>7278</v>
      </c>
      <c r="H79" s="559" t="s">
        <v>457</v>
      </c>
      <c r="I79" s="559" t="s">
        <v>449</v>
      </c>
      <c r="J79" s="559" t="s">
        <v>58</v>
      </c>
      <c r="K79" s="559" t="s">
        <v>450</v>
      </c>
      <c r="L79" s="559" t="s">
        <v>457</v>
      </c>
      <c r="M79" s="559" t="s">
        <v>17</v>
      </c>
      <c r="O79" s="559" t="s">
        <v>4234</v>
      </c>
    </row>
    <row r="80" spans="1:15" s="3" customFormat="1" x14ac:dyDescent="0.35">
      <c r="A80" s="559" t="s">
        <v>4242</v>
      </c>
      <c r="B80" s="559" t="s">
        <v>4634</v>
      </c>
      <c r="C80" s="559" t="s">
        <v>461</v>
      </c>
      <c r="D80" s="559" t="s">
        <v>462</v>
      </c>
      <c r="E80" s="559" t="s">
        <v>4654</v>
      </c>
      <c r="F80" s="24" t="s">
        <v>6209</v>
      </c>
      <c r="G80" s="17" t="s">
        <v>7279</v>
      </c>
      <c r="H80" s="559" t="s">
        <v>460</v>
      </c>
      <c r="I80" s="559" t="s">
        <v>449</v>
      </c>
      <c r="J80" s="559" t="s">
        <v>58</v>
      </c>
      <c r="K80" s="559" t="s">
        <v>450</v>
      </c>
      <c r="L80" s="559" t="s">
        <v>460</v>
      </c>
      <c r="M80" s="559" t="s">
        <v>17</v>
      </c>
      <c r="O80" s="559" t="s">
        <v>4234</v>
      </c>
    </row>
    <row r="81" spans="1:15" s="3" customFormat="1" x14ac:dyDescent="0.35">
      <c r="A81" s="559" t="s">
        <v>4242</v>
      </c>
      <c r="B81" s="559" t="s">
        <v>4635</v>
      </c>
      <c r="C81" s="559" t="s">
        <v>464</v>
      </c>
      <c r="D81" s="559" t="s">
        <v>465</v>
      </c>
      <c r="E81" s="559" t="s">
        <v>4654</v>
      </c>
      <c r="F81" s="24" t="s">
        <v>6210</v>
      </c>
      <c r="G81" s="17" t="s">
        <v>7280</v>
      </c>
      <c r="H81" s="559" t="s">
        <v>463</v>
      </c>
      <c r="I81" s="559" t="s">
        <v>449</v>
      </c>
      <c r="J81" s="559" t="s">
        <v>58</v>
      </c>
      <c r="K81" s="559" t="s">
        <v>450</v>
      </c>
      <c r="L81" s="559" t="s">
        <v>463</v>
      </c>
      <c r="M81" s="559" t="s">
        <v>17</v>
      </c>
      <c r="O81" s="559" t="s">
        <v>4234</v>
      </c>
    </row>
    <row r="82" spans="1:15" s="3" customFormat="1" x14ac:dyDescent="0.35">
      <c r="A82" s="559" t="s">
        <v>4242</v>
      </c>
      <c r="B82" s="559" t="s">
        <v>4636</v>
      </c>
      <c r="C82" s="559" t="s">
        <v>467</v>
      </c>
      <c r="D82" s="559" t="s">
        <v>468</v>
      </c>
      <c r="E82" s="559" t="s">
        <v>4654</v>
      </c>
      <c r="F82" s="24" t="s">
        <v>6211</v>
      </c>
      <c r="G82" s="17" t="s">
        <v>7281</v>
      </c>
      <c r="H82" s="559" t="s">
        <v>466</v>
      </c>
      <c r="I82" s="559" t="s">
        <v>449</v>
      </c>
      <c r="J82" s="559" t="s">
        <v>58</v>
      </c>
      <c r="K82" s="559" t="s">
        <v>450</v>
      </c>
      <c r="L82" s="559" t="s">
        <v>466</v>
      </c>
      <c r="M82" s="559" t="s">
        <v>17</v>
      </c>
      <c r="O82" s="559" t="s">
        <v>4234</v>
      </c>
    </row>
    <row r="83" spans="1:15" s="3" customFormat="1" x14ac:dyDescent="0.35">
      <c r="A83" s="559" t="s">
        <v>4243</v>
      </c>
      <c r="B83" s="559" t="s">
        <v>4637</v>
      </c>
      <c r="C83" s="559" t="s">
        <v>472</v>
      </c>
      <c r="D83" s="559" t="s">
        <v>473</v>
      </c>
      <c r="E83" s="559" t="s">
        <v>4655</v>
      </c>
      <c r="F83" s="24" t="s">
        <v>6029</v>
      </c>
      <c r="G83" s="17" t="s">
        <v>7282</v>
      </c>
      <c r="H83" s="559" t="s">
        <v>471</v>
      </c>
      <c r="I83" s="559" t="s">
        <v>469</v>
      </c>
      <c r="J83" s="559" t="s">
        <v>62</v>
      </c>
      <c r="K83" s="559" t="s">
        <v>470</v>
      </c>
      <c r="L83" s="559" t="s">
        <v>471</v>
      </c>
      <c r="M83" s="559" t="s">
        <v>17</v>
      </c>
      <c r="O83" s="559" t="s">
        <v>4234</v>
      </c>
    </row>
    <row r="84" spans="1:15" s="3" customFormat="1" x14ac:dyDescent="0.35">
      <c r="A84" s="559" t="s">
        <v>4243</v>
      </c>
      <c r="B84" s="559" t="s">
        <v>4638</v>
      </c>
      <c r="C84" s="559" t="s">
        <v>475</v>
      </c>
      <c r="D84" s="559" t="s">
        <v>476</v>
      </c>
      <c r="E84" s="559" t="s">
        <v>4655</v>
      </c>
      <c r="F84" s="24" t="s">
        <v>6207</v>
      </c>
      <c r="G84" s="17" t="s">
        <v>7283</v>
      </c>
      <c r="H84" s="559" t="s">
        <v>474</v>
      </c>
      <c r="I84" s="559" t="s">
        <v>469</v>
      </c>
      <c r="J84" s="559" t="s">
        <v>62</v>
      </c>
      <c r="K84" s="559" t="s">
        <v>470</v>
      </c>
      <c r="L84" s="559" t="s">
        <v>474</v>
      </c>
      <c r="M84" s="559" t="s">
        <v>17</v>
      </c>
      <c r="O84" s="559" t="s">
        <v>4234</v>
      </c>
    </row>
    <row r="85" spans="1:15" s="3" customFormat="1" x14ac:dyDescent="0.35">
      <c r="A85" s="559" t="s">
        <v>4243</v>
      </c>
      <c r="B85" s="559" t="s">
        <v>4639</v>
      </c>
      <c r="C85" s="559" t="s">
        <v>478</v>
      </c>
      <c r="D85" s="559" t="s">
        <v>479</v>
      </c>
      <c r="E85" s="559" t="s">
        <v>4655</v>
      </c>
      <c r="F85" s="24" t="s">
        <v>6208</v>
      </c>
      <c r="G85" s="17" t="s">
        <v>7284</v>
      </c>
      <c r="H85" s="559" t="s">
        <v>477</v>
      </c>
      <c r="I85" s="559" t="s">
        <v>469</v>
      </c>
      <c r="J85" s="559" t="s">
        <v>62</v>
      </c>
      <c r="K85" s="559" t="s">
        <v>470</v>
      </c>
      <c r="L85" s="559" t="s">
        <v>477</v>
      </c>
      <c r="M85" s="559" t="s">
        <v>17</v>
      </c>
      <c r="O85" s="559" t="s">
        <v>4234</v>
      </c>
    </row>
    <row r="86" spans="1:15" s="3" customFormat="1" x14ac:dyDescent="0.35">
      <c r="A86" s="559" t="s">
        <v>4243</v>
      </c>
      <c r="B86" s="559" t="s">
        <v>4640</v>
      </c>
      <c r="C86" s="559" t="s">
        <v>481</v>
      </c>
      <c r="D86" s="559" t="s">
        <v>482</v>
      </c>
      <c r="E86" s="559" t="s">
        <v>4655</v>
      </c>
      <c r="F86" s="24" t="s">
        <v>6209</v>
      </c>
      <c r="G86" s="17" t="s">
        <v>7285</v>
      </c>
      <c r="H86" s="559" t="s">
        <v>480</v>
      </c>
      <c r="I86" s="559" t="s">
        <v>469</v>
      </c>
      <c r="J86" s="559" t="s">
        <v>62</v>
      </c>
      <c r="K86" s="559" t="s">
        <v>470</v>
      </c>
      <c r="L86" s="559" t="s">
        <v>480</v>
      </c>
      <c r="M86" s="559" t="s">
        <v>17</v>
      </c>
      <c r="O86" s="559" t="s">
        <v>4234</v>
      </c>
    </row>
    <row r="87" spans="1:15" s="3" customFormat="1" x14ac:dyDescent="0.35">
      <c r="A87" s="559" t="s">
        <v>4243</v>
      </c>
      <c r="B87" s="559" t="s">
        <v>4641</v>
      </c>
      <c r="C87" s="559" t="s">
        <v>484</v>
      </c>
      <c r="D87" s="559" t="s">
        <v>485</v>
      </c>
      <c r="E87" s="559" t="s">
        <v>4655</v>
      </c>
      <c r="F87" s="24" t="s">
        <v>6210</v>
      </c>
      <c r="G87" s="17" t="s">
        <v>7286</v>
      </c>
      <c r="H87" s="559" t="s">
        <v>483</v>
      </c>
      <c r="I87" s="559" t="s">
        <v>469</v>
      </c>
      <c r="J87" s="559" t="s">
        <v>62</v>
      </c>
      <c r="K87" s="559" t="s">
        <v>470</v>
      </c>
      <c r="L87" s="559" t="s">
        <v>483</v>
      </c>
      <c r="M87" s="559" t="s">
        <v>17</v>
      </c>
      <c r="O87" s="559" t="s">
        <v>4234</v>
      </c>
    </row>
    <row r="90" spans="1:15" x14ac:dyDescent="0.35">
      <c r="A90" s="17" t="s">
        <v>7498</v>
      </c>
    </row>
  </sheetData>
  <sheetProtection password="93C8" sheet="1" scenarios="1"/>
  <sortState ref="A2:O87">
    <sortCondition ref="A2:A87"/>
    <sortCondition ref="B2:B87"/>
  </sortState>
  <conditionalFormatting sqref="B1:B1048576">
    <cfRule type="duplicateValues" dxfId="699" priority="3"/>
  </conditionalFormatting>
  <pageMargins left="0.75" right="0.75" top="1" bottom="1" header="0.5" footer="0.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9"/>
  <dimension ref="A1:P90"/>
  <sheetViews>
    <sheetView showGridLines="0" showRowColHeaders="0" zoomScale="90" zoomScaleNormal="90" zoomScaleSheetLayoutView="199" workbookViewId="0">
      <pane ySplit="1" topLeftCell="A2" activePane="bottomLeft" state="frozen"/>
      <selection activeCell="I16" sqref="I16"/>
      <selection pane="bottomLeft"/>
    </sheetView>
  </sheetViews>
  <sheetFormatPr defaultRowHeight="16.5" x14ac:dyDescent="0.35"/>
  <cols>
    <col min="1" max="1" width="18.7109375" style="17" bestFit="1" customWidth="1"/>
    <col min="2" max="2" width="14.7109375" style="17" bestFit="1" customWidth="1"/>
    <col min="3" max="3" width="14.5703125" style="17" bestFit="1" customWidth="1"/>
    <col min="4" max="4" width="27.140625" style="17" bestFit="1" customWidth="1"/>
    <col min="5" max="5" width="26" style="17" bestFit="1" customWidth="1"/>
    <col min="6" max="6" width="50.42578125" style="17" bestFit="1" customWidth="1"/>
    <col min="7" max="7" width="3.28515625" style="17" bestFit="1" customWidth="1"/>
    <col min="8" max="8" width="10.140625" style="17" bestFit="1" customWidth="1"/>
    <col min="9" max="9" width="20.85546875" style="17" bestFit="1" customWidth="1"/>
    <col min="10" max="10" width="20.85546875" style="17" customWidth="1"/>
    <col min="11" max="11" width="15" style="17" bestFit="1" customWidth="1"/>
    <col min="12" max="12" width="20.85546875" style="23" customWidth="1"/>
    <col min="13" max="13" width="20.85546875" style="17" bestFit="1" customWidth="1"/>
    <col min="14" max="14" width="20.28515625" style="17" bestFit="1" customWidth="1"/>
    <col min="15" max="15" width="20.85546875" style="17" bestFit="1" customWidth="1"/>
    <col min="16" max="239" width="9.140625" style="17"/>
    <col min="240" max="240" width="15.140625" style="17" bestFit="1" customWidth="1"/>
    <col min="241" max="241" width="18.28515625" style="17" bestFit="1" customWidth="1"/>
    <col min="242" max="242" width="15.5703125" style="17" bestFit="1" customWidth="1"/>
    <col min="243" max="243" width="13.5703125" style="17" bestFit="1" customWidth="1"/>
    <col min="244" max="244" width="15" style="17" bestFit="1" customWidth="1"/>
    <col min="245" max="245" width="14.85546875" style="17" bestFit="1" customWidth="1"/>
    <col min="246" max="246" width="17.85546875" style="17" bestFit="1" customWidth="1"/>
    <col min="247" max="247" width="20.28515625" style="17" bestFit="1" customWidth="1"/>
    <col min="248" max="248" width="20.85546875" style="17" bestFit="1" customWidth="1"/>
    <col min="249" max="249" width="27.140625" style="17" bestFit="1" customWidth="1"/>
    <col min="250" max="250" width="28" style="17" bestFit="1" customWidth="1"/>
    <col min="251" max="251" width="23.140625" style="17" bestFit="1" customWidth="1"/>
    <col min="252" max="252" width="16" style="17" bestFit="1" customWidth="1"/>
    <col min="253" max="495" width="9.140625" style="17"/>
    <col min="496" max="496" width="15.140625" style="17" bestFit="1" customWidth="1"/>
    <col min="497" max="497" width="18.28515625" style="17" bestFit="1" customWidth="1"/>
    <col min="498" max="498" width="15.5703125" style="17" bestFit="1" customWidth="1"/>
    <col min="499" max="499" width="13.5703125" style="17" bestFit="1" customWidth="1"/>
    <col min="500" max="500" width="15" style="17" bestFit="1" customWidth="1"/>
    <col min="501" max="501" width="14.85546875" style="17" bestFit="1" customWidth="1"/>
    <col min="502" max="502" width="17.85546875" style="17" bestFit="1" customWidth="1"/>
    <col min="503" max="503" width="20.28515625" style="17" bestFit="1" customWidth="1"/>
    <col min="504" max="504" width="20.85546875" style="17" bestFit="1" customWidth="1"/>
    <col min="505" max="505" width="27.140625" style="17" bestFit="1" customWidth="1"/>
    <col min="506" max="506" width="28" style="17" bestFit="1" customWidth="1"/>
    <col min="507" max="507" width="23.140625" style="17" bestFit="1" customWidth="1"/>
    <col min="508" max="508" width="16" style="17" bestFit="1" customWidth="1"/>
    <col min="509" max="751" width="9.140625" style="17"/>
    <col min="752" max="752" width="15.140625" style="17" bestFit="1" customWidth="1"/>
    <col min="753" max="753" width="18.28515625" style="17" bestFit="1" customWidth="1"/>
    <col min="754" max="754" width="15.5703125" style="17" bestFit="1" customWidth="1"/>
    <col min="755" max="755" width="13.5703125" style="17" bestFit="1" customWidth="1"/>
    <col min="756" max="756" width="15" style="17" bestFit="1" customWidth="1"/>
    <col min="757" max="757" width="14.85546875" style="17" bestFit="1" customWidth="1"/>
    <col min="758" max="758" width="17.85546875" style="17" bestFit="1" customWidth="1"/>
    <col min="759" max="759" width="20.28515625" style="17" bestFit="1" customWidth="1"/>
    <col min="760" max="760" width="20.85546875" style="17" bestFit="1" customWidth="1"/>
    <col min="761" max="761" width="27.140625" style="17" bestFit="1" customWidth="1"/>
    <col min="762" max="762" width="28" style="17" bestFit="1" customWidth="1"/>
    <col min="763" max="763" width="23.140625" style="17" bestFit="1" customWidth="1"/>
    <col min="764" max="764" width="16" style="17" bestFit="1" customWidth="1"/>
    <col min="765" max="1007" width="9.140625" style="17"/>
    <col min="1008" max="1008" width="15.140625" style="17" bestFit="1" customWidth="1"/>
    <col min="1009" max="1009" width="18.28515625" style="17" bestFit="1" customWidth="1"/>
    <col min="1010" max="1010" width="15.5703125" style="17" bestFit="1" customWidth="1"/>
    <col min="1011" max="1011" width="13.5703125" style="17" bestFit="1" customWidth="1"/>
    <col min="1012" max="1012" width="15" style="17" bestFit="1" customWidth="1"/>
    <col min="1013" max="1013" width="14.85546875" style="17" bestFit="1" customWidth="1"/>
    <col min="1014" max="1014" width="17.85546875" style="17" bestFit="1" customWidth="1"/>
    <col min="1015" max="1015" width="20.28515625" style="17" bestFit="1" customWidth="1"/>
    <col min="1016" max="1016" width="20.85546875" style="17" bestFit="1" customWidth="1"/>
    <col min="1017" max="1017" width="27.140625" style="17" bestFit="1" customWidth="1"/>
    <col min="1018" max="1018" width="28" style="17" bestFit="1" customWidth="1"/>
    <col min="1019" max="1019" width="23.140625" style="17" bestFit="1" customWidth="1"/>
    <col min="1020" max="1020" width="16" style="17" bestFit="1" customWidth="1"/>
    <col min="1021" max="1263" width="9.140625" style="17"/>
    <col min="1264" max="1264" width="15.140625" style="17" bestFit="1" customWidth="1"/>
    <col min="1265" max="1265" width="18.28515625" style="17" bestFit="1" customWidth="1"/>
    <col min="1266" max="1266" width="15.5703125" style="17" bestFit="1" customWidth="1"/>
    <col min="1267" max="1267" width="13.5703125" style="17" bestFit="1" customWidth="1"/>
    <col min="1268" max="1268" width="15" style="17" bestFit="1" customWidth="1"/>
    <col min="1269" max="1269" width="14.85546875" style="17" bestFit="1" customWidth="1"/>
    <col min="1270" max="1270" width="17.85546875" style="17" bestFit="1" customWidth="1"/>
    <col min="1271" max="1271" width="20.28515625" style="17" bestFit="1" customWidth="1"/>
    <col min="1272" max="1272" width="20.85546875" style="17" bestFit="1" customWidth="1"/>
    <col min="1273" max="1273" width="27.140625" style="17" bestFit="1" customWidth="1"/>
    <col min="1274" max="1274" width="28" style="17" bestFit="1" customWidth="1"/>
    <col min="1275" max="1275" width="23.140625" style="17" bestFit="1" customWidth="1"/>
    <col min="1276" max="1276" width="16" style="17" bestFit="1" customWidth="1"/>
    <col min="1277" max="1519" width="9.140625" style="17"/>
    <col min="1520" max="1520" width="15.140625" style="17" bestFit="1" customWidth="1"/>
    <col min="1521" max="1521" width="18.28515625" style="17" bestFit="1" customWidth="1"/>
    <col min="1522" max="1522" width="15.5703125" style="17" bestFit="1" customWidth="1"/>
    <col min="1523" max="1523" width="13.5703125" style="17" bestFit="1" customWidth="1"/>
    <col min="1524" max="1524" width="15" style="17" bestFit="1" customWidth="1"/>
    <col min="1525" max="1525" width="14.85546875" style="17" bestFit="1" customWidth="1"/>
    <col min="1526" max="1526" width="17.85546875" style="17" bestFit="1" customWidth="1"/>
    <col min="1527" max="1527" width="20.28515625" style="17" bestFit="1" customWidth="1"/>
    <col min="1528" max="1528" width="20.85546875" style="17" bestFit="1" customWidth="1"/>
    <col min="1529" max="1529" width="27.140625" style="17" bestFit="1" customWidth="1"/>
    <col min="1530" max="1530" width="28" style="17" bestFit="1" customWidth="1"/>
    <col min="1531" max="1531" width="23.140625" style="17" bestFit="1" customWidth="1"/>
    <col min="1532" max="1532" width="16" style="17" bestFit="1" customWidth="1"/>
    <col min="1533" max="1775" width="9.140625" style="17"/>
    <col min="1776" max="1776" width="15.140625" style="17" bestFit="1" customWidth="1"/>
    <col min="1777" max="1777" width="18.28515625" style="17" bestFit="1" customWidth="1"/>
    <col min="1778" max="1778" width="15.5703125" style="17" bestFit="1" customWidth="1"/>
    <col min="1779" max="1779" width="13.5703125" style="17" bestFit="1" customWidth="1"/>
    <col min="1780" max="1780" width="15" style="17" bestFit="1" customWidth="1"/>
    <col min="1781" max="1781" width="14.85546875" style="17" bestFit="1" customWidth="1"/>
    <col min="1782" max="1782" width="17.85546875" style="17" bestFit="1" customWidth="1"/>
    <col min="1783" max="1783" width="20.28515625" style="17" bestFit="1" customWidth="1"/>
    <col min="1784" max="1784" width="20.85546875" style="17" bestFit="1" customWidth="1"/>
    <col min="1785" max="1785" width="27.140625" style="17" bestFit="1" customWidth="1"/>
    <col min="1786" max="1786" width="28" style="17" bestFit="1" customWidth="1"/>
    <col min="1787" max="1787" width="23.140625" style="17" bestFit="1" customWidth="1"/>
    <col min="1788" max="1788" width="16" style="17" bestFit="1" customWidth="1"/>
    <col min="1789" max="2031" width="9.140625" style="17"/>
    <col min="2032" max="2032" width="15.140625" style="17" bestFit="1" customWidth="1"/>
    <col min="2033" max="2033" width="18.28515625" style="17" bestFit="1" customWidth="1"/>
    <col min="2034" max="2034" width="15.5703125" style="17" bestFit="1" customWidth="1"/>
    <col min="2035" max="2035" width="13.5703125" style="17" bestFit="1" customWidth="1"/>
    <col min="2036" max="2036" width="15" style="17" bestFit="1" customWidth="1"/>
    <col min="2037" max="2037" width="14.85546875" style="17" bestFit="1" customWidth="1"/>
    <col min="2038" max="2038" width="17.85546875" style="17" bestFit="1" customWidth="1"/>
    <col min="2039" max="2039" width="20.28515625" style="17" bestFit="1" customWidth="1"/>
    <col min="2040" max="2040" width="20.85546875" style="17" bestFit="1" customWidth="1"/>
    <col min="2041" max="2041" width="27.140625" style="17" bestFit="1" customWidth="1"/>
    <col min="2042" max="2042" width="28" style="17" bestFit="1" customWidth="1"/>
    <col min="2043" max="2043" width="23.140625" style="17" bestFit="1" customWidth="1"/>
    <col min="2044" max="2044" width="16" style="17" bestFit="1" customWidth="1"/>
    <col min="2045" max="2287" width="9.140625" style="17"/>
    <col min="2288" max="2288" width="15.140625" style="17" bestFit="1" customWidth="1"/>
    <col min="2289" max="2289" width="18.28515625" style="17" bestFit="1" customWidth="1"/>
    <col min="2290" max="2290" width="15.5703125" style="17" bestFit="1" customWidth="1"/>
    <col min="2291" max="2291" width="13.5703125" style="17" bestFit="1" customWidth="1"/>
    <col min="2292" max="2292" width="15" style="17" bestFit="1" customWidth="1"/>
    <col min="2293" max="2293" width="14.85546875" style="17" bestFit="1" customWidth="1"/>
    <col min="2294" max="2294" width="17.85546875" style="17" bestFit="1" customWidth="1"/>
    <col min="2295" max="2295" width="20.28515625" style="17" bestFit="1" customWidth="1"/>
    <col min="2296" max="2296" width="20.85546875" style="17" bestFit="1" customWidth="1"/>
    <col min="2297" max="2297" width="27.140625" style="17" bestFit="1" customWidth="1"/>
    <col min="2298" max="2298" width="28" style="17" bestFit="1" customWidth="1"/>
    <col min="2299" max="2299" width="23.140625" style="17" bestFit="1" customWidth="1"/>
    <col min="2300" max="2300" width="16" style="17" bestFit="1" customWidth="1"/>
    <col min="2301" max="2543" width="9.140625" style="17"/>
    <col min="2544" max="2544" width="15.140625" style="17" bestFit="1" customWidth="1"/>
    <col min="2545" max="2545" width="18.28515625" style="17" bestFit="1" customWidth="1"/>
    <col min="2546" max="2546" width="15.5703125" style="17" bestFit="1" customWidth="1"/>
    <col min="2547" max="2547" width="13.5703125" style="17" bestFit="1" customWidth="1"/>
    <col min="2548" max="2548" width="15" style="17" bestFit="1" customWidth="1"/>
    <col min="2549" max="2549" width="14.85546875" style="17" bestFit="1" customWidth="1"/>
    <col min="2550" max="2550" width="17.85546875" style="17" bestFit="1" customWidth="1"/>
    <col min="2551" max="2551" width="20.28515625" style="17" bestFit="1" customWidth="1"/>
    <col min="2552" max="2552" width="20.85546875" style="17" bestFit="1" customWidth="1"/>
    <col min="2553" max="2553" width="27.140625" style="17" bestFit="1" customWidth="1"/>
    <col min="2554" max="2554" width="28" style="17" bestFit="1" customWidth="1"/>
    <col min="2555" max="2555" width="23.140625" style="17" bestFit="1" customWidth="1"/>
    <col min="2556" max="2556" width="16" style="17" bestFit="1" customWidth="1"/>
    <col min="2557" max="2799" width="9.140625" style="17"/>
    <col min="2800" max="2800" width="15.140625" style="17" bestFit="1" customWidth="1"/>
    <col min="2801" max="2801" width="18.28515625" style="17" bestFit="1" customWidth="1"/>
    <col min="2802" max="2802" width="15.5703125" style="17" bestFit="1" customWidth="1"/>
    <col min="2803" max="2803" width="13.5703125" style="17" bestFit="1" customWidth="1"/>
    <col min="2804" max="2804" width="15" style="17" bestFit="1" customWidth="1"/>
    <col min="2805" max="2805" width="14.85546875" style="17" bestFit="1" customWidth="1"/>
    <col min="2806" max="2806" width="17.85546875" style="17" bestFit="1" customWidth="1"/>
    <col min="2807" max="2807" width="20.28515625" style="17" bestFit="1" customWidth="1"/>
    <col min="2808" max="2808" width="20.85546875" style="17" bestFit="1" customWidth="1"/>
    <col min="2809" max="2809" width="27.140625" style="17" bestFit="1" customWidth="1"/>
    <col min="2810" max="2810" width="28" style="17" bestFit="1" customWidth="1"/>
    <col min="2811" max="2811" width="23.140625" style="17" bestFit="1" customWidth="1"/>
    <col min="2812" max="2812" width="16" style="17" bestFit="1" customWidth="1"/>
    <col min="2813" max="3055" width="9.140625" style="17"/>
    <col min="3056" max="3056" width="15.140625" style="17" bestFit="1" customWidth="1"/>
    <col min="3057" max="3057" width="18.28515625" style="17" bestFit="1" customWidth="1"/>
    <col min="3058" max="3058" width="15.5703125" style="17" bestFit="1" customWidth="1"/>
    <col min="3059" max="3059" width="13.5703125" style="17" bestFit="1" customWidth="1"/>
    <col min="3060" max="3060" width="15" style="17" bestFit="1" customWidth="1"/>
    <col min="3061" max="3061" width="14.85546875" style="17" bestFit="1" customWidth="1"/>
    <col min="3062" max="3062" width="17.85546875" style="17" bestFit="1" customWidth="1"/>
    <col min="3063" max="3063" width="20.28515625" style="17" bestFit="1" customWidth="1"/>
    <col min="3064" max="3064" width="20.85546875" style="17" bestFit="1" customWidth="1"/>
    <col min="3065" max="3065" width="27.140625" style="17" bestFit="1" customWidth="1"/>
    <col min="3066" max="3066" width="28" style="17" bestFit="1" customWidth="1"/>
    <col min="3067" max="3067" width="23.140625" style="17" bestFit="1" customWidth="1"/>
    <col min="3068" max="3068" width="16" style="17" bestFit="1" customWidth="1"/>
    <col min="3069" max="3311" width="9.140625" style="17"/>
    <col min="3312" max="3312" width="15.140625" style="17" bestFit="1" customWidth="1"/>
    <col min="3313" max="3313" width="18.28515625" style="17" bestFit="1" customWidth="1"/>
    <col min="3314" max="3314" width="15.5703125" style="17" bestFit="1" customWidth="1"/>
    <col min="3315" max="3315" width="13.5703125" style="17" bestFit="1" customWidth="1"/>
    <col min="3316" max="3316" width="15" style="17" bestFit="1" customWidth="1"/>
    <col min="3317" max="3317" width="14.85546875" style="17" bestFit="1" customWidth="1"/>
    <col min="3318" max="3318" width="17.85546875" style="17" bestFit="1" customWidth="1"/>
    <col min="3319" max="3319" width="20.28515625" style="17" bestFit="1" customWidth="1"/>
    <col min="3320" max="3320" width="20.85546875" style="17" bestFit="1" customWidth="1"/>
    <col min="3321" max="3321" width="27.140625" style="17" bestFit="1" customWidth="1"/>
    <col min="3322" max="3322" width="28" style="17" bestFit="1" customWidth="1"/>
    <col min="3323" max="3323" width="23.140625" style="17" bestFit="1" customWidth="1"/>
    <col min="3324" max="3324" width="16" style="17" bestFit="1" customWidth="1"/>
    <col min="3325" max="3567" width="9.140625" style="17"/>
    <col min="3568" max="3568" width="15.140625" style="17" bestFit="1" customWidth="1"/>
    <col min="3569" max="3569" width="18.28515625" style="17" bestFit="1" customWidth="1"/>
    <col min="3570" max="3570" width="15.5703125" style="17" bestFit="1" customWidth="1"/>
    <col min="3571" max="3571" width="13.5703125" style="17" bestFit="1" customWidth="1"/>
    <col min="3572" max="3572" width="15" style="17" bestFit="1" customWidth="1"/>
    <col min="3573" max="3573" width="14.85546875" style="17" bestFit="1" customWidth="1"/>
    <col min="3574" max="3574" width="17.85546875" style="17" bestFit="1" customWidth="1"/>
    <col min="3575" max="3575" width="20.28515625" style="17" bestFit="1" customWidth="1"/>
    <col min="3576" max="3576" width="20.85546875" style="17" bestFit="1" customWidth="1"/>
    <col min="3577" max="3577" width="27.140625" style="17" bestFit="1" customWidth="1"/>
    <col min="3578" max="3578" width="28" style="17" bestFit="1" customWidth="1"/>
    <col min="3579" max="3579" width="23.140625" style="17" bestFit="1" customWidth="1"/>
    <col min="3580" max="3580" width="16" style="17" bestFit="1" customWidth="1"/>
    <col min="3581" max="3823" width="9.140625" style="17"/>
    <col min="3824" max="3824" width="15.140625" style="17" bestFit="1" customWidth="1"/>
    <col min="3825" max="3825" width="18.28515625" style="17" bestFit="1" customWidth="1"/>
    <col min="3826" max="3826" width="15.5703125" style="17" bestFit="1" customWidth="1"/>
    <col min="3827" max="3827" width="13.5703125" style="17" bestFit="1" customWidth="1"/>
    <col min="3828" max="3828" width="15" style="17" bestFit="1" customWidth="1"/>
    <col min="3829" max="3829" width="14.85546875" style="17" bestFit="1" customWidth="1"/>
    <col min="3830" max="3830" width="17.85546875" style="17" bestFit="1" customWidth="1"/>
    <col min="3831" max="3831" width="20.28515625" style="17" bestFit="1" customWidth="1"/>
    <col min="3832" max="3832" width="20.85546875" style="17" bestFit="1" customWidth="1"/>
    <col min="3833" max="3833" width="27.140625" style="17" bestFit="1" customWidth="1"/>
    <col min="3834" max="3834" width="28" style="17" bestFit="1" customWidth="1"/>
    <col min="3835" max="3835" width="23.140625" style="17" bestFit="1" customWidth="1"/>
    <col min="3836" max="3836" width="16" style="17" bestFit="1" customWidth="1"/>
    <col min="3837" max="4079" width="9.140625" style="17"/>
    <col min="4080" max="4080" width="15.140625" style="17" bestFit="1" customWidth="1"/>
    <col min="4081" max="4081" width="18.28515625" style="17" bestFit="1" customWidth="1"/>
    <col min="4082" max="4082" width="15.5703125" style="17" bestFit="1" customWidth="1"/>
    <col min="4083" max="4083" width="13.5703125" style="17" bestFit="1" customWidth="1"/>
    <col min="4084" max="4084" width="15" style="17" bestFit="1" customWidth="1"/>
    <col min="4085" max="4085" width="14.85546875" style="17" bestFit="1" customWidth="1"/>
    <col min="4086" max="4086" width="17.85546875" style="17" bestFit="1" customWidth="1"/>
    <col min="4087" max="4087" width="20.28515625" style="17" bestFit="1" customWidth="1"/>
    <col min="4088" max="4088" width="20.85546875" style="17" bestFit="1" customWidth="1"/>
    <col min="4089" max="4089" width="27.140625" style="17" bestFit="1" customWidth="1"/>
    <col min="4090" max="4090" width="28" style="17" bestFit="1" customWidth="1"/>
    <col min="4091" max="4091" width="23.140625" style="17" bestFit="1" customWidth="1"/>
    <col min="4092" max="4092" width="16" style="17" bestFit="1" customWidth="1"/>
    <col min="4093" max="4335" width="9.140625" style="17"/>
    <col min="4336" max="4336" width="15.140625" style="17" bestFit="1" customWidth="1"/>
    <col min="4337" max="4337" width="18.28515625" style="17" bestFit="1" customWidth="1"/>
    <col min="4338" max="4338" width="15.5703125" style="17" bestFit="1" customWidth="1"/>
    <col min="4339" max="4339" width="13.5703125" style="17" bestFit="1" customWidth="1"/>
    <col min="4340" max="4340" width="15" style="17" bestFit="1" customWidth="1"/>
    <col min="4341" max="4341" width="14.85546875" style="17" bestFit="1" customWidth="1"/>
    <col min="4342" max="4342" width="17.85546875" style="17" bestFit="1" customWidth="1"/>
    <col min="4343" max="4343" width="20.28515625" style="17" bestFit="1" customWidth="1"/>
    <col min="4344" max="4344" width="20.85546875" style="17" bestFit="1" customWidth="1"/>
    <col min="4345" max="4345" width="27.140625" style="17" bestFit="1" customWidth="1"/>
    <col min="4346" max="4346" width="28" style="17" bestFit="1" customWidth="1"/>
    <col min="4347" max="4347" width="23.140625" style="17" bestFit="1" customWidth="1"/>
    <col min="4348" max="4348" width="16" style="17" bestFit="1" customWidth="1"/>
    <col min="4349" max="4591" width="9.140625" style="17"/>
    <col min="4592" max="4592" width="15.140625" style="17" bestFit="1" customWidth="1"/>
    <col min="4593" max="4593" width="18.28515625" style="17" bestFit="1" customWidth="1"/>
    <col min="4594" max="4594" width="15.5703125" style="17" bestFit="1" customWidth="1"/>
    <col min="4595" max="4595" width="13.5703125" style="17" bestFit="1" customWidth="1"/>
    <col min="4596" max="4596" width="15" style="17" bestFit="1" customWidth="1"/>
    <col min="4597" max="4597" width="14.85546875" style="17" bestFit="1" customWidth="1"/>
    <col min="4598" max="4598" width="17.85546875" style="17" bestFit="1" customWidth="1"/>
    <col min="4599" max="4599" width="20.28515625" style="17" bestFit="1" customWidth="1"/>
    <col min="4600" max="4600" width="20.85546875" style="17" bestFit="1" customWidth="1"/>
    <col min="4601" max="4601" width="27.140625" style="17" bestFit="1" customWidth="1"/>
    <col min="4602" max="4602" width="28" style="17" bestFit="1" customWidth="1"/>
    <col min="4603" max="4603" width="23.140625" style="17" bestFit="1" customWidth="1"/>
    <col min="4604" max="4604" width="16" style="17" bestFit="1" customWidth="1"/>
    <col min="4605" max="4847" width="9.140625" style="17"/>
    <col min="4848" max="4848" width="15.140625" style="17" bestFit="1" customWidth="1"/>
    <col min="4849" max="4849" width="18.28515625" style="17" bestFit="1" customWidth="1"/>
    <col min="4850" max="4850" width="15.5703125" style="17" bestFit="1" customWidth="1"/>
    <col min="4851" max="4851" width="13.5703125" style="17" bestFit="1" customWidth="1"/>
    <col min="4852" max="4852" width="15" style="17" bestFit="1" customWidth="1"/>
    <col min="4853" max="4853" width="14.85546875" style="17" bestFit="1" customWidth="1"/>
    <col min="4854" max="4854" width="17.85546875" style="17" bestFit="1" customWidth="1"/>
    <col min="4855" max="4855" width="20.28515625" style="17" bestFit="1" customWidth="1"/>
    <col min="4856" max="4856" width="20.85546875" style="17" bestFit="1" customWidth="1"/>
    <col min="4857" max="4857" width="27.140625" style="17" bestFit="1" customWidth="1"/>
    <col min="4858" max="4858" width="28" style="17" bestFit="1" customWidth="1"/>
    <col min="4859" max="4859" width="23.140625" style="17" bestFit="1" customWidth="1"/>
    <col min="4860" max="4860" width="16" style="17" bestFit="1" customWidth="1"/>
    <col min="4861" max="5103" width="9.140625" style="17"/>
    <col min="5104" max="5104" width="15.140625" style="17" bestFit="1" customWidth="1"/>
    <col min="5105" max="5105" width="18.28515625" style="17" bestFit="1" customWidth="1"/>
    <col min="5106" max="5106" width="15.5703125" style="17" bestFit="1" customWidth="1"/>
    <col min="5107" max="5107" width="13.5703125" style="17" bestFit="1" customWidth="1"/>
    <col min="5108" max="5108" width="15" style="17" bestFit="1" customWidth="1"/>
    <col min="5109" max="5109" width="14.85546875" style="17" bestFit="1" customWidth="1"/>
    <col min="5110" max="5110" width="17.85546875" style="17" bestFit="1" customWidth="1"/>
    <col min="5111" max="5111" width="20.28515625" style="17" bestFit="1" customWidth="1"/>
    <col min="5112" max="5112" width="20.85546875" style="17" bestFit="1" customWidth="1"/>
    <col min="5113" max="5113" width="27.140625" style="17" bestFit="1" customWidth="1"/>
    <col min="5114" max="5114" width="28" style="17" bestFit="1" customWidth="1"/>
    <col min="5115" max="5115" width="23.140625" style="17" bestFit="1" customWidth="1"/>
    <col min="5116" max="5116" width="16" style="17" bestFit="1" customWidth="1"/>
    <col min="5117" max="5359" width="9.140625" style="17"/>
    <col min="5360" max="5360" width="15.140625" style="17" bestFit="1" customWidth="1"/>
    <col min="5361" max="5361" width="18.28515625" style="17" bestFit="1" customWidth="1"/>
    <col min="5362" max="5362" width="15.5703125" style="17" bestFit="1" customWidth="1"/>
    <col min="5363" max="5363" width="13.5703125" style="17" bestFit="1" customWidth="1"/>
    <col min="5364" max="5364" width="15" style="17" bestFit="1" customWidth="1"/>
    <col min="5365" max="5365" width="14.85546875" style="17" bestFit="1" customWidth="1"/>
    <col min="5366" max="5366" width="17.85546875" style="17" bestFit="1" customWidth="1"/>
    <col min="5367" max="5367" width="20.28515625" style="17" bestFit="1" customWidth="1"/>
    <col min="5368" max="5368" width="20.85546875" style="17" bestFit="1" customWidth="1"/>
    <col min="5369" max="5369" width="27.140625" style="17" bestFit="1" customWidth="1"/>
    <col min="5370" max="5370" width="28" style="17" bestFit="1" customWidth="1"/>
    <col min="5371" max="5371" width="23.140625" style="17" bestFit="1" customWidth="1"/>
    <col min="5372" max="5372" width="16" style="17" bestFit="1" customWidth="1"/>
    <col min="5373" max="5615" width="9.140625" style="17"/>
    <col min="5616" max="5616" width="15.140625" style="17" bestFit="1" customWidth="1"/>
    <col min="5617" max="5617" width="18.28515625" style="17" bestFit="1" customWidth="1"/>
    <col min="5618" max="5618" width="15.5703125" style="17" bestFit="1" customWidth="1"/>
    <col min="5619" max="5619" width="13.5703125" style="17" bestFit="1" customWidth="1"/>
    <col min="5620" max="5620" width="15" style="17" bestFit="1" customWidth="1"/>
    <col min="5621" max="5621" width="14.85546875" style="17" bestFit="1" customWidth="1"/>
    <col min="5622" max="5622" width="17.85546875" style="17" bestFit="1" customWidth="1"/>
    <col min="5623" max="5623" width="20.28515625" style="17" bestFit="1" customWidth="1"/>
    <col min="5624" max="5624" width="20.85546875" style="17" bestFit="1" customWidth="1"/>
    <col min="5625" max="5625" width="27.140625" style="17" bestFit="1" customWidth="1"/>
    <col min="5626" max="5626" width="28" style="17" bestFit="1" customWidth="1"/>
    <col min="5627" max="5627" width="23.140625" style="17" bestFit="1" customWidth="1"/>
    <col min="5628" max="5628" width="16" style="17" bestFit="1" customWidth="1"/>
    <col min="5629" max="5871" width="9.140625" style="17"/>
    <col min="5872" max="5872" width="15.140625" style="17" bestFit="1" customWidth="1"/>
    <col min="5873" max="5873" width="18.28515625" style="17" bestFit="1" customWidth="1"/>
    <col min="5874" max="5874" width="15.5703125" style="17" bestFit="1" customWidth="1"/>
    <col min="5875" max="5875" width="13.5703125" style="17" bestFit="1" customWidth="1"/>
    <col min="5876" max="5876" width="15" style="17" bestFit="1" customWidth="1"/>
    <col min="5877" max="5877" width="14.85546875" style="17" bestFit="1" customWidth="1"/>
    <col min="5878" max="5878" width="17.85546875" style="17" bestFit="1" customWidth="1"/>
    <col min="5879" max="5879" width="20.28515625" style="17" bestFit="1" customWidth="1"/>
    <col min="5880" max="5880" width="20.85546875" style="17" bestFit="1" customWidth="1"/>
    <col min="5881" max="5881" width="27.140625" style="17" bestFit="1" customWidth="1"/>
    <col min="5882" max="5882" width="28" style="17" bestFit="1" customWidth="1"/>
    <col min="5883" max="5883" width="23.140625" style="17" bestFit="1" customWidth="1"/>
    <col min="5884" max="5884" width="16" style="17" bestFit="1" customWidth="1"/>
    <col min="5885" max="6127" width="9.140625" style="17"/>
    <col min="6128" max="6128" width="15.140625" style="17" bestFit="1" customWidth="1"/>
    <col min="6129" max="6129" width="18.28515625" style="17" bestFit="1" customWidth="1"/>
    <col min="6130" max="6130" width="15.5703125" style="17" bestFit="1" customWidth="1"/>
    <col min="6131" max="6131" width="13.5703125" style="17" bestFit="1" customWidth="1"/>
    <col min="6132" max="6132" width="15" style="17" bestFit="1" customWidth="1"/>
    <col min="6133" max="6133" width="14.85546875" style="17" bestFit="1" customWidth="1"/>
    <col min="6134" max="6134" width="17.85546875" style="17" bestFit="1" customWidth="1"/>
    <col min="6135" max="6135" width="20.28515625" style="17" bestFit="1" customWidth="1"/>
    <col min="6136" max="6136" width="20.85546875" style="17" bestFit="1" customWidth="1"/>
    <col min="6137" max="6137" width="27.140625" style="17" bestFit="1" customWidth="1"/>
    <col min="6138" max="6138" width="28" style="17" bestFit="1" customWidth="1"/>
    <col min="6139" max="6139" width="23.140625" style="17" bestFit="1" customWidth="1"/>
    <col min="6140" max="6140" width="16" style="17" bestFit="1" customWidth="1"/>
    <col min="6141" max="6383" width="9.140625" style="17"/>
    <col min="6384" max="6384" width="15.140625" style="17" bestFit="1" customWidth="1"/>
    <col min="6385" max="6385" width="18.28515625" style="17" bestFit="1" customWidth="1"/>
    <col min="6386" max="6386" width="15.5703125" style="17" bestFit="1" customWidth="1"/>
    <col min="6387" max="6387" width="13.5703125" style="17" bestFit="1" customWidth="1"/>
    <col min="6388" max="6388" width="15" style="17" bestFit="1" customWidth="1"/>
    <col min="6389" max="6389" width="14.85546875" style="17" bestFit="1" customWidth="1"/>
    <col min="6390" max="6390" width="17.85546875" style="17" bestFit="1" customWidth="1"/>
    <col min="6391" max="6391" width="20.28515625" style="17" bestFit="1" customWidth="1"/>
    <col min="6392" max="6392" width="20.85546875" style="17" bestFit="1" customWidth="1"/>
    <col min="6393" max="6393" width="27.140625" style="17" bestFit="1" customWidth="1"/>
    <col min="6394" max="6394" width="28" style="17" bestFit="1" customWidth="1"/>
    <col min="6395" max="6395" width="23.140625" style="17" bestFit="1" customWidth="1"/>
    <col min="6396" max="6396" width="16" style="17" bestFit="1" customWidth="1"/>
    <col min="6397" max="6639" width="9.140625" style="17"/>
    <col min="6640" max="6640" width="15.140625" style="17" bestFit="1" customWidth="1"/>
    <col min="6641" max="6641" width="18.28515625" style="17" bestFit="1" customWidth="1"/>
    <col min="6642" max="6642" width="15.5703125" style="17" bestFit="1" customWidth="1"/>
    <col min="6643" max="6643" width="13.5703125" style="17" bestFit="1" customWidth="1"/>
    <col min="6644" max="6644" width="15" style="17" bestFit="1" customWidth="1"/>
    <col min="6645" max="6645" width="14.85546875" style="17" bestFit="1" customWidth="1"/>
    <col min="6646" max="6646" width="17.85546875" style="17" bestFit="1" customWidth="1"/>
    <col min="6647" max="6647" width="20.28515625" style="17" bestFit="1" customWidth="1"/>
    <col min="6648" max="6648" width="20.85546875" style="17" bestFit="1" customWidth="1"/>
    <col min="6649" max="6649" width="27.140625" style="17" bestFit="1" customWidth="1"/>
    <col min="6650" max="6650" width="28" style="17" bestFit="1" customWidth="1"/>
    <col min="6651" max="6651" width="23.140625" style="17" bestFit="1" customWidth="1"/>
    <col min="6652" max="6652" width="16" style="17" bestFit="1" customWidth="1"/>
    <col min="6653" max="6895" width="9.140625" style="17"/>
    <col min="6896" max="6896" width="15.140625" style="17" bestFit="1" customWidth="1"/>
    <col min="6897" max="6897" width="18.28515625" style="17" bestFit="1" customWidth="1"/>
    <col min="6898" max="6898" width="15.5703125" style="17" bestFit="1" customWidth="1"/>
    <col min="6899" max="6899" width="13.5703125" style="17" bestFit="1" customWidth="1"/>
    <col min="6900" max="6900" width="15" style="17" bestFit="1" customWidth="1"/>
    <col min="6901" max="6901" width="14.85546875" style="17" bestFit="1" customWidth="1"/>
    <col min="6902" max="6902" width="17.85546875" style="17" bestFit="1" customWidth="1"/>
    <col min="6903" max="6903" width="20.28515625" style="17" bestFit="1" customWidth="1"/>
    <col min="6904" max="6904" width="20.85546875" style="17" bestFit="1" customWidth="1"/>
    <col min="6905" max="6905" width="27.140625" style="17" bestFit="1" customWidth="1"/>
    <col min="6906" max="6906" width="28" style="17" bestFit="1" customWidth="1"/>
    <col min="6907" max="6907" width="23.140625" style="17" bestFit="1" customWidth="1"/>
    <col min="6908" max="6908" width="16" style="17" bestFit="1" customWidth="1"/>
    <col min="6909" max="7151" width="9.140625" style="17"/>
    <col min="7152" max="7152" width="15.140625" style="17" bestFit="1" customWidth="1"/>
    <col min="7153" max="7153" width="18.28515625" style="17" bestFit="1" customWidth="1"/>
    <col min="7154" max="7154" width="15.5703125" style="17" bestFit="1" customWidth="1"/>
    <col min="7155" max="7155" width="13.5703125" style="17" bestFit="1" customWidth="1"/>
    <col min="7156" max="7156" width="15" style="17" bestFit="1" customWidth="1"/>
    <col min="7157" max="7157" width="14.85546875" style="17" bestFit="1" customWidth="1"/>
    <col min="7158" max="7158" width="17.85546875" style="17" bestFit="1" customWidth="1"/>
    <col min="7159" max="7159" width="20.28515625" style="17" bestFit="1" customWidth="1"/>
    <col min="7160" max="7160" width="20.85546875" style="17" bestFit="1" customWidth="1"/>
    <col min="7161" max="7161" width="27.140625" style="17" bestFit="1" customWidth="1"/>
    <col min="7162" max="7162" width="28" style="17" bestFit="1" customWidth="1"/>
    <col min="7163" max="7163" width="23.140625" style="17" bestFit="1" customWidth="1"/>
    <col min="7164" max="7164" width="16" style="17" bestFit="1" customWidth="1"/>
    <col min="7165" max="7407" width="9.140625" style="17"/>
    <col min="7408" max="7408" width="15.140625" style="17" bestFit="1" customWidth="1"/>
    <col min="7409" max="7409" width="18.28515625" style="17" bestFit="1" customWidth="1"/>
    <col min="7410" max="7410" width="15.5703125" style="17" bestFit="1" customWidth="1"/>
    <col min="7411" max="7411" width="13.5703125" style="17" bestFit="1" customWidth="1"/>
    <col min="7412" max="7412" width="15" style="17" bestFit="1" customWidth="1"/>
    <col min="7413" max="7413" width="14.85546875" style="17" bestFit="1" customWidth="1"/>
    <col min="7414" max="7414" width="17.85546875" style="17" bestFit="1" customWidth="1"/>
    <col min="7415" max="7415" width="20.28515625" style="17" bestFit="1" customWidth="1"/>
    <col min="7416" max="7416" width="20.85546875" style="17" bestFit="1" customWidth="1"/>
    <col min="7417" max="7417" width="27.140625" style="17" bestFit="1" customWidth="1"/>
    <col min="7418" max="7418" width="28" style="17" bestFit="1" customWidth="1"/>
    <col min="7419" max="7419" width="23.140625" style="17" bestFit="1" customWidth="1"/>
    <col min="7420" max="7420" width="16" style="17" bestFit="1" customWidth="1"/>
    <col min="7421" max="7663" width="9.140625" style="17"/>
    <col min="7664" max="7664" width="15.140625" style="17" bestFit="1" customWidth="1"/>
    <col min="7665" max="7665" width="18.28515625" style="17" bestFit="1" customWidth="1"/>
    <col min="7666" max="7666" width="15.5703125" style="17" bestFit="1" customWidth="1"/>
    <col min="7667" max="7667" width="13.5703125" style="17" bestFit="1" customWidth="1"/>
    <col min="7668" max="7668" width="15" style="17" bestFit="1" customWidth="1"/>
    <col min="7669" max="7669" width="14.85546875" style="17" bestFit="1" customWidth="1"/>
    <col min="7670" max="7670" width="17.85546875" style="17" bestFit="1" customWidth="1"/>
    <col min="7671" max="7671" width="20.28515625" style="17" bestFit="1" customWidth="1"/>
    <col min="7672" max="7672" width="20.85546875" style="17" bestFit="1" customWidth="1"/>
    <col min="7673" max="7673" width="27.140625" style="17" bestFit="1" customWidth="1"/>
    <col min="7674" max="7674" width="28" style="17" bestFit="1" customWidth="1"/>
    <col min="7675" max="7675" width="23.140625" style="17" bestFit="1" customWidth="1"/>
    <col min="7676" max="7676" width="16" style="17" bestFit="1" customWidth="1"/>
    <col min="7677" max="7919" width="9.140625" style="17"/>
    <col min="7920" max="7920" width="15.140625" style="17" bestFit="1" customWidth="1"/>
    <col min="7921" max="7921" width="18.28515625" style="17" bestFit="1" customWidth="1"/>
    <col min="7922" max="7922" width="15.5703125" style="17" bestFit="1" customWidth="1"/>
    <col min="7923" max="7923" width="13.5703125" style="17" bestFit="1" customWidth="1"/>
    <col min="7924" max="7924" width="15" style="17" bestFit="1" customWidth="1"/>
    <col min="7925" max="7925" width="14.85546875" style="17" bestFit="1" customWidth="1"/>
    <col min="7926" max="7926" width="17.85546875" style="17" bestFit="1" customWidth="1"/>
    <col min="7927" max="7927" width="20.28515625" style="17" bestFit="1" customWidth="1"/>
    <col min="7928" max="7928" width="20.85546875" style="17" bestFit="1" customWidth="1"/>
    <col min="7929" max="7929" width="27.140625" style="17" bestFit="1" customWidth="1"/>
    <col min="7930" max="7930" width="28" style="17" bestFit="1" customWidth="1"/>
    <col min="7931" max="7931" width="23.140625" style="17" bestFit="1" customWidth="1"/>
    <col min="7932" max="7932" width="16" style="17" bestFit="1" customWidth="1"/>
    <col min="7933" max="8175" width="9.140625" style="17"/>
    <col min="8176" max="8176" width="15.140625" style="17" bestFit="1" customWidth="1"/>
    <col min="8177" max="8177" width="18.28515625" style="17" bestFit="1" customWidth="1"/>
    <col min="8178" max="8178" width="15.5703125" style="17" bestFit="1" customWidth="1"/>
    <col min="8179" max="8179" width="13.5703125" style="17" bestFit="1" customWidth="1"/>
    <col min="8180" max="8180" width="15" style="17" bestFit="1" customWidth="1"/>
    <col min="8181" max="8181" width="14.85546875" style="17" bestFit="1" customWidth="1"/>
    <col min="8182" max="8182" width="17.85546875" style="17" bestFit="1" customWidth="1"/>
    <col min="8183" max="8183" width="20.28515625" style="17" bestFit="1" customWidth="1"/>
    <col min="8184" max="8184" width="20.85546875" style="17" bestFit="1" customWidth="1"/>
    <col min="8185" max="8185" width="27.140625" style="17" bestFit="1" customWidth="1"/>
    <col min="8186" max="8186" width="28" style="17" bestFit="1" customWidth="1"/>
    <col min="8187" max="8187" width="23.140625" style="17" bestFit="1" customWidth="1"/>
    <col min="8188" max="8188" width="16" style="17" bestFit="1" customWidth="1"/>
    <col min="8189" max="8431" width="9.140625" style="17"/>
    <col min="8432" max="8432" width="15.140625" style="17" bestFit="1" customWidth="1"/>
    <col min="8433" max="8433" width="18.28515625" style="17" bestFit="1" customWidth="1"/>
    <col min="8434" max="8434" width="15.5703125" style="17" bestFit="1" customWidth="1"/>
    <col min="8435" max="8435" width="13.5703125" style="17" bestFit="1" customWidth="1"/>
    <col min="8436" max="8436" width="15" style="17" bestFit="1" customWidth="1"/>
    <col min="8437" max="8437" width="14.85546875" style="17" bestFit="1" customWidth="1"/>
    <col min="8438" max="8438" width="17.85546875" style="17" bestFit="1" customWidth="1"/>
    <col min="8439" max="8439" width="20.28515625" style="17" bestFit="1" customWidth="1"/>
    <col min="8440" max="8440" width="20.85546875" style="17" bestFit="1" customWidth="1"/>
    <col min="8441" max="8441" width="27.140625" style="17" bestFit="1" customWidth="1"/>
    <col min="8442" max="8442" width="28" style="17" bestFit="1" customWidth="1"/>
    <col min="8443" max="8443" width="23.140625" style="17" bestFit="1" customWidth="1"/>
    <col min="8444" max="8444" width="16" style="17" bestFit="1" customWidth="1"/>
    <col min="8445" max="8687" width="9.140625" style="17"/>
    <col min="8688" max="8688" width="15.140625" style="17" bestFit="1" customWidth="1"/>
    <col min="8689" max="8689" width="18.28515625" style="17" bestFit="1" customWidth="1"/>
    <col min="8690" max="8690" width="15.5703125" style="17" bestFit="1" customWidth="1"/>
    <col min="8691" max="8691" width="13.5703125" style="17" bestFit="1" customWidth="1"/>
    <col min="8692" max="8692" width="15" style="17" bestFit="1" customWidth="1"/>
    <col min="8693" max="8693" width="14.85546875" style="17" bestFit="1" customWidth="1"/>
    <col min="8694" max="8694" width="17.85546875" style="17" bestFit="1" customWidth="1"/>
    <col min="8695" max="8695" width="20.28515625" style="17" bestFit="1" customWidth="1"/>
    <col min="8696" max="8696" width="20.85546875" style="17" bestFit="1" customWidth="1"/>
    <col min="8697" max="8697" width="27.140625" style="17" bestFit="1" customWidth="1"/>
    <col min="8698" max="8698" width="28" style="17" bestFit="1" customWidth="1"/>
    <col min="8699" max="8699" width="23.140625" style="17" bestFit="1" customWidth="1"/>
    <col min="8700" max="8700" width="16" style="17" bestFit="1" customWidth="1"/>
    <col min="8701" max="8943" width="9.140625" style="17"/>
    <col min="8944" max="8944" width="15.140625" style="17" bestFit="1" customWidth="1"/>
    <col min="8945" max="8945" width="18.28515625" style="17" bestFit="1" customWidth="1"/>
    <col min="8946" max="8946" width="15.5703125" style="17" bestFit="1" customWidth="1"/>
    <col min="8947" max="8947" width="13.5703125" style="17" bestFit="1" customWidth="1"/>
    <col min="8948" max="8948" width="15" style="17" bestFit="1" customWidth="1"/>
    <col min="8949" max="8949" width="14.85546875" style="17" bestFit="1" customWidth="1"/>
    <col min="8950" max="8950" width="17.85546875" style="17" bestFit="1" customWidth="1"/>
    <col min="8951" max="8951" width="20.28515625" style="17" bestFit="1" customWidth="1"/>
    <col min="8952" max="8952" width="20.85546875" style="17" bestFit="1" customWidth="1"/>
    <col min="8953" max="8953" width="27.140625" style="17" bestFit="1" customWidth="1"/>
    <col min="8954" max="8954" width="28" style="17" bestFit="1" customWidth="1"/>
    <col min="8955" max="8955" width="23.140625" style="17" bestFit="1" customWidth="1"/>
    <col min="8956" max="8956" width="16" style="17" bestFit="1" customWidth="1"/>
    <col min="8957" max="9199" width="9.140625" style="17"/>
    <col min="9200" max="9200" width="15.140625" style="17" bestFit="1" customWidth="1"/>
    <col min="9201" max="9201" width="18.28515625" style="17" bestFit="1" customWidth="1"/>
    <col min="9202" max="9202" width="15.5703125" style="17" bestFit="1" customWidth="1"/>
    <col min="9203" max="9203" width="13.5703125" style="17" bestFit="1" customWidth="1"/>
    <col min="9204" max="9204" width="15" style="17" bestFit="1" customWidth="1"/>
    <col min="9205" max="9205" width="14.85546875" style="17" bestFit="1" customWidth="1"/>
    <col min="9206" max="9206" width="17.85546875" style="17" bestFit="1" customWidth="1"/>
    <col min="9207" max="9207" width="20.28515625" style="17" bestFit="1" customWidth="1"/>
    <col min="9208" max="9208" width="20.85546875" style="17" bestFit="1" customWidth="1"/>
    <col min="9209" max="9209" width="27.140625" style="17" bestFit="1" customWidth="1"/>
    <col min="9210" max="9210" width="28" style="17" bestFit="1" customWidth="1"/>
    <col min="9211" max="9211" width="23.140625" style="17" bestFit="1" customWidth="1"/>
    <col min="9212" max="9212" width="16" style="17" bestFit="1" customWidth="1"/>
    <col min="9213" max="9455" width="9.140625" style="17"/>
    <col min="9456" max="9456" width="15.140625" style="17" bestFit="1" customWidth="1"/>
    <col min="9457" max="9457" width="18.28515625" style="17" bestFit="1" customWidth="1"/>
    <col min="9458" max="9458" width="15.5703125" style="17" bestFit="1" customWidth="1"/>
    <col min="9459" max="9459" width="13.5703125" style="17" bestFit="1" customWidth="1"/>
    <col min="9460" max="9460" width="15" style="17" bestFit="1" customWidth="1"/>
    <col min="9461" max="9461" width="14.85546875" style="17" bestFit="1" customWidth="1"/>
    <col min="9462" max="9462" width="17.85546875" style="17" bestFit="1" customWidth="1"/>
    <col min="9463" max="9463" width="20.28515625" style="17" bestFit="1" customWidth="1"/>
    <col min="9464" max="9464" width="20.85546875" style="17" bestFit="1" customWidth="1"/>
    <col min="9465" max="9465" width="27.140625" style="17" bestFit="1" customWidth="1"/>
    <col min="9466" max="9466" width="28" style="17" bestFit="1" customWidth="1"/>
    <col min="9467" max="9467" width="23.140625" style="17" bestFit="1" customWidth="1"/>
    <col min="9468" max="9468" width="16" style="17" bestFit="1" customWidth="1"/>
    <col min="9469" max="9711" width="9.140625" style="17"/>
    <col min="9712" max="9712" width="15.140625" style="17" bestFit="1" customWidth="1"/>
    <col min="9713" max="9713" width="18.28515625" style="17" bestFit="1" customWidth="1"/>
    <col min="9714" max="9714" width="15.5703125" style="17" bestFit="1" customWidth="1"/>
    <col min="9715" max="9715" width="13.5703125" style="17" bestFit="1" customWidth="1"/>
    <col min="9716" max="9716" width="15" style="17" bestFit="1" customWidth="1"/>
    <col min="9717" max="9717" width="14.85546875" style="17" bestFit="1" customWidth="1"/>
    <col min="9718" max="9718" width="17.85546875" style="17" bestFit="1" customWidth="1"/>
    <col min="9719" max="9719" width="20.28515625" style="17" bestFit="1" customWidth="1"/>
    <col min="9720" max="9720" width="20.85546875" style="17" bestFit="1" customWidth="1"/>
    <col min="9721" max="9721" width="27.140625" style="17" bestFit="1" customWidth="1"/>
    <col min="9722" max="9722" width="28" style="17" bestFit="1" customWidth="1"/>
    <col min="9723" max="9723" width="23.140625" style="17" bestFit="1" customWidth="1"/>
    <col min="9724" max="9724" width="16" style="17" bestFit="1" customWidth="1"/>
    <col min="9725" max="9967" width="9.140625" style="17"/>
    <col min="9968" max="9968" width="15.140625" style="17" bestFit="1" customWidth="1"/>
    <col min="9969" max="9969" width="18.28515625" style="17" bestFit="1" customWidth="1"/>
    <col min="9970" max="9970" width="15.5703125" style="17" bestFit="1" customWidth="1"/>
    <col min="9971" max="9971" width="13.5703125" style="17" bestFit="1" customWidth="1"/>
    <col min="9972" max="9972" width="15" style="17" bestFit="1" customWidth="1"/>
    <col min="9973" max="9973" width="14.85546875" style="17" bestFit="1" customWidth="1"/>
    <col min="9974" max="9974" width="17.85546875" style="17" bestFit="1" customWidth="1"/>
    <col min="9975" max="9975" width="20.28515625" style="17" bestFit="1" customWidth="1"/>
    <col min="9976" max="9976" width="20.85546875" style="17" bestFit="1" customWidth="1"/>
    <col min="9977" max="9977" width="27.140625" style="17" bestFit="1" customWidth="1"/>
    <col min="9978" max="9978" width="28" style="17" bestFit="1" customWidth="1"/>
    <col min="9979" max="9979" width="23.140625" style="17" bestFit="1" customWidth="1"/>
    <col min="9980" max="9980" width="16" style="17" bestFit="1" customWidth="1"/>
    <col min="9981" max="10223" width="9.140625" style="17"/>
    <col min="10224" max="10224" width="15.140625" style="17" bestFit="1" customWidth="1"/>
    <col min="10225" max="10225" width="18.28515625" style="17" bestFit="1" customWidth="1"/>
    <col min="10226" max="10226" width="15.5703125" style="17" bestFit="1" customWidth="1"/>
    <col min="10227" max="10227" width="13.5703125" style="17" bestFit="1" customWidth="1"/>
    <col min="10228" max="10228" width="15" style="17" bestFit="1" customWidth="1"/>
    <col min="10229" max="10229" width="14.85546875" style="17" bestFit="1" customWidth="1"/>
    <col min="10230" max="10230" width="17.85546875" style="17" bestFit="1" customWidth="1"/>
    <col min="10231" max="10231" width="20.28515625" style="17" bestFit="1" customWidth="1"/>
    <col min="10232" max="10232" width="20.85546875" style="17" bestFit="1" customWidth="1"/>
    <col min="10233" max="10233" width="27.140625" style="17" bestFit="1" customWidth="1"/>
    <col min="10234" max="10234" width="28" style="17" bestFit="1" customWidth="1"/>
    <col min="10235" max="10235" width="23.140625" style="17" bestFit="1" customWidth="1"/>
    <col min="10236" max="10236" width="16" style="17" bestFit="1" customWidth="1"/>
    <col min="10237" max="10479" width="9.140625" style="17"/>
    <col min="10480" max="10480" width="15.140625" style="17" bestFit="1" customWidth="1"/>
    <col min="10481" max="10481" width="18.28515625" style="17" bestFit="1" customWidth="1"/>
    <col min="10482" max="10482" width="15.5703125" style="17" bestFit="1" customWidth="1"/>
    <col min="10483" max="10483" width="13.5703125" style="17" bestFit="1" customWidth="1"/>
    <col min="10484" max="10484" width="15" style="17" bestFit="1" customWidth="1"/>
    <col min="10485" max="10485" width="14.85546875" style="17" bestFit="1" customWidth="1"/>
    <col min="10486" max="10486" width="17.85546875" style="17" bestFit="1" customWidth="1"/>
    <col min="10487" max="10487" width="20.28515625" style="17" bestFit="1" customWidth="1"/>
    <col min="10488" max="10488" width="20.85546875" style="17" bestFit="1" customWidth="1"/>
    <col min="10489" max="10489" width="27.140625" style="17" bestFit="1" customWidth="1"/>
    <col min="10490" max="10490" width="28" style="17" bestFit="1" customWidth="1"/>
    <col min="10491" max="10491" width="23.140625" style="17" bestFit="1" customWidth="1"/>
    <col min="10492" max="10492" width="16" style="17" bestFit="1" customWidth="1"/>
    <col min="10493" max="10735" width="9.140625" style="17"/>
    <col min="10736" max="10736" width="15.140625" style="17" bestFit="1" customWidth="1"/>
    <col min="10737" max="10737" width="18.28515625" style="17" bestFit="1" customWidth="1"/>
    <col min="10738" max="10738" width="15.5703125" style="17" bestFit="1" customWidth="1"/>
    <col min="10739" max="10739" width="13.5703125" style="17" bestFit="1" customWidth="1"/>
    <col min="10740" max="10740" width="15" style="17" bestFit="1" customWidth="1"/>
    <col min="10741" max="10741" width="14.85546875" style="17" bestFit="1" customWidth="1"/>
    <col min="10742" max="10742" width="17.85546875" style="17" bestFit="1" customWidth="1"/>
    <col min="10743" max="10743" width="20.28515625" style="17" bestFit="1" customWidth="1"/>
    <col min="10744" max="10744" width="20.85546875" style="17" bestFit="1" customWidth="1"/>
    <col min="10745" max="10745" width="27.140625" style="17" bestFit="1" customWidth="1"/>
    <col min="10746" max="10746" width="28" style="17" bestFit="1" customWidth="1"/>
    <col min="10747" max="10747" width="23.140625" style="17" bestFit="1" customWidth="1"/>
    <col min="10748" max="10748" width="16" style="17" bestFit="1" customWidth="1"/>
    <col min="10749" max="10991" width="9.140625" style="17"/>
    <col min="10992" max="10992" width="15.140625" style="17" bestFit="1" customWidth="1"/>
    <col min="10993" max="10993" width="18.28515625" style="17" bestFit="1" customWidth="1"/>
    <col min="10994" max="10994" width="15.5703125" style="17" bestFit="1" customWidth="1"/>
    <col min="10995" max="10995" width="13.5703125" style="17" bestFit="1" customWidth="1"/>
    <col min="10996" max="10996" width="15" style="17" bestFit="1" customWidth="1"/>
    <col min="10997" max="10997" width="14.85546875" style="17" bestFit="1" customWidth="1"/>
    <col min="10998" max="10998" width="17.85546875" style="17" bestFit="1" customWidth="1"/>
    <col min="10999" max="10999" width="20.28515625" style="17" bestFit="1" customWidth="1"/>
    <col min="11000" max="11000" width="20.85546875" style="17" bestFit="1" customWidth="1"/>
    <col min="11001" max="11001" width="27.140625" style="17" bestFit="1" customWidth="1"/>
    <col min="11002" max="11002" width="28" style="17" bestFit="1" customWidth="1"/>
    <col min="11003" max="11003" width="23.140625" style="17" bestFit="1" customWidth="1"/>
    <col min="11004" max="11004" width="16" style="17" bestFit="1" customWidth="1"/>
    <col min="11005" max="11247" width="9.140625" style="17"/>
    <col min="11248" max="11248" width="15.140625" style="17" bestFit="1" customWidth="1"/>
    <col min="11249" max="11249" width="18.28515625" style="17" bestFit="1" customWidth="1"/>
    <col min="11250" max="11250" width="15.5703125" style="17" bestFit="1" customWidth="1"/>
    <col min="11251" max="11251" width="13.5703125" style="17" bestFit="1" customWidth="1"/>
    <col min="11252" max="11252" width="15" style="17" bestFit="1" customWidth="1"/>
    <col min="11253" max="11253" width="14.85546875" style="17" bestFit="1" customWidth="1"/>
    <col min="11254" max="11254" width="17.85546875" style="17" bestFit="1" customWidth="1"/>
    <col min="11255" max="11255" width="20.28515625" style="17" bestFit="1" customWidth="1"/>
    <col min="11256" max="11256" width="20.85546875" style="17" bestFit="1" customWidth="1"/>
    <col min="11257" max="11257" width="27.140625" style="17" bestFit="1" customWidth="1"/>
    <col min="11258" max="11258" width="28" style="17" bestFit="1" customWidth="1"/>
    <col min="11259" max="11259" width="23.140625" style="17" bestFit="1" customWidth="1"/>
    <col min="11260" max="11260" width="16" style="17" bestFit="1" customWidth="1"/>
    <col min="11261" max="11503" width="9.140625" style="17"/>
    <col min="11504" max="11504" width="15.140625" style="17" bestFit="1" customWidth="1"/>
    <col min="11505" max="11505" width="18.28515625" style="17" bestFit="1" customWidth="1"/>
    <col min="11506" max="11506" width="15.5703125" style="17" bestFit="1" customWidth="1"/>
    <col min="11507" max="11507" width="13.5703125" style="17" bestFit="1" customWidth="1"/>
    <col min="11508" max="11508" width="15" style="17" bestFit="1" customWidth="1"/>
    <col min="11509" max="11509" width="14.85546875" style="17" bestFit="1" customWidth="1"/>
    <col min="11510" max="11510" width="17.85546875" style="17" bestFit="1" customWidth="1"/>
    <col min="11511" max="11511" width="20.28515625" style="17" bestFit="1" customWidth="1"/>
    <col min="11512" max="11512" width="20.85546875" style="17" bestFit="1" customWidth="1"/>
    <col min="11513" max="11513" width="27.140625" style="17" bestFit="1" customWidth="1"/>
    <col min="11514" max="11514" width="28" style="17" bestFit="1" customWidth="1"/>
    <col min="11515" max="11515" width="23.140625" style="17" bestFit="1" customWidth="1"/>
    <col min="11516" max="11516" width="16" style="17" bestFit="1" customWidth="1"/>
    <col min="11517" max="11759" width="9.140625" style="17"/>
    <col min="11760" max="11760" width="15.140625" style="17" bestFit="1" customWidth="1"/>
    <col min="11761" max="11761" width="18.28515625" style="17" bestFit="1" customWidth="1"/>
    <col min="11762" max="11762" width="15.5703125" style="17" bestFit="1" customWidth="1"/>
    <col min="11763" max="11763" width="13.5703125" style="17" bestFit="1" customWidth="1"/>
    <col min="11764" max="11764" width="15" style="17" bestFit="1" customWidth="1"/>
    <col min="11765" max="11765" width="14.85546875" style="17" bestFit="1" customWidth="1"/>
    <col min="11766" max="11766" width="17.85546875" style="17" bestFit="1" customWidth="1"/>
    <col min="11767" max="11767" width="20.28515625" style="17" bestFit="1" customWidth="1"/>
    <col min="11768" max="11768" width="20.85546875" style="17" bestFit="1" customWidth="1"/>
    <col min="11769" max="11769" width="27.140625" style="17" bestFit="1" customWidth="1"/>
    <col min="11770" max="11770" width="28" style="17" bestFit="1" customWidth="1"/>
    <col min="11771" max="11771" width="23.140625" style="17" bestFit="1" customWidth="1"/>
    <col min="11772" max="11772" width="16" style="17" bestFit="1" customWidth="1"/>
    <col min="11773" max="12015" width="9.140625" style="17"/>
    <col min="12016" max="12016" width="15.140625" style="17" bestFit="1" customWidth="1"/>
    <col min="12017" max="12017" width="18.28515625" style="17" bestFit="1" customWidth="1"/>
    <col min="12018" max="12018" width="15.5703125" style="17" bestFit="1" customWidth="1"/>
    <col min="12019" max="12019" width="13.5703125" style="17" bestFit="1" customWidth="1"/>
    <col min="12020" max="12020" width="15" style="17" bestFit="1" customWidth="1"/>
    <col min="12021" max="12021" width="14.85546875" style="17" bestFit="1" customWidth="1"/>
    <col min="12022" max="12022" width="17.85546875" style="17" bestFit="1" customWidth="1"/>
    <col min="12023" max="12023" width="20.28515625" style="17" bestFit="1" customWidth="1"/>
    <col min="12024" max="12024" width="20.85546875" style="17" bestFit="1" customWidth="1"/>
    <col min="12025" max="12025" width="27.140625" style="17" bestFit="1" customWidth="1"/>
    <col min="12026" max="12026" width="28" style="17" bestFit="1" customWidth="1"/>
    <col min="12027" max="12027" width="23.140625" style="17" bestFit="1" customWidth="1"/>
    <col min="12028" max="12028" width="16" style="17" bestFit="1" customWidth="1"/>
    <col min="12029" max="12271" width="9.140625" style="17"/>
    <col min="12272" max="12272" width="15.140625" style="17" bestFit="1" customWidth="1"/>
    <col min="12273" max="12273" width="18.28515625" style="17" bestFit="1" customWidth="1"/>
    <col min="12274" max="12274" width="15.5703125" style="17" bestFit="1" customWidth="1"/>
    <col min="12275" max="12275" width="13.5703125" style="17" bestFit="1" customWidth="1"/>
    <col min="12276" max="12276" width="15" style="17" bestFit="1" customWidth="1"/>
    <col min="12277" max="12277" width="14.85546875" style="17" bestFit="1" customWidth="1"/>
    <col min="12278" max="12278" width="17.85546875" style="17" bestFit="1" customWidth="1"/>
    <col min="12279" max="12279" width="20.28515625" style="17" bestFit="1" customWidth="1"/>
    <col min="12280" max="12280" width="20.85546875" style="17" bestFit="1" customWidth="1"/>
    <col min="12281" max="12281" width="27.140625" style="17" bestFit="1" customWidth="1"/>
    <col min="12282" max="12282" width="28" style="17" bestFit="1" customWidth="1"/>
    <col min="12283" max="12283" width="23.140625" style="17" bestFit="1" customWidth="1"/>
    <col min="12284" max="12284" width="16" style="17" bestFit="1" customWidth="1"/>
    <col min="12285" max="12527" width="9.140625" style="17"/>
    <col min="12528" max="12528" width="15.140625" style="17" bestFit="1" customWidth="1"/>
    <col min="12529" max="12529" width="18.28515625" style="17" bestFit="1" customWidth="1"/>
    <col min="12530" max="12530" width="15.5703125" style="17" bestFit="1" customWidth="1"/>
    <col min="12531" max="12531" width="13.5703125" style="17" bestFit="1" customWidth="1"/>
    <col min="12532" max="12532" width="15" style="17" bestFit="1" customWidth="1"/>
    <col min="12533" max="12533" width="14.85546875" style="17" bestFit="1" customWidth="1"/>
    <col min="12534" max="12534" width="17.85546875" style="17" bestFit="1" customWidth="1"/>
    <col min="12535" max="12535" width="20.28515625" style="17" bestFit="1" customWidth="1"/>
    <col min="12536" max="12536" width="20.85546875" style="17" bestFit="1" customWidth="1"/>
    <col min="12537" max="12537" width="27.140625" style="17" bestFit="1" customWidth="1"/>
    <col min="12538" max="12538" width="28" style="17" bestFit="1" customWidth="1"/>
    <col min="12539" max="12539" width="23.140625" style="17" bestFit="1" customWidth="1"/>
    <col min="12540" max="12540" width="16" style="17" bestFit="1" customWidth="1"/>
    <col min="12541" max="12783" width="9.140625" style="17"/>
    <col min="12784" max="12784" width="15.140625" style="17" bestFit="1" customWidth="1"/>
    <col min="12785" max="12785" width="18.28515625" style="17" bestFit="1" customWidth="1"/>
    <col min="12786" max="12786" width="15.5703125" style="17" bestFit="1" customWidth="1"/>
    <col min="12787" max="12787" width="13.5703125" style="17" bestFit="1" customWidth="1"/>
    <col min="12788" max="12788" width="15" style="17" bestFit="1" customWidth="1"/>
    <col min="12789" max="12789" width="14.85546875" style="17" bestFit="1" customWidth="1"/>
    <col min="12790" max="12790" width="17.85546875" style="17" bestFit="1" customWidth="1"/>
    <col min="12791" max="12791" width="20.28515625" style="17" bestFit="1" customWidth="1"/>
    <col min="12792" max="12792" width="20.85546875" style="17" bestFit="1" customWidth="1"/>
    <col min="12793" max="12793" width="27.140625" style="17" bestFit="1" customWidth="1"/>
    <col min="12794" max="12794" width="28" style="17" bestFit="1" customWidth="1"/>
    <col min="12795" max="12795" width="23.140625" style="17" bestFit="1" customWidth="1"/>
    <col min="12796" max="12796" width="16" style="17" bestFit="1" customWidth="1"/>
    <col min="12797" max="13039" width="9.140625" style="17"/>
    <col min="13040" max="13040" width="15.140625" style="17" bestFit="1" customWidth="1"/>
    <col min="13041" max="13041" width="18.28515625" style="17" bestFit="1" customWidth="1"/>
    <col min="13042" max="13042" width="15.5703125" style="17" bestFit="1" customWidth="1"/>
    <col min="13043" max="13043" width="13.5703125" style="17" bestFit="1" customWidth="1"/>
    <col min="13044" max="13044" width="15" style="17" bestFit="1" customWidth="1"/>
    <col min="13045" max="13045" width="14.85546875" style="17" bestFit="1" customWidth="1"/>
    <col min="13046" max="13046" width="17.85546875" style="17" bestFit="1" customWidth="1"/>
    <col min="13047" max="13047" width="20.28515625" style="17" bestFit="1" customWidth="1"/>
    <col min="13048" max="13048" width="20.85546875" style="17" bestFit="1" customWidth="1"/>
    <col min="13049" max="13049" width="27.140625" style="17" bestFit="1" customWidth="1"/>
    <col min="13050" max="13050" width="28" style="17" bestFit="1" customWidth="1"/>
    <col min="13051" max="13051" width="23.140625" style="17" bestFit="1" customWidth="1"/>
    <col min="13052" max="13052" width="16" style="17" bestFit="1" customWidth="1"/>
    <col min="13053" max="13295" width="9.140625" style="17"/>
    <col min="13296" max="13296" width="15.140625" style="17" bestFit="1" customWidth="1"/>
    <col min="13297" max="13297" width="18.28515625" style="17" bestFit="1" customWidth="1"/>
    <col min="13298" max="13298" width="15.5703125" style="17" bestFit="1" customWidth="1"/>
    <col min="13299" max="13299" width="13.5703125" style="17" bestFit="1" customWidth="1"/>
    <col min="13300" max="13300" width="15" style="17" bestFit="1" customWidth="1"/>
    <col min="13301" max="13301" width="14.85546875" style="17" bestFit="1" customWidth="1"/>
    <col min="13302" max="13302" width="17.85546875" style="17" bestFit="1" customWidth="1"/>
    <col min="13303" max="13303" width="20.28515625" style="17" bestFit="1" customWidth="1"/>
    <col min="13304" max="13304" width="20.85546875" style="17" bestFit="1" customWidth="1"/>
    <col min="13305" max="13305" width="27.140625" style="17" bestFit="1" customWidth="1"/>
    <col min="13306" max="13306" width="28" style="17" bestFit="1" customWidth="1"/>
    <col min="13307" max="13307" width="23.140625" style="17" bestFit="1" customWidth="1"/>
    <col min="13308" max="13308" width="16" style="17" bestFit="1" customWidth="1"/>
    <col min="13309" max="13551" width="9.140625" style="17"/>
    <col min="13552" max="13552" width="15.140625" style="17" bestFit="1" customWidth="1"/>
    <col min="13553" max="13553" width="18.28515625" style="17" bestFit="1" customWidth="1"/>
    <col min="13554" max="13554" width="15.5703125" style="17" bestFit="1" customWidth="1"/>
    <col min="13555" max="13555" width="13.5703125" style="17" bestFit="1" customWidth="1"/>
    <col min="13556" max="13556" width="15" style="17" bestFit="1" customWidth="1"/>
    <col min="13557" max="13557" width="14.85546875" style="17" bestFit="1" customWidth="1"/>
    <col min="13558" max="13558" width="17.85546875" style="17" bestFit="1" customWidth="1"/>
    <col min="13559" max="13559" width="20.28515625" style="17" bestFit="1" customWidth="1"/>
    <col min="13560" max="13560" width="20.85546875" style="17" bestFit="1" customWidth="1"/>
    <col min="13561" max="13561" width="27.140625" style="17" bestFit="1" customWidth="1"/>
    <col min="13562" max="13562" width="28" style="17" bestFit="1" customWidth="1"/>
    <col min="13563" max="13563" width="23.140625" style="17" bestFit="1" customWidth="1"/>
    <col min="13564" max="13564" width="16" style="17" bestFit="1" customWidth="1"/>
    <col min="13565" max="13807" width="9.140625" style="17"/>
    <col min="13808" max="13808" width="15.140625" style="17" bestFit="1" customWidth="1"/>
    <col min="13809" max="13809" width="18.28515625" style="17" bestFit="1" customWidth="1"/>
    <col min="13810" max="13810" width="15.5703125" style="17" bestFit="1" customWidth="1"/>
    <col min="13811" max="13811" width="13.5703125" style="17" bestFit="1" customWidth="1"/>
    <col min="13812" max="13812" width="15" style="17" bestFit="1" customWidth="1"/>
    <col min="13813" max="13813" width="14.85546875" style="17" bestFit="1" customWidth="1"/>
    <col min="13814" max="13814" width="17.85546875" style="17" bestFit="1" customWidth="1"/>
    <col min="13815" max="13815" width="20.28515625" style="17" bestFit="1" customWidth="1"/>
    <col min="13816" max="13816" width="20.85546875" style="17" bestFit="1" customWidth="1"/>
    <col min="13817" max="13817" width="27.140625" style="17" bestFit="1" customWidth="1"/>
    <col min="13818" max="13818" width="28" style="17" bestFit="1" customWidth="1"/>
    <col min="13819" max="13819" width="23.140625" style="17" bestFit="1" customWidth="1"/>
    <col min="13820" max="13820" width="16" style="17" bestFit="1" customWidth="1"/>
    <col min="13821" max="14063" width="9.140625" style="17"/>
    <col min="14064" max="14064" width="15.140625" style="17" bestFit="1" customWidth="1"/>
    <col min="14065" max="14065" width="18.28515625" style="17" bestFit="1" customWidth="1"/>
    <col min="14066" max="14066" width="15.5703125" style="17" bestFit="1" customWidth="1"/>
    <col min="14067" max="14067" width="13.5703125" style="17" bestFit="1" customWidth="1"/>
    <col min="14068" max="14068" width="15" style="17" bestFit="1" customWidth="1"/>
    <col min="14069" max="14069" width="14.85546875" style="17" bestFit="1" customWidth="1"/>
    <col min="14070" max="14070" width="17.85546875" style="17" bestFit="1" customWidth="1"/>
    <col min="14071" max="14071" width="20.28515625" style="17" bestFit="1" customWidth="1"/>
    <col min="14072" max="14072" width="20.85546875" style="17" bestFit="1" customWidth="1"/>
    <col min="14073" max="14073" width="27.140625" style="17" bestFit="1" customWidth="1"/>
    <col min="14074" max="14074" width="28" style="17" bestFit="1" customWidth="1"/>
    <col min="14075" max="14075" width="23.140625" style="17" bestFit="1" customWidth="1"/>
    <col min="14076" max="14076" width="16" style="17" bestFit="1" customWidth="1"/>
    <col min="14077" max="14319" width="9.140625" style="17"/>
    <col min="14320" max="14320" width="15.140625" style="17" bestFit="1" customWidth="1"/>
    <col min="14321" max="14321" width="18.28515625" style="17" bestFit="1" customWidth="1"/>
    <col min="14322" max="14322" width="15.5703125" style="17" bestFit="1" customWidth="1"/>
    <col min="14323" max="14323" width="13.5703125" style="17" bestFit="1" customWidth="1"/>
    <col min="14324" max="14324" width="15" style="17" bestFit="1" customWidth="1"/>
    <col min="14325" max="14325" width="14.85546875" style="17" bestFit="1" customWidth="1"/>
    <col min="14326" max="14326" width="17.85546875" style="17" bestFit="1" customWidth="1"/>
    <col min="14327" max="14327" width="20.28515625" style="17" bestFit="1" customWidth="1"/>
    <col min="14328" max="14328" width="20.85546875" style="17" bestFit="1" customWidth="1"/>
    <col min="14329" max="14329" width="27.140625" style="17" bestFit="1" customWidth="1"/>
    <col min="14330" max="14330" width="28" style="17" bestFit="1" customWidth="1"/>
    <col min="14331" max="14331" width="23.140625" style="17" bestFit="1" customWidth="1"/>
    <col min="14332" max="14332" width="16" style="17" bestFit="1" customWidth="1"/>
    <col min="14333" max="14575" width="9.140625" style="17"/>
    <col min="14576" max="14576" width="15.140625" style="17" bestFit="1" customWidth="1"/>
    <col min="14577" max="14577" width="18.28515625" style="17" bestFit="1" customWidth="1"/>
    <col min="14578" max="14578" width="15.5703125" style="17" bestFit="1" customWidth="1"/>
    <col min="14579" max="14579" width="13.5703125" style="17" bestFit="1" customWidth="1"/>
    <col min="14580" max="14580" width="15" style="17" bestFit="1" customWidth="1"/>
    <col min="14581" max="14581" width="14.85546875" style="17" bestFit="1" customWidth="1"/>
    <col min="14582" max="14582" width="17.85546875" style="17" bestFit="1" customWidth="1"/>
    <col min="14583" max="14583" width="20.28515625" style="17" bestFit="1" customWidth="1"/>
    <col min="14584" max="14584" width="20.85546875" style="17" bestFit="1" customWidth="1"/>
    <col min="14585" max="14585" width="27.140625" style="17" bestFit="1" customWidth="1"/>
    <col min="14586" max="14586" width="28" style="17" bestFit="1" customWidth="1"/>
    <col min="14587" max="14587" width="23.140625" style="17" bestFit="1" customWidth="1"/>
    <col min="14588" max="14588" width="16" style="17" bestFit="1" customWidth="1"/>
    <col min="14589" max="14831" width="9.140625" style="17"/>
    <col min="14832" max="14832" width="15.140625" style="17" bestFit="1" customWidth="1"/>
    <col min="14833" max="14833" width="18.28515625" style="17" bestFit="1" customWidth="1"/>
    <col min="14834" max="14834" width="15.5703125" style="17" bestFit="1" customWidth="1"/>
    <col min="14835" max="14835" width="13.5703125" style="17" bestFit="1" customWidth="1"/>
    <col min="14836" max="14836" width="15" style="17" bestFit="1" customWidth="1"/>
    <col min="14837" max="14837" width="14.85546875" style="17" bestFit="1" customWidth="1"/>
    <col min="14838" max="14838" width="17.85546875" style="17" bestFit="1" customWidth="1"/>
    <col min="14839" max="14839" width="20.28515625" style="17" bestFit="1" customWidth="1"/>
    <col min="14840" max="14840" width="20.85546875" style="17" bestFit="1" customWidth="1"/>
    <col min="14841" max="14841" width="27.140625" style="17" bestFit="1" customWidth="1"/>
    <col min="14842" max="14842" width="28" style="17" bestFit="1" customWidth="1"/>
    <col min="14843" max="14843" width="23.140625" style="17" bestFit="1" customWidth="1"/>
    <col min="14844" max="14844" width="16" style="17" bestFit="1" customWidth="1"/>
    <col min="14845" max="15087" width="9.140625" style="17"/>
    <col min="15088" max="15088" width="15.140625" style="17" bestFit="1" customWidth="1"/>
    <col min="15089" max="15089" width="18.28515625" style="17" bestFit="1" customWidth="1"/>
    <col min="15090" max="15090" width="15.5703125" style="17" bestFit="1" customWidth="1"/>
    <col min="15091" max="15091" width="13.5703125" style="17" bestFit="1" customWidth="1"/>
    <col min="15092" max="15092" width="15" style="17" bestFit="1" customWidth="1"/>
    <col min="15093" max="15093" width="14.85546875" style="17" bestFit="1" customWidth="1"/>
    <col min="15094" max="15094" width="17.85546875" style="17" bestFit="1" customWidth="1"/>
    <col min="15095" max="15095" width="20.28515625" style="17" bestFit="1" customWidth="1"/>
    <col min="15096" max="15096" width="20.85546875" style="17" bestFit="1" customWidth="1"/>
    <col min="15097" max="15097" width="27.140625" style="17" bestFit="1" customWidth="1"/>
    <col min="15098" max="15098" width="28" style="17" bestFit="1" customWidth="1"/>
    <col min="15099" max="15099" width="23.140625" style="17" bestFit="1" customWidth="1"/>
    <col min="15100" max="15100" width="16" style="17" bestFit="1" customWidth="1"/>
    <col min="15101" max="15343" width="9.140625" style="17"/>
    <col min="15344" max="15344" width="15.140625" style="17" bestFit="1" customWidth="1"/>
    <col min="15345" max="15345" width="18.28515625" style="17" bestFit="1" customWidth="1"/>
    <col min="15346" max="15346" width="15.5703125" style="17" bestFit="1" customWidth="1"/>
    <col min="15347" max="15347" width="13.5703125" style="17" bestFit="1" customWidth="1"/>
    <col min="15348" max="15348" width="15" style="17" bestFit="1" customWidth="1"/>
    <col min="15349" max="15349" width="14.85546875" style="17" bestFit="1" customWidth="1"/>
    <col min="15350" max="15350" width="17.85546875" style="17" bestFit="1" customWidth="1"/>
    <col min="15351" max="15351" width="20.28515625" style="17" bestFit="1" customWidth="1"/>
    <col min="15352" max="15352" width="20.85546875" style="17" bestFit="1" customWidth="1"/>
    <col min="15353" max="15353" width="27.140625" style="17" bestFit="1" customWidth="1"/>
    <col min="15354" max="15354" width="28" style="17" bestFit="1" customWidth="1"/>
    <col min="15355" max="15355" width="23.140625" style="17" bestFit="1" customWidth="1"/>
    <col min="15356" max="15356" width="16" style="17" bestFit="1" customWidth="1"/>
    <col min="15357" max="15599" width="9.140625" style="17"/>
    <col min="15600" max="15600" width="15.140625" style="17" bestFit="1" customWidth="1"/>
    <col min="15601" max="15601" width="18.28515625" style="17" bestFit="1" customWidth="1"/>
    <col min="15602" max="15602" width="15.5703125" style="17" bestFit="1" customWidth="1"/>
    <col min="15603" max="15603" width="13.5703125" style="17" bestFit="1" customWidth="1"/>
    <col min="15604" max="15604" width="15" style="17" bestFit="1" customWidth="1"/>
    <col min="15605" max="15605" width="14.85546875" style="17" bestFit="1" customWidth="1"/>
    <col min="15606" max="15606" width="17.85546875" style="17" bestFit="1" customWidth="1"/>
    <col min="15607" max="15607" width="20.28515625" style="17" bestFit="1" customWidth="1"/>
    <col min="15608" max="15608" width="20.85546875" style="17" bestFit="1" customWidth="1"/>
    <col min="15609" max="15609" width="27.140625" style="17" bestFit="1" customWidth="1"/>
    <col min="15610" max="15610" width="28" style="17" bestFit="1" customWidth="1"/>
    <col min="15611" max="15611" width="23.140625" style="17" bestFit="1" customWidth="1"/>
    <col min="15612" max="15612" width="16" style="17" bestFit="1" customWidth="1"/>
    <col min="15613" max="15855" width="9.140625" style="17"/>
    <col min="15856" max="15856" width="15.140625" style="17" bestFit="1" customWidth="1"/>
    <col min="15857" max="15857" width="18.28515625" style="17" bestFit="1" customWidth="1"/>
    <col min="15858" max="15858" width="15.5703125" style="17" bestFit="1" customWidth="1"/>
    <col min="15859" max="15859" width="13.5703125" style="17" bestFit="1" customWidth="1"/>
    <col min="15860" max="15860" width="15" style="17" bestFit="1" customWidth="1"/>
    <col min="15861" max="15861" width="14.85546875" style="17" bestFit="1" customWidth="1"/>
    <col min="15862" max="15862" width="17.85546875" style="17" bestFit="1" customWidth="1"/>
    <col min="15863" max="15863" width="20.28515625" style="17" bestFit="1" customWidth="1"/>
    <col min="15864" max="15864" width="20.85546875" style="17" bestFit="1" customWidth="1"/>
    <col min="15865" max="15865" width="27.140625" style="17" bestFit="1" customWidth="1"/>
    <col min="15866" max="15866" width="28" style="17" bestFit="1" customWidth="1"/>
    <col min="15867" max="15867" width="23.140625" style="17" bestFit="1" customWidth="1"/>
    <col min="15868" max="15868" width="16" style="17" bestFit="1" customWidth="1"/>
    <col min="15869" max="16111" width="9.140625" style="17"/>
    <col min="16112" max="16112" width="15.140625" style="17" bestFit="1" customWidth="1"/>
    <col min="16113" max="16113" width="18.28515625" style="17" bestFit="1" customWidth="1"/>
    <col min="16114" max="16114" width="15.5703125" style="17" bestFit="1" customWidth="1"/>
    <col min="16115" max="16115" width="13.5703125" style="17" bestFit="1" customWidth="1"/>
    <col min="16116" max="16116" width="15" style="17" bestFit="1" customWidth="1"/>
    <col min="16117" max="16117" width="14.85546875" style="17" bestFit="1" customWidth="1"/>
    <col min="16118" max="16118" width="17.85546875" style="17" bestFit="1" customWidth="1"/>
    <col min="16119" max="16119" width="20.28515625" style="17" bestFit="1" customWidth="1"/>
    <col min="16120" max="16120" width="20.85546875" style="17" bestFit="1" customWidth="1"/>
    <col min="16121" max="16121" width="27.140625" style="17" bestFit="1" customWidth="1"/>
    <col min="16122" max="16122" width="28" style="17" bestFit="1" customWidth="1"/>
    <col min="16123" max="16123" width="23.140625" style="17" bestFit="1" customWidth="1"/>
    <col min="16124" max="16124" width="16" style="17" bestFit="1" customWidth="1"/>
    <col min="16125" max="16384" width="9.140625" style="17"/>
  </cols>
  <sheetData>
    <row r="1" spans="1:16" ht="18.75" customHeight="1" x14ac:dyDescent="0.35">
      <c r="A1" s="16" t="s">
        <v>76</v>
      </c>
      <c r="B1" s="16" t="s">
        <v>4642</v>
      </c>
      <c r="C1" s="16" t="s">
        <v>4133</v>
      </c>
      <c r="D1" s="16" t="s">
        <v>4135</v>
      </c>
      <c r="E1" s="16" t="s">
        <v>4134</v>
      </c>
      <c r="F1" s="16" t="s">
        <v>6509</v>
      </c>
      <c r="G1" s="16"/>
      <c r="H1" s="16"/>
      <c r="I1" s="16" t="s">
        <v>211</v>
      </c>
      <c r="J1" s="16" t="s">
        <v>209</v>
      </c>
      <c r="K1" s="21" t="s">
        <v>1</v>
      </c>
      <c r="L1" s="16" t="s">
        <v>210</v>
      </c>
      <c r="M1" s="16" t="s">
        <v>211</v>
      </c>
      <c r="N1" s="16" t="s">
        <v>15</v>
      </c>
      <c r="O1" s="16" t="s">
        <v>16</v>
      </c>
      <c r="P1" s="21" t="s">
        <v>4232</v>
      </c>
    </row>
    <row r="2" spans="1:16" ht="18.75" customHeight="1" x14ac:dyDescent="0.35">
      <c r="A2" s="24" t="s">
        <v>4233</v>
      </c>
      <c r="B2" s="18" t="s">
        <v>4643</v>
      </c>
      <c r="C2" s="24" t="s">
        <v>4559</v>
      </c>
      <c r="D2" s="18" t="s">
        <v>225</v>
      </c>
      <c r="E2" s="18" t="s">
        <v>226</v>
      </c>
      <c r="F2" s="24" t="s">
        <v>6510</v>
      </c>
      <c r="G2" s="24" t="s">
        <v>6209</v>
      </c>
      <c r="H2" s="24" t="s">
        <v>7215</v>
      </c>
      <c r="I2" s="24" t="s">
        <v>224</v>
      </c>
      <c r="J2" s="18" t="s">
        <v>212</v>
      </c>
      <c r="K2" s="22" t="s">
        <v>26</v>
      </c>
      <c r="L2" s="18" t="s">
        <v>213</v>
      </c>
      <c r="M2" s="18" t="s">
        <v>224</v>
      </c>
      <c r="N2" s="18" t="s">
        <v>17</v>
      </c>
      <c r="O2" s="18"/>
      <c r="P2" s="17" t="s">
        <v>4234</v>
      </c>
    </row>
    <row r="3" spans="1:16" ht="18.75" customHeight="1" x14ac:dyDescent="0.35">
      <c r="A3" s="24" t="s">
        <v>4233</v>
      </c>
      <c r="B3" s="18" t="s">
        <v>4643</v>
      </c>
      <c r="C3" s="24" t="s">
        <v>4566</v>
      </c>
      <c r="D3" s="18" t="s">
        <v>246</v>
      </c>
      <c r="E3" s="18" t="s">
        <v>247</v>
      </c>
      <c r="F3" s="24" t="s">
        <v>6511</v>
      </c>
      <c r="G3" s="24" t="s">
        <v>4234</v>
      </c>
      <c r="H3" s="24" t="s">
        <v>7222</v>
      </c>
      <c r="I3" s="24" t="s">
        <v>245</v>
      </c>
      <c r="J3" s="18" t="s">
        <v>212</v>
      </c>
      <c r="K3" s="22" t="s">
        <v>26</v>
      </c>
      <c r="L3" s="18" t="s">
        <v>213</v>
      </c>
      <c r="M3" s="18" t="s">
        <v>245</v>
      </c>
      <c r="N3" s="18" t="s">
        <v>17</v>
      </c>
      <c r="O3" s="18"/>
      <c r="P3" s="17" t="s">
        <v>4234</v>
      </c>
    </row>
    <row r="4" spans="1:16" ht="18.75" customHeight="1" x14ac:dyDescent="0.35">
      <c r="A4" s="24" t="s">
        <v>4233</v>
      </c>
      <c r="B4" s="18" t="s">
        <v>4643</v>
      </c>
      <c r="C4" s="24" t="s">
        <v>4583</v>
      </c>
      <c r="D4" s="18" t="s">
        <v>298</v>
      </c>
      <c r="E4" s="18" t="s">
        <v>299</v>
      </c>
      <c r="F4" s="24" t="s">
        <v>6512</v>
      </c>
      <c r="G4" s="24" t="s">
        <v>6233</v>
      </c>
      <c r="H4" s="24" t="s">
        <v>7239</v>
      </c>
      <c r="I4" s="24" t="s">
        <v>297</v>
      </c>
      <c r="J4" s="18" t="s">
        <v>212</v>
      </c>
      <c r="K4" s="22" t="s">
        <v>26</v>
      </c>
      <c r="L4" s="18" t="s">
        <v>213</v>
      </c>
      <c r="M4" s="18" t="s">
        <v>297</v>
      </c>
      <c r="N4" s="18" t="s">
        <v>17</v>
      </c>
      <c r="O4" s="18" t="s">
        <v>284</v>
      </c>
      <c r="P4" s="17" t="s">
        <v>4234</v>
      </c>
    </row>
    <row r="5" spans="1:16" ht="18.75" customHeight="1" x14ac:dyDescent="0.35">
      <c r="A5" s="24" t="s">
        <v>4233</v>
      </c>
      <c r="B5" s="18" t="s">
        <v>4643</v>
      </c>
      <c r="C5" s="24" t="s">
        <v>4580</v>
      </c>
      <c r="D5" s="18" t="s">
        <v>289</v>
      </c>
      <c r="E5" s="18" t="s">
        <v>290</v>
      </c>
      <c r="F5" s="24" t="s">
        <v>6513</v>
      </c>
      <c r="G5" s="24" t="s">
        <v>6230</v>
      </c>
      <c r="H5" s="24" t="s">
        <v>7236</v>
      </c>
      <c r="I5" s="24" t="s">
        <v>288</v>
      </c>
      <c r="J5" s="18" t="s">
        <v>212</v>
      </c>
      <c r="K5" s="22" t="s">
        <v>26</v>
      </c>
      <c r="L5" s="18" t="s">
        <v>213</v>
      </c>
      <c r="M5" s="18" t="s">
        <v>288</v>
      </c>
      <c r="N5" s="18" t="s">
        <v>17</v>
      </c>
      <c r="O5" s="18" t="s">
        <v>284</v>
      </c>
      <c r="P5" s="17" t="s">
        <v>4234</v>
      </c>
    </row>
    <row r="6" spans="1:16" ht="18.75" customHeight="1" x14ac:dyDescent="0.35">
      <c r="A6" s="24" t="s">
        <v>4233</v>
      </c>
      <c r="B6" s="18" t="s">
        <v>4643</v>
      </c>
      <c r="C6" s="24" t="s">
        <v>4558</v>
      </c>
      <c r="D6" s="18" t="s">
        <v>222</v>
      </c>
      <c r="E6" s="18" t="s">
        <v>223</v>
      </c>
      <c r="F6" s="24" t="s">
        <v>6514</v>
      </c>
      <c r="G6" s="24" t="s">
        <v>6208</v>
      </c>
      <c r="H6" s="24" t="s">
        <v>7214</v>
      </c>
      <c r="I6" s="24" t="s">
        <v>221</v>
      </c>
      <c r="J6" s="18" t="s">
        <v>212</v>
      </c>
      <c r="K6" s="22" t="s">
        <v>26</v>
      </c>
      <c r="L6" s="18" t="s">
        <v>213</v>
      </c>
      <c r="M6" s="18" t="s">
        <v>221</v>
      </c>
      <c r="N6" s="18" t="s">
        <v>17</v>
      </c>
      <c r="O6" s="18"/>
      <c r="P6" s="17" t="s">
        <v>4234</v>
      </c>
    </row>
    <row r="7" spans="1:16" ht="18.75" customHeight="1" x14ac:dyDescent="0.35">
      <c r="A7" s="24" t="s">
        <v>4233</v>
      </c>
      <c r="B7" s="18" t="s">
        <v>4643</v>
      </c>
      <c r="C7" s="24" t="s">
        <v>4561</v>
      </c>
      <c r="D7" s="18" t="s">
        <v>231</v>
      </c>
      <c r="E7" s="18" t="s">
        <v>232</v>
      </c>
      <c r="F7" s="24" t="s">
        <v>6515</v>
      </c>
      <c r="G7" s="24" t="s">
        <v>6211</v>
      </c>
      <c r="H7" s="24" t="s">
        <v>7217</v>
      </c>
      <c r="I7" s="24" t="s">
        <v>230</v>
      </c>
      <c r="J7" s="18" t="s">
        <v>212</v>
      </c>
      <c r="K7" s="22" t="s">
        <v>26</v>
      </c>
      <c r="L7" s="18" t="s">
        <v>213</v>
      </c>
      <c r="M7" s="18" t="s">
        <v>230</v>
      </c>
      <c r="N7" s="18" t="s">
        <v>17</v>
      </c>
      <c r="O7" s="18"/>
      <c r="P7" s="17" t="s">
        <v>4234</v>
      </c>
    </row>
    <row r="8" spans="1:16" ht="18.75" customHeight="1" x14ac:dyDescent="0.35">
      <c r="A8" s="24" t="s">
        <v>4233</v>
      </c>
      <c r="B8" s="18" t="s">
        <v>4643</v>
      </c>
      <c r="C8" s="24" t="s">
        <v>4568</v>
      </c>
      <c r="D8" s="18" t="s">
        <v>252</v>
      </c>
      <c r="E8" s="18" t="s">
        <v>253</v>
      </c>
      <c r="F8" s="24" t="s">
        <v>6516</v>
      </c>
      <c r="G8" s="24" t="s">
        <v>6218</v>
      </c>
      <c r="H8" s="24" t="s">
        <v>7224</v>
      </c>
      <c r="I8" s="24" t="s">
        <v>251</v>
      </c>
      <c r="J8" s="18" t="s">
        <v>212</v>
      </c>
      <c r="K8" s="22" t="s">
        <v>26</v>
      </c>
      <c r="L8" s="18" t="s">
        <v>213</v>
      </c>
      <c r="M8" s="18" t="s">
        <v>251</v>
      </c>
      <c r="N8" s="18" t="s">
        <v>17</v>
      </c>
      <c r="O8" s="18"/>
      <c r="P8" s="17" t="s">
        <v>4234</v>
      </c>
    </row>
    <row r="9" spans="1:16" ht="18.75" customHeight="1" x14ac:dyDescent="0.35">
      <c r="A9" s="24" t="s">
        <v>4233</v>
      </c>
      <c r="B9" s="18" t="s">
        <v>4643</v>
      </c>
      <c r="C9" s="24" t="s">
        <v>4557</v>
      </c>
      <c r="D9" s="18" t="s">
        <v>219</v>
      </c>
      <c r="E9" s="18" t="s">
        <v>220</v>
      </c>
      <c r="F9" s="24" t="s">
        <v>6517</v>
      </c>
      <c r="G9" s="24" t="s">
        <v>6207</v>
      </c>
      <c r="H9" s="24" t="s">
        <v>7213</v>
      </c>
      <c r="I9" s="24" t="s">
        <v>218</v>
      </c>
      <c r="J9" s="18" t="s">
        <v>212</v>
      </c>
      <c r="K9" s="22" t="s">
        <v>26</v>
      </c>
      <c r="L9" s="18" t="s">
        <v>213</v>
      </c>
      <c r="M9" s="18" t="s">
        <v>218</v>
      </c>
      <c r="N9" s="18" t="s">
        <v>17</v>
      </c>
      <c r="O9" s="18"/>
      <c r="P9" s="17" t="s">
        <v>4234</v>
      </c>
    </row>
    <row r="10" spans="1:16" ht="18.75" customHeight="1" x14ac:dyDescent="0.35">
      <c r="A10" s="24" t="s">
        <v>4233</v>
      </c>
      <c r="B10" s="18" t="s">
        <v>4643</v>
      </c>
      <c r="C10" s="24" t="s">
        <v>4578</v>
      </c>
      <c r="D10" s="18" t="s">
        <v>282</v>
      </c>
      <c r="E10" s="18" t="s">
        <v>283</v>
      </c>
      <c r="F10" s="24" t="s">
        <v>6518</v>
      </c>
      <c r="G10" s="24" t="s">
        <v>6228</v>
      </c>
      <c r="H10" s="24" t="s">
        <v>7234</v>
      </c>
      <c r="I10" s="24" t="s">
        <v>281</v>
      </c>
      <c r="J10" s="18" t="s">
        <v>212</v>
      </c>
      <c r="K10" s="22" t="s">
        <v>26</v>
      </c>
      <c r="L10" s="18" t="s">
        <v>213</v>
      </c>
      <c r="M10" s="18" t="s">
        <v>281</v>
      </c>
      <c r="N10" s="18" t="s">
        <v>17</v>
      </c>
      <c r="O10" s="18" t="s">
        <v>284</v>
      </c>
      <c r="P10" s="17" t="s">
        <v>4234</v>
      </c>
    </row>
    <row r="11" spans="1:16" ht="18.75" customHeight="1" x14ac:dyDescent="0.35">
      <c r="A11" s="24" t="s">
        <v>4233</v>
      </c>
      <c r="B11" s="18" t="s">
        <v>4643</v>
      </c>
      <c r="C11" s="24" t="s">
        <v>4564</v>
      </c>
      <c r="D11" s="18" t="s">
        <v>240</v>
      </c>
      <c r="E11" s="18" t="s">
        <v>241</v>
      </c>
      <c r="F11" s="24" t="s">
        <v>6519</v>
      </c>
      <c r="G11" s="24" t="s">
        <v>6214</v>
      </c>
      <c r="H11" s="24" t="s">
        <v>7220</v>
      </c>
      <c r="I11" s="24" t="s">
        <v>239</v>
      </c>
      <c r="J11" s="18" t="s">
        <v>212</v>
      </c>
      <c r="K11" s="22" t="s">
        <v>26</v>
      </c>
      <c r="L11" s="18" t="s">
        <v>213</v>
      </c>
      <c r="M11" s="18" t="s">
        <v>239</v>
      </c>
      <c r="N11" s="18" t="s">
        <v>17</v>
      </c>
      <c r="O11" s="18"/>
      <c r="P11" s="17" t="s">
        <v>4234</v>
      </c>
    </row>
    <row r="12" spans="1:16" ht="18.75" customHeight="1" x14ac:dyDescent="0.35">
      <c r="A12" s="24" t="s">
        <v>4233</v>
      </c>
      <c r="B12" s="18" t="s">
        <v>4643</v>
      </c>
      <c r="C12" s="24" t="s">
        <v>4560</v>
      </c>
      <c r="D12" s="18" t="s">
        <v>228</v>
      </c>
      <c r="E12" s="18" t="s">
        <v>229</v>
      </c>
      <c r="F12" s="24" t="s">
        <v>6520</v>
      </c>
      <c r="G12" s="24" t="s">
        <v>6210</v>
      </c>
      <c r="H12" s="24" t="s">
        <v>7216</v>
      </c>
      <c r="I12" s="24" t="s">
        <v>227</v>
      </c>
      <c r="J12" s="18" t="s">
        <v>212</v>
      </c>
      <c r="K12" s="22" t="s">
        <v>26</v>
      </c>
      <c r="L12" s="18" t="s">
        <v>213</v>
      </c>
      <c r="M12" s="18" t="s">
        <v>227</v>
      </c>
      <c r="N12" s="18" t="s">
        <v>17</v>
      </c>
      <c r="O12" s="18"/>
      <c r="P12" s="17" t="s">
        <v>4234</v>
      </c>
    </row>
    <row r="13" spans="1:16" ht="18.75" customHeight="1" x14ac:dyDescent="0.35">
      <c r="A13" s="24" t="s">
        <v>4233</v>
      </c>
      <c r="B13" s="18" t="s">
        <v>4643</v>
      </c>
      <c r="C13" s="24" t="s">
        <v>4567</v>
      </c>
      <c r="D13" s="18" t="s">
        <v>249</v>
      </c>
      <c r="E13" s="18" t="s">
        <v>250</v>
      </c>
      <c r="F13" s="24" t="s">
        <v>6521</v>
      </c>
      <c r="G13" s="24" t="s">
        <v>6217</v>
      </c>
      <c r="H13" s="24" t="s">
        <v>7223</v>
      </c>
      <c r="I13" s="24" t="s">
        <v>248</v>
      </c>
      <c r="J13" s="18" t="s">
        <v>212</v>
      </c>
      <c r="K13" s="22" t="s">
        <v>26</v>
      </c>
      <c r="L13" s="18" t="s">
        <v>213</v>
      </c>
      <c r="M13" s="18" t="s">
        <v>248</v>
      </c>
      <c r="N13" s="18" t="s">
        <v>17</v>
      </c>
      <c r="O13" s="18"/>
      <c r="P13" s="17" t="s">
        <v>4234</v>
      </c>
    </row>
    <row r="14" spans="1:16" ht="18.75" customHeight="1" x14ac:dyDescent="0.35">
      <c r="A14" s="24" t="s">
        <v>4233</v>
      </c>
      <c r="B14" s="18" t="s">
        <v>4643</v>
      </c>
      <c r="C14" s="24" t="s">
        <v>4572</v>
      </c>
      <c r="D14" s="18" t="s">
        <v>264</v>
      </c>
      <c r="E14" s="18" t="s">
        <v>265</v>
      </c>
      <c r="F14" s="24" t="s">
        <v>6522</v>
      </c>
      <c r="G14" s="24" t="s">
        <v>6222</v>
      </c>
      <c r="H14" s="24" t="s">
        <v>7228</v>
      </c>
      <c r="I14" s="24" t="s">
        <v>263</v>
      </c>
      <c r="J14" s="18" t="s">
        <v>212</v>
      </c>
      <c r="K14" s="22" t="s">
        <v>26</v>
      </c>
      <c r="L14" s="18" t="s">
        <v>213</v>
      </c>
      <c r="M14" s="18" t="s">
        <v>263</v>
      </c>
      <c r="N14" s="18" t="s">
        <v>17</v>
      </c>
      <c r="O14" s="18"/>
      <c r="P14" s="17" t="s">
        <v>4234</v>
      </c>
    </row>
    <row r="15" spans="1:16" ht="18.75" customHeight="1" x14ac:dyDescent="0.35">
      <c r="A15" s="24" t="s">
        <v>4233</v>
      </c>
      <c r="B15" s="18" t="s">
        <v>4643</v>
      </c>
      <c r="C15" s="24" t="s">
        <v>4576</v>
      </c>
      <c r="D15" s="18" t="s">
        <v>276</v>
      </c>
      <c r="E15" s="18" t="s">
        <v>277</v>
      </c>
      <c r="F15" s="24" t="s">
        <v>6523</v>
      </c>
      <c r="G15" s="24" t="s">
        <v>6226</v>
      </c>
      <c r="H15" s="24" t="s">
        <v>7232</v>
      </c>
      <c r="I15" s="24" t="s">
        <v>275</v>
      </c>
      <c r="J15" s="18" t="s">
        <v>212</v>
      </c>
      <c r="K15" s="22" t="s">
        <v>26</v>
      </c>
      <c r="L15" s="18" t="s">
        <v>213</v>
      </c>
      <c r="M15" s="18" t="s">
        <v>275</v>
      </c>
      <c r="N15" s="18" t="s">
        <v>17</v>
      </c>
      <c r="O15" s="18"/>
      <c r="P15" s="17" t="s">
        <v>4234</v>
      </c>
    </row>
    <row r="16" spans="1:16" ht="18.75" customHeight="1" x14ac:dyDescent="0.35">
      <c r="A16" s="24" t="s">
        <v>4233</v>
      </c>
      <c r="B16" s="18" t="s">
        <v>4643</v>
      </c>
      <c r="C16" s="24" t="s">
        <v>4569</v>
      </c>
      <c r="D16" s="18" t="s">
        <v>255</v>
      </c>
      <c r="E16" s="18" t="s">
        <v>256</v>
      </c>
      <c r="F16" s="24" t="s">
        <v>6524</v>
      </c>
      <c r="G16" s="24" t="s">
        <v>6219</v>
      </c>
      <c r="H16" s="24" t="s">
        <v>7225</v>
      </c>
      <c r="I16" s="24" t="s">
        <v>254</v>
      </c>
      <c r="J16" s="18" t="s">
        <v>212</v>
      </c>
      <c r="K16" s="22" t="s">
        <v>26</v>
      </c>
      <c r="L16" s="18" t="s">
        <v>213</v>
      </c>
      <c r="M16" s="18" t="s">
        <v>254</v>
      </c>
      <c r="N16" s="18" t="s">
        <v>17</v>
      </c>
      <c r="O16" s="18"/>
      <c r="P16" s="17" t="s">
        <v>4234</v>
      </c>
    </row>
    <row r="17" spans="1:16" ht="18.75" customHeight="1" x14ac:dyDescent="0.35">
      <c r="A17" s="24" t="s">
        <v>4233</v>
      </c>
      <c r="B17" s="18" t="s">
        <v>4643</v>
      </c>
      <c r="C17" s="24" t="s">
        <v>4581</v>
      </c>
      <c r="D17" s="18" t="s">
        <v>292</v>
      </c>
      <c r="E17" s="18" t="s">
        <v>293</v>
      </c>
      <c r="F17" s="24" t="s">
        <v>6525</v>
      </c>
      <c r="G17" s="24" t="s">
        <v>6231</v>
      </c>
      <c r="H17" s="24" t="s">
        <v>7237</v>
      </c>
      <c r="I17" s="24" t="s">
        <v>291</v>
      </c>
      <c r="J17" s="18" t="s">
        <v>212</v>
      </c>
      <c r="K17" s="22" t="s">
        <v>26</v>
      </c>
      <c r="L17" s="18" t="s">
        <v>213</v>
      </c>
      <c r="M17" s="18" t="s">
        <v>291</v>
      </c>
      <c r="N17" s="18" t="s">
        <v>17</v>
      </c>
      <c r="O17" s="18" t="s">
        <v>284</v>
      </c>
      <c r="P17" s="17" t="s">
        <v>4234</v>
      </c>
    </row>
    <row r="18" spans="1:16" ht="18.75" customHeight="1" x14ac:dyDescent="0.35">
      <c r="A18" s="24" t="s">
        <v>4233</v>
      </c>
      <c r="B18" s="18" t="s">
        <v>4643</v>
      </c>
      <c r="C18" s="24" t="s">
        <v>4582</v>
      </c>
      <c r="D18" s="18" t="s">
        <v>295</v>
      </c>
      <c r="E18" s="18" t="s">
        <v>296</v>
      </c>
      <c r="F18" s="24" t="s">
        <v>6526</v>
      </c>
      <c r="G18" s="24" t="s">
        <v>6232</v>
      </c>
      <c r="H18" s="24" t="s">
        <v>7238</v>
      </c>
      <c r="I18" s="24" t="s">
        <v>294</v>
      </c>
      <c r="J18" s="18" t="s">
        <v>212</v>
      </c>
      <c r="K18" s="22" t="s">
        <v>26</v>
      </c>
      <c r="L18" s="18" t="s">
        <v>213</v>
      </c>
      <c r="M18" s="18" t="s">
        <v>294</v>
      </c>
      <c r="N18" s="18" t="s">
        <v>17</v>
      </c>
      <c r="O18" s="18" t="s">
        <v>284</v>
      </c>
      <c r="P18" s="17" t="s">
        <v>4234</v>
      </c>
    </row>
    <row r="19" spans="1:16" ht="18.75" customHeight="1" x14ac:dyDescent="0.35">
      <c r="A19" s="24" t="s">
        <v>4233</v>
      </c>
      <c r="B19" s="18" t="s">
        <v>4643</v>
      </c>
      <c r="C19" s="24" t="s">
        <v>4565</v>
      </c>
      <c r="D19" s="18" t="s">
        <v>243</v>
      </c>
      <c r="E19" s="18" t="s">
        <v>244</v>
      </c>
      <c r="F19" s="24" t="s">
        <v>6527</v>
      </c>
      <c r="G19" s="24" t="s">
        <v>6216</v>
      </c>
      <c r="H19" s="24" t="s">
        <v>7221</v>
      </c>
      <c r="I19" s="24" t="s">
        <v>242</v>
      </c>
      <c r="J19" s="18" t="s">
        <v>212</v>
      </c>
      <c r="K19" s="22" t="s">
        <v>26</v>
      </c>
      <c r="L19" s="18" t="s">
        <v>213</v>
      </c>
      <c r="M19" s="18" t="s">
        <v>242</v>
      </c>
      <c r="N19" s="18" t="s">
        <v>17</v>
      </c>
      <c r="O19" s="18"/>
      <c r="P19" s="17" t="s">
        <v>4234</v>
      </c>
    </row>
    <row r="20" spans="1:16" ht="18.75" customHeight="1" x14ac:dyDescent="0.35">
      <c r="A20" s="24" t="s">
        <v>4233</v>
      </c>
      <c r="B20" s="18" t="s">
        <v>4643</v>
      </c>
      <c r="C20" s="24" t="s">
        <v>4579</v>
      </c>
      <c r="D20" s="18" t="s">
        <v>286</v>
      </c>
      <c r="E20" s="18" t="s">
        <v>287</v>
      </c>
      <c r="F20" s="24" t="s">
        <v>6528</v>
      </c>
      <c r="G20" s="24" t="s">
        <v>6229</v>
      </c>
      <c r="H20" s="24" t="s">
        <v>7235</v>
      </c>
      <c r="I20" s="24" t="s">
        <v>285</v>
      </c>
      <c r="J20" s="18" t="s">
        <v>212</v>
      </c>
      <c r="K20" s="22" t="s">
        <v>26</v>
      </c>
      <c r="L20" s="18" t="s">
        <v>213</v>
      </c>
      <c r="M20" s="18" t="s">
        <v>285</v>
      </c>
      <c r="N20" s="18" t="s">
        <v>17</v>
      </c>
      <c r="O20" s="18" t="s">
        <v>284</v>
      </c>
      <c r="P20" s="17" t="s">
        <v>4234</v>
      </c>
    </row>
    <row r="21" spans="1:16" ht="18.75" customHeight="1" x14ac:dyDescent="0.35">
      <c r="A21" s="24" t="s">
        <v>4233</v>
      </c>
      <c r="B21" s="18" t="s">
        <v>4643</v>
      </c>
      <c r="C21" s="24" t="s">
        <v>4562</v>
      </c>
      <c r="D21" s="18" t="s">
        <v>234</v>
      </c>
      <c r="E21" s="18" t="s">
        <v>235</v>
      </c>
      <c r="F21" s="24" t="s">
        <v>6529</v>
      </c>
      <c r="G21" s="24" t="s">
        <v>6212</v>
      </c>
      <c r="H21" s="24" t="s">
        <v>7218</v>
      </c>
      <c r="I21" s="24" t="s">
        <v>233</v>
      </c>
      <c r="J21" s="18" t="s">
        <v>212</v>
      </c>
      <c r="K21" s="22" t="s">
        <v>26</v>
      </c>
      <c r="L21" s="18" t="s">
        <v>213</v>
      </c>
      <c r="M21" s="18" t="s">
        <v>233</v>
      </c>
      <c r="N21" s="18" t="s">
        <v>17</v>
      </c>
      <c r="O21" s="18"/>
      <c r="P21" s="17" t="s">
        <v>4234</v>
      </c>
    </row>
    <row r="22" spans="1:16" ht="18.75" customHeight="1" x14ac:dyDescent="0.35">
      <c r="A22" s="24" t="s">
        <v>4233</v>
      </c>
      <c r="B22" s="18" t="s">
        <v>4643</v>
      </c>
      <c r="C22" s="24" t="s">
        <v>4556</v>
      </c>
      <c r="D22" s="18" t="s">
        <v>215</v>
      </c>
      <c r="E22" s="18" t="s">
        <v>216</v>
      </c>
      <c r="F22" s="24" t="s">
        <v>6530</v>
      </c>
      <c r="G22" s="24" t="s">
        <v>6029</v>
      </c>
      <c r="H22" s="24" t="s">
        <v>7212</v>
      </c>
      <c r="I22" s="24" t="s">
        <v>214</v>
      </c>
      <c r="J22" s="18" t="s">
        <v>212</v>
      </c>
      <c r="K22" s="22" t="s">
        <v>26</v>
      </c>
      <c r="L22" s="18" t="s">
        <v>213</v>
      </c>
      <c r="M22" s="18" t="s">
        <v>214</v>
      </c>
      <c r="N22" s="18" t="s">
        <v>17</v>
      </c>
      <c r="O22" s="18"/>
      <c r="P22" s="17" t="s">
        <v>4234</v>
      </c>
    </row>
    <row r="23" spans="1:16" ht="18.75" customHeight="1" x14ac:dyDescent="0.35">
      <c r="A23" s="24" t="s">
        <v>4233</v>
      </c>
      <c r="B23" s="18" t="s">
        <v>4643</v>
      </c>
      <c r="C23" s="24" t="s">
        <v>4563</v>
      </c>
      <c r="D23" s="18" t="s">
        <v>237</v>
      </c>
      <c r="E23" s="18" t="s">
        <v>238</v>
      </c>
      <c r="F23" s="24" t="s">
        <v>6531</v>
      </c>
      <c r="G23" s="24" t="s">
        <v>6213</v>
      </c>
      <c r="H23" s="24" t="s">
        <v>7219</v>
      </c>
      <c r="I23" s="24" t="s">
        <v>236</v>
      </c>
      <c r="J23" s="18" t="s">
        <v>212</v>
      </c>
      <c r="K23" s="22" t="s">
        <v>26</v>
      </c>
      <c r="L23" s="18" t="s">
        <v>213</v>
      </c>
      <c r="M23" s="18" t="s">
        <v>236</v>
      </c>
      <c r="N23" s="18" t="s">
        <v>17</v>
      </c>
      <c r="O23" s="18"/>
      <c r="P23" s="17" t="s">
        <v>4234</v>
      </c>
    </row>
    <row r="24" spans="1:16" ht="18.75" customHeight="1" x14ac:dyDescent="0.35">
      <c r="A24" s="24" t="s">
        <v>4233</v>
      </c>
      <c r="B24" s="18" t="s">
        <v>4643</v>
      </c>
      <c r="C24" s="24" t="s">
        <v>4574</v>
      </c>
      <c r="D24" s="18" t="s">
        <v>270</v>
      </c>
      <c r="E24" s="18" t="s">
        <v>271</v>
      </c>
      <c r="F24" s="24" t="s">
        <v>6532</v>
      </c>
      <c r="G24" s="24" t="s">
        <v>6224</v>
      </c>
      <c r="H24" s="24" t="s">
        <v>7230</v>
      </c>
      <c r="I24" s="24" t="s">
        <v>269</v>
      </c>
      <c r="J24" s="18" t="s">
        <v>212</v>
      </c>
      <c r="K24" s="22" t="s">
        <v>26</v>
      </c>
      <c r="L24" s="18" t="s">
        <v>213</v>
      </c>
      <c r="M24" s="18" t="s">
        <v>269</v>
      </c>
      <c r="N24" s="18" t="s">
        <v>17</v>
      </c>
      <c r="O24" s="18"/>
      <c r="P24" s="17" t="s">
        <v>4234</v>
      </c>
    </row>
    <row r="25" spans="1:16" ht="18.75" customHeight="1" x14ac:dyDescent="0.35">
      <c r="A25" s="24" t="s">
        <v>4233</v>
      </c>
      <c r="B25" s="18" t="s">
        <v>4643</v>
      </c>
      <c r="C25" s="24" t="s">
        <v>4575</v>
      </c>
      <c r="D25" s="18" t="s">
        <v>273</v>
      </c>
      <c r="E25" s="18" t="s">
        <v>274</v>
      </c>
      <c r="F25" s="24" t="s">
        <v>6533</v>
      </c>
      <c r="G25" s="24" t="s">
        <v>6225</v>
      </c>
      <c r="H25" s="24" t="s">
        <v>7231</v>
      </c>
      <c r="I25" s="24" t="s">
        <v>272</v>
      </c>
      <c r="J25" s="18" t="s">
        <v>212</v>
      </c>
      <c r="K25" s="22" t="s">
        <v>26</v>
      </c>
      <c r="L25" s="18" t="s">
        <v>213</v>
      </c>
      <c r="M25" s="18" t="s">
        <v>272</v>
      </c>
      <c r="N25" s="18" t="s">
        <v>17</v>
      </c>
      <c r="O25" s="18"/>
      <c r="P25" s="17" t="s">
        <v>4234</v>
      </c>
    </row>
    <row r="26" spans="1:16" ht="18.75" customHeight="1" x14ac:dyDescent="0.35">
      <c r="A26" s="24" t="s">
        <v>4233</v>
      </c>
      <c r="B26" s="18" t="s">
        <v>4643</v>
      </c>
      <c r="C26" s="24" t="s">
        <v>4571</v>
      </c>
      <c r="D26" s="18" t="s">
        <v>261</v>
      </c>
      <c r="E26" s="18" t="s">
        <v>262</v>
      </c>
      <c r="F26" s="24" t="s">
        <v>6534</v>
      </c>
      <c r="G26" s="24" t="s">
        <v>6221</v>
      </c>
      <c r="H26" s="24" t="s">
        <v>7227</v>
      </c>
      <c r="I26" s="24" t="s">
        <v>260</v>
      </c>
      <c r="J26" s="18" t="s">
        <v>212</v>
      </c>
      <c r="K26" s="22" t="s">
        <v>26</v>
      </c>
      <c r="L26" s="18" t="s">
        <v>213</v>
      </c>
      <c r="M26" s="18" t="s">
        <v>260</v>
      </c>
      <c r="N26" s="18" t="s">
        <v>17</v>
      </c>
      <c r="O26" s="18"/>
      <c r="P26" s="17" t="s">
        <v>4234</v>
      </c>
    </row>
    <row r="27" spans="1:16" ht="18.75" customHeight="1" x14ac:dyDescent="0.35">
      <c r="A27" s="24" t="s">
        <v>4233</v>
      </c>
      <c r="B27" s="18" t="s">
        <v>4643</v>
      </c>
      <c r="C27" s="24" t="s">
        <v>4570</v>
      </c>
      <c r="D27" s="18" t="s">
        <v>258</v>
      </c>
      <c r="E27" s="18" t="s">
        <v>259</v>
      </c>
      <c r="F27" s="24" t="s">
        <v>6535</v>
      </c>
      <c r="G27" s="24" t="s">
        <v>6220</v>
      </c>
      <c r="H27" s="24" t="s">
        <v>7226</v>
      </c>
      <c r="I27" s="24" t="s">
        <v>257</v>
      </c>
      <c r="J27" s="18" t="s">
        <v>212</v>
      </c>
      <c r="K27" s="22" t="s">
        <v>26</v>
      </c>
      <c r="L27" s="18" t="s">
        <v>213</v>
      </c>
      <c r="M27" s="18" t="s">
        <v>257</v>
      </c>
      <c r="N27" s="18" t="s">
        <v>17</v>
      </c>
      <c r="O27" s="18"/>
      <c r="P27" s="17" t="s">
        <v>4234</v>
      </c>
    </row>
    <row r="28" spans="1:16" ht="18.75" customHeight="1" x14ac:dyDescent="0.35">
      <c r="A28" s="24" t="s">
        <v>4233</v>
      </c>
      <c r="B28" s="18" t="s">
        <v>4643</v>
      </c>
      <c r="C28" s="24" t="s">
        <v>4577</v>
      </c>
      <c r="D28" s="18" t="s">
        <v>279</v>
      </c>
      <c r="E28" s="18" t="s">
        <v>280</v>
      </c>
      <c r="F28" s="24" t="s">
        <v>6536</v>
      </c>
      <c r="G28" s="24" t="s">
        <v>6227</v>
      </c>
      <c r="H28" s="24" t="s">
        <v>7233</v>
      </c>
      <c r="I28" s="24" t="s">
        <v>278</v>
      </c>
      <c r="J28" s="18" t="s">
        <v>212</v>
      </c>
      <c r="K28" s="22" t="s">
        <v>26</v>
      </c>
      <c r="L28" s="18" t="s">
        <v>213</v>
      </c>
      <c r="M28" s="18" t="s">
        <v>278</v>
      </c>
      <c r="N28" s="18" t="s">
        <v>17</v>
      </c>
      <c r="O28" s="18"/>
      <c r="P28" s="17" t="s">
        <v>4234</v>
      </c>
    </row>
    <row r="29" spans="1:16" ht="18.75" customHeight="1" x14ac:dyDescent="0.35">
      <c r="A29" s="24" t="s">
        <v>4233</v>
      </c>
      <c r="B29" s="18" t="s">
        <v>4643</v>
      </c>
      <c r="C29" s="24" t="s">
        <v>4573</v>
      </c>
      <c r="D29" s="18" t="s">
        <v>267</v>
      </c>
      <c r="E29" s="18" t="s">
        <v>268</v>
      </c>
      <c r="F29" s="24" t="s">
        <v>6537</v>
      </c>
      <c r="G29" s="24" t="s">
        <v>6223</v>
      </c>
      <c r="H29" s="24" t="s">
        <v>7229</v>
      </c>
      <c r="I29" s="24" t="s">
        <v>266</v>
      </c>
      <c r="J29" s="18" t="s">
        <v>212</v>
      </c>
      <c r="K29" s="22" t="s">
        <v>26</v>
      </c>
      <c r="L29" s="18" t="s">
        <v>213</v>
      </c>
      <c r="M29" s="18" t="s">
        <v>266</v>
      </c>
      <c r="N29" s="18" t="s">
        <v>17</v>
      </c>
      <c r="O29" s="18"/>
      <c r="P29" s="17" t="s">
        <v>4234</v>
      </c>
    </row>
    <row r="30" spans="1:16" ht="18.75" customHeight="1" x14ac:dyDescent="0.35">
      <c r="A30" s="24" t="s">
        <v>4235</v>
      </c>
      <c r="B30" s="18" t="s">
        <v>4644</v>
      </c>
      <c r="C30" s="24" t="s">
        <v>4584</v>
      </c>
      <c r="D30" s="18" t="s">
        <v>303</v>
      </c>
      <c r="E30" s="18" t="s">
        <v>304</v>
      </c>
      <c r="F30" s="24" t="s">
        <v>6538</v>
      </c>
      <c r="G30" s="24" t="s">
        <v>6029</v>
      </c>
      <c r="H30" s="24" t="s">
        <v>7240</v>
      </c>
      <c r="I30" s="24" t="s">
        <v>302</v>
      </c>
      <c r="J30" s="18" t="s">
        <v>300</v>
      </c>
      <c r="K30" s="22" t="s">
        <v>29</v>
      </c>
      <c r="L30" s="18" t="s">
        <v>301</v>
      </c>
      <c r="M30" s="18" t="s">
        <v>302</v>
      </c>
      <c r="N30" s="18" t="s">
        <v>17</v>
      </c>
      <c r="O30" s="18"/>
      <c r="P30" s="17" t="s">
        <v>4234</v>
      </c>
    </row>
    <row r="31" spans="1:16" ht="18.75" customHeight="1" x14ac:dyDescent="0.35">
      <c r="A31" s="24" t="s">
        <v>4235</v>
      </c>
      <c r="B31" s="18" t="s">
        <v>4644</v>
      </c>
      <c r="C31" s="24" t="s">
        <v>4585</v>
      </c>
      <c r="D31" s="18" t="s">
        <v>306</v>
      </c>
      <c r="E31" s="18" t="s">
        <v>307</v>
      </c>
      <c r="F31" s="24" t="s">
        <v>6539</v>
      </c>
      <c r="G31" s="24" t="s">
        <v>6207</v>
      </c>
      <c r="H31" s="24" t="s">
        <v>7241</v>
      </c>
      <c r="I31" s="24" t="s">
        <v>305</v>
      </c>
      <c r="J31" s="18" t="s">
        <v>300</v>
      </c>
      <c r="K31" s="22" t="s">
        <v>29</v>
      </c>
      <c r="L31" s="18" t="s">
        <v>301</v>
      </c>
      <c r="M31" s="18" t="s">
        <v>305</v>
      </c>
      <c r="N31" s="18" t="s">
        <v>17</v>
      </c>
      <c r="O31" s="18"/>
      <c r="P31" s="17" t="s">
        <v>4234</v>
      </c>
    </row>
    <row r="32" spans="1:16" ht="18.75" customHeight="1" x14ac:dyDescent="0.35">
      <c r="A32" s="24" t="s">
        <v>4236</v>
      </c>
      <c r="B32" s="18" t="s">
        <v>4645</v>
      </c>
      <c r="C32" s="24" t="s">
        <v>4586</v>
      </c>
      <c r="D32" s="18" t="s">
        <v>311</v>
      </c>
      <c r="E32" s="18" t="s">
        <v>312</v>
      </c>
      <c r="F32" s="24" t="s">
        <v>6540</v>
      </c>
      <c r="G32" s="24" t="s">
        <v>6029</v>
      </c>
      <c r="H32" s="24" t="s">
        <v>7242</v>
      </c>
      <c r="I32" s="24" t="s">
        <v>310</v>
      </c>
      <c r="J32" s="18" t="s">
        <v>308</v>
      </c>
      <c r="K32" s="22" t="s">
        <v>33</v>
      </c>
      <c r="L32" s="18" t="s">
        <v>309</v>
      </c>
      <c r="M32" s="18" t="s">
        <v>310</v>
      </c>
      <c r="N32" s="18" t="s">
        <v>17</v>
      </c>
      <c r="O32" s="18"/>
      <c r="P32" s="17" t="s">
        <v>4234</v>
      </c>
    </row>
    <row r="33" spans="1:16" ht="18.75" customHeight="1" x14ac:dyDescent="0.35">
      <c r="A33" s="24" t="s">
        <v>4236</v>
      </c>
      <c r="B33" s="18" t="s">
        <v>4645</v>
      </c>
      <c r="C33" s="24" t="s">
        <v>4587</v>
      </c>
      <c r="D33" s="18" t="s">
        <v>314</v>
      </c>
      <c r="E33" s="18" t="s">
        <v>315</v>
      </c>
      <c r="F33" s="24" t="s">
        <v>6541</v>
      </c>
      <c r="G33" s="24" t="s">
        <v>6207</v>
      </c>
      <c r="H33" s="24" t="s">
        <v>7243</v>
      </c>
      <c r="I33" s="24" t="s">
        <v>313</v>
      </c>
      <c r="J33" s="18" t="s">
        <v>308</v>
      </c>
      <c r="K33" s="22" t="s">
        <v>33</v>
      </c>
      <c r="L33" s="18" t="s">
        <v>309</v>
      </c>
      <c r="M33" s="18" t="s">
        <v>313</v>
      </c>
      <c r="N33" s="18" t="s">
        <v>17</v>
      </c>
      <c r="O33" s="18"/>
      <c r="P33" s="17" t="s">
        <v>4234</v>
      </c>
    </row>
    <row r="34" spans="1:16" ht="18.75" customHeight="1" x14ac:dyDescent="0.35">
      <c r="A34" s="24" t="s">
        <v>4236</v>
      </c>
      <c r="B34" s="18" t="s">
        <v>4645</v>
      </c>
      <c r="C34" s="24" t="s">
        <v>4588</v>
      </c>
      <c r="D34" s="18" t="s">
        <v>317</v>
      </c>
      <c r="E34" s="18" t="s">
        <v>318</v>
      </c>
      <c r="F34" s="24" t="s">
        <v>6542</v>
      </c>
      <c r="G34" s="24" t="s">
        <v>6208</v>
      </c>
      <c r="H34" s="24" t="s">
        <v>7244</v>
      </c>
      <c r="I34" s="24" t="s">
        <v>316</v>
      </c>
      <c r="J34" s="18" t="s">
        <v>308</v>
      </c>
      <c r="K34" s="22" t="s">
        <v>33</v>
      </c>
      <c r="L34" s="18" t="s">
        <v>309</v>
      </c>
      <c r="M34" s="18" t="s">
        <v>316</v>
      </c>
      <c r="N34" s="18" t="s">
        <v>17</v>
      </c>
      <c r="O34" s="18"/>
      <c r="P34" s="17" t="s">
        <v>4234</v>
      </c>
    </row>
    <row r="35" spans="1:16" ht="18.75" customHeight="1" x14ac:dyDescent="0.35">
      <c r="A35" s="24" t="s">
        <v>4237</v>
      </c>
      <c r="B35" s="18" t="s">
        <v>4646</v>
      </c>
      <c r="C35" s="24" t="s">
        <v>4590</v>
      </c>
      <c r="D35" s="18" t="s">
        <v>325</v>
      </c>
      <c r="E35" s="18" t="s">
        <v>326</v>
      </c>
      <c r="F35" s="24" t="s">
        <v>6543</v>
      </c>
      <c r="G35" s="24" t="s">
        <v>6207</v>
      </c>
      <c r="H35" s="24" t="s">
        <v>7246</v>
      </c>
      <c r="I35" s="24" t="s">
        <v>324</v>
      </c>
      <c r="J35" s="18" t="s">
        <v>319</v>
      </c>
      <c r="K35" s="22" t="s">
        <v>37</v>
      </c>
      <c r="L35" s="18" t="s">
        <v>320</v>
      </c>
      <c r="M35" s="18" t="s">
        <v>324</v>
      </c>
      <c r="N35" s="18" t="s">
        <v>17</v>
      </c>
      <c r="O35" s="18"/>
      <c r="P35" s="17" t="s">
        <v>4234</v>
      </c>
    </row>
    <row r="36" spans="1:16" ht="18.75" customHeight="1" x14ac:dyDescent="0.35">
      <c r="A36" s="25" t="s">
        <v>4237</v>
      </c>
      <c r="B36" s="18" t="s">
        <v>4646</v>
      </c>
      <c r="C36" s="20" t="s">
        <v>4592</v>
      </c>
      <c r="D36" s="18" t="s">
        <v>331</v>
      </c>
      <c r="E36" s="18" t="s">
        <v>332</v>
      </c>
      <c r="F36" s="20" t="s">
        <v>6544</v>
      </c>
      <c r="G36" s="25" t="s">
        <v>6209</v>
      </c>
      <c r="H36" s="20" t="s">
        <v>7248</v>
      </c>
      <c r="I36" s="20" t="s">
        <v>330</v>
      </c>
      <c r="J36" s="20" t="s">
        <v>319</v>
      </c>
      <c r="K36" s="20" t="s">
        <v>37</v>
      </c>
      <c r="L36" s="20" t="s">
        <v>320</v>
      </c>
      <c r="M36" s="18" t="s">
        <v>330</v>
      </c>
      <c r="N36" s="18" t="s">
        <v>17</v>
      </c>
      <c r="O36" s="18"/>
      <c r="P36" s="17" t="s">
        <v>4234</v>
      </c>
    </row>
    <row r="37" spans="1:16" ht="18.75" customHeight="1" x14ac:dyDescent="0.35">
      <c r="A37" s="24" t="s">
        <v>4237</v>
      </c>
      <c r="B37" s="18" t="s">
        <v>4647</v>
      </c>
      <c r="C37" s="24" t="s">
        <v>4599</v>
      </c>
      <c r="D37" s="18" t="s">
        <v>354</v>
      </c>
      <c r="E37" s="18" t="s">
        <v>355</v>
      </c>
      <c r="F37" s="24" t="s">
        <v>6545</v>
      </c>
      <c r="G37" s="24" t="s">
        <v>6207</v>
      </c>
      <c r="H37" s="24" t="s">
        <v>7246</v>
      </c>
      <c r="I37" s="24" t="s">
        <v>353</v>
      </c>
      <c r="J37" s="18" t="s">
        <v>348</v>
      </c>
      <c r="K37" s="22" t="s">
        <v>37</v>
      </c>
      <c r="L37" s="18" t="s">
        <v>349</v>
      </c>
      <c r="M37" s="18" t="s">
        <v>353</v>
      </c>
      <c r="N37" s="18" t="s">
        <v>17</v>
      </c>
      <c r="O37" s="18"/>
      <c r="P37" s="17" t="s">
        <v>4234</v>
      </c>
    </row>
    <row r="38" spans="1:16" ht="18.75" customHeight="1" x14ac:dyDescent="0.35">
      <c r="A38" s="24" t="s">
        <v>4237</v>
      </c>
      <c r="B38" s="18" t="s">
        <v>4646</v>
      </c>
      <c r="C38" s="24" t="s">
        <v>4597</v>
      </c>
      <c r="D38" s="18" t="s">
        <v>346</v>
      </c>
      <c r="E38" s="18" t="s">
        <v>347</v>
      </c>
      <c r="F38" s="24" t="s">
        <v>6546</v>
      </c>
      <c r="G38" s="24" t="s">
        <v>6214</v>
      </c>
      <c r="H38" s="24" t="s">
        <v>7253</v>
      </c>
      <c r="I38" s="24" t="s">
        <v>345</v>
      </c>
      <c r="J38" s="18" t="s">
        <v>319</v>
      </c>
      <c r="K38" s="22" t="s">
        <v>37</v>
      </c>
      <c r="L38" s="18" t="s">
        <v>320</v>
      </c>
      <c r="M38" s="18" t="s">
        <v>345</v>
      </c>
      <c r="N38" s="18" t="s">
        <v>17</v>
      </c>
      <c r="O38" s="18"/>
      <c r="P38" s="17" t="s">
        <v>4234</v>
      </c>
    </row>
    <row r="39" spans="1:16" ht="18.75" customHeight="1" x14ac:dyDescent="0.35">
      <c r="A39" s="24" t="s">
        <v>4237</v>
      </c>
      <c r="B39" s="18" t="s">
        <v>4647</v>
      </c>
      <c r="C39" s="24" t="s">
        <v>4601</v>
      </c>
      <c r="D39" s="18" t="s">
        <v>360</v>
      </c>
      <c r="E39" s="18" t="s">
        <v>361</v>
      </c>
      <c r="F39" s="24" t="s">
        <v>6547</v>
      </c>
      <c r="G39" s="24" t="s">
        <v>6209</v>
      </c>
      <c r="H39" s="24" t="s">
        <v>7248</v>
      </c>
      <c r="I39" s="24" t="s">
        <v>359</v>
      </c>
      <c r="J39" s="18" t="s">
        <v>348</v>
      </c>
      <c r="K39" s="22" t="s">
        <v>37</v>
      </c>
      <c r="L39" s="18" t="s">
        <v>349</v>
      </c>
      <c r="M39" s="18" t="s">
        <v>359</v>
      </c>
      <c r="N39" s="18" t="s">
        <v>17</v>
      </c>
      <c r="O39" s="18"/>
      <c r="P39" s="17" t="s">
        <v>4234</v>
      </c>
    </row>
    <row r="40" spans="1:16" ht="18.75" customHeight="1" x14ac:dyDescent="0.35">
      <c r="A40" s="24" t="s">
        <v>4237</v>
      </c>
      <c r="B40" s="18" t="s">
        <v>4646</v>
      </c>
      <c r="C40" s="24" t="s">
        <v>4594</v>
      </c>
      <c r="D40" s="18" t="s">
        <v>337</v>
      </c>
      <c r="E40" s="18" t="s">
        <v>338</v>
      </c>
      <c r="F40" s="24" t="s">
        <v>6548</v>
      </c>
      <c r="G40" s="24" t="s">
        <v>6211</v>
      </c>
      <c r="H40" s="24" t="s">
        <v>7250</v>
      </c>
      <c r="I40" s="24" t="s">
        <v>336</v>
      </c>
      <c r="J40" s="18" t="s">
        <v>319</v>
      </c>
      <c r="K40" s="22" t="s">
        <v>37</v>
      </c>
      <c r="L40" s="18" t="s">
        <v>320</v>
      </c>
      <c r="M40" s="18" t="s">
        <v>336</v>
      </c>
      <c r="N40" s="18" t="s">
        <v>17</v>
      </c>
      <c r="O40" s="18"/>
      <c r="P40" s="17" t="s">
        <v>4234</v>
      </c>
    </row>
    <row r="41" spans="1:16" ht="18.75" customHeight="1" x14ac:dyDescent="0.35">
      <c r="A41" s="24" t="s">
        <v>4237</v>
      </c>
      <c r="B41" s="18" t="s">
        <v>4647</v>
      </c>
      <c r="C41" s="24" t="s">
        <v>4598</v>
      </c>
      <c r="D41" s="18" t="s">
        <v>351</v>
      </c>
      <c r="E41" s="18" t="s">
        <v>352</v>
      </c>
      <c r="F41" s="24" t="s">
        <v>6549</v>
      </c>
      <c r="G41" s="24" t="s">
        <v>6029</v>
      </c>
      <c r="H41" s="24" t="s">
        <v>7245</v>
      </c>
      <c r="I41" s="24" t="s">
        <v>350</v>
      </c>
      <c r="J41" s="18" t="s">
        <v>348</v>
      </c>
      <c r="K41" s="22" t="s">
        <v>37</v>
      </c>
      <c r="L41" s="18" t="s">
        <v>349</v>
      </c>
      <c r="M41" s="18" t="s">
        <v>350</v>
      </c>
      <c r="N41" s="18" t="s">
        <v>17</v>
      </c>
      <c r="O41" s="18"/>
      <c r="P41" s="17" t="s">
        <v>4234</v>
      </c>
    </row>
    <row r="42" spans="1:16" ht="18.75" customHeight="1" x14ac:dyDescent="0.35">
      <c r="A42" s="24" t="s">
        <v>4237</v>
      </c>
      <c r="B42" s="18" t="s">
        <v>4646</v>
      </c>
      <c r="C42" s="24" t="s">
        <v>4593</v>
      </c>
      <c r="D42" s="18" t="s">
        <v>334</v>
      </c>
      <c r="E42" s="18" t="s">
        <v>335</v>
      </c>
      <c r="F42" s="24" t="s">
        <v>6550</v>
      </c>
      <c r="G42" s="24" t="s">
        <v>6210</v>
      </c>
      <c r="H42" s="24" t="s">
        <v>7249</v>
      </c>
      <c r="I42" s="24" t="s">
        <v>333</v>
      </c>
      <c r="J42" s="18" t="s">
        <v>319</v>
      </c>
      <c r="K42" s="22" t="s">
        <v>37</v>
      </c>
      <c r="L42" s="18" t="s">
        <v>320</v>
      </c>
      <c r="M42" s="18" t="s">
        <v>333</v>
      </c>
      <c r="N42" s="18" t="s">
        <v>17</v>
      </c>
      <c r="O42" s="18"/>
      <c r="P42" s="17" t="s">
        <v>4234</v>
      </c>
    </row>
    <row r="43" spans="1:16" ht="18.75" customHeight="1" x14ac:dyDescent="0.35">
      <c r="A43" s="24" t="s">
        <v>4237</v>
      </c>
      <c r="B43" s="18" t="s">
        <v>4646</v>
      </c>
      <c r="C43" s="24" t="s">
        <v>4596</v>
      </c>
      <c r="D43" s="18" t="s">
        <v>343</v>
      </c>
      <c r="E43" s="18" t="s">
        <v>344</v>
      </c>
      <c r="F43" s="24" t="s">
        <v>6551</v>
      </c>
      <c r="G43" s="24" t="s">
        <v>6213</v>
      </c>
      <c r="H43" s="24" t="s">
        <v>7252</v>
      </c>
      <c r="I43" s="24" t="s">
        <v>342</v>
      </c>
      <c r="J43" s="18" t="s">
        <v>319</v>
      </c>
      <c r="K43" s="22" t="s">
        <v>37</v>
      </c>
      <c r="L43" s="18" t="s">
        <v>320</v>
      </c>
      <c r="M43" s="18" t="s">
        <v>342</v>
      </c>
      <c r="N43" s="18" t="s">
        <v>17</v>
      </c>
      <c r="O43" s="18"/>
      <c r="P43" s="17" t="s">
        <v>4234</v>
      </c>
    </row>
    <row r="44" spans="1:16" ht="18.75" customHeight="1" x14ac:dyDescent="0.35">
      <c r="A44" s="24" t="s">
        <v>4237</v>
      </c>
      <c r="B44" s="18" t="s">
        <v>4646</v>
      </c>
      <c r="C44" s="24" t="s">
        <v>4589</v>
      </c>
      <c r="D44" s="18" t="s">
        <v>322</v>
      </c>
      <c r="E44" s="18" t="s">
        <v>323</v>
      </c>
      <c r="F44" s="24" t="s">
        <v>6552</v>
      </c>
      <c r="G44" s="24" t="s">
        <v>6029</v>
      </c>
      <c r="H44" s="24" t="s">
        <v>7245</v>
      </c>
      <c r="I44" s="24" t="s">
        <v>321</v>
      </c>
      <c r="J44" s="18" t="s">
        <v>319</v>
      </c>
      <c r="K44" s="22" t="s">
        <v>37</v>
      </c>
      <c r="L44" s="18" t="s">
        <v>320</v>
      </c>
      <c r="M44" s="18" t="s">
        <v>321</v>
      </c>
      <c r="N44" s="18" t="s">
        <v>17</v>
      </c>
      <c r="O44" s="18"/>
      <c r="P44" s="17" t="s">
        <v>4234</v>
      </c>
    </row>
    <row r="45" spans="1:16" ht="18.75" customHeight="1" x14ac:dyDescent="0.35">
      <c r="A45" s="25" t="s">
        <v>4237</v>
      </c>
      <c r="B45" s="18" t="s">
        <v>4646</v>
      </c>
      <c r="C45" s="20" t="s">
        <v>4595</v>
      </c>
      <c r="D45" s="18" t="s">
        <v>340</v>
      </c>
      <c r="E45" s="18" t="s">
        <v>341</v>
      </c>
      <c r="F45" s="20" t="s">
        <v>6553</v>
      </c>
      <c r="G45" s="25" t="s">
        <v>6212</v>
      </c>
      <c r="H45" s="20" t="s">
        <v>7251</v>
      </c>
      <c r="I45" s="20" t="s">
        <v>339</v>
      </c>
      <c r="J45" s="20" t="s">
        <v>319</v>
      </c>
      <c r="K45" s="20" t="s">
        <v>37</v>
      </c>
      <c r="L45" s="20" t="s">
        <v>320</v>
      </c>
      <c r="M45" s="18" t="s">
        <v>339</v>
      </c>
      <c r="N45" s="18" t="s">
        <v>17</v>
      </c>
      <c r="O45" s="18"/>
      <c r="P45" s="17" t="s">
        <v>4234</v>
      </c>
    </row>
    <row r="46" spans="1:16" ht="18.75" customHeight="1" x14ac:dyDescent="0.35">
      <c r="A46" s="24" t="s">
        <v>4237</v>
      </c>
      <c r="B46" s="18" t="s">
        <v>4647</v>
      </c>
      <c r="C46" s="24" t="s">
        <v>4603</v>
      </c>
      <c r="D46" s="18" t="s">
        <v>366</v>
      </c>
      <c r="E46" s="18" t="s">
        <v>367</v>
      </c>
      <c r="F46" s="24" t="s">
        <v>6554</v>
      </c>
      <c r="G46" s="24" t="s">
        <v>6211</v>
      </c>
      <c r="H46" s="24" t="s">
        <v>7250</v>
      </c>
      <c r="I46" s="24" t="s">
        <v>365</v>
      </c>
      <c r="J46" s="18" t="s">
        <v>348</v>
      </c>
      <c r="K46" s="22" t="s">
        <v>37</v>
      </c>
      <c r="L46" s="18" t="s">
        <v>349</v>
      </c>
      <c r="M46" s="18" t="s">
        <v>365</v>
      </c>
      <c r="N46" s="18" t="s">
        <v>17</v>
      </c>
      <c r="O46" s="18"/>
      <c r="P46" s="17" t="s">
        <v>4234</v>
      </c>
    </row>
    <row r="47" spans="1:16" ht="18.75" customHeight="1" x14ac:dyDescent="0.35">
      <c r="A47" s="24" t="s">
        <v>4237</v>
      </c>
      <c r="B47" s="18" t="s">
        <v>4647</v>
      </c>
      <c r="C47" s="24" t="s">
        <v>4600</v>
      </c>
      <c r="D47" s="18" t="s">
        <v>357</v>
      </c>
      <c r="E47" s="18" t="s">
        <v>358</v>
      </c>
      <c r="F47" s="24" t="s">
        <v>6555</v>
      </c>
      <c r="G47" s="24" t="s">
        <v>6208</v>
      </c>
      <c r="H47" s="24" t="s">
        <v>7247</v>
      </c>
      <c r="I47" s="24" t="s">
        <v>356</v>
      </c>
      <c r="J47" s="18" t="s">
        <v>348</v>
      </c>
      <c r="K47" s="22" t="s">
        <v>37</v>
      </c>
      <c r="L47" s="18" t="s">
        <v>349</v>
      </c>
      <c r="M47" s="18" t="s">
        <v>356</v>
      </c>
      <c r="N47" s="18" t="s">
        <v>17</v>
      </c>
      <c r="O47" s="18"/>
      <c r="P47" s="17" t="s">
        <v>4234</v>
      </c>
    </row>
    <row r="48" spans="1:16" ht="18.75" customHeight="1" x14ac:dyDescent="0.35">
      <c r="A48" s="24" t="s">
        <v>4237</v>
      </c>
      <c r="B48" s="18" t="s">
        <v>4646</v>
      </c>
      <c r="C48" s="24" t="s">
        <v>4591</v>
      </c>
      <c r="D48" s="18" t="s">
        <v>328</v>
      </c>
      <c r="E48" s="18" t="s">
        <v>329</v>
      </c>
      <c r="F48" s="24" t="s">
        <v>6556</v>
      </c>
      <c r="G48" s="24" t="s">
        <v>6208</v>
      </c>
      <c r="H48" s="24" t="s">
        <v>7247</v>
      </c>
      <c r="I48" s="24" t="s">
        <v>327</v>
      </c>
      <c r="J48" s="18" t="s">
        <v>319</v>
      </c>
      <c r="K48" s="22" t="s">
        <v>37</v>
      </c>
      <c r="L48" s="18" t="s">
        <v>320</v>
      </c>
      <c r="M48" s="18" t="s">
        <v>327</v>
      </c>
      <c r="N48" s="18" t="s">
        <v>17</v>
      </c>
      <c r="O48" s="18"/>
      <c r="P48" s="17" t="s">
        <v>4234</v>
      </c>
    </row>
    <row r="49" spans="1:16" ht="18.75" customHeight="1" x14ac:dyDescent="0.35">
      <c r="A49" s="24" t="s">
        <v>4237</v>
      </c>
      <c r="B49" s="18" t="s">
        <v>4647</v>
      </c>
      <c r="C49" s="24" t="s">
        <v>4602</v>
      </c>
      <c r="D49" s="18" t="s">
        <v>363</v>
      </c>
      <c r="E49" s="18" t="s">
        <v>364</v>
      </c>
      <c r="F49" s="24" t="s">
        <v>6557</v>
      </c>
      <c r="G49" s="24" t="s">
        <v>6210</v>
      </c>
      <c r="H49" s="24" t="s">
        <v>7249</v>
      </c>
      <c r="I49" s="24" t="s">
        <v>362</v>
      </c>
      <c r="J49" s="18" t="s">
        <v>348</v>
      </c>
      <c r="K49" s="22" t="s">
        <v>37</v>
      </c>
      <c r="L49" s="18" t="s">
        <v>349</v>
      </c>
      <c r="M49" s="18" t="s">
        <v>362</v>
      </c>
      <c r="N49" s="18" t="s">
        <v>17</v>
      </c>
      <c r="O49" s="18"/>
      <c r="P49" s="17" t="s">
        <v>4234</v>
      </c>
    </row>
    <row r="50" spans="1:16" ht="18.75" customHeight="1" x14ac:dyDescent="0.35">
      <c r="A50" s="24" t="s">
        <v>4238</v>
      </c>
      <c r="B50" s="18" t="s">
        <v>4648</v>
      </c>
      <c r="C50" s="24" t="s">
        <v>4604</v>
      </c>
      <c r="D50" s="18" t="s">
        <v>371</v>
      </c>
      <c r="E50" s="18" t="s">
        <v>372</v>
      </c>
      <c r="F50" s="24" t="s">
        <v>6558</v>
      </c>
      <c r="G50" s="24" t="s">
        <v>6029</v>
      </c>
      <c r="H50" s="24" t="s">
        <v>7254</v>
      </c>
      <c r="I50" s="24" t="s">
        <v>370</v>
      </c>
      <c r="J50" s="18" t="s">
        <v>368</v>
      </c>
      <c r="K50" s="22" t="s">
        <v>41</v>
      </c>
      <c r="L50" s="18" t="s">
        <v>369</v>
      </c>
      <c r="M50" s="18" t="s">
        <v>370</v>
      </c>
      <c r="N50" s="18" t="s">
        <v>17</v>
      </c>
      <c r="O50" s="18"/>
      <c r="P50" s="17" t="s">
        <v>4234</v>
      </c>
    </row>
    <row r="51" spans="1:16" ht="18.75" customHeight="1" x14ac:dyDescent="0.35">
      <c r="A51" s="24" t="s">
        <v>4238</v>
      </c>
      <c r="B51" s="18" t="s">
        <v>4648</v>
      </c>
      <c r="C51" s="24" t="s">
        <v>4605</v>
      </c>
      <c r="D51" s="18" t="s">
        <v>374</v>
      </c>
      <c r="E51" s="18" t="s">
        <v>375</v>
      </c>
      <c r="F51" s="24" t="s">
        <v>6559</v>
      </c>
      <c r="G51" s="24" t="s">
        <v>6207</v>
      </c>
      <c r="H51" s="24" t="s">
        <v>7255</v>
      </c>
      <c r="I51" s="24" t="s">
        <v>373</v>
      </c>
      <c r="J51" s="18" t="s">
        <v>368</v>
      </c>
      <c r="K51" s="22" t="s">
        <v>41</v>
      </c>
      <c r="L51" s="18" t="s">
        <v>369</v>
      </c>
      <c r="M51" s="18" t="s">
        <v>373</v>
      </c>
      <c r="N51" s="18" t="s">
        <v>17</v>
      </c>
      <c r="O51" s="18"/>
      <c r="P51" s="17" t="s">
        <v>4234</v>
      </c>
    </row>
    <row r="52" spans="1:16" ht="18.75" customHeight="1" x14ac:dyDescent="0.35">
      <c r="A52" s="24" t="s">
        <v>4238</v>
      </c>
      <c r="B52" s="18" t="s">
        <v>4648</v>
      </c>
      <c r="C52" s="24" t="s">
        <v>4606</v>
      </c>
      <c r="D52" s="18" t="s">
        <v>377</v>
      </c>
      <c r="E52" s="18" t="s">
        <v>378</v>
      </c>
      <c r="F52" s="24" t="s">
        <v>6560</v>
      </c>
      <c r="G52" s="24" t="s">
        <v>6208</v>
      </c>
      <c r="H52" s="24" t="s">
        <v>7256</v>
      </c>
      <c r="I52" s="24" t="s">
        <v>376</v>
      </c>
      <c r="J52" s="18" t="s">
        <v>368</v>
      </c>
      <c r="K52" s="22" t="s">
        <v>41</v>
      </c>
      <c r="L52" s="18" t="s">
        <v>369</v>
      </c>
      <c r="M52" s="18" t="s">
        <v>376</v>
      </c>
      <c r="N52" s="18" t="s">
        <v>17</v>
      </c>
      <c r="O52" s="18"/>
      <c r="P52" s="17" t="s">
        <v>4234</v>
      </c>
    </row>
    <row r="53" spans="1:16" ht="18.75" customHeight="1" x14ac:dyDescent="0.35">
      <c r="A53" s="24" t="s">
        <v>4238</v>
      </c>
      <c r="B53" s="18" t="s">
        <v>4648</v>
      </c>
      <c r="C53" s="24" t="s">
        <v>4607</v>
      </c>
      <c r="D53" s="18" t="s">
        <v>380</v>
      </c>
      <c r="E53" s="18" t="s">
        <v>381</v>
      </c>
      <c r="F53" s="24" t="s">
        <v>6561</v>
      </c>
      <c r="G53" s="24" t="s">
        <v>6209</v>
      </c>
      <c r="H53" s="24" t="s">
        <v>7257</v>
      </c>
      <c r="I53" s="24" t="s">
        <v>379</v>
      </c>
      <c r="J53" s="18" t="s">
        <v>368</v>
      </c>
      <c r="K53" s="22" t="s">
        <v>41</v>
      </c>
      <c r="L53" s="18" t="s">
        <v>369</v>
      </c>
      <c r="M53" s="18" t="s">
        <v>379</v>
      </c>
      <c r="N53" s="18" t="s">
        <v>17</v>
      </c>
      <c r="O53" s="18"/>
      <c r="P53" s="17" t="s">
        <v>4234</v>
      </c>
    </row>
    <row r="54" spans="1:16" ht="18.75" customHeight="1" x14ac:dyDescent="0.35">
      <c r="A54" s="24" t="s">
        <v>4239</v>
      </c>
      <c r="B54" s="18" t="s">
        <v>4649</v>
      </c>
      <c r="C54" s="24" t="s">
        <v>4616</v>
      </c>
      <c r="D54" s="18" t="s">
        <v>331</v>
      </c>
      <c r="E54" s="18" t="s">
        <v>332</v>
      </c>
      <c r="F54" s="24" t="s">
        <v>6562</v>
      </c>
      <c r="G54" s="24" t="s">
        <v>6214</v>
      </c>
      <c r="H54" s="24" t="s">
        <v>7266</v>
      </c>
      <c r="I54" s="24" t="s">
        <v>404</v>
      </c>
      <c r="J54" s="18" t="s">
        <v>382</v>
      </c>
      <c r="K54" s="22" t="s">
        <v>45</v>
      </c>
      <c r="L54" s="18" t="s">
        <v>383</v>
      </c>
      <c r="M54" s="18" t="s">
        <v>404</v>
      </c>
      <c r="N54" s="18" t="s">
        <v>17</v>
      </c>
      <c r="O54" s="18"/>
      <c r="P54" s="17" t="s">
        <v>4234</v>
      </c>
    </row>
    <row r="55" spans="1:16" ht="18.75" customHeight="1" x14ac:dyDescent="0.35">
      <c r="A55" s="24" t="s">
        <v>4239</v>
      </c>
      <c r="B55" s="18" t="s">
        <v>4649</v>
      </c>
      <c r="C55" s="24" t="s">
        <v>4615</v>
      </c>
      <c r="D55" s="18" t="s">
        <v>402</v>
      </c>
      <c r="E55" s="18" t="s">
        <v>403</v>
      </c>
      <c r="F55" s="24" t="s">
        <v>6563</v>
      </c>
      <c r="G55" s="24" t="s">
        <v>6213</v>
      </c>
      <c r="H55" s="24" t="s">
        <v>7265</v>
      </c>
      <c r="I55" s="24" t="s">
        <v>401</v>
      </c>
      <c r="J55" s="18" t="s">
        <v>382</v>
      </c>
      <c r="K55" s="22" t="s">
        <v>45</v>
      </c>
      <c r="L55" s="18" t="s">
        <v>383</v>
      </c>
      <c r="M55" s="18" t="s">
        <v>401</v>
      </c>
      <c r="N55" s="18" t="s">
        <v>17</v>
      </c>
      <c r="O55" s="18"/>
      <c r="P55" s="17" t="s">
        <v>4234</v>
      </c>
    </row>
    <row r="56" spans="1:16" ht="18.75" customHeight="1" x14ac:dyDescent="0.35">
      <c r="A56" s="24" t="s">
        <v>4239</v>
      </c>
      <c r="B56" s="18" t="s">
        <v>4649</v>
      </c>
      <c r="C56" s="24" t="s">
        <v>4614</v>
      </c>
      <c r="D56" s="18" t="s">
        <v>360</v>
      </c>
      <c r="E56" s="18" t="s">
        <v>361</v>
      </c>
      <c r="F56" s="24" t="s">
        <v>6564</v>
      </c>
      <c r="G56" s="24" t="s">
        <v>6212</v>
      </c>
      <c r="H56" s="24" t="s">
        <v>7264</v>
      </c>
      <c r="I56" s="24" t="s">
        <v>400</v>
      </c>
      <c r="J56" s="18" t="s">
        <v>382</v>
      </c>
      <c r="K56" s="22" t="s">
        <v>45</v>
      </c>
      <c r="L56" s="18" t="s">
        <v>383</v>
      </c>
      <c r="M56" s="18" t="s">
        <v>400</v>
      </c>
      <c r="N56" s="18" t="s">
        <v>17</v>
      </c>
      <c r="O56" s="18"/>
      <c r="P56" s="17" t="s">
        <v>4234</v>
      </c>
    </row>
    <row r="57" spans="1:16" ht="18.75" customHeight="1" x14ac:dyDescent="0.35">
      <c r="A57" s="24" t="s">
        <v>4239</v>
      </c>
      <c r="B57" s="18" t="s">
        <v>4650</v>
      </c>
      <c r="C57" s="24" t="s">
        <v>4617</v>
      </c>
      <c r="D57" s="18" t="s">
        <v>408</v>
      </c>
      <c r="E57" s="18" t="s">
        <v>409</v>
      </c>
      <c r="F57" s="24" t="s">
        <v>6565</v>
      </c>
      <c r="G57" s="24" t="s">
        <v>6029</v>
      </c>
      <c r="H57" s="24" t="s">
        <v>7258</v>
      </c>
      <c r="I57" s="24" t="s">
        <v>407</v>
      </c>
      <c r="J57" s="18" t="s">
        <v>405</v>
      </c>
      <c r="K57" s="22" t="s">
        <v>45</v>
      </c>
      <c r="L57" s="18" t="s">
        <v>406</v>
      </c>
      <c r="M57" s="18" t="s">
        <v>407</v>
      </c>
      <c r="N57" s="18" t="s">
        <v>17</v>
      </c>
      <c r="O57" s="18"/>
      <c r="P57" s="17" t="s">
        <v>4234</v>
      </c>
    </row>
    <row r="58" spans="1:16" ht="18.75" customHeight="1" x14ac:dyDescent="0.35">
      <c r="A58" s="24" t="s">
        <v>4239</v>
      </c>
      <c r="B58" s="18" t="s">
        <v>4651</v>
      </c>
      <c r="C58" s="24" t="s">
        <v>4620</v>
      </c>
      <c r="D58" s="18" t="s">
        <v>408</v>
      </c>
      <c r="E58" s="18" t="s">
        <v>409</v>
      </c>
      <c r="F58" s="24" t="s">
        <v>6566</v>
      </c>
      <c r="G58" s="24" t="s">
        <v>6029</v>
      </c>
      <c r="H58" s="24" t="s">
        <v>7258</v>
      </c>
      <c r="I58" s="24" t="s">
        <v>418</v>
      </c>
      <c r="J58" s="18" t="s">
        <v>416</v>
      </c>
      <c r="K58" s="22" t="s">
        <v>45</v>
      </c>
      <c r="L58" s="18" t="s">
        <v>417</v>
      </c>
      <c r="M58" s="18" t="s">
        <v>418</v>
      </c>
      <c r="N58" s="18" t="s">
        <v>17</v>
      </c>
      <c r="O58" s="18"/>
      <c r="P58" s="17" t="s">
        <v>4234</v>
      </c>
    </row>
    <row r="59" spans="1:16" ht="18.75" customHeight="1" x14ac:dyDescent="0.35">
      <c r="A59" s="24" t="s">
        <v>4239</v>
      </c>
      <c r="B59" s="18" t="s">
        <v>4650</v>
      </c>
      <c r="C59" s="24" t="s">
        <v>4618</v>
      </c>
      <c r="D59" s="18" t="s">
        <v>411</v>
      </c>
      <c r="E59" s="18" t="s">
        <v>412</v>
      </c>
      <c r="F59" s="24" t="s">
        <v>6567</v>
      </c>
      <c r="G59" s="24" t="s">
        <v>6207</v>
      </c>
      <c r="H59" s="24" t="s">
        <v>7259</v>
      </c>
      <c r="I59" s="24" t="s">
        <v>410</v>
      </c>
      <c r="J59" s="18" t="s">
        <v>405</v>
      </c>
      <c r="K59" s="22" t="s">
        <v>45</v>
      </c>
      <c r="L59" s="18" t="s">
        <v>406</v>
      </c>
      <c r="M59" s="18" t="s">
        <v>410</v>
      </c>
      <c r="N59" s="18" t="s">
        <v>17</v>
      </c>
      <c r="O59" s="18"/>
      <c r="P59" s="17" t="s">
        <v>4234</v>
      </c>
    </row>
    <row r="60" spans="1:16" ht="18.75" customHeight="1" x14ac:dyDescent="0.35">
      <c r="A60" s="24" t="s">
        <v>4239</v>
      </c>
      <c r="B60" s="18" t="s">
        <v>4651</v>
      </c>
      <c r="C60" s="24" t="s">
        <v>4621</v>
      </c>
      <c r="D60" s="18" t="s">
        <v>411</v>
      </c>
      <c r="E60" s="18" t="s">
        <v>412</v>
      </c>
      <c r="F60" s="24" t="s">
        <v>6568</v>
      </c>
      <c r="G60" s="24" t="s">
        <v>6207</v>
      </c>
      <c r="H60" s="24" t="s">
        <v>7259</v>
      </c>
      <c r="I60" s="24" t="s">
        <v>419</v>
      </c>
      <c r="J60" s="18" t="s">
        <v>416</v>
      </c>
      <c r="K60" s="22" t="s">
        <v>45</v>
      </c>
      <c r="L60" s="18" t="s">
        <v>417</v>
      </c>
      <c r="M60" s="18" t="s">
        <v>419</v>
      </c>
      <c r="N60" s="18" t="s">
        <v>17</v>
      </c>
      <c r="O60" s="18"/>
      <c r="P60" s="17" t="s">
        <v>4234</v>
      </c>
    </row>
    <row r="61" spans="1:16" ht="18.75" customHeight="1" x14ac:dyDescent="0.35">
      <c r="A61" s="24" t="s">
        <v>4239</v>
      </c>
      <c r="B61" s="18" t="s">
        <v>4650</v>
      </c>
      <c r="C61" s="24" t="s">
        <v>4619</v>
      </c>
      <c r="D61" s="18" t="s">
        <v>414</v>
      </c>
      <c r="E61" s="18" t="s">
        <v>415</v>
      </c>
      <c r="F61" s="24" t="s">
        <v>6569</v>
      </c>
      <c r="G61" s="24" t="s">
        <v>6208</v>
      </c>
      <c r="H61" s="24" t="s">
        <v>7260</v>
      </c>
      <c r="I61" s="24" t="s">
        <v>413</v>
      </c>
      <c r="J61" s="18" t="s">
        <v>405</v>
      </c>
      <c r="K61" s="22" t="s">
        <v>45</v>
      </c>
      <c r="L61" s="18" t="s">
        <v>406</v>
      </c>
      <c r="M61" s="18" t="s">
        <v>413</v>
      </c>
      <c r="N61" s="18" t="s">
        <v>17</v>
      </c>
      <c r="O61" s="18"/>
      <c r="P61" s="17" t="s">
        <v>4234</v>
      </c>
    </row>
    <row r="62" spans="1:16" ht="18.75" customHeight="1" x14ac:dyDescent="0.35">
      <c r="A62" s="20" t="s">
        <v>4239</v>
      </c>
      <c r="B62" s="18" t="s">
        <v>4649</v>
      </c>
      <c r="C62" s="20" t="s">
        <v>4611</v>
      </c>
      <c r="D62" s="18" t="s">
        <v>394</v>
      </c>
      <c r="E62" s="18" t="s">
        <v>395</v>
      </c>
      <c r="F62" s="20" t="s">
        <v>6570</v>
      </c>
      <c r="G62" s="25" t="s">
        <v>6209</v>
      </c>
      <c r="H62" s="20" t="s">
        <v>7261</v>
      </c>
      <c r="I62" s="20" t="s">
        <v>393</v>
      </c>
      <c r="J62" s="20" t="s">
        <v>382</v>
      </c>
      <c r="K62" s="20" t="s">
        <v>45</v>
      </c>
      <c r="L62" s="20" t="s">
        <v>383</v>
      </c>
      <c r="M62" s="18" t="s">
        <v>393</v>
      </c>
      <c r="N62" s="18" t="s">
        <v>17</v>
      </c>
      <c r="O62" s="18"/>
      <c r="P62" s="17" t="s">
        <v>4234</v>
      </c>
    </row>
    <row r="63" spans="1:16" ht="18.75" customHeight="1" x14ac:dyDescent="0.35">
      <c r="A63" s="24" t="s">
        <v>4239</v>
      </c>
      <c r="B63" s="18" t="s">
        <v>4649</v>
      </c>
      <c r="C63" s="24" t="s">
        <v>4609</v>
      </c>
      <c r="D63" s="18" t="s">
        <v>388</v>
      </c>
      <c r="E63" s="18" t="s">
        <v>389</v>
      </c>
      <c r="F63" s="24" t="s">
        <v>6571</v>
      </c>
      <c r="G63" s="24" t="s">
        <v>6207</v>
      </c>
      <c r="H63" s="24" t="s">
        <v>7259</v>
      </c>
      <c r="I63" s="24" t="s">
        <v>387</v>
      </c>
      <c r="J63" s="18" t="s">
        <v>382</v>
      </c>
      <c r="K63" s="22" t="s">
        <v>45</v>
      </c>
      <c r="L63" s="18" t="s">
        <v>383</v>
      </c>
      <c r="M63" s="18" t="s">
        <v>387</v>
      </c>
      <c r="N63" s="18" t="s">
        <v>17</v>
      </c>
      <c r="O63" s="18"/>
      <c r="P63" s="17" t="s">
        <v>4234</v>
      </c>
    </row>
    <row r="64" spans="1:16" ht="18.75" customHeight="1" x14ac:dyDescent="0.35">
      <c r="A64" s="24" t="s">
        <v>4239</v>
      </c>
      <c r="B64" s="18" t="s">
        <v>4649</v>
      </c>
      <c r="C64" s="24" t="s">
        <v>4610</v>
      </c>
      <c r="D64" s="18" t="s">
        <v>391</v>
      </c>
      <c r="E64" s="18" t="s">
        <v>392</v>
      </c>
      <c r="F64" s="24" t="s">
        <v>6572</v>
      </c>
      <c r="G64" s="24" t="s">
        <v>6208</v>
      </c>
      <c r="H64" s="24" t="s">
        <v>7260</v>
      </c>
      <c r="I64" s="24" t="s">
        <v>390</v>
      </c>
      <c r="J64" s="18" t="s">
        <v>382</v>
      </c>
      <c r="K64" s="22" t="s">
        <v>45</v>
      </c>
      <c r="L64" s="18" t="s">
        <v>383</v>
      </c>
      <c r="M64" s="18" t="s">
        <v>390</v>
      </c>
      <c r="N64" s="18" t="s">
        <v>17</v>
      </c>
      <c r="O64" s="18"/>
      <c r="P64" s="17" t="s">
        <v>4234</v>
      </c>
    </row>
    <row r="65" spans="1:16" ht="18.75" customHeight="1" x14ac:dyDescent="0.35">
      <c r="A65" s="20" t="s">
        <v>4239</v>
      </c>
      <c r="B65" s="18" t="s">
        <v>4649</v>
      </c>
      <c r="C65" s="20" t="s">
        <v>4608</v>
      </c>
      <c r="D65" s="18" t="s">
        <v>385</v>
      </c>
      <c r="E65" s="18" t="s">
        <v>386</v>
      </c>
      <c r="F65" s="20" t="s">
        <v>6573</v>
      </c>
      <c r="G65" s="25" t="s">
        <v>6029</v>
      </c>
      <c r="H65" s="20" t="s">
        <v>7258</v>
      </c>
      <c r="I65" s="20" t="s">
        <v>384</v>
      </c>
      <c r="J65" s="20" t="s">
        <v>382</v>
      </c>
      <c r="K65" s="20" t="s">
        <v>45</v>
      </c>
      <c r="L65" s="20" t="s">
        <v>383</v>
      </c>
      <c r="M65" s="18" t="s">
        <v>384</v>
      </c>
      <c r="N65" s="18" t="s">
        <v>17</v>
      </c>
      <c r="O65" s="18"/>
      <c r="P65" s="17" t="s">
        <v>4234</v>
      </c>
    </row>
    <row r="66" spans="1:16" ht="18.75" customHeight="1" x14ac:dyDescent="0.35">
      <c r="A66" s="24" t="s">
        <v>4239</v>
      </c>
      <c r="B66" s="18" t="s">
        <v>4649</v>
      </c>
      <c r="C66" s="24" t="s">
        <v>4613</v>
      </c>
      <c r="D66" s="18" t="s">
        <v>398</v>
      </c>
      <c r="E66" s="18" t="s">
        <v>399</v>
      </c>
      <c r="F66" s="24" t="s">
        <v>6574</v>
      </c>
      <c r="G66" s="24" t="s">
        <v>6211</v>
      </c>
      <c r="H66" s="24" t="s">
        <v>7263</v>
      </c>
      <c r="I66" s="24" t="s">
        <v>397</v>
      </c>
      <c r="J66" s="18" t="s">
        <v>382</v>
      </c>
      <c r="K66" s="22" t="s">
        <v>45</v>
      </c>
      <c r="L66" s="18" t="s">
        <v>383</v>
      </c>
      <c r="M66" s="18" t="s">
        <v>397</v>
      </c>
      <c r="N66" s="18" t="s">
        <v>17</v>
      </c>
      <c r="O66" s="18"/>
      <c r="P66" s="17" t="s">
        <v>4234</v>
      </c>
    </row>
    <row r="67" spans="1:16" ht="18.75" customHeight="1" x14ac:dyDescent="0.35">
      <c r="A67" s="24" t="s">
        <v>4239</v>
      </c>
      <c r="B67" s="18" t="s">
        <v>4649</v>
      </c>
      <c r="C67" s="24" t="s">
        <v>4612</v>
      </c>
      <c r="D67" s="18" t="s">
        <v>306</v>
      </c>
      <c r="E67" s="18" t="s">
        <v>307</v>
      </c>
      <c r="F67" s="24" t="s">
        <v>6575</v>
      </c>
      <c r="G67" s="24" t="s">
        <v>6210</v>
      </c>
      <c r="H67" s="24" t="s">
        <v>7262</v>
      </c>
      <c r="I67" s="24" t="s">
        <v>396</v>
      </c>
      <c r="J67" s="18" t="s">
        <v>382</v>
      </c>
      <c r="K67" s="22" t="s">
        <v>45</v>
      </c>
      <c r="L67" s="18" t="s">
        <v>383</v>
      </c>
      <c r="M67" s="18" t="s">
        <v>396</v>
      </c>
      <c r="N67" s="18" t="s">
        <v>17</v>
      </c>
      <c r="O67" s="18"/>
      <c r="P67" s="17" t="s">
        <v>4234</v>
      </c>
    </row>
    <row r="68" spans="1:16" ht="18.75" customHeight="1" x14ac:dyDescent="0.35">
      <c r="A68" s="24" t="s">
        <v>4240</v>
      </c>
      <c r="B68" s="18" t="s">
        <v>4652</v>
      </c>
      <c r="C68" s="24" t="s">
        <v>4624</v>
      </c>
      <c r="D68" s="18" t="s">
        <v>225</v>
      </c>
      <c r="E68" s="18" t="s">
        <v>226</v>
      </c>
      <c r="F68" s="24" t="s">
        <v>6576</v>
      </c>
      <c r="G68" s="24" t="s">
        <v>6208</v>
      </c>
      <c r="H68" s="24" t="s">
        <v>7269</v>
      </c>
      <c r="I68" s="24" t="s">
        <v>428</v>
      </c>
      <c r="J68" s="18" t="s">
        <v>420</v>
      </c>
      <c r="K68" s="22" t="s">
        <v>51</v>
      </c>
      <c r="L68" s="18" t="s">
        <v>421</v>
      </c>
      <c r="M68" s="18" t="s">
        <v>428</v>
      </c>
      <c r="N68" s="18" t="s">
        <v>17</v>
      </c>
      <c r="O68" s="18"/>
      <c r="P68" s="17" t="s">
        <v>4234</v>
      </c>
    </row>
    <row r="69" spans="1:16" ht="18.75" customHeight="1" x14ac:dyDescent="0.35">
      <c r="A69" s="24" t="s">
        <v>4240</v>
      </c>
      <c r="B69" s="18" t="s">
        <v>4652</v>
      </c>
      <c r="C69" s="24" t="s">
        <v>4626</v>
      </c>
      <c r="D69" s="18" t="s">
        <v>433</v>
      </c>
      <c r="E69" s="18" t="s">
        <v>434</v>
      </c>
      <c r="F69" s="24" t="s">
        <v>6577</v>
      </c>
      <c r="G69" s="24" t="s">
        <v>6210</v>
      </c>
      <c r="H69" s="24" t="s">
        <v>7271</v>
      </c>
      <c r="I69" s="24" t="s">
        <v>432</v>
      </c>
      <c r="J69" s="18" t="s">
        <v>420</v>
      </c>
      <c r="K69" s="22" t="s">
        <v>51</v>
      </c>
      <c r="L69" s="18" t="s">
        <v>421</v>
      </c>
      <c r="M69" s="18" t="s">
        <v>432</v>
      </c>
      <c r="N69" s="18" t="s">
        <v>17</v>
      </c>
      <c r="O69" s="18"/>
      <c r="P69" s="17" t="s">
        <v>4234</v>
      </c>
    </row>
    <row r="70" spans="1:16" ht="18.75" customHeight="1" x14ac:dyDescent="0.35">
      <c r="A70" s="24" t="s">
        <v>4240</v>
      </c>
      <c r="B70" s="18" t="s">
        <v>4652</v>
      </c>
      <c r="C70" s="24" t="s">
        <v>4622</v>
      </c>
      <c r="D70" s="18" t="s">
        <v>423</v>
      </c>
      <c r="E70" s="18" t="s">
        <v>424</v>
      </c>
      <c r="F70" s="24" t="s">
        <v>6578</v>
      </c>
      <c r="G70" s="24" t="s">
        <v>6029</v>
      </c>
      <c r="H70" s="24" t="s">
        <v>7267</v>
      </c>
      <c r="I70" s="24" t="s">
        <v>422</v>
      </c>
      <c r="J70" s="18" t="s">
        <v>420</v>
      </c>
      <c r="K70" s="22" t="s">
        <v>51</v>
      </c>
      <c r="L70" s="18" t="s">
        <v>421</v>
      </c>
      <c r="M70" s="18" t="s">
        <v>422</v>
      </c>
      <c r="N70" s="18" t="s">
        <v>17</v>
      </c>
      <c r="O70" s="18"/>
      <c r="P70" s="17" t="s">
        <v>4234</v>
      </c>
    </row>
    <row r="71" spans="1:16" ht="18.75" customHeight="1" x14ac:dyDescent="0.35">
      <c r="A71" s="24" t="s">
        <v>4240</v>
      </c>
      <c r="B71" s="18" t="s">
        <v>4652</v>
      </c>
      <c r="C71" s="24" t="s">
        <v>4623</v>
      </c>
      <c r="D71" s="18" t="s">
        <v>426</v>
      </c>
      <c r="E71" s="18" t="s">
        <v>427</v>
      </c>
      <c r="F71" s="24" t="s">
        <v>6579</v>
      </c>
      <c r="G71" s="24" t="s">
        <v>6207</v>
      </c>
      <c r="H71" s="24" t="s">
        <v>7268</v>
      </c>
      <c r="I71" s="24" t="s">
        <v>425</v>
      </c>
      <c r="J71" s="18" t="s">
        <v>420</v>
      </c>
      <c r="K71" s="22" t="s">
        <v>51</v>
      </c>
      <c r="L71" s="18" t="s">
        <v>421</v>
      </c>
      <c r="M71" s="18" t="s">
        <v>425</v>
      </c>
      <c r="N71" s="18" t="s">
        <v>17</v>
      </c>
      <c r="O71" s="18"/>
      <c r="P71" s="17" t="s">
        <v>4234</v>
      </c>
    </row>
    <row r="72" spans="1:16" ht="18.75" customHeight="1" x14ac:dyDescent="0.35">
      <c r="A72" s="24" t="s">
        <v>4240</v>
      </c>
      <c r="B72" s="18" t="s">
        <v>4652</v>
      </c>
      <c r="C72" s="24" t="s">
        <v>4625</v>
      </c>
      <c r="D72" s="18" t="s">
        <v>430</v>
      </c>
      <c r="E72" s="18" t="s">
        <v>431</v>
      </c>
      <c r="F72" s="24" t="s">
        <v>6580</v>
      </c>
      <c r="G72" s="24" t="s">
        <v>6209</v>
      </c>
      <c r="H72" s="24" t="s">
        <v>7270</v>
      </c>
      <c r="I72" s="24" t="s">
        <v>429</v>
      </c>
      <c r="J72" s="18" t="s">
        <v>420</v>
      </c>
      <c r="K72" s="22" t="s">
        <v>51</v>
      </c>
      <c r="L72" s="18" t="s">
        <v>421</v>
      </c>
      <c r="M72" s="18" t="s">
        <v>429</v>
      </c>
      <c r="N72" s="18" t="s">
        <v>17</v>
      </c>
      <c r="O72" s="18"/>
      <c r="P72" s="17" t="s">
        <v>4234</v>
      </c>
    </row>
    <row r="73" spans="1:16" ht="18.75" customHeight="1" x14ac:dyDescent="0.35">
      <c r="A73" s="24" t="s">
        <v>4241</v>
      </c>
      <c r="B73" s="18" t="s">
        <v>4653</v>
      </c>
      <c r="C73" s="24" t="s">
        <v>4630</v>
      </c>
      <c r="D73" s="18" t="s">
        <v>447</v>
      </c>
      <c r="E73" s="18" t="s">
        <v>448</v>
      </c>
      <c r="F73" s="24" t="s">
        <v>6581</v>
      </c>
      <c r="G73" s="24" t="s">
        <v>6209</v>
      </c>
      <c r="H73" s="24" t="s">
        <v>7275</v>
      </c>
      <c r="I73" s="24" t="s">
        <v>446</v>
      </c>
      <c r="J73" s="18" t="s">
        <v>435</v>
      </c>
      <c r="K73" s="22" t="s">
        <v>54</v>
      </c>
      <c r="L73" s="18" t="s">
        <v>436</v>
      </c>
      <c r="M73" s="18" t="s">
        <v>446</v>
      </c>
      <c r="N73" s="18" t="s">
        <v>17</v>
      </c>
      <c r="O73" s="18"/>
      <c r="P73" s="17" t="s">
        <v>4234</v>
      </c>
    </row>
    <row r="74" spans="1:16" ht="18.75" customHeight="1" x14ac:dyDescent="0.35">
      <c r="A74" s="24" t="s">
        <v>4241</v>
      </c>
      <c r="B74" s="18" t="s">
        <v>4653</v>
      </c>
      <c r="C74" s="24" t="s">
        <v>4628</v>
      </c>
      <c r="D74" s="18" t="s">
        <v>441</v>
      </c>
      <c r="E74" s="18" t="s">
        <v>442</v>
      </c>
      <c r="F74" s="24" t="s">
        <v>6582</v>
      </c>
      <c r="G74" s="24" t="s">
        <v>6207</v>
      </c>
      <c r="H74" s="24" t="s">
        <v>7273</v>
      </c>
      <c r="I74" s="24" t="s">
        <v>440</v>
      </c>
      <c r="J74" s="18" t="s">
        <v>435</v>
      </c>
      <c r="K74" s="22" t="s">
        <v>54</v>
      </c>
      <c r="L74" s="18" t="s">
        <v>436</v>
      </c>
      <c r="M74" s="18" t="s">
        <v>440</v>
      </c>
      <c r="N74" s="18" t="s">
        <v>17</v>
      </c>
      <c r="O74" s="18"/>
      <c r="P74" s="17" t="s">
        <v>4234</v>
      </c>
    </row>
    <row r="75" spans="1:16" ht="18.75" customHeight="1" x14ac:dyDescent="0.35">
      <c r="A75" s="24" t="s">
        <v>4241</v>
      </c>
      <c r="B75" s="18" t="s">
        <v>4653</v>
      </c>
      <c r="C75" s="24" t="s">
        <v>4627</v>
      </c>
      <c r="D75" s="18" t="s">
        <v>438</v>
      </c>
      <c r="E75" s="18" t="s">
        <v>439</v>
      </c>
      <c r="F75" s="24" t="s">
        <v>6583</v>
      </c>
      <c r="G75" s="24" t="s">
        <v>6029</v>
      </c>
      <c r="H75" s="24" t="s">
        <v>7272</v>
      </c>
      <c r="I75" s="24" t="s">
        <v>437</v>
      </c>
      <c r="J75" s="18" t="s">
        <v>435</v>
      </c>
      <c r="K75" s="22" t="s">
        <v>54</v>
      </c>
      <c r="L75" s="18" t="s">
        <v>436</v>
      </c>
      <c r="M75" s="18" t="s">
        <v>437</v>
      </c>
      <c r="N75" s="18" t="s">
        <v>17</v>
      </c>
      <c r="O75" s="18"/>
      <c r="P75" s="17" t="s">
        <v>4234</v>
      </c>
    </row>
    <row r="76" spans="1:16" ht="18.75" customHeight="1" x14ac:dyDescent="0.35">
      <c r="A76" s="24" t="s">
        <v>4241</v>
      </c>
      <c r="B76" s="18" t="s">
        <v>4653</v>
      </c>
      <c r="C76" s="24" t="s">
        <v>4629</v>
      </c>
      <c r="D76" s="18" t="s">
        <v>444</v>
      </c>
      <c r="E76" s="18" t="s">
        <v>445</v>
      </c>
      <c r="F76" s="24" t="s">
        <v>6584</v>
      </c>
      <c r="G76" s="24" t="s">
        <v>6208</v>
      </c>
      <c r="H76" s="24" t="s">
        <v>7274</v>
      </c>
      <c r="I76" s="24" t="s">
        <v>443</v>
      </c>
      <c r="J76" s="18" t="s">
        <v>435</v>
      </c>
      <c r="K76" s="22" t="s">
        <v>54</v>
      </c>
      <c r="L76" s="18" t="s">
        <v>436</v>
      </c>
      <c r="M76" s="18" t="s">
        <v>443</v>
      </c>
      <c r="N76" s="18" t="s">
        <v>17</v>
      </c>
      <c r="O76" s="18"/>
      <c r="P76" s="17" t="s">
        <v>4234</v>
      </c>
    </row>
    <row r="77" spans="1:16" ht="18.75" customHeight="1" x14ac:dyDescent="0.35">
      <c r="A77" s="24" t="s">
        <v>4242</v>
      </c>
      <c r="B77" s="18" t="s">
        <v>4654</v>
      </c>
      <c r="C77" s="24" t="s">
        <v>4635</v>
      </c>
      <c r="D77" s="18" t="s">
        <v>464</v>
      </c>
      <c r="E77" s="18" t="s">
        <v>465</v>
      </c>
      <c r="F77" s="24" t="s">
        <v>6585</v>
      </c>
      <c r="G77" s="24" t="s">
        <v>6210</v>
      </c>
      <c r="H77" s="24" t="s">
        <v>7280</v>
      </c>
      <c r="I77" s="24" t="s">
        <v>463</v>
      </c>
      <c r="J77" s="18" t="s">
        <v>449</v>
      </c>
      <c r="K77" s="22" t="s">
        <v>58</v>
      </c>
      <c r="L77" s="18" t="s">
        <v>450</v>
      </c>
      <c r="M77" s="18" t="s">
        <v>463</v>
      </c>
      <c r="N77" s="18" t="s">
        <v>17</v>
      </c>
      <c r="O77" s="18"/>
      <c r="P77" s="17" t="s">
        <v>4234</v>
      </c>
    </row>
    <row r="78" spans="1:16" ht="18.75" customHeight="1" x14ac:dyDescent="0.35">
      <c r="A78" s="24" t="s">
        <v>4242</v>
      </c>
      <c r="B78" s="18" t="s">
        <v>4654</v>
      </c>
      <c r="C78" s="24" t="s">
        <v>4633</v>
      </c>
      <c r="D78" s="18" t="s">
        <v>458</v>
      </c>
      <c r="E78" s="18" t="s">
        <v>459</v>
      </c>
      <c r="F78" s="24" t="s">
        <v>6586</v>
      </c>
      <c r="G78" s="24" t="s">
        <v>6208</v>
      </c>
      <c r="H78" s="24" t="s">
        <v>7278</v>
      </c>
      <c r="I78" s="24" t="s">
        <v>457</v>
      </c>
      <c r="J78" s="18" t="s">
        <v>449</v>
      </c>
      <c r="K78" s="22" t="s">
        <v>58</v>
      </c>
      <c r="L78" s="18" t="s">
        <v>450</v>
      </c>
      <c r="M78" s="18" t="s">
        <v>457</v>
      </c>
      <c r="N78" s="18" t="s">
        <v>17</v>
      </c>
      <c r="O78" s="18"/>
      <c r="P78" s="17" t="s">
        <v>4234</v>
      </c>
    </row>
    <row r="79" spans="1:16" ht="18.75" customHeight="1" x14ac:dyDescent="0.35">
      <c r="A79" s="24" t="s">
        <v>4242</v>
      </c>
      <c r="B79" s="18" t="s">
        <v>4654</v>
      </c>
      <c r="C79" s="24" t="s">
        <v>4632</v>
      </c>
      <c r="D79" s="18" t="s">
        <v>455</v>
      </c>
      <c r="E79" s="18" t="s">
        <v>456</v>
      </c>
      <c r="F79" s="24" t="s">
        <v>6587</v>
      </c>
      <c r="G79" s="24" t="s">
        <v>6207</v>
      </c>
      <c r="H79" s="24" t="s">
        <v>7277</v>
      </c>
      <c r="I79" s="24" t="s">
        <v>454</v>
      </c>
      <c r="J79" s="18" t="s">
        <v>449</v>
      </c>
      <c r="K79" s="22" t="s">
        <v>58</v>
      </c>
      <c r="L79" s="18" t="s">
        <v>450</v>
      </c>
      <c r="M79" s="18" t="s">
        <v>454</v>
      </c>
      <c r="N79" s="18" t="s">
        <v>17</v>
      </c>
      <c r="O79" s="18"/>
      <c r="P79" s="17" t="s">
        <v>4234</v>
      </c>
    </row>
    <row r="80" spans="1:16" ht="18.75" customHeight="1" x14ac:dyDescent="0.35">
      <c r="A80" s="24" t="s">
        <v>4242</v>
      </c>
      <c r="B80" s="18" t="s">
        <v>4654</v>
      </c>
      <c r="C80" s="24" t="s">
        <v>4634</v>
      </c>
      <c r="D80" s="18" t="s">
        <v>461</v>
      </c>
      <c r="E80" s="18" t="s">
        <v>462</v>
      </c>
      <c r="F80" s="24" t="s">
        <v>6588</v>
      </c>
      <c r="G80" s="24" t="s">
        <v>6209</v>
      </c>
      <c r="H80" s="24" t="s">
        <v>7279</v>
      </c>
      <c r="I80" s="24" t="s">
        <v>460</v>
      </c>
      <c r="J80" s="18" t="s">
        <v>449</v>
      </c>
      <c r="K80" s="22" t="s">
        <v>58</v>
      </c>
      <c r="L80" s="18" t="s">
        <v>450</v>
      </c>
      <c r="M80" s="18" t="s">
        <v>460</v>
      </c>
      <c r="N80" s="18" t="s">
        <v>17</v>
      </c>
      <c r="O80" s="18"/>
      <c r="P80" s="17" t="s">
        <v>4234</v>
      </c>
    </row>
    <row r="81" spans="1:16" ht="18.75" customHeight="1" x14ac:dyDescent="0.35">
      <c r="A81" s="24" t="s">
        <v>4242</v>
      </c>
      <c r="B81" s="18" t="s">
        <v>4654</v>
      </c>
      <c r="C81" s="24" t="s">
        <v>4636</v>
      </c>
      <c r="D81" s="18" t="s">
        <v>467</v>
      </c>
      <c r="E81" s="18" t="s">
        <v>468</v>
      </c>
      <c r="F81" s="24" t="s">
        <v>6589</v>
      </c>
      <c r="G81" s="24" t="s">
        <v>6211</v>
      </c>
      <c r="H81" s="24" t="s">
        <v>7281</v>
      </c>
      <c r="I81" s="24" t="s">
        <v>466</v>
      </c>
      <c r="J81" s="18" t="s">
        <v>449</v>
      </c>
      <c r="K81" s="22" t="s">
        <v>58</v>
      </c>
      <c r="L81" s="18" t="s">
        <v>450</v>
      </c>
      <c r="M81" s="18" t="s">
        <v>466</v>
      </c>
      <c r="N81" s="18" t="s">
        <v>17</v>
      </c>
      <c r="O81" s="18"/>
      <c r="P81" s="17" t="s">
        <v>4234</v>
      </c>
    </row>
    <row r="82" spans="1:16" x14ac:dyDescent="0.35">
      <c r="A82" s="24" t="s">
        <v>4242</v>
      </c>
      <c r="B82" s="18" t="s">
        <v>4654</v>
      </c>
      <c r="C82" s="24" t="s">
        <v>4631</v>
      </c>
      <c r="D82" s="18" t="s">
        <v>452</v>
      </c>
      <c r="E82" s="18" t="s">
        <v>453</v>
      </c>
      <c r="F82" s="24" t="s">
        <v>6590</v>
      </c>
      <c r="G82" s="24" t="s">
        <v>6029</v>
      </c>
      <c r="H82" s="24" t="s">
        <v>7276</v>
      </c>
      <c r="I82" s="24" t="s">
        <v>451</v>
      </c>
      <c r="J82" s="18" t="s">
        <v>449</v>
      </c>
      <c r="K82" s="22" t="s">
        <v>58</v>
      </c>
      <c r="L82" s="18" t="s">
        <v>450</v>
      </c>
      <c r="M82" s="18" t="s">
        <v>451</v>
      </c>
      <c r="N82" s="18" t="s">
        <v>17</v>
      </c>
      <c r="O82" s="18"/>
      <c r="P82" s="17" t="s">
        <v>4234</v>
      </c>
    </row>
    <row r="83" spans="1:16" x14ac:dyDescent="0.35">
      <c r="A83" s="24" t="s">
        <v>4243</v>
      </c>
      <c r="B83" s="18" t="s">
        <v>4655</v>
      </c>
      <c r="C83" s="24" t="s">
        <v>4641</v>
      </c>
      <c r="D83" s="18" t="s">
        <v>484</v>
      </c>
      <c r="E83" s="18" t="s">
        <v>485</v>
      </c>
      <c r="F83" s="24" t="s">
        <v>6591</v>
      </c>
      <c r="G83" s="24" t="s">
        <v>6210</v>
      </c>
      <c r="H83" s="24" t="s">
        <v>7286</v>
      </c>
      <c r="I83" s="24" t="s">
        <v>483</v>
      </c>
      <c r="J83" s="18" t="s">
        <v>469</v>
      </c>
      <c r="K83" s="22" t="s">
        <v>62</v>
      </c>
      <c r="L83" s="18" t="s">
        <v>470</v>
      </c>
      <c r="M83" s="18" t="s">
        <v>483</v>
      </c>
      <c r="N83" s="18" t="s">
        <v>17</v>
      </c>
      <c r="O83" s="18"/>
      <c r="P83" s="17" t="s">
        <v>4234</v>
      </c>
    </row>
    <row r="84" spans="1:16" x14ac:dyDescent="0.35">
      <c r="A84" s="24" t="s">
        <v>4243</v>
      </c>
      <c r="B84" s="18" t="s">
        <v>4655</v>
      </c>
      <c r="C84" s="24" t="s">
        <v>4640</v>
      </c>
      <c r="D84" s="18" t="s">
        <v>481</v>
      </c>
      <c r="E84" s="18" t="s">
        <v>482</v>
      </c>
      <c r="F84" s="24" t="s">
        <v>6592</v>
      </c>
      <c r="G84" s="24" t="s">
        <v>6209</v>
      </c>
      <c r="H84" s="24" t="s">
        <v>7285</v>
      </c>
      <c r="I84" s="24" t="s">
        <v>480</v>
      </c>
      <c r="J84" s="18" t="s">
        <v>469</v>
      </c>
      <c r="K84" s="22" t="s">
        <v>62</v>
      </c>
      <c r="L84" s="18" t="s">
        <v>470</v>
      </c>
      <c r="M84" s="18" t="s">
        <v>480</v>
      </c>
      <c r="N84" s="18" t="s">
        <v>17</v>
      </c>
      <c r="O84" s="18"/>
      <c r="P84" s="17" t="s">
        <v>4234</v>
      </c>
    </row>
    <row r="85" spans="1:16" x14ac:dyDescent="0.35">
      <c r="A85" s="24" t="s">
        <v>4243</v>
      </c>
      <c r="B85" s="18" t="s">
        <v>4655</v>
      </c>
      <c r="C85" s="24" t="s">
        <v>4638</v>
      </c>
      <c r="D85" s="18" t="s">
        <v>475</v>
      </c>
      <c r="E85" s="18" t="s">
        <v>476</v>
      </c>
      <c r="F85" s="24" t="s">
        <v>6593</v>
      </c>
      <c r="G85" s="24" t="s">
        <v>6207</v>
      </c>
      <c r="H85" s="24" t="s">
        <v>7283</v>
      </c>
      <c r="I85" s="24" t="s">
        <v>474</v>
      </c>
      <c r="J85" s="18" t="s">
        <v>469</v>
      </c>
      <c r="K85" s="22" t="s">
        <v>62</v>
      </c>
      <c r="L85" s="18" t="s">
        <v>470</v>
      </c>
      <c r="M85" s="18" t="s">
        <v>474</v>
      </c>
      <c r="N85" s="18" t="s">
        <v>17</v>
      </c>
      <c r="O85" s="18"/>
      <c r="P85" s="17" t="s">
        <v>4234</v>
      </c>
    </row>
    <row r="86" spans="1:16" x14ac:dyDescent="0.35">
      <c r="A86" s="24" t="s">
        <v>4243</v>
      </c>
      <c r="B86" s="18" t="s">
        <v>4655</v>
      </c>
      <c r="C86" s="24" t="s">
        <v>4639</v>
      </c>
      <c r="D86" s="18" t="s">
        <v>478</v>
      </c>
      <c r="E86" s="18" t="s">
        <v>479</v>
      </c>
      <c r="F86" s="24" t="s">
        <v>6594</v>
      </c>
      <c r="G86" s="24" t="s">
        <v>6208</v>
      </c>
      <c r="H86" s="24" t="s">
        <v>7284</v>
      </c>
      <c r="I86" s="24" t="s">
        <v>477</v>
      </c>
      <c r="J86" s="18" t="s">
        <v>469</v>
      </c>
      <c r="K86" s="22" t="s">
        <v>62</v>
      </c>
      <c r="L86" s="18" t="s">
        <v>470</v>
      </c>
      <c r="M86" s="18" t="s">
        <v>477</v>
      </c>
      <c r="N86" s="18" t="s">
        <v>17</v>
      </c>
      <c r="O86" s="18"/>
      <c r="P86" s="17" t="s">
        <v>4234</v>
      </c>
    </row>
    <row r="87" spans="1:16" x14ac:dyDescent="0.35">
      <c r="A87" s="24" t="s">
        <v>4243</v>
      </c>
      <c r="B87" s="18" t="s">
        <v>4655</v>
      </c>
      <c r="C87" s="24" t="s">
        <v>4637</v>
      </c>
      <c r="D87" s="18" t="s">
        <v>472</v>
      </c>
      <c r="E87" s="18" t="s">
        <v>473</v>
      </c>
      <c r="F87" s="24" t="s">
        <v>6595</v>
      </c>
      <c r="G87" s="24" t="s">
        <v>6029</v>
      </c>
      <c r="H87" s="24" t="s">
        <v>7282</v>
      </c>
      <c r="I87" s="24" t="s">
        <v>471</v>
      </c>
      <c r="J87" s="18" t="s">
        <v>469</v>
      </c>
      <c r="K87" s="22" t="s">
        <v>62</v>
      </c>
      <c r="L87" s="18" t="s">
        <v>470</v>
      </c>
      <c r="M87" s="18" t="s">
        <v>471</v>
      </c>
      <c r="N87" s="18" t="s">
        <v>17</v>
      </c>
      <c r="O87" s="18"/>
      <c r="P87" s="17" t="s">
        <v>4234</v>
      </c>
    </row>
    <row r="90" spans="1:16" x14ac:dyDescent="0.35">
      <c r="A90" s="17" t="s">
        <v>7499</v>
      </c>
    </row>
  </sheetData>
  <sheetProtection password="93C8" sheet="1" scenarios="1"/>
  <sortState ref="A2:P87">
    <sortCondition ref="A2:A87"/>
    <sortCondition ref="F2:F87"/>
  </sortState>
  <conditionalFormatting sqref="F1:F1048576">
    <cfRule type="duplicateValues" dxfId="698" priority="4"/>
  </conditionalFormatting>
  <conditionalFormatting sqref="C1:C1048576">
    <cfRule type="duplicateValues" dxfId="697" priority="3"/>
  </conditionalFormatting>
  <pageMargins left="0.75" right="0.75" top="1" bottom="1" header="0.5" footer="0.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6"/>
  <dimension ref="A1:G1186"/>
  <sheetViews>
    <sheetView showGridLines="0" showRowColHeaders="0" zoomScale="90" zoomScaleNormal="90" workbookViewId="0">
      <pane ySplit="1" topLeftCell="A185" activePane="bottomLeft" state="frozen"/>
      <selection activeCell="I16" sqref="I16"/>
      <selection pane="bottomLeft"/>
    </sheetView>
  </sheetViews>
  <sheetFormatPr defaultRowHeight="15.75" x14ac:dyDescent="0.3"/>
  <cols>
    <col min="1" max="1" width="14.140625" style="17" bestFit="1" customWidth="1"/>
    <col min="2" max="2" width="11.28515625" style="17" bestFit="1" customWidth="1"/>
    <col min="3" max="3" width="11.7109375" style="28" bestFit="1" customWidth="1"/>
    <col min="4" max="4" width="44.28515625" style="17" bestFit="1" customWidth="1"/>
    <col min="5" max="5" width="32.28515625" style="17" bestFit="1" customWidth="1"/>
    <col min="6" max="6" width="53.42578125" style="28" bestFit="1" customWidth="1"/>
    <col min="9" max="9" width="10" bestFit="1" customWidth="1"/>
  </cols>
  <sheetData>
    <row r="1" spans="1:7" ht="16.5" x14ac:dyDescent="0.35">
      <c r="A1" s="16" t="s">
        <v>76</v>
      </c>
      <c r="B1" s="16" t="s">
        <v>4136</v>
      </c>
      <c r="C1" s="27" t="s">
        <v>4139</v>
      </c>
      <c r="D1" s="21" t="s">
        <v>4660</v>
      </c>
      <c r="E1" s="21" t="s">
        <v>4661</v>
      </c>
      <c r="F1" s="21" t="s">
        <v>4673</v>
      </c>
      <c r="G1" s="21" t="s">
        <v>4232</v>
      </c>
    </row>
    <row r="2" spans="1:7" ht="16.5" x14ac:dyDescent="0.35">
      <c r="A2" s="24" t="s">
        <v>4233</v>
      </c>
      <c r="B2" s="26" t="s">
        <v>4254</v>
      </c>
      <c r="C2" s="74">
        <v>194969</v>
      </c>
      <c r="D2" s="11" t="s">
        <v>533</v>
      </c>
      <c r="E2" s="11" t="s">
        <v>1934</v>
      </c>
      <c r="F2" s="11" t="s">
        <v>4674</v>
      </c>
      <c r="G2" t="s">
        <v>4234</v>
      </c>
    </row>
    <row r="3" spans="1:7" ht="16.5" x14ac:dyDescent="0.35">
      <c r="A3" s="24" t="s">
        <v>4233</v>
      </c>
      <c r="B3" s="26" t="s">
        <v>4248</v>
      </c>
      <c r="C3" s="74">
        <v>194940</v>
      </c>
      <c r="D3" s="11" t="s">
        <v>1912</v>
      </c>
      <c r="E3" s="11" t="s">
        <v>1913</v>
      </c>
      <c r="F3" s="11" t="s">
        <v>7287</v>
      </c>
      <c r="G3" t="s">
        <v>4234</v>
      </c>
    </row>
    <row r="4" spans="1:7" ht="16.5" x14ac:dyDescent="0.35">
      <c r="A4" s="24" t="s">
        <v>4233</v>
      </c>
      <c r="B4" s="26" t="s">
        <v>4244</v>
      </c>
      <c r="C4" s="74">
        <v>194925</v>
      </c>
      <c r="D4" s="11" t="s">
        <v>489</v>
      </c>
      <c r="E4" s="11" t="s">
        <v>490</v>
      </c>
      <c r="F4" s="11" t="s">
        <v>4675</v>
      </c>
      <c r="G4" t="s">
        <v>4234</v>
      </c>
    </row>
    <row r="5" spans="1:7" ht="16.5" x14ac:dyDescent="0.35">
      <c r="A5" s="24" t="s">
        <v>4233</v>
      </c>
      <c r="B5" s="26" t="s">
        <v>4248</v>
      </c>
      <c r="C5" s="74">
        <v>194939</v>
      </c>
      <c r="D5" s="11" t="s">
        <v>505</v>
      </c>
      <c r="E5" s="11" t="s">
        <v>506</v>
      </c>
      <c r="F5" s="11" t="s">
        <v>4676</v>
      </c>
      <c r="G5" t="s">
        <v>4234</v>
      </c>
    </row>
    <row r="6" spans="1:7" ht="16.5" x14ac:dyDescent="0.35">
      <c r="A6" s="24" t="s">
        <v>4233</v>
      </c>
      <c r="B6" s="26" t="s">
        <v>4247</v>
      </c>
      <c r="C6" s="74">
        <v>194934</v>
      </c>
      <c r="D6" s="11" t="s">
        <v>501</v>
      </c>
      <c r="E6" s="11" t="s">
        <v>502</v>
      </c>
      <c r="F6" s="11" t="s">
        <v>4677</v>
      </c>
      <c r="G6" t="s">
        <v>4234</v>
      </c>
    </row>
    <row r="7" spans="1:7" ht="16.5" x14ac:dyDescent="0.35">
      <c r="A7" s="24" t="s">
        <v>4233</v>
      </c>
      <c r="B7" s="26" t="s">
        <v>4253</v>
      </c>
      <c r="C7" s="74">
        <v>194966</v>
      </c>
      <c r="D7" s="11" t="s">
        <v>529</v>
      </c>
      <c r="E7" s="11" t="s">
        <v>530</v>
      </c>
      <c r="F7" s="11" t="s">
        <v>4678</v>
      </c>
      <c r="G7" t="s">
        <v>4234</v>
      </c>
    </row>
    <row r="8" spans="1:7" ht="16.5" x14ac:dyDescent="0.35">
      <c r="A8" s="24" t="s">
        <v>4233</v>
      </c>
      <c r="B8" s="26" t="s">
        <v>7082</v>
      </c>
      <c r="C8" s="74">
        <v>194957</v>
      </c>
      <c r="D8" s="11" t="s">
        <v>521</v>
      </c>
      <c r="E8" s="11" t="s">
        <v>522</v>
      </c>
      <c r="F8" s="11" t="s">
        <v>4679</v>
      </c>
      <c r="G8" t="s">
        <v>4234</v>
      </c>
    </row>
    <row r="9" spans="1:7" ht="16.5" x14ac:dyDescent="0.35">
      <c r="A9" s="24" t="s">
        <v>4233</v>
      </c>
      <c r="B9" s="26" t="s">
        <v>4253</v>
      </c>
      <c r="C9" s="74">
        <v>194967</v>
      </c>
      <c r="D9" s="11" t="s">
        <v>1930</v>
      </c>
      <c r="E9" s="11" t="s">
        <v>1931</v>
      </c>
      <c r="F9" s="11" t="s">
        <v>4680</v>
      </c>
      <c r="G9" t="s">
        <v>4234</v>
      </c>
    </row>
    <row r="10" spans="1:7" ht="16.5" x14ac:dyDescent="0.35">
      <c r="A10" s="24" t="s">
        <v>4233</v>
      </c>
      <c r="B10" s="26" t="s">
        <v>4249</v>
      </c>
      <c r="C10" s="74">
        <v>194941</v>
      </c>
      <c r="D10" s="11" t="s">
        <v>509</v>
      </c>
      <c r="E10" s="11" t="s">
        <v>510</v>
      </c>
      <c r="F10" s="11" t="s">
        <v>4681</v>
      </c>
      <c r="G10" t="s">
        <v>4234</v>
      </c>
    </row>
    <row r="11" spans="1:7" ht="16.5" x14ac:dyDescent="0.35">
      <c r="A11" s="24" t="s">
        <v>4233</v>
      </c>
      <c r="B11" s="26" t="s">
        <v>4246</v>
      </c>
      <c r="C11" s="74">
        <v>194931</v>
      </c>
      <c r="D11" s="11" t="s">
        <v>497</v>
      </c>
      <c r="E11" s="11" t="s">
        <v>498</v>
      </c>
      <c r="F11" s="11" t="s">
        <v>4682</v>
      </c>
      <c r="G11" t="s">
        <v>4234</v>
      </c>
    </row>
    <row r="12" spans="1:7" ht="16.5" x14ac:dyDescent="0.35">
      <c r="A12" s="24" t="s">
        <v>4233</v>
      </c>
      <c r="B12" s="26" t="s">
        <v>4246</v>
      </c>
      <c r="C12" s="74">
        <v>194932</v>
      </c>
      <c r="D12" s="11" t="s">
        <v>1908</v>
      </c>
      <c r="E12" s="11" t="s">
        <v>1909</v>
      </c>
      <c r="F12" s="11" t="s">
        <v>4683</v>
      </c>
      <c r="G12" t="s">
        <v>4234</v>
      </c>
    </row>
    <row r="13" spans="1:7" ht="16.5" x14ac:dyDescent="0.35">
      <c r="A13" s="24" t="s">
        <v>4233</v>
      </c>
      <c r="B13" s="26" t="s">
        <v>4245</v>
      </c>
      <c r="C13" s="74">
        <v>194926</v>
      </c>
      <c r="D13" s="11" t="s">
        <v>1902</v>
      </c>
      <c r="E13" s="11" t="s">
        <v>1903</v>
      </c>
      <c r="F13" s="11" t="s">
        <v>4684</v>
      </c>
      <c r="G13" t="s">
        <v>4234</v>
      </c>
    </row>
    <row r="14" spans="1:7" ht="16.5" x14ac:dyDescent="0.35">
      <c r="A14" s="24" t="s">
        <v>4233</v>
      </c>
      <c r="B14" s="26" t="s">
        <v>4245</v>
      </c>
      <c r="C14" s="74">
        <v>194927</v>
      </c>
      <c r="D14" s="11" t="s">
        <v>1904</v>
      </c>
      <c r="E14" s="11" t="s">
        <v>1905</v>
      </c>
      <c r="F14" s="11" t="s">
        <v>4685</v>
      </c>
      <c r="G14" t="s">
        <v>4234</v>
      </c>
    </row>
    <row r="15" spans="1:7" ht="16.5" x14ac:dyDescent="0.35">
      <c r="A15" s="24" t="s">
        <v>4233</v>
      </c>
      <c r="B15" s="26" t="s">
        <v>7082</v>
      </c>
      <c r="C15" s="74">
        <v>194958</v>
      </c>
      <c r="D15" s="11" t="s">
        <v>1922</v>
      </c>
      <c r="E15" s="11" t="s">
        <v>1923</v>
      </c>
      <c r="F15" s="11" t="s">
        <v>4686</v>
      </c>
      <c r="G15" t="s">
        <v>4234</v>
      </c>
    </row>
    <row r="16" spans="1:7" ht="16.5" x14ac:dyDescent="0.35">
      <c r="A16" s="24" t="s">
        <v>4233</v>
      </c>
      <c r="B16" s="26" t="s">
        <v>4252</v>
      </c>
      <c r="C16" s="74">
        <v>194963</v>
      </c>
      <c r="D16" s="11" t="s">
        <v>1924</v>
      </c>
      <c r="E16" s="11" t="s">
        <v>1925</v>
      </c>
      <c r="F16" s="11" t="s">
        <v>4687</v>
      </c>
      <c r="G16" t="s">
        <v>4234</v>
      </c>
    </row>
    <row r="17" spans="1:7" ht="16.5" x14ac:dyDescent="0.35">
      <c r="A17" s="24" t="s">
        <v>4233</v>
      </c>
      <c r="B17" s="26" t="s">
        <v>4247</v>
      </c>
      <c r="C17" s="74">
        <v>194935</v>
      </c>
      <c r="D17" s="11" t="s">
        <v>956</v>
      </c>
      <c r="E17" s="11" t="s">
        <v>957</v>
      </c>
      <c r="F17" s="11" t="s">
        <v>4688</v>
      </c>
      <c r="G17" t="s">
        <v>4234</v>
      </c>
    </row>
    <row r="18" spans="1:7" ht="16.5" x14ac:dyDescent="0.35">
      <c r="A18" s="24" t="s">
        <v>4233</v>
      </c>
      <c r="B18" s="26" t="s">
        <v>4252</v>
      </c>
      <c r="C18" s="74">
        <v>194962</v>
      </c>
      <c r="D18" s="11" t="s">
        <v>525</v>
      </c>
      <c r="E18" s="11" t="s">
        <v>526</v>
      </c>
      <c r="F18" s="11" t="s">
        <v>4689</v>
      </c>
      <c r="G18" t="s">
        <v>4234</v>
      </c>
    </row>
    <row r="19" spans="1:7" ht="16.5" x14ac:dyDescent="0.35">
      <c r="A19" s="24" t="s">
        <v>4233</v>
      </c>
      <c r="B19" s="26" t="s">
        <v>4251</v>
      </c>
      <c r="C19" s="74">
        <v>194951</v>
      </c>
      <c r="D19" s="11" t="s">
        <v>1920</v>
      </c>
      <c r="E19" s="11" t="s">
        <v>1921</v>
      </c>
      <c r="F19" s="11" t="s">
        <v>4690</v>
      </c>
      <c r="G19" t="s">
        <v>4234</v>
      </c>
    </row>
    <row r="20" spans="1:7" ht="16.5" x14ac:dyDescent="0.35">
      <c r="A20" s="24" t="s">
        <v>4233</v>
      </c>
      <c r="B20" s="26" t="s">
        <v>4249</v>
      </c>
      <c r="C20" s="74">
        <v>194942</v>
      </c>
      <c r="D20" s="11" t="s">
        <v>810</v>
      </c>
      <c r="E20" s="11" t="s">
        <v>811</v>
      </c>
      <c r="F20" s="11" t="s">
        <v>4691</v>
      </c>
      <c r="G20" t="s">
        <v>4234</v>
      </c>
    </row>
    <row r="21" spans="1:7" ht="16.5" x14ac:dyDescent="0.35">
      <c r="A21" s="24" t="s">
        <v>4233</v>
      </c>
      <c r="B21" s="26" t="s">
        <v>4249</v>
      </c>
      <c r="C21" s="74">
        <v>194943</v>
      </c>
      <c r="D21" s="11" t="s">
        <v>1914</v>
      </c>
      <c r="E21" s="11" t="s">
        <v>1915</v>
      </c>
      <c r="F21" s="11" t="s">
        <v>4692</v>
      </c>
      <c r="G21" t="s">
        <v>4234</v>
      </c>
    </row>
    <row r="22" spans="1:7" ht="16.5" x14ac:dyDescent="0.35">
      <c r="A22" s="24" t="s">
        <v>4233</v>
      </c>
      <c r="B22" s="26" t="s">
        <v>4250</v>
      </c>
      <c r="C22" s="74">
        <v>194946</v>
      </c>
      <c r="D22" s="11" t="s">
        <v>513</v>
      </c>
      <c r="E22" s="11" t="s">
        <v>514</v>
      </c>
      <c r="F22" s="11" t="s">
        <v>4693</v>
      </c>
      <c r="G22" t="s">
        <v>4234</v>
      </c>
    </row>
    <row r="23" spans="1:7" ht="16.5" x14ac:dyDescent="0.35">
      <c r="A23" s="24" t="s">
        <v>4233</v>
      </c>
      <c r="B23" s="26" t="s">
        <v>4251</v>
      </c>
      <c r="C23" s="74">
        <v>194949</v>
      </c>
      <c r="D23" s="11" t="s">
        <v>517</v>
      </c>
      <c r="E23" s="11" t="s">
        <v>518</v>
      </c>
      <c r="F23" s="11" t="s">
        <v>4694</v>
      </c>
      <c r="G23" t="s">
        <v>4234</v>
      </c>
    </row>
    <row r="24" spans="1:7" ht="16.5" x14ac:dyDescent="0.35">
      <c r="A24" s="24" t="s">
        <v>4233</v>
      </c>
      <c r="B24" s="26" t="s">
        <v>4250</v>
      </c>
      <c r="C24" s="74">
        <v>194948</v>
      </c>
      <c r="D24" s="11" t="s">
        <v>1918</v>
      </c>
      <c r="E24" s="11" t="s">
        <v>1919</v>
      </c>
      <c r="F24" s="11" t="s">
        <v>4695</v>
      </c>
      <c r="G24" t="s">
        <v>4234</v>
      </c>
    </row>
    <row r="25" spans="1:7" ht="16.5" x14ac:dyDescent="0.35">
      <c r="A25" s="24" t="s">
        <v>4233</v>
      </c>
      <c r="B25" s="26" t="s">
        <v>4251</v>
      </c>
      <c r="C25" s="74">
        <v>194950</v>
      </c>
      <c r="D25" s="11" t="s">
        <v>1918</v>
      </c>
      <c r="E25" s="11" t="s">
        <v>1919</v>
      </c>
      <c r="F25" s="11" t="s">
        <v>4696</v>
      </c>
      <c r="G25" t="s">
        <v>4234</v>
      </c>
    </row>
    <row r="26" spans="1:7" ht="16.5" x14ac:dyDescent="0.35">
      <c r="A26" s="24" t="s">
        <v>4233</v>
      </c>
      <c r="B26" s="26" t="s">
        <v>4252</v>
      </c>
      <c r="C26" s="74">
        <v>194965</v>
      </c>
      <c r="D26" s="11" t="s">
        <v>1928</v>
      </c>
      <c r="E26" s="11" t="s">
        <v>1929</v>
      </c>
      <c r="F26" s="11" t="s">
        <v>4697</v>
      </c>
      <c r="G26" t="s">
        <v>4234</v>
      </c>
    </row>
    <row r="27" spans="1:7" ht="16.5" x14ac:dyDescent="0.35">
      <c r="A27" s="24" t="s">
        <v>4233</v>
      </c>
      <c r="B27" s="26" t="s">
        <v>4247</v>
      </c>
      <c r="C27" s="74">
        <v>194936</v>
      </c>
      <c r="D27" s="11" t="s">
        <v>1910</v>
      </c>
      <c r="E27" s="11" t="s">
        <v>1911</v>
      </c>
      <c r="F27" s="11" t="s">
        <v>4698</v>
      </c>
      <c r="G27" t="s">
        <v>4234</v>
      </c>
    </row>
    <row r="28" spans="1:7" ht="16.5" x14ac:dyDescent="0.35">
      <c r="A28" s="24" t="s">
        <v>4233</v>
      </c>
      <c r="B28" s="26" t="s">
        <v>4253</v>
      </c>
      <c r="C28" s="74">
        <v>194968</v>
      </c>
      <c r="D28" s="11" t="s">
        <v>1932</v>
      </c>
      <c r="E28" s="11" t="s">
        <v>1933</v>
      </c>
      <c r="F28" s="11" t="s">
        <v>4699</v>
      </c>
      <c r="G28" t="s">
        <v>4234</v>
      </c>
    </row>
    <row r="29" spans="1:7" ht="16.5" x14ac:dyDescent="0.35">
      <c r="A29" s="24" t="s">
        <v>4233</v>
      </c>
      <c r="B29" s="26" t="s">
        <v>4255</v>
      </c>
      <c r="C29" s="74">
        <v>194970</v>
      </c>
      <c r="D29" s="11" t="s">
        <v>1935</v>
      </c>
      <c r="E29" s="11" t="s">
        <v>1936</v>
      </c>
      <c r="F29" s="11" t="s">
        <v>4700</v>
      </c>
      <c r="G29" t="s">
        <v>4234</v>
      </c>
    </row>
    <row r="30" spans="1:7" ht="16.5" x14ac:dyDescent="0.35">
      <c r="A30" s="24" t="s">
        <v>4233</v>
      </c>
      <c r="B30" s="26" t="s">
        <v>4255</v>
      </c>
      <c r="C30" s="74">
        <v>194971</v>
      </c>
      <c r="D30" s="11" t="s">
        <v>1937</v>
      </c>
      <c r="E30" s="11" t="s">
        <v>1938</v>
      </c>
      <c r="F30" s="11" t="s">
        <v>4701</v>
      </c>
      <c r="G30" t="s">
        <v>4234</v>
      </c>
    </row>
    <row r="31" spans="1:7" ht="16.5" x14ac:dyDescent="0.35">
      <c r="A31" s="24" t="s">
        <v>4233</v>
      </c>
      <c r="B31" s="26" t="s">
        <v>4250</v>
      </c>
      <c r="C31" s="74">
        <v>194947</v>
      </c>
      <c r="D31" s="11" t="s">
        <v>1916</v>
      </c>
      <c r="E31" s="11" t="s">
        <v>1917</v>
      </c>
      <c r="F31" s="11" t="s">
        <v>4702</v>
      </c>
      <c r="G31" t="s">
        <v>4234</v>
      </c>
    </row>
    <row r="32" spans="1:7" ht="16.5" x14ac:dyDescent="0.35">
      <c r="A32" s="24" t="s">
        <v>4233</v>
      </c>
      <c r="B32" s="26" t="s">
        <v>4252</v>
      </c>
      <c r="C32" s="74">
        <v>194964</v>
      </c>
      <c r="D32" s="11" t="s">
        <v>1926</v>
      </c>
      <c r="E32" s="11" t="s">
        <v>1927</v>
      </c>
      <c r="F32" s="11" t="s">
        <v>4703</v>
      </c>
      <c r="G32" t="s">
        <v>4234</v>
      </c>
    </row>
    <row r="33" spans="1:7" ht="16.5" x14ac:dyDescent="0.35">
      <c r="A33" s="24" t="s">
        <v>4233</v>
      </c>
      <c r="B33" s="26" t="s">
        <v>4246</v>
      </c>
      <c r="C33" s="74">
        <v>194933</v>
      </c>
      <c r="D33" s="11" t="s">
        <v>1906</v>
      </c>
      <c r="E33" s="11" t="s">
        <v>1907</v>
      </c>
      <c r="F33" s="11" t="s">
        <v>4704</v>
      </c>
      <c r="G33" t="s">
        <v>4234</v>
      </c>
    </row>
    <row r="34" spans="1:7" ht="16.5" x14ac:dyDescent="0.35">
      <c r="A34" s="24" t="s">
        <v>4235</v>
      </c>
      <c r="B34" s="26" t="s">
        <v>4264</v>
      </c>
      <c r="C34" s="74">
        <v>195005</v>
      </c>
      <c r="D34" s="11" t="s">
        <v>2035</v>
      </c>
      <c r="E34" s="11" t="s">
        <v>2036</v>
      </c>
      <c r="F34" s="11" t="s">
        <v>4705</v>
      </c>
      <c r="G34" t="s">
        <v>4234</v>
      </c>
    </row>
    <row r="35" spans="1:7" ht="16.5" x14ac:dyDescent="0.35">
      <c r="A35" s="24" t="s">
        <v>4235</v>
      </c>
      <c r="B35" s="26" t="s">
        <v>4257</v>
      </c>
      <c r="C35" s="74">
        <v>194975</v>
      </c>
      <c r="D35" s="11" t="s">
        <v>545</v>
      </c>
      <c r="E35" s="11" t="s">
        <v>546</v>
      </c>
      <c r="F35" s="11" t="s">
        <v>4706</v>
      </c>
      <c r="G35" t="s">
        <v>4234</v>
      </c>
    </row>
    <row r="36" spans="1:7" ht="16.5" x14ac:dyDescent="0.35">
      <c r="A36" s="24" t="s">
        <v>4235</v>
      </c>
      <c r="B36" s="26" t="s">
        <v>7083</v>
      </c>
      <c r="C36" s="74">
        <v>220162</v>
      </c>
      <c r="D36" s="11" t="s">
        <v>545</v>
      </c>
      <c r="E36" s="11" t="s">
        <v>546</v>
      </c>
      <c r="F36" s="11" t="s">
        <v>4707</v>
      </c>
      <c r="G36" t="s">
        <v>4234</v>
      </c>
    </row>
    <row r="37" spans="1:7" ht="16.5" x14ac:dyDescent="0.35">
      <c r="A37" s="24" t="s">
        <v>4235</v>
      </c>
      <c r="B37" s="26" t="s">
        <v>4277</v>
      </c>
      <c r="C37" s="74">
        <v>195055</v>
      </c>
      <c r="D37" s="11" t="s">
        <v>2141</v>
      </c>
      <c r="E37" s="11" t="s">
        <v>2142</v>
      </c>
      <c r="F37" s="11" t="s">
        <v>4708</v>
      </c>
      <c r="G37" t="s">
        <v>4234</v>
      </c>
    </row>
    <row r="38" spans="1:7" ht="16.5" x14ac:dyDescent="0.35">
      <c r="A38" s="24" t="s">
        <v>4235</v>
      </c>
      <c r="B38" s="26" t="s">
        <v>4262</v>
      </c>
      <c r="C38" s="74">
        <v>194998</v>
      </c>
      <c r="D38" s="11" t="s">
        <v>2020</v>
      </c>
      <c r="E38" s="11" t="s">
        <v>2021</v>
      </c>
      <c r="F38" s="11" t="s">
        <v>4709</v>
      </c>
      <c r="G38" t="s">
        <v>4234</v>
      </c>
    </row>
    <row r="39" spans="1:7" ht="16.5" x14ac:dyDescent="0.35">
      <c r="A39" s="24" t="s">
        <v>4235</v>
      </c>
      <c r="B39" s="26" t="s">
        <v>4264</v>
      </c>
      <c r="C39" s="74">
        <v>195006</v>
      </c>
      <c r="D39" s="11" t="s">
        <v>2028</v>
      </c>
      <c r="E39" s="11" t="s">
        <v>2029</v>
      </c>
      <c r="F39" s="11" t="s">
        <v>4710</v>
      </c>
      <c r="G39" t="s">
        <v>4234</v>
      </c>
    </row>
    <row r="40" spans="1:7" ht="16.5" x14ac:dyDescent="0.35">
      <c r="A40" s="24" t="s">
        <v>4235</v>
      </c>
      <c r="B40" s="26" t="s">
        <v>4256</v>
      </c>
      <c r="C40" s="74">
        <v>194972</v>
      </c>
      <c r="D40" s="11" t="s">
        <v>541</v>
      </c>
      <c r="E40" s="11" t="s">
        <v>542</v>
      </c>
      <c r="F40" s="11" t="s">
        <v>4711</v>
      </c>
      <c r="G40" t="s">
        <v>4234</v>
      </c>
    </row>
    <row r="41" spans="1:7" ht="16.5" x14ac:dyDescent="0.35">
      <c r="A41" s="24" t="s">
        <v>4235</v>
      </c>
      <c r="B41" s="26" t="s">
        <v>4262</v>
      </c>
      <c r="C41" s="74">
        <v>195000</v>
      </c>
      <c r="D41" s="11" t="s">
        <v>2017</v>
      </c>
      <c r="E41" s="11" t="s">
        <v>2018</v>
      </c>
      <c r="F41" s="11" t="s">
        <v>4712</v>
      </c>
      <c r="G41" t="s">
        <v>4234</v>
      </c>
    </row>
    <row r="42" spans="1:7" ht="16.5" x14ac:dyDescent="0.35">
      <c r="A42" s="24" t="s">
        <v>4235</v>
      </c>
      <c r="B42" s="26" t="s">
        <v>7085</v>
      </c>
      <c r="C42" s="74">
        <v>195051</v>
      </c>
      <c r="D42" s="11" t="s">
        <v>2133</v>
      </c>
      <c r="E42" s="11" t="s">
        <v>2134</v>
      </c>
      <c r="F42" s="11" t="s">
        <v>4713</v>
      </c>
      <c r="G42" t="s">
        <v>4234</v>
      </c>
    </row>
    <row r="43" spans="1:7" ht="16.5" x14ac:dyDescent="0.35">
      <c r="A43" s="24" t="s">
        <v>4235</v>
      </c>
      <c r="B43" s="26" t="s">
        <v>7083</v>
      </c>
      <c r="C43" s="74">
        <v>220161</v>
      </c>
      <c r="D43" s="11" t="s">
        <v>1964</v>
      </c>
      <c r="E43" s="11" t="s">
        <v>1965</v>
      </c>
      <c r="F43" s="11" t="s">
        <v>4714</v>
      </c>
      <c r="G43" t="s">
        <v>4234</v>
      </c>
    </row>
    <row r="44" spans="1:7" ht="16.5" x14ac:dyDescent="0.35">
      <c r="A44" s="24" t="s">
        <v>4235</v>
      </c>
      <c r="B44" s="26" t="s">
        <v>4258</v>
      </c>
      <c r="C44" s="74">
        <v>194979</v>
      </c>
      <c r="D44" s="11" t="s">
        <v>549</v>
      </c>
      <c r="E44" s="11" t="s">
        <v>550</v>
      </c>
      <c r="F44" s="11" t="s">
        <v>4715</v>
      </c>
      <c r="G44" t="s">
        <v>4234</v>
      </c>
    </row>
    <row r="45" spans="1:7" ht="16.5" x14ac:dyDescent="0.35">
      <c r="A45" s="24" t="s">
        <v>4235</v>
      </c>
      <c r="B45" s="26" t="s">
        <v>7083</v>
      </c>
      <c r="C45" s="74">
        <v>194981</v>
      </c>
      <c r="D45" s="11" t="s">
        <v>553</v>
      </c>
      <c r="E45" s="11" t="s">
        <v>554</v>
      </c>
      <c r="F45" s="11" t="s">
        <v>4716</v>
      </c>
      <c r="G45" t="s">
        <v>4234</v>
      </c>
    </row>
    <row r="46" spans="1:7" ht="16.5" x14ac:dyDescent="0.35">
      <c r="A46" s="24" t="s">
        <v>4235</v>
      </c>
      <c r="B46" s="26" t="s">
        <v>7083</v>
      </c>
      <c r="C46" s="74">
        <v>194980</v>
      </c>
      <c r="D46" s="11" t="s">
        <v>1972</v>
      </c>
      <c r="E46" s="11" t="s">
        <v>1973</v>
      </c>
      <c r="F46" s="11" t="s">
        <v>4717</v>
      </c>
      <c r="G46" t="s">
        <v>4234</v>
      </c>
    </row>
    <row r="47" spans="1:7" ht="16.5" x14ac:dyDescent="0.35">
      <c r="A47" s="24" t="s">
        <v>4235</v>
      </c>
      <c r="B47" s="26" t="s">
        <v>7083</v>
      </c>
      <c r="C47" s="74">
        <v>194982</v>
      </c>
      <c r="D47" s="11" t="s">
        <v>1970</v>
      </c>
      <c r="E47" s="11" t="s">
        <v>1971</v>
      </c>
      <c r="F47" s="11" t="s">
        <v>4718</v>
      </c>
      <c r="G47" t="s">
        <v>4234</v>
      </c>
    </row>
    <row r="48" spans="1:7" ht="16.5" x14ac:dyDescent="0.35">
      <c r="A48" s="24" t="s">
        <v>4235</v>
      </c>
      <c r="B48" s="26" t="s">
        <v>4283</v>
      </c>
      <c r="C48" s="74">
        <v>195074</v>
      </c>
      <c r="D48" s="11" t="s">
        <v>2182</v>
      </c>
      <c r="E48" s="11" t="s">
        <v>2183</v>
      </c>
      <c r="F48" s="11" t="s">
        <v>4719</v>
      </c>
      <c r="G48" t="s">
        <v>4234</v>
      </c>
    </row>
    <row r="49" spans="1:7" ht="16.5" x14ac:dyDescent="0.35">
      <c r="A49" s="24" t="s">
        <v>4235</v>
      </c>
      <c r="B49" s="26" t="s">
        <v>4292</v>
      </c>
      <c r="C49" s="74">
        <v>195109</v>
      </c>
      <c r="D49" s="11" t="s">
        <v>703</v>
      </c>
      <c r="E49" s="11" t="s">
        <v>2261</v>
      </c>
      <c r="F49" s="11" t="s">
        <v>4720</v>
      </c>
      <c r="G49" t="s">
        <v>4234</v>
      </c>
    </row>
    <row r="50" spans="1:7" ht="16.5" x14ac:dyDescent="0.35">
      <c r="A50" s="24" t="s">
        <v>4235</v>
      </c>
      <c r="B50" s="26" t="s">
        <v>4256</v>
      </c>
      <c r="C50" s="74">
        <v>194974</v>
      </c>
      <c r="D50" s="11" t="s">
        <v>1943</v>
      </c>
      <c r="E50" s="11" t="s">
        <v>1944</v>
      </c>
      <c r="F50" s="11" t="s">
        <v>4721</v>
      </c>
      <c r="G50" t="s">
        <v>4234</v>
      </c>
    </row>
    <row r="51" spans="1:7" ht="16.5" x14ac:dyDescent="0.35">
      <c r="A51" s="24" t="s">
        <v>4235</v>
      </c>
      <c r="B51" s="26" t="s">
        <v>4259</v>
      </c>
      <c r="C51" s="74">
        <v>194985</v>
      </c>
      <c r="D51" s="11" t="s">
        <v>557</v>
      </c>
      <c r="E51" s="11" t="s">
        <v>1978</v>
      </c>
      <c r="F51" s="11" t="s">
        <v>4722</v>
      </c>
      <c r="G51" t="s">
        <v>4234</v>
      </c>
    </row>
    <row r="52" spans="1:7" ht="16.5" x14ac:dyDescent="0.35">
      <c r="A52" s="24" t="s">
        <v>4235</v>
      </c>
      <c r="B52" s="26" t="s">
        <v>4260</v>
      </c>
      <c r="C52" s="74">
        <v>194986</v>
      </c>
      <c r="D52" s="11" t="s">
        <v>561</v>
      </c>
      <c r="E52" s="11" t="s">
        <v>562</v>
      </c>
      <c r="F52" s="11" t="s">
        <v>4723</v>
      </c>
      <c r="G52" t="s">
        <v>4234</v>
      </c>
    </row>
    <row r="53" spans="1:7" ht="16.5" x14ac:dyDescent="0.35">
      <c r="A53" s="24" t="s">
        <v>4235</v>
      </c>
      <c r="B53" s="26" t="s">
        <v>4261</v>
      </c>
      <c r="C53" s="74">
        <v>194994</v>
      </c>
      <c r="D53" s="11" t="s">
        <v>2004</v>
      </c>
      <c r="E53" s="11" t="s">
        <v>2005</v>
      </c>
      <c r="F53" s="11" t="s">
        <v>4724</v>
      </c>
      <c r="G53" t="s">
        <v>4234</v>
      </c>
    </row>
    <row r="54" spans="1:7" ht="16.5" x14ac:dyDescent="0.35">
      <c r="A54" s="24" t="s">
        <v>4235</v>
      </c>
      <c r="B54" s="26" t="s">
        <v>7086</v>
      </c>
      <c r="C54" s="74">
        <v>220175</v>
      </c>
      <c r="D54" s="11" t="s">
        <v>2197</v>
      </c>
      <c r="E54" s="11" t="s">
        <v>2198</v>
      </c>
      <c r="F54" s="11" t="s">
        <v>4725</v>
      </c>
      <c r="G54" t="s">
        <v>4234</v>
      </c>
    </row>
    <row r="55" spans="1:7" ht="16.5" x14ac:dyDescent="0.35">
      <c r="A55" s="24" t="s">
        <v>4235</v>
      </c>
      <c r="B55" s="26" t="s">
        <v>4281</v>
      </c>
      <c r="C55" s="74">
        <v>195068</v>
      </c>
      <c r="D55" s="11" t="s">
        <v>2170</v>
      </c>
      <c r="E55" s="11" t="s">
        <v>700</v>
      </c>
      <c r="F55" s="11" t="s">
        <v>4726</v>
      </c>
      <c r="G55" t="s">
        <v>4234</v>
      </c>
    </row>
    <row r="56" spans="1:7" ht="16.5" x14ac:dyDescent="0.35">
      <c r="A56" s="24" t="s">
        <v>4235</v>
      </c>
      <c r="B56" s="26" t="s">
        <v>4291</v>
      </c>
      <c r="C56" s="74">
        <v>195105</v>
      </c>
      <c r="D56" s="11" t="s">
        <v>2170</v>
      </c>
      <c r="E56" s="11" t="s">
        <v>700</v>
      </c>
      <c r="F56" s="11" t="s">
        <v>4727</v>
      </c>
      <c r="G56" t="s">
        <v>4234</v>
      </c>
    </row>
    <row r="57" spans="1:7" ht="16.5" x14ac:dyDescent="0.35">
      <c r="A57" s="24" t="s">
        <v>4235</v>
      </c>
      <c r="B57" s="26" t="s">
        <v>4286</v>
      </c>
      <c r="C57" s="74">
        <v>195084</v>
      </c>
      <c r="D57" s="11" t="s">
        <v>677</v>
      </c>
      <c r="E57" s="11" t="s">
        <v>2216</v>
      </c>
      <c r="F57" s="11" t="s">
        <v>4728</v>
      </c>
      <c r="G57" t="s">
        <v>4234</v>
      </c>
    </row>
    <row r="58" spans="1:7" ht="16.5" x14ac:dyDescent="0.35">
      <c r="A58" s="24" t="s">
        <v>4235</v>
      </c>
      <c r="B58" s="26" t="s">
        <v>7083</v>
      </c>
      <c r="C58" s="74">
        <v>194984</v>
      </c>
      <c r="D58" s="11" t="s">
        <v>1968</v>
      </c>
      <c r="E58" s="11" t="s">
        <v>1969</v>
      </c>
      <c r="F58" s="11" t="s">
        <v>4729</v>
      </c>
      <c r="G58" t="s">
        <v>4234</v>
      </c>
    </row>
    <row r="59" spans="1:7" ht="16.5" x14ac:dyDescent="0.35">
      <c r="A59" s="24" t="s">
        <v>4235</v>
      </c>
      <c r="B59" s="26" t="s">
        <v>4284</v>
      </c>
      <c r="C59" s="74">
        <v>195076</v>
      </c>
      <c r="D59" s="11" t="s">
        <v>1968</v>
      </c>
      <c r="E59" s="11" t="s">
        <v>1969</v>
      </c>
      <c r="F59" s="11" t="s">
        <v>4730</v>
      </c>
      <c r="G59" t="s">
        <v>4234</v>
      </c>
    </row>
    <row r="60" spans="1:7" ht="16.5" x14ac:dyDescent="0.35">
      <c r="A60" s="24" t="s">
        <v>4235</v>
      </c>
      <c r="B60" s="26" t="s">
        <v>4292</v>
      </c>
      <c r="C60" s="74">
        <v>195111</v>
      </c>
      <c r="D60" s="11" t="s">
        <v>1968</v>
      </c>
      <c r="E60" s="11" t="s">
        <v>1969</v>
      </c>
      <c r="F60" s="11" t="s">
        <v>4731</v>
      </c>
      <c r="G60" t="s">
        <v>4234</v>
      </c>
    </row>
    <row r="61" spans="1:7" ht="16.5" x14ac:dyDescent="0.35">
      <c r="A61" s="24" t="s">
        <v>4235</v>
      </c>
      <c r="B61" s="26" t="s">
        <v>4273</v>
      </c>
      <c r="C61" s="74">
        <v>195035</v>
      </c>
      <c r="D61" s="11" t="s">
        <v>2095</v>
      </c>
      <c r="E61" s="11" t="s">
        <v>2096</v>
      </c>
      <c r="F61" s="11" t="s">
        <v>4732</v>
      </c>
      <c r="G61" t="s">
        <v>4234</v>
      </c>
    </row>
    <row r="62" spans="1:7" ht="16.5" x14ac:dyDescent="0.35">
      <c r="A62" s="24" t="s">
        <v>4235</v>
      </c>
      <c r="B62" s="26" t="s">
        <v>4285</v>
      </c>
      <c r="C62" s="74">
        <v>195078</v>
      </c>
      <c r="D62" s="11" t="s">
        <v>669</v>
      </c>
      <c r="E62" s="11" t="s">
        <v>670</v>
      </c>
      <c r="F62" s="11" t="s">
        <v>4733</v>
      </c>
      <c r="G62" t="s">
        <v>4234</v>
      </c>
    </row>
    <row r="63" spans="1:7" ht="16.5" x14ac:dyDescent="0.35">
      <c r="A63" s="24" t="s">
        <v>4235</v>
      </c>
      <c r="B63" s="26" t="s">
        <v>4287</v>
      </c>
      <c r="C63" s="74">
        <v>195089</v>
      </c>
      <c r="D63" s="11" t="s">
        <v>681</v>
      </c>
      <c r="E63" s="11" t="s">
        <v>682</v>
      </c>
      <c r="F63" s="11" t="s">
        <v>4734</v>
      </c>
      <c r="G63" t="s">
        <v>4234</v>
      </c>
    </row>
    <row r="64" spans="1:7" ht="16.5" x14ac:dyDescent="0.35">
      <c r="A64" s="24" t="s">
        <v>4235</v>
      </c>
      <c r="B64" s="26" t="s">
        <v>4260</v>
      </c>
      <c r="C64" s="74">
        <v>194989</v>
      </c>
      <c r="D64" s="11" t="s">
        <v>1990</v>
      </c>
      <c r="E64" s="11" t="s">
        <v>1991</v>
      </c>
      <c r="F64" s="11" t="s">
        <v>4735</v>
      </c>
      <c r="G64" t="s">
        <v>4234</v>
      </c>
    </row>
    <row r="65" spans="1:7" ht="16.5" x14ac:dyDescent="0.35">
      <c r="A65" s="24" t="s">
        <v>4235</v>
      </c>
      <c r="B65" s="26" t="s">
        <v>4260</v>
      </c>
      <c r="C65" s="74">
        <v>194990</v>
      </c>
      <c r="D65" s="11" t="s">
        <v>1986</v>
      </c>
      <c r="E65" s="11" t="s">
        <v>1987</v>
      </c>
      <c r="F65" s="11" t="s">
        <v>4736</v>
      </c>
      <c r="G65" t="s">
        <v>4234</v>
      </c>
    </row>
    <row r="66" spans="1:7" ht="16.5" x14ac:dyDescent="0.35">
      <c r="A66" s="24" t="s">
        <v>4235</v>
      </c>
      <c r="B66" s="26" t="s">
        <v>4261</v>
      </c>
      <c r="C66" s="74">
        <v>194991</v>
      </c>
      <c r="D66" s="11" t="s">
        <v>565</v>
      </c>
      <c r="E66" s="11" t="s">
        <v>566</v>
      </c>
      <c r="F66" s="11" t="s">
        <v>4737</v>
      </c>
      <c r="G66" t="s">
        <v>4234</v>
      </c>
    </row>
    <row r="67" spans="1:7" ht="16.5" x14ac:dyDescent="0.35">
      <c r="A67" s="24" t="s">
        <v>4235</v>
      </c>
      <c r="B67" s="26" t="s">
        <v>4261</v>
      </c>
      <c r="C67" s="74">
        <v>220164</v>
      </c>
      <c r="D67" s="11" t="s">
        <v>1997</v>
      </c>
      <c r="E67" s="11" t="s">
        <v>1998</v>
      </c>
      <c r="F67" s="11" t="s">
        <v>4738</v>
      </c>
      <c r="G67" t="s">
        <v>4234</v>
      </c>
    </row>
    <row r="68" spans="1:7" ht="16.5" x14ac:dyDescent="0.35">
      <c r="A68" s="24" t="s">
        <v>4235</v>
      </c>
      <c r="B68" s="26" t="s">
        <v>4262</v>
      </c>
      <c r="C68" s="74">
        <v>194997</v>
      </c>
      <c r="D68" s="11" t="s">
        <v>569</v>
      </c>
      <c r="E68" s="11" t="s">
        <v>570</v>
      </c>
      <c r="F68" s="11" t="s">
        <v>4739</v>
      </c>
      <c r="G68" t="s">
        <v>4234</v>
      </c>
    </row>
    <row r="69" spans="1:7" ht="16.5" x14ac:dyDescent="0.35">
      <c r="A69" s="24" t="s">
        <v>4235</v>
      </c>
      <c r="B69" s="26" t="s">
        <v>4261</v>
      </c>
      <c r="C69" s="74">
        <v>194995</v>
      </c>
      <c r="D69" s="11" t="s">
        <v>2001</v>
      </c>
      <c r="E69" s="11" t="s">
        <v>2002</v>
      </c>
      <c r="F69" s="11" t="s">
        <v>4740</v>
      </c>
      <c r="G69" t="s">
        <v>4234</v>
      </c>
    </row>
    <row r="70" spans="1:7" ht="16.5" x14ac:dyDescent="0.35">
      <c r="A70" s="24" t="s">
        <v>4235</v>
      </c>
      <c r="B70" s="26" t="s">
        <v>4267</v>
      </c>
      <c r="C70" s="74">
        <v>195012</v>
      </c>
      <c r="D70" s="11" t="s">
        <v>2052</v>
      </c>
      <c r="E70" s="11" t="s">
        <v>2053</v>
      </c>
      <c r="F70" s="11" t="s">
        <v>4741</v>
      </c>
      <c r="G70" t="s">
        <v>4234</v>
      </c>
    </row>
    <row r="71" spans="1:7" ht="16.5" x14ac:dyDescent="0.35">
      <c r="A71" s="24" t="s">
        <v>4235</v>
      </c>
      <c r="B71" s="26" t="s">
        <v>4293</v>
      </c>
      <c r="C71" s="74">
        <v>195112</v>
      </c>
      <c r="D71" s="11" t="s">
        <v>707</v>
      </c>
      <c r="E71" s="11" t="s">
        <v>708</v>
      </c>
      <c r="F71" s="11" t="s">
        <v>4742</v>
      </c>
      <c r="G71" t="s">
        <v>4234</v>
      </c>
    </row>
    <row r="72" spans="1:7" ht="16.5" x14ac:dyDescent="0.35">
      <c r="A72" s="24" t="s">
        <v>4235</v>
      </c>
      <c r="B72" s="26" t="s">
        <v>4262</v>
      </c>
      <c r="C72" s="74">
        <v>195001</v>
      </c>
      <c r="D72" s="11" t="s">
        <v>2014</v>
      </c>
      <c r="E72" s="11" t="s">
        <v>2015</v>
      </c>
      <c r="F72" s="11" t="s">
        <v>4743</v>
      </c>
      <c r="G72" t="s">
        <v>4234</v>
      </c>
    </row>
    <row r="73" spans="1:7" ht="16.5" x14ac:dyDescent="0.35">
      <c r="A73" s="24" t="s">
        <v>4235</v>
      </c>
      <c r="B73" s="26" t="s">
        <v>4287</v>
      </c>
      <c r="C73" s="74">
        <v>195092</v>
      </c>
      <c r="D73" s="11" t="s">
        <v>2227</v>
      </c>
      <c r="E73" s="11" t="s">
        <v>2228</v>
      </c>
      <c r="F73" s="11" t="s">
        <v>4744</v>
      </c>
      <c r="G73" t="s">
        <v>4234</v>
      </c>
    </row>
    <row r="74" spans="1:7" ht="16.5" x14ac:dyDescent="0.35">
      <c r="A74" s="24" t="s">
        <v>4235</v>
      </c>
      <c r="B74" s="26" t="s">
        <v>4256</v>
      </c>
      <c r="C74" s="74">
        <v>194973</v>
      </c>
      <c r="D74" s="11" t="s">
        <v>1940</v>
      </c>
      <c r="E74" s="11" t="s">
        <v>1941</v>
      </c>
      <c r="F74" s="11" t="s">
        <v>4745</v>
      </c>
      <c r="G74" t="s">
        <v>4234</v>
      </c>
    </row>
    <row r="75" spans="1:7" ht="16.5" x14ac:dyDescent="0.35">
      <c r="A75" s="24" t="s">
        <v>4235</v>
      </c>
      <c r="B75" s="26" t="s">
        <v>4264</v>
      </c>
      <c r="C75" s="74">
        <v>195003</v>
      </c>
      <c r="D75" s="11" t="s">
        <v>577</v>
      </c>
      <c r="E75" s="11" t="s">
        <v>578</v>
      </c>
      <c r="F75" s="11" t="s">
        <v>4746</v>
      </c>
      <c r="G75" t="s">
        <v>4234</v>
      </c>
    </row>
    <row r="76" spans="1:7" ht="16.5" x14ac:dyDescent="0.35">
      <c r="A76" s="24" t="s">
        <v>4235</v>
      </c>
      <c r="B76" s="26" t="s">
        <v>4267</v>
      </c>
      <c r="C76" s="74">
        <v>195017</v>
      </c>
      <c r="D76" s="11" t="s">
        <v>2055</v>
      </c>
      <c r="E76" s="11" t="s">
        <v>2056</v>
      </c>
      <c r="F76" s="11" t="s">
        <v>4747</v>
      </c>
      <c r="G76" t="s">
        <v>4234</v>
      </c>
    </row>
    <row r="77" spans="1:7" ht="16.5" x14ac:dyDescent="0.35">
      <c r="A77" s="24" t="s">
        <v>4235</v>
      </c>
      <c r="B77" s="26" t="s">
        <v>7084</v>
      </c>
      <c r="C77" s="74">
        <v>195021</v>
      </c>
      <c r="D77" s="11" t="s">
        <v>2055</v>
      </c>
      <c r="E77" s="11" t="s">
        <v>2056</v>
      </c>
      <c r="F77" s="11" t="s">
        <v>4748</v>
      </c>
      <c r="G77" t="s">
        <v>4234</v>
      </c>
    </row>
    <row r="78" spans="1:7" ht="16.5" x14ac:dyDescent="0.35">
      <c r="A78" s="24" t="s">
        <v>4235</v>
      </c>
      <c r="B78" s="26" t="s">
        <v>4261</v>
      </c>
      <c r="C78" s="74">
        <v>220166</v>
      </c>
      <c r="D78" s="11" t="s">
        <v>1993</v>
      </c>
      <c r="E78" s="11" t="s">
        <v>1994</v>
      </c>
      <c r="F78" s="11" t="s">
        <v>4749</v>
      </c>
      <c r="G78" t="s">
        <v>4234</v>
      </c>
    </row>
    <row r="79" spans="1:7" ht="16.5" x14ac:dyDescent="0.35">
      <c r="A79" s="24" t="s">
        <v>4235</v>
      </c>
      <c r="B79" s="26" t="s">
        <v>4267</v>
      </c>
      <c r="C79" s="74">
        <v>195011</v>
      </c>
      <c r="D79" s="11" t="s">
        <v>589</v>
      </c>
      <c r="E79" s="11" t="s">
        <v>590</v>
      </c>
      <c r="F79" s="11" t="s">
        <v>4750</v>
      </c>
      <c r="G79" t="s">
        <v>4234</v>
      </c>
    </row>
    <row r="80" spans="1:7" ht="16.5" x14ac:dyDescent="0.35">
      <c r="A80" s="24" t="s">
        <v>4235</v>
      </c>
      <c r="B80" s="26" t="s">
        <v>4286</v>
      </c>
      <c r="C80" s="74">
        <v>195087</v>
      </c>
      <c r="D80" s="11" t="s">
        <v>2210</v>
      </c>
      <c r="E80" s="11" t="s">
        <v>2211</v>
      </c>
      <c r="F80" s="11" t="s">
        <v>4751</v>
      </c>
      <c r="G80" t="s">
        <v>4234</v>
      </c>
    </row>
    <row r="81" spans="1:7" ht="16.5" x14ac:dyDescent="0.35">
      <c r="A81" s="24" t="s">
        <v>4235</v>
      </c>
      <c r="B81" s="26" t="s">
        <v>4265</v>
      </c>
      <c r="C81" s="74">
        <v>195007</v>
      </c>
      <c r="D81" s="11" t="s">
        <v>581</v>
      </c>
      <c r="E81" s="11" t="s">
        <v>582</v>
      </c>
      <c r="F81" s="11" t="s">
        <v>4752</v>
      </c>
      <c r="G81" t="s">
        <v>4234</v>
      </c>
    </row>
    <row r="82" spans="1:7" ht="16.5" x14ac:dyDescent="0.35">
      <c r="A82" s="24" t="s">
        <v>4235</v>
      </c>
      <c r="B82" s="26" t="s">
        <v>4280</v>
      </c>
      <c r="C82" s="74">
        <v>195063</v>
      </c>
      <c r="D82" s="11" t="s">
        <v>521</v>
      </c>
      <c r="E82" s="11" t="s">
        <v>522</v>
      </c>
      <c r="F82" s="11" t="s">
        <v>4753</v>
      </c>
      <c r="G82" t="s">
        <v>4234</v>
      </c>
    </row>
    <row r="83" spans="1:7" ht="16.5" x14ac:dyDescent="0.35">
      <c r="A83" s="24" t="s">
        <v>4235</v>
      </c>
      <c r="B83" s="26" t="s">
        <v>4286</v>
      </c>
      <c r="C83" s="74">
        <v>195086</v>
      </c>
      <c r="D83" s="11" t="s">
        <v>2205</v>
      </c>
      <c r="E83" s="11" t="s">
        <v>2206</v>
      </c>
      <c r="F83" s="11" t="s">
        <v>4754</v>
      </c>
      <c r="G83" t="s">
        <v>4234</v>
      </c>
    </row>
    <row r="84" spans="1:7" ht="16.5" x14ac:dyDescent="0.35">
      <c r="A84" s="24" t="s">
        <v>4235</v>
      </c>
      <c r="B84" s="26" t="s">
        <v>4265</v>
      </c>
      <c r="C84" s="74">
        <v>195008</v>
      </c>
      <c r="D84" s="11" t="s">
        <v>2042</v>
      </c>
      <c r="E84" s="11" t="s">
        <v>2043</v>
      </c>
      <c r="F84" s="11" t="s">
        <v>4755</v>
      </c>
      <c r="G84" t="s">
        <v>4234</v>
      </c>
    </row>
    <row r="85" spans="1:7" ht="16.5" x14ac:dyDescent="0.35">
      <c r="A85" s="24" t="s">
        <v>4235</v>
      </c>
      <c r="B85" s="26" t="s">
        <v>4273</v>
      </c>
      <c r="C85" s="74">
        <v>195040</v>
      </c>
      <c r="D85" s="11" t="s">
        <v>2042</v>
      </c>
      <c r="E85" s="11" t="s">
        <v>2043</v>
      </c>
      <c r="F85" s="11" t="s">
        <v>7288</v>
      </c>
      <c r="G85" t="s">
        <v>4234</v>
      </c>
    </row>
    <row r="86" spans="1:7" ht="16.5" x14ac:dyDescent="0.35">
      <c r="A86" s="24" t="s">
        <v>4235</v>
      </c>
      <c r="B86" s="26" t="s">
        <v>4274</v>
      </c>
      <c r="C86" s="74">
        <v>195042</v>
      </c>
      <c r="D86" s="11" t="s">
        <v>2116</v>
      </c>
      <c r="E86" s="11" t="s">
        <v>2117</v>
      </c>
      <c r="F86" s="11" t="s">
        <v>4756</v>
      </c>
      <c r="G86" t="s">
        <v>4234</v>
      </c>
    </row>
    <row r="87" spans="1:7" ht="16.5" x14ac:dyDescent="0.35">
      <c r="A87" s="24" t="s">
        <v>4235</v>
      </c>
      <c r="B87" s="26" t="s">
        <v>4274</v>
      </c>
      <c r="C87" s="74">
        <v>195043</v>
      </c>
      <c r="D87" s="11" t="s">
        <v>2119</v>
      </c>
      <c r="E87" s="11" t="s">
        <v>2120</v>
      </c>
      <c r="F87" s="11" t="s">
        <v>4757</v>
      </c>
      <c r="G87" t="s">
        <v>4234</v>
      </c>
    </row>
    <row r="88" spans="1:7" ht="16.5" x14ac:dyDescent="0.35">
      <c r="A88" s="24" t="s">
        <v>4235</v>
      </c>
      <c r="B88" s="26" t="s">
        <v>4288</v>
      </c>
      <c r="C88" s="74">
        <v>195096</v>
      </c>
      <c r="D88" s="11" t="s">
        <v>2236</v>
      </c>
      <c r="E88" s="11" t="s">
        <v>2237</v>
      </c>
      <c r="F88" s="11" t="s">
        <v>4758</v>
      </c>
      <c r="G88" t="s">
        <v>4234</v>
      </c>
    </row>
    <row r="89" spans="1:7" ht="16.5" x14ac:dyDescent="0.35">
      <c r="A89" s="24" t="s">
        <v>4235</v>
      </c>
      <c r="B89" s="26" t="s">
        <v>4266</v>
      </c>
      <c r="C89" s="74">
        <v>195010</v>
      </c>
      <c r="D89" s="11" t="s">
        <v>585</v>
      </c>
      <c r="E89" s="11" t="s">
        <v>586</v>
      </c>
      <c r="F89" s="11" t="s">
        <v>4759</v>
      </c>
      <c r="G89" t="s">
        <v>4234</v>
      </c>
    </row>
    <row r="90" spans="1:7" ht="16.5" x14ac:dyDescent="0.35">
      <c r="A90" s="24" t="s">
        <v>4235</v>
      </c>
      <c r="B90" s="26" t="s">
        <v>7084</v>
      </c>
      <c r="C90" s="74">
        <v>195020</v>
      </c>
      <c r="D90" s="11" t="s">
        <v>593</v>
      </c>
      <c r="E90" s="11" t="s">
        <v>594</v>
      </c>
      <c r="F90" s="11" t="s">
        <v>4760</v>
      </c>
      <c r="G90" t="s">
        <v>4234</v>
      </c>
    </row>
    <row r="91" spans="1:7" ht="16.5" x14ac:dyDescent="0.35">
      <c r="A91" s="24" t="s">
        <v>4235</v>
      </c>
      <c r="B91" s="26" t="s">
        <v>4286</v>
      </c>
      <c r="C91" s="74">
        <v>220178</v>
      </c>
      <c r="D91" s="11" t="s">
        <v>2208</v>
      </c>
      <c r="E91" s="11" t="s">
        <v>2209</v>
      </c>
      <c r="F91" s="11" t="s">
        <v>4761</v>
      </c>
      <c r="G91" t="s">
        <v>4234</v>
      </c>
    </row>
    <row r="92" spans="1:7" ht="16.5" x14ac:dyDescent="0.35">
      <c r="A92" s="24" t="s">
        <v>4235</v>
      </c>
      <c r="B92" s="26" t="s">
        <v>4273</v>
      </c>
      <c r="C92" s="74">
        <v>195034</v>
      </c>
      <c r="D92" s="11" t="s">
        <v>2098</v>
      </c>
      <c r="E92" s="11" t="s">
        <v>2099</v>
      </c>
      <c r="F92" s="11" t="s">
        <v>4762</v>
      </c>
      <c r="G92" t="s">
        <v>4234</v>
      </c>
    </row>
    <row r="93" spans="1:7" ht="16.5" x14ac:dyDescent="0.35">
      <c r="A93" s="24" t="s">
        <v>4235</v>
      </c>
      <c r="B93" s="26" t="s">
        <v>4271</v>
      </c>
      <c r="C93" s="74">
        <v>195028</v>
      </c>
      <c r="D93" s="11" t="s">
        <v>2076</v>
      </c>
      <c r="E93" s="11" t="s">
        <v>2077</v>
      </c>
      <c r="F93" s="11" t="s">
        <v>4763</v>
      </c>
      <c r="G93" t="s">
        <v>4234</v>
      </c>
    </row>
    <row r="94" spans="1:7" ht="16.5" x14ac:dyDescent="0.35">
      <c r="A94" s="24" t="s">
        <v>4235</v>
      </c>
      <c r="B94" s="26" t="s">
        <v>7090</v>
      </c>
      <c r="C94" s="74">
        <v>195115</v>
      </c>
      <c r="D94" s="11" t="s">
        <v>2267</v>
      </c>
      <c r="E94" s="11" t="s">
        <v>2268</v>
      </c>
      <c r="F94" s="11" t="s">
        <v>4764</v>
      </c>
      <c r="G94" t="s">
        <v>4234</v>
      </c>
    </row>
    <row r="95" spans="1:7" ht="16.5" x14ac:dyDescent="0.35">
      <c r="A95" s="24" t="s">
        <v>4235</v>
      </c>
      <c r="B95" s="26" t="s">
        <v>4288</v>
      </c>
      <c r="C95" s="74">
        <v>195097</v>
      </c>
      <c r="D95" s="11" t="s">
        <v>2233</v>
      </c>
      <c r="E95" s="11" t="s">
        <v>2234</v>
      </c>
      <c r="F95" s="11" t="s">
        <v>4765</v>
      </c>
      <c r="G95" t="s">
        <v>4234</v>
      </c>
    </row>
    <row r="96" spans="1:7" ht="16.5" x14ac:dyDescent="0.35">
      <c r="A96" s="24" t="s">
        <v>4235</v>
      </c>
      <c r="B96" s="26" t="s">
        <v>4257</v>
      </c>
      <c r="C96" s="74">
        <v>194978</v>
      </c>
      <c r="D96" s="11" t="s">
        <v>1953</v>
      </c>
      <c r="E96" s="11" t="s">
        <v>1954</v>
      </c>
      <c r="F96" s="11" t="s">
        <v>4766</v>
      </c>
      <c r="G96" t="s">
        <v>4234</v>
      </c>
    </row>
    <row r="97" spans="1:7" ht="16.5" x14ac:dyDescent="0.35">
      <c r="A97" s="24" t="s">
        <v>4235</v>
      </c>
      <c r="B97" s="26" t="s">
        <v>4268</v>
      </c>
      <c r="C97" s="74">
        <v>195023</v>
      </c>
      <c r="D97" s="11" t="s">
        <v>597</v>
      </c>
      <c r="E97" s="11" t="s">
        <v>598</v>
      </c>
      <c r="F97" s="11" t="s">
        <v>4767</v>
      </c>
      <c r="G97" t="s">
        <v>4234</v>
      </c>
    </row>
    <row r="98" spans="1:7" ht="16.5" x14ac:dyDescent="0.35">
      <c r="A98" s="24" t="s">
        <v>4235</v>
      </c>
      <c r="B98" s="26" t="s">
        <v>4264</v>
      </c>
      <c r="C98" s="74">
        <v>195004</v>
      </c>
      <c r="D98" s="11" t="s">
        <v>2032</v>
      </c>
      <c r="E98" s="11" t="s">
        <v>2033</v>
      </c>
      <c r="F98" s="11" t="s">
        <v>4768</v>
      </c>
      <c r="G98" t="s">
        <v>4234</v>
      </c>
    </row>
    <row r="99" spans="1:7" ht="16.5" x14ac:dyDescent="0.35">
      <c r="A99" s="24" t="s">
        <v>4235</v>
      </c>
      <c r="B99" s="26" t="s">
        <v>4286</v>
      </c>
      <c r="C99" s="74">
        <v>195088</v>
      </c>
      <c r="D99" s="11" t="s">
        <v>2218</v>
      </c>
      <c r="E99" s="11" t="s">
        <v>2219</v>
      </c>
      <c r="F99" s="11" t="s">
        <v>4769</v>
      </c>
      <c r="G99" t="s">
        <v>4234</v>
      </c>
    </row>
    <row r="100" spans="1:7" ht="16.5" x14ac:dyDescent="0.35">
      <c r="A100" s="24" t="s">
        <v>4235</v>
      </c>
      <c r="B100" s="26" t="s">
        <v>4272</v>
      </c>
      <c r="C100" s="74">
        <v>195030</v>
      </c>
      <c r="D100" s="11" t="s">
        <v>2080</v>
      </c>
      <c r="E100" s="11" t="s">
        <v>2081</v>
      </c>
      <c r="F100" s="11" t="s">
        <v>4770</v>
      </c>
      <c r="G100" t="s">
        <v>4234</v>
      </c>
    </row>
    <row r="101" spans="1:7" ht="16.5" x14ac:dyDescent="0.35">
      <c r="A101" s="24" t="s">
        <v>4235</v>
      </c>
      <c r="B101" s="26" t="s">
        <v>4263</v>
      </c>
      <c r="C101" s="74">
        <v>195002</v>
      </c>
      <c r="D101" s="11" t="s">
        <v>573</v>
      </c>
      <c r="E101" s="11" t="s">
        <v>574</v>
      </c>
      <c r="F101" s="11" t="s">
        <v>4771</v>
      </c>
      <c r="G101" t="s">
        <v>4234</v>
      </c>
    </row>
    <row r="102" spans="1:7" ht="16.5" x14ac:dyDescent="0.35">
      <c r="A102" s="24" t="s">
        <v>4235</v>
      </c>
      <c r="B102" s="26" t="s">
        <v>4269</v>
      </c>
      <c r="C102" s="74">
        <v>195024</v>
      </c>
      <c r="D102" s="11" t="s">
        <v>601</v>
      </c>
      <c r="E102" s="11" t="s">
        <v>602</v>
      </c>
      <c r="F102" s="11" t="s">
        <v>4772</v>
      </c>
      <c r="G102" t="s">
        <v>4234</v>
      </c>
    </row>
    <row r="103" spans="1:7" ht="16.5" x14ac:dyDescent="0.35">
      <c r="A103" s="24" t="s">
        <v>4235</v>
      </c>
      <c r="B103" s="26" t="s">
        <v>7086</v>
      </c>
      <c r="C103" s="74">
        <v>220176</v>
      </c>
      <c r="D103" s="11" t="s">
        <v>2199</v>
      </c>
      <c r="E103" s="11" t="s">
        <v>2200</v>
      </c>
      <c r="F103" s="11" t="s">
        <v>4773</v>
      </c>
      <c r="G103" t="s">
        <v>4234</v>
      </c>
    </row>
    <row r="104" spans="1:7" ht="16.5" x14ac:dyDescent="0.35">
      <c r="A104" s="24" t="s">
        <v>4235</v>
      </c>
      <c r="B104" s="26" t="s">
        <v>4270</v>
      </c>
      <c r="C104" s="74">
        <v>195025</v>
      </c>
      <c r="D104" s="11" t="s">
        <v>605</v>
      </c>
      <c r="E104" s="11" t="s">
        <v>606</v>
      </c>
      <c r="F104" s="11" t="s">
        <v>4774</v>
      </c>
      <c r="G104" t="s">
        <v>4234</v>
      </c>
    </row>
    <row r="105" spans="1:7" ht="16.5" x14ac:dyDescent="0.35">
      <c r="A105" s="24" t="s">
        <v>4235</v>
      </c>
      <c r="B105" s="26" t="s">
        <v>4282</v>
      </c>
      <c r="C105" s="74">
        <v>195070</v>
      </c>
      <c r="D105" s="11" t="s">
        <v>2173</v>
      </c>
      <c r="E105" s="11" t="s">
        <v>2174</v>
      </c>
      <c r="F105" s="11" t="s">
        <v>4775</v>
      </c>
      <c r="G105" t="s">
        <v>4234</v>
      </c>
    </row>
    <row r="106" spans="1:7" ht="16.5" x14ac:dyDescent="0.35">
      <c r="A106" s="24" t="s">
        <v>4235</v>
      </c>
      <c r="B106" s="26" t="s">
        <v>7085</v>
      </c>
      <c r="C106" s="74">
        <v>195052</v>
      </c>
      <c r="D106" s="11" t="s">
        <v>2129</v>
      </c>
      <c r="E106" s="11" t="s">
        <v>2130</v>
      </c>
      <c r="F106" s="11" t="s">
        <v>4776</v>
      </c>
      <c r="G106" t="s">
        <v>4234</v>
      </c>
    </row>
    <row r="107" spans="1:7" ht="16.5" x14ac:dyDescent="0.35">
      <c r="A107" s="24" t="s">
        <v>4235</v>
      </c>
      <c r="B107" s="26" t="s">
        <v>4271</v>
      </c>
      <c r="C107" s="74">
        <v>195027</v>
      </c>
      <c r="D107" s="11" t="s">
        <v>609</v>
      </c>
      <c r="E107" s="11" t="s">
        <v>610</v>
      </c>
      <c r="F107" s="11" t="s">
        <v>4777</v>
      </c>
      <c r="G107" t="s">
        <v>4234</v>
      </c>
    </row>
    <row r="108" spans="1:7" ht="16.5" x14ac:dyDescent="0.35">
      <c r="A108" s="24" t="s">
        <v>4235</v>
      </c>
      <c r="B108" s="26" t="s">
        <v>4261</v>
      </c>
      <c r="C108" s="74">
        <v>194993</v>
      </c>
      <c r="D108" s="11" t="s">
        <v>2007</v>
      </c>
      <c r="E108" s="11" t="s">
        <v>2008</v>
      </c>
      <c r="F108" s="11" t="s">
        <v>4778</v>
      </c>
      <c r="G108" t="s">
        <v>4234</v>
      </c>
    </row>
    <row r="109" spans="1:7" ht="16.5" x14ac:dyDescent="0.35">
      <c r="A109" s="24" t="s">
        <v>4235</v>
      </c>
      <c r="B109" s="26" t="s">
        <v>4265</v>
      </c>
      <c r="C109" s="74">
        <v>195009</v>
      </c>
      <c r="D109" s="11" t="s">
        <v>2038</v>
      </c>
      <c r="E109" s="11" t="s">
        <v>2039</v>
      </c>
      <c r="F109" s="11" t="s">
        <v>4779</v>
      </c>
      <c r="G109" t="s">
        <v>4234</v>
      </c>
    </row>
    <row r="110" spans="1:7" ht="16.5" x14ac:dyDescent="0.35">
      <c r="A110" s="24" t="s">
        <v>4235</v>
      </c>
      <c r="B110" s="26" t="s">
        <v>4284</v>
      </c>
      <c r="C110" s="74">
        <v>195077</v>
      </c>
      <c r="D110" s="11" t="s">
        <v>2188</v>
      </c>
      <c r="E110" s="11" t="s">
        <v>2189</v>
      </c>
      <c r="F110" s="11" t="s">
        <v>4780</v>
      </c>
      <c r="G110" t="s">
        <v>4234</v>
      </c>
    </row>
    <row r="111" spans="1:7" ht="16.5" x14ac:dyDescent="0.35">
      <c r="A111" s="24" t="s">
        <v>4235</v>
      </c>
      <c r="B111" s="26" t="s">
        <v>4257</v>
      </c>
      <c r="C111" s="74">
        <v>220158</v>
      </c>
      <c r="D111" s="11" t="s">
        <v>1959</v>
      </c>
      <c r="E111" s="11" t="s">
        <v>1960</v>
      </c>
      <c r="F111" s="11" t="s">
        <v>4781</v>
      </c>
      <c r="G111" t="s">
        <v>4234</v>
      </c>
    </row>
    <row r="112" spans="1:7" ht="16.5" x14ac:dyDescent="0.35">
      <c r="A112" s="24" t="s">
        <v>4235</v>
      </c>
      <c r="B112" s="26" t="s">
        <v>4272</v>
      </c>
      <c r="C112" s="74">
        <v>195029</v>
      </c>
      <c r="D112" s="11" t="s">
        <v>613</v>
      </c>
      <c r="E112" s="11" t="s">
        <v>614</v>
      </c>
      <c r="F112" s="11" t="s">
        <v>4782</v>
      </c>
      <c r="G112" t="s">
        <v>4234</v>
      </c>
    </row>
    <row r="113" spans="1:7" ht="16.5" x14ac:dyDescent="0.35">
      <c r="A113" s="24" t="s">
        <v>4235</v>
      </c>
      <c r="B113" s="26" t="s">
        <v>7086</v>
      </c>
      <c r="C113" s="74">
        <v>195081</v>
      </c>
      <c r="D113" s="11" t="s">
        <v>1920</v>
      </c>
      <c r="E113" s="11" t="s">
        <v>1921</v>
      </c>
      <c r="F113" s="11" t="s">
        <v>4783</v>
      </c>
      <c r="G113" t="s">
        <v>4234</v>
      </c>
    </row>
    <row r="114" spans="1:7" ht="16.5" x14ac:dyDescent="0.35">
      <c r="A114" s="24" t="s">
        <v>4235</v>
      </c>
      <c r="B114" s="26" t="s">
        <v>4273</v>
      </c>
      <c r="C114" s="74">
        <v>195031</v>
      </c>
      <c r="D114" s="11" t="s">
        <v>617</v>
      </c>
      <c r="E114" s="11" t="s">
        <v>618</v>
      </c>
      <c r="F114" s="11" t="s">
        <v>4784</v>
      </c>
      <c r="G114" t="s">
        <v>4234</v>
      </c>
    </row>
    <row r="115" spans="1:7" ht="16.5" x14ac:dyDescent="0.35">
      <c r="A115" s="24" t="s">
        <v>4235</v>
      </c>
      <c r="B115" s="26" t="s">
        <v>4275</v>
      </c>
      <c r="C115" s="74">
        <v>195045</v>
      </c>
      <c r="D115" s="11" t="s">
        <v>2123</v>
      </c>
      <c r="E115" s="11" t="s">
        <v>2124</v>
      </c>
      <c r="F115" s="11" t="s">
        <v>4785</v>
      </c>
      <c r="G115" t="s">
        <v>4234</v>
      </c>
    </row>
    <row r="116" spans="1:7" ht="16.5" x14ac:dyDescent="0.35">
      <c r="A116" s="24" t="s">
        <v>4235</v>
      </c>
      <c r="B116" s="26" t="s">
        <v>4274</v>
      </c>
      <c r="C116" s="74">
        <v>195041</v>
      </c>
      <c r="D116" s="11" t="s">
        <v>621</v>
      </c>
      <c r="E116" s="11" t="s">
        <v>622</v>
      </c>
      <c r="F116" s="11" t="s">
        <v>4786</v>
      </c>
      <c r="G116" t="s">
        <v>4234</v>
      </c>
    </row>
    <row r="117" spans="1:7" ht="16.5" x14ac:dyDescent="0.35">
      <c r="A117" s="24" t="s">
        <v>4235</v>
      </c>
      <c r="B117" s="26" t="s">
        <v>4275</v>
      </c>
      <c r="C117" s="74">
        <v>195044</v>
      </c>
      <c r="D117" s="11" t="s">
        <v>625</v>
      </c>
      <c r="E117" s="11" t="s">
        <v>626</v>
      </c>
      <c r="F117" s="11" t="s">
        <v>4787</v>
      </c>
      <c r="G117" t="s">
        <v>4234</v>
      </c>
    </row>
    <row r="118" spans="1:7" ht="16.5" x14ac:dyDescent="0.35">
      <c r="A118" s="24" t="s">
        <v>4235</v>
      </c>
      <c r="B118" s="26" t="s">
        <v>4288</v>
      </c>
      <c r="C118" s="74">
        <v>195094</v>
      </c>
      <c r="D118" s="11" t="s">
        <v>2239</v>
      </c>
      <c r="E118" s="11" t="s">
        <v>2240</v>
      </c>
      <c r="F118" s="11" t="s">
        <v>4788</v>
      </c>
      <c r="G118" t="s">
        <v>4234</v>
      </c>
    </row>
    <row r="119" spans="1:7" ht="16.5" x14ac:dyDescent="0.35">
      <c r="A119" s="24" t="s">
        <v>4235</v>
      </c>
      <c r="B119" s="26" t="s">
        <v>4276</v>
      </c>
      <c r="C119" s="74">
        <v>195046</v>
      </c>
      <c r="D119" s="11" t="s">
        <v>629</v>
      </c>
      <c r="E119" s="11" t="s">
        <v>630</v>
      </c>
      <c r="F119" s="11" t="s">
        <v>4789</v>
      </c>
      <c r="G119" t="s">
        <v>4234</v>
      </c>
    </row>
    <row r="120" spans="1:7" ht="16.5" x14ac:dyDescent="0.35">
      <c r="A120" s="24" t="s">
        <v>4235</v>
      </c>
      <c r="B120" s="26" t="s">
        <v>4286</v>
      </c>
      <c r="C120" s="74">
        <v>195085</v>
      </c>
      <c r="D120" s="11" t="s">
        <v>2213</v>
      </c>
      <c r="E120" s="11" t="s">
        <v>2214</v>
      </c>
      <c r="F120" s="11" t="s">
        <v>4790</v>
      </c>
      <c r="G120" t="s">
        <v>4234</v>
      </c>
    </row>
    <row r="121" spans="1:7" ht="16.5" x14ac:dyDescent="0.35">
      <c r="A121" s="24" t="s">
        <v>4235</v>
      </c>
      <c r="B121" s="26" t="s">
        <v>7085</v>
      </c>
      <c r="C121" s="74">
        <v>195047</v>
      </c>
      <c r="D121" s="11" t="s">
        <v>633</v>
      </c>
      <c r="E121" s="11" t="s">
        <v>634</v>
      </c>
      <c r="F121" s="11" t="s">
        <v>4791</v>
      </c>
      <c r="G121" t="s">
        <v>4234</v>
      </c>
    </row>
    <row r="122" spans="1:7" ht="16.5" x14ac:dyDescent="0.35">
      <c r="A122" s="24" t="s">
        <v>4235</v>
      </c>
      <c r="B122" s="26" t="s">
        <v>4279</v>
      </c>
      <c r="C122" s="74">
        <v>195059</v>
      </c>
      <c r="D122" s="11" t="s">
        <v>2151</v>
      </c>
      <c r="E122" s="11" t="s">
        <v>2152</v>
      </c>
      <c r="F122" s="11" t="s">
        <v>4792</v>
      </c>
      <c r="G122" t="s">
        <v>4234</v>
      </c>
    </row>
    <row r="123" spans="1:7" ht="16.5" x14ac:dyDescent="0.35">
      <c r="A123" s="24" t="s">
        <v>4235</v>
      </c>
      <c r="B123" s="26" t="s">
        <v>4277</v>
      </c>
      <c r="C123" s="74">
        <v>195053</v>
      </c>
      <c r="D123" s="11" t="s">
        <v>637</v>
      </c>
      <c r="E123" s="11" t="s">
        <v>638</v>
      </c>
      <c r="F123" s="11" t="s">
        <v>4793</v>
      </c>
      <c r="G123" t="s">
        <v>4234</v>
      </c>
    </row>
    <row r="124" spans="1:7" ht="16.5" x14ac:dyDescent="0.35">
      <c r="A124" s="24" t="s">
        <v>4235</v>
      </c>
      <c r="B124" s="26" t="s">
        <v>4261</v>
      </c>
      <c r="C124" s="74">
        <v>220168</v>
      </c>
      <c r="D124" s="11" t="s">
        <v>1999</v>
      </c>
      <c r="E124" s="11" t="s">
        <v>2000</v>
      </c>
      <c r="F124" s="11" t="s">
        <v>4794</v>
      </c>
      <c r="G124" t="s">
        <v>4234</v>
      </c>
    </row>
    <row r="125" spans="1:7" ht="16.5" x14ac:dyDescent="0.35">
      <c r="A125" s="24" t="s">
        <v>4235</v>
      </c>
      <c r="B125" s="26" t="s">
        <v>7087</v>
      </c>
      <c r="C125" s="74">
        <v>195102</v>
      </c>
      <c r="D125" s="11" t="s">
        <v>2247</v>
      </c>
      <c r="E125" s="11" t="s">
        <v>2248</v>
      </c>
      <c r="F125" s="11" t="s">
        <v>4795</v>
      </c>
      <c r="G125" t="s">
        <v>4234</v>
      </c>
    </row>
    <row r="126" spans="1:7" ht="16.5" x14ac:dyDescent="0.35">
      <c r="A126" s="24" t="s">
        <v>4235</v>
      </c>
      <c r="B126" s="26" t="s">
        <v>7083</v>
      </c>
      <c r="C126" s="74">
        <v>220159</v>
      </c>
      <c r="D126" s="11" t="s">
        <v>1976</v>
      </c>
      <c r="E126" s="11" t="s">
        <v>1977</v>
      </c>
      <c r="F126" s="11" t="s">
        <v>4796</v>
      </c>
      <c r="G126" t="s">
        <v>4234</v>
      </c>
    </row>
    <row r="127" spans="1:7" ht="16.5" x14ac:dyDescent="0.35">
      <c r="A127" s="24" t="s">
        <v>4235</v>
      </c>
      <c r="B127" s="26" t="s">
        <v>4292</v>
      </c>
      <c r="C127" s="74">
        <v>195110</v>
      </c>
      <c r="D127" s="11" t="s">
        <v>1304</v>
      </c>
      <c r="E127" s="11" t="s">
        <v>73</v>
      </c>
      <c r="F127" s="11" t="s">
        <v>4797</v>
      </c>
      <c r="G127" t="s">
        <v>4234</v>
      </c>
    </row>
    <row r="128" spans="1:7" ht="16.5" x14ac:dyDescent="0.35">
      <c r="A128" s="24" t="s">
        <v>4235</v>
      </c>
      <c r="B128" s="26" t="s">
        <v>7085</v>
      </c>
      <c r="C128" s="74">
        <v>195048</v>
      </c>
      <c r="D128" s="11" t="s">
        <v>2127</v>
      </c>
      <c r="E128" s="11" t="s">
        <v>2128</v>
      </c>
      <c r="F128" s="11" t="s">
        <v>4798</v>
      </c>
      <c r="G128" t="s">
        <v>4234</v>
      </c>
    </row>
    <row r="129" spans="1:7" ht="16.5" x14ac:dyDescent="0.35">
      <c r="A129" s="24" t="s">
        <v>4235</v>
      </c>
      <c r="B129" s="26" t="s">
        <v>7087</v>
      </c>
      <c r="C129" s="74">
        <v>220181</v>
      </c>
      <c r="D129" s="11" t="s">
        <v>2251</v>
      </c>
      <c r="E129" s="11" t="s">
        <v>2252</v>
      </c>
      <c r="F129" s="11" t="s">
        <v>4799</v>
      </c>
      <c r="G129" t="s">
        <v>4234</v>
      </c>
    </row>
    <row r="130" spans="1:7" ht="16.5" x14ac:dyDescent="0.35">
      <c r="A130" s="24" t="s">
        <v>4235</v>
      </c>
      <c r="B130" s="26" t="s">
        <v>4267</v>
      </c>
      <c r="C130" s="74">
        <v>195015</v>
      </c>
      <c r="D130" s="11" t="s">
        <v>2061</v>
      </c>
      <c r="E130" s="11" t="s">
        <v>2062</v>
      </c>
      <c r="F130" s="11" t="s">
        <v>4800</v>
      </c>
      <c r="G130" t="s">
        <v>4234</v>
      </c>
    </row>
    <row r="131" spans="1:7" ht="16.5" x14ac:dyDescent="0.35">
      <c r="A131" s="24" t="s">
        <v>4235</v>
      </c>
      <c r="B131" s="26" t="s">
        <v>4257</v>
      </c>
      <c r="C131" s="74">
        <v>194977</v>
      </c>
      <c r="D131" s="11" t="s">
        <v>1950</v>
      </c>
      <c r="E131" s="11" t="s">
        <v>1951</v>
      </c>
      <c r="F131" s="11" t="s">
        <v>4801</v>
      </c>
      <c r="G131" t="s">
        <v>4234</v>
      </c>
    </row>
    <row r="132" spans="1:7" ht="16.5" x14ac:dyDescent="0.35">
      <c r="A132" s="24" t="s">
        <v>4235</v>
      </c>
      <c r="B132" s="26" t="s">
        <v>4278</v>
      </c>
      <c r="C132" s="74">
        <v>195056</v>
      </c>
      <c r="D132" s="11" t="s">
        <v>641</v>
      </c>
      <c r="E132" s="11" t="s">
        <v>642</v>
      </c>
      <c r="F132" s="11" t="s">
        <v>4802</v>
      </c>
      <c r="G132" t="s">
        <v>4234</v>
      </c>
    </row>
    <row r="133" spans="1:7" ht="16.5" x14ac:dyDescent="0.35">
      <c r="A133" s="24" t="s">
        <v>4235</v>
      </c>
      <c r="B133" s="26" t="s">
        <v>4260</v>
      </c>
      <c r="C133" s="74">
        <v>194988</v>
      </c>
      <c r="D133" s="11" t="s">
        <v>1983</v>
      </c>
      <c r="E133" s="11" t="s">
        <v>1984</v>
      </c>
      <c r="F133" s="11" t="s">
        <v>4803</v>
      </c>
      <c r="G133" t="s">
        <v>4234</v>
      </c>
    </row>
    <row r="134" spans="1:7" ht="16.5" x14ac:dyDescent="0.35">
      <c r="A134" s="24" t="s">
        <v>4235</v>
      </c>
      <c r="B134" s="26" t="s">
        <v>4279</v>
      </c>
      <c r="C134" s="74">
        <v>195057</v>
      </c>
      <c r="D134" s="11" t="s">
        <v>645</v>
      </c>
      <c r="E134" s="11" t="s">
        <v>646</v>
      </c>
      <c r="F134" s="11" t="s">
        <v>4804</v>
      </c>
      <c r="G134" t="s">
        <v>4234</v>
      </c>
    </row>
    <row r="135" spans="1:7" ht="16.5" x14ac:dyDescent="0.35">
      <c r="A135" s="24" t="s">
        <v>4235</v>
      </c>
      <c r="B135" s="26" t="s">
        <v>4279</v>
      </c>
      <c r="C135" s="74">
        <v>195058</v>
      </c>
      <c r="D135" s="11" t="s">
        <v>2148</v>
      </c>
      <c r="E135" s="11" t="s">
        <v>2149</v>
      </c>
      <c r="F135" s="11" t="s">
        <v>4805</v>
      </c>
      <c r="G135" t="s">
        <v>4234</v>
      </c>
    </row>
    <row r="136" spans="1:7" ht="16.5" x14ac:dyDescent="0.35">
      <c r="A136" s="24" t="s">
        <v>4235</v>
      </c>
      <c r="B136" s="26" t="s">
        <v>4279</v>
      </c>
      <c r="C136" s="74">
        <v>220174</v>
      </c>
      <c r="D136" s="11" t="s">
        <v>2145</v>
      </c>
      <c r="E136" s="11" t="s">
        <v>2146</v>
      </c>
      <c r="F136" s="11" t="s">
        <v>4806</v>
      </c>
      <c r="G136" t="s">
        <v>4234</v>
      </c>
    </row>
    <row r="137" spans="1:7" ht="16.5" x14ac:dyDescent="0.35">
      <c r="A137" s="24" t="s">
        <v>4235</v>
      </c>
      <c r="B137" s="26" t="s">
        <v>4273</v>
      </c>
      <c r="C137" s="74">
        <v>195038</v>
      </c>
      <c r="D137" s="11" t="s">
        <v>2102</v>
      </c>
      <c r="E137" s="11" t="s">
        <v>2103</v>
      </c>
      <c r="F137" s="11" t="s">
        <v>4807</v>
      </c>
      <c r="G137" t="s">
        <v>4234</v>
      </c>
    </row>
    <row r="138" spans="1:7" ht="16.5" x14ac:dyDescent="0.35">
      <c r="A138" s="24" t="s">
        <v>4235</v>
      </c>
      <c r="B138" s="26" t="s">
        <v>7087</v>
      </c>
      <c r="C138" s="74">
        <v>220180</v>
      </c>
      <c r="D138" s="11" t="s">
        <v>2102</v>
      </c>
      <c r="E138" s="11" t="s">
        <v>2103</v>
      </c>
      <c r="F138" s="11" t="s">
        <v>4808</v>
      </c>
      <c r="G138" t="s">
        <v>4234</v>
      </c>
    </row>
    <row r="139" spans="1:7" ht="16.5" x14ac:dyDescent="0.35">
      <c r="A139" s="24" t="s">
        <v>4235</v>
      </c>
      <c r="B139" s="26" t="s">
        <v>4280</v>
      </c>
      <c r="C139" s="74">
        <v>195061</v>
      </c>
      <c r="D139" s="11" t="s">
        <v>649</v>
      </c>
      <c r="E139" s="11" t="s">
        <v>650</v>
      </c>
      <c r="F139" s="11" t="s">
        <v>4809</v>
      </c>
      <c r="G139" t="s">
        <v>4234</v>
      </c>
    </row>
    <row r="140" spans="1:7" ht="16.5" x14ac:dyDescent="0.35">
      <c r="A140" s="24" t="s">
        <v>4235</v>
      </c>
      <c r="B140" s="26" t="s">
        <v>4291</v>
      </c>
      <c r="C140" s="74">
        <v>195106</v>
      </c>
      <c r="D140" s="11" t="s">
        <v>2253</v>
      </c>
      <c r="E140" s="11" t="s">
        <v>2254</v>
      </c>
      <c r="F140" s="11" t="s">
        <v>4810</v>
      </c>
      <c r="G140" t="s">
        <v>4234</v>
      </c>
    </row>
    <row r="141" spans="1:7" ht="16.5" x14ac:dyDescent="0.35">
      <c r="A141" s="24" t="s">
        <v>4235</v>
      </c>
      <c r="B141" s="26" t="s">
        <v>4267</v>
      </c>
      <c r="C141" s="74">
        <v>195019</v>
      </c>
      <c r="D141" s="11" t="s">
        <v>2058</v>
      </c>
      <c r="E141" s="11" t="s">
        <v>2059</v>
      </c>
      <c r="F141" s="11" t="s">
        <v>4811</v>
      </c>
      <c r="G141" t="s">
        <v>4234</v>
      </c>
    </row>
    <row r="142" spans="1:7" ht="16.5" x14ac:dyDescent="0.35">
      <c r="A142" s="24" t="s">
        <v>4235</v>
      </c>
      <c r="B142" s="26" t="s">
        <v>4283</v>
      </c>
      <c r="C142" s="74">
        <v>195072</v>
      </c>
      <c r="D142" s="11" t="s">
        <v>2176</v>
      </c>
      <c r="E142" s="11" t="s">
        <v>2177</v>
      </c>
      <c r="F142" s="11" t="s">
        <v>4812</v>
      </c>
      <c r="G142" t="s">
        <v>4234</v>
      </c>
    </row>
    <row r="143" spans="1:7" ht="16.5" x14ac:dyDescent="0.35">
      <c r="A143" s="24" t="s">
        <v>4235</v>
      </c>
      <c r="B143" s="26" t="s">
        <v>4273</v>
      </c>
      <c r="C143" s="74">
        <v>195036</v>
      </c>
      <c r="D143" s="11" t="s">
        <v>2085</v>
      </c>
      <c r="E143" s="11" t="s">
        <v>2086</v>
      </c>
      <c r="F143" s="11" t="s">
        <v>4813</v>
      </c>
      <c r="G143" t="s">
        <v>4234</v>
      </c>
    </row>
    <row r="144" spans="1:7" ht="16.5" x14ac:dyDescent="0.35">
      <c r="A144" s="24" t="s">
        <v>4235</v>
      </c>
      <c r="B144" s="26" t="s">
        <v>4285</v>
      </c>
      <c r="C144" s="74">
        <v>195079</v>
      </c>
      <c r="D144" s="11" t="s">
        <v>2192</v>
      </c>
      <c r="E144" s="11" t="s">
        <v>2193</v>
      </c>
      <c r="F144" s="11" t="s">
        <v>4814</v>
      </c>
      <c r="G144" t="s">
        <v>4234</v>
      </c>
    </row>
    <row r="145" spans="1:7" ht="16.5" x14ac:dyDescent="0.35">
      <c r="A145" s="24" t="s">
        <v>4235</v>
      </c>
      <c r="B145" s="26" t="s">
        <v>4279</v>
      </c>
      <c r="C145" s="74">
        <v>195060</v>
      </c>
      <c r="D145" s="11" t="s">
        <v>2154</v>
      </c>
      <c r="E145" s="11" t="s">
        <v>2155</v>
      </c>
      <c r="F145" s="11" t="s">
        <v>4815</v>
      </c>
      <c r="G145" t="s">
        <v>4234</v>
      </c>
    </row>
    <row r="146" spans="1:7" ht="16.5" x14ac:dyDescent="0.35">
      <c r="A146" s="24" t="s">
        <v>4235</v>
      </c>
      <c r="B146" s="26" t="s">
        <v>7083</v>
      </c>
      <c r="C146" s="74">
        <v>194983</v>
      </c>
      <c r="D146" s="11" t="s">
        <v>1974</v>
      </c>
      <c r="E146" s="11" t="s">
        <v>1975</v>
      </c>
      <c r="F146" s="11" t="s">
        <v>4816</v>
      </c>
      <c r="G146" t="s">
        <v>4234</v>
      </c>
    </row>
    <row r="147" spans="1:7" ht="16.5" x14ac:dyDescent="0.35">
      <c r="A147" s="24" t="s">
        <v>4235</v>
      </c>
      <c r="B147" s="26" t="s">
        <v>7087</v>
      </c>
      <c r="C147" s="74">
        <v>195101</v>
      </c>
      <c r="D147" s="11" t="s">
        <v>2245</v>
      </c>
      <c r="E147" s="11" t="s">
        <v>2246</v>
      </c>
      <c r="F147" s="11" t="s">
        <v>4817</v>
      </c>
      <c r="G147" t="s">
        <v>4234</v>
      </c>
    </row>
    <row r="148" spans="1:7" ht="16.5" x14ac:dyDescent="0.35">
      <c r="A148" s="24" t="s">
        <v>4235</v>
      </c>
      <c r="B148" s="26" t="s">
        <v>4281</v>
      </c>
      <c r="C148" s="74">
        <v>195065</v>
      </c>
      <c r="D148" s="11" t="s">
        <v>2163</v>
      </c>
      <c r="E148" s="11" t="s">
        <v>2164</v>
      </c>
      <c r="F148" s="11" t="s">
        <v>4818</v>
      </c>
      <c r="G148" t="s">
        <v>4234</v>
      </c>
    </row>
    <row r="149" spans="1:7" ht="16.5" x14ac:dyDescent="0.35">
      <c r="A149" s="24" t="s">
        <v>4235</v>
      </c>
      <c r="B149" s="26" t="s">
        <v>4282</v>
      </c>
      <c r="C149" s="74">
        <v>195069</v>
      </c>
      <c r="D149" s="11" t="s">
        <v>657</v>
      </c>
      <c r="E149" s="11" t="s">
        <v>658</v>
      </c>
      <c r="F149" s="11" t="s">
        <v>4819</v>
      </c>
      <c r="G149" t="s">
        <v>4234</v>
      </c>
    </row>
    <row r="150" spans="1:7" ht="16.5" x14ac:dyDescent="0.35">
      <c r="A150" s="24" t="s">
        <v>4235</v>
      </c>
      <c r="B150" s="26" t="s">
        <v>4281</v>
      </c>
      <c r="C150" s="74">
        <v>195064</v>
      </c>
      <c r="D150" s="11" t="s">
        <v>653</v>
      </c>
      <c r="E150" s="11" t="s">
        <v>654</v>
      </c>
      <c r="F150" s="11" t="s">
        <v>4820</v>
      </c>
      <c r="G150" t="s">
        <v>4234</v>
      </c>
    </row>
    <row r="151" spans="1:7" ht="16.5" x14ac:dyDescent="0.35">
      <c r="A151" s="24" t="s">
        <v>4235</v>
      </c>
      <c r="B151" s="26" t="s">
        <v>4273</v>
      </c>
      <c r="C151" s="74">
        <v>220172</v>
      </c>
      <c r="D151" s="11" t="s">
        <v>2107</v>
      </c>
      <c r="E151" s="11" t="s">
        <v>2108</v>
      </c>
      <c r="F151" s="11" t="s">
        <v>4821</v>
      </c>
      <c r="G151" t="s">
        <v>4234</v>
      </c>
    </row>
    <row r="152" spans="1:7" ht="16.5" x14ac:dyDescent="0.35">
      <c r="A152" s="24" t="s">
        <v>4235</v>
      </c>
      <c r="B152" s="26" t="s">
        <v>4283</v>
      </c>
      <c r="C152" s="74">
        <v>195071</v>
      </c>
      <c r="D152" s="11" t="s">
        <v>661</v>
      </c>
      <c r="E152" s="11" t="s">
        <v>662</v>
      </c>
      <c r="F152" s="11" t="s">
        <v>4822</v>
      </c>
      <c r="G152" t="s">
        <v>4234</v>
      </c>
    </row>
    <row r="153" spans="1:7" ht="16.5" x14ac:dyDescent="0.35">
      <c r="A153" s="24" t="s">
        <v>4235</v>
      </c>
      <c r="B153" s="26" t="s">
        <v>4273</v>
      </c>
      <c r="C153" s="74">
        <v>220171</v>
      </c>
      <c r="D153" s="11" t="s">
        <v>2109</v>
      </c>
      <c r="E153" s="11" t="s">
        <v>2110</v>
      </c>
      <c r="F153" s="11" t="s">
        <v>4823</v>
      </c>
      <c r="G153" t="s">
        <v>4234</v>
      </c>
    </row>
    <row r="154" spans="1:7" ht="16.5" x14ac:dyDescent="0.35">
      <c r="A154" s="24" t="s">
        <v>4235</v>
      </c>
      <c r="B154" s="26" t="s">
        <v>4261</v>
      </c>
      <c r="C154" s="74">
        <v>220165</v>
      </c>
      <c r="D154" s="11" t="s">
        <v>1995</v>
      </c>
      <c r="E154" s="11" t="s">
        <v>1996</v>
      </c>
      <c r="F154" s="11" t="s">
        <v>4824</v>
      </c>
      <c r="G154" t="s">
        <v>4234</v>
      </c>
    </row>
    <row r="155" spans="1:7" ht="16.5" x14ac:dyDescent="0.35">
      <c r="A155" s="24" t="s">
        <v>4235</v>
      </c>
      <c r="B155" s="26" t="s">
        <v>7085</v>
      </c>
      <c r="C155" s="74">
        <v>195049</v>
      </c>
      <c r="D155" s="11" t="s">
        <v>976</v>
      </c>
      <c r="E155" s="11" t="s">
        <v>977</v>
      </c>
      <c r="F155" s="11" t="s">
        <v>4825</v>
      </c>
      <c r="G155" t="s">
        <v>4234</v>
      </c>
    </row>
    <row r="156" spans="1:7" ht="16.5" x14ac:dyDescent="0.35">
      <c r="A156" s="24" t="s">
        <v>4235</v>
      </c>
      <c r="B156" s="26" t="s">
        <v>4284</v>
      </c>
      <c r="C156" s="74">
        <v>195075</v>
      </c>
      <c r="D156" s="11" t="s">
        <v>665</v>
      </c>
      <c r="E156" s="11" t="s">
        <v>666</v>
      </c>
      <c r="F156" s="11" t="s">
        <v>4826</v>
      </c>
      <c r="G156" t="s">
        <v>4234</v>
      </c>
    </row>
    <row r="157" spans="1:7" ht="16.5" x14ac:dyDescent="0.35">
      <c r="A157" s="24" t="s">
        <v>4235</v>
      </c>
      <c r="B157" s="26" t="s">
        <v>7085</v>
      </c>
      <c r="C157" s="74">
        <v>220173</v>
      </c>
      <c r="D157" s="11" t="s">
        <v>2131</v>
      </c>
      <c r="E157" s="11" t="s">
        <v>2132</v>
      </c>
      <c r="F157" s="11" t="s">
        <v>4827</v>
      </c>
      <c r="G157" t="s">
        <v>4234</v>
      </c>
    </row>
    <row r="158" spans="1:7" ht="16.5" x14ac:dyDescent="0.35">
      <c r="A158" s="24" t="s">
        <v>4235</v>
      </c>
      <c r="B158" s="26" t="s">
        <v>4273</v>
      </c>
      <c r="C158" s="74">
        <v>195033</v>
      </c>
      <c r="D158" s="11" t="s">
        <v>2113</v>
      </c>
      <c r="E158" s="11" t="s">
        <v>1505</v>
      </c>
      <c r="F158" s="11" t="s">
        <v>4828</v>
      </c>
      <c r="G158" t="s">
        <v>4234</v>
      </c>
    </row>
    <row r="159" spans="1:7" ht="16.5" x14ac:dyDescent="0.35">
      <c r="A159" s="24" t="s">
        <v>4235</v>
      </c>
      <c r="B159" s="26" t="s">
        <v>4281</v>
      </c>
      <c r="C159" s="74">
        <v>195067</v>
      </c>
      <c r="D159" s="11" t="s">
        <v>2167</v>
      </c>
      <c r="E159" s="11" t="s">
        <v>2168</v>
      </c>
      <c r="F159" s="11" t="s">
        <v>4829</v>
      </c>
      <c r="G159" t="s">
        <v>4234</v>
      </c>
    </row>
    <row r="160" spans="1:7" ht="16.5" x14ac:dyDescent="0.35">
      <c r="A160" s="24" t="s">
        <v>4235</v>
      </c>
      <c r="B160" s="26" t="s">
        <v>4267</v>
      </c>
      <c r="C160" s="74">
        <v>195013</v>
      </c>
      <c r="D160" s="11" t="s">
        <v>1389</v>
      </c>
      <c r="E160" s="11" t="s">
        <v>1390</v>
      </c>
      <c r="F160" s="11" t="s">
        <v>4830</v>
      </c>
      <c r="G160" t="s">
        <v>4234</v>
      </c>
    </row>
    <row r="161" spans="1:7" ht="16.5" x14ac:dyDescent="0.35">
      <c r="A161" s="24" t="s">
        <v>4235</v>
      </c>
      <c r="B161" s="26" t="s">
        <v>4270</v>
      </c>
      <c r="C161" s="74">
        <v>195026</v>
      </c>
      <c r="D161" s="11" t="s">
        <v>1764</v>
      </c>
      <c r="E161" s="11" t="s">
        <v>66</v>
      </c>
      <c r="F161" s="11" t="s">
        <v>4831</v>
      </c>
      <c r="G161" t="s">
        <v>4234</v>
      </c>
    </row>
    <row r="162" spans="1:7" ht="16.5" x14ac:dyDescent="0.35">
      <c r="A162" s="24" t="s">
        <v>4235</v>
      </c>
      <c r="B162" s="26" t="s">
        <v>4257</v>
      </c>
      <c r="C162" s="74">
        <v>194976</v>
      </c>
      <c r="D162" s="11" t="s">
        <v>1947</v>
      </c>
      <c r="E162" s="11" t="s">
        <v>1948</v>
      </c>
      <c r="F162" s="11" t="s">
        <v>4832</v>
      </c>
      <c r="G162" t="s">
        <v>4234</v>
      </c>
    </row>
    <row r="163" spans="1:7" ht="16.5" x14ac:dyDescent="0.35">
      <c r="A163" s="24" t="s">
        <v>4235</v>
      </c>
      <c r="B163" s="26" t="s">
        <v>4257</v>
      </c>
      <c r="C163" s="74">
        <v>220157</v>
      </c>
      <c r="D163" s="11" t="s">
        <v>1956</v>
      </c>
      <c r="E163" s="11" t="s">
        <v>1957</v>
      </c>
      <c r="F163" s="11" t="s">
        <v>4833</v>
      </c>
      <c r="G163" t="s">
        <v>4234</v>
      </c>
    </row>
    <row r="164" spans="1:7" ht="16.5" x14ac:dyDescent="0.35">
      <c r="A164" s="24" t="s">
        <v>4235</v>
      </c>
      <c r="B164" s="26" t="s">
        <v>4261</v>
      </c>
      <c r="C164" s="74">
        <v>220167</v>
      </c>
      <c r="D164" s="11" t="s">
        <v>1296</v>
      </c>
      <c r="E164" s="11" t="s">
        <v>1297</v>
      </c>
      <c r="F164" s="11" t="s">
        <v>4834</v>
      </c>
      <c r="G164" t="s">
        <v>4234</v>
      </c>
    </row>
    <row r="165" spans="1:7" ht="16.5" x14ac:dyDescent="0.35">
      <c r="A165" s="24" t="s">
        <v>4235</v>
      </c>
      <c r="B165" s="26" t="s">
        <v>7086</v>
      </c>
      <c r="C165" s="74">
        <v>195080</v>
      </c>
      <c r="D165" s="11" t="s">
        <v>673</v>
      </c>
      <c r="E165" s="11" t="s">
        <v>674</v>
      </c>
      <c r="F165" s="11" t="s">
        <v>4835</v>
      </c>
      <c r="G165" t="s">
        <v>4234</v>
      </c>
    </row>
    <row r="166" spans="1:7" ht="16.5" x14ac:dyDescent="0.35">
      <c r="A166" s="24" t="s">
        <v>4235</v>
      </c>
      <c r="B166" s="26" t="s">
        <v>7086</v>
      </c>
      <c r="C166" s="74">
        <v>195082</v>
      </c>
      <c r="D166" s="11" t="s">
        <v>2201</v>
      </c>
      <c r="E166" s="11" t="s">
        <v>2202</v>
      </c>
      <c r="F166" s="11" t="s">
        <v>4836</v>
      </c>
      <c r="G166" t="s">
        <v>4234</v>
      </c>
    </row>
    <row r="167" spans="1:7" ht="16.5" x14ac:dyDescent="0.35">
      <c r="A167" s="24" t="s">
        <v>4235</v>
      </c>
      <c r="B167" s="26" t="s">
        <v>7083</v>
      </c>
      <c r="C167" s="74">
        <v>220160</v>
      </c>
      <c r="D167" s="11" t="s">
        <v>1962</v>
      </c>
      <c r="E167" s="11" t="s">
        <v>1963</v>
      </c>
      <c r="F167" s="11" t="s">
        <v>4837</v>
      </c>
      <c r="G167" t="s">
        <v>4234</v>
      </c>
    </row>
    <row r="168" spans="1:7" ht="16.5" x14ac:dyDescent="0.35">
      <c r="A168" s="24" t="s">
        <v>4235</v>
      </c>
      <c r="B168" s="26" t="s">
        <v>7087</v>
      </c>
      <c r="C168" s="74">
        <v>195104</v>
      </c>
      <c r="D168" s="11" t="s">
        <v>2249</v>
      </c>
      <c r="E168" s="11" t="s">
        <v>2250</v>
      </c>
      <c r="F168" s="11" t="s">
        <v>4838</v>
      </c>
      <c r="G168" t="s">
        <v>4234</v>
      </c>
    </row>
    <row r="169" spans="1:7" ht="16.5" x14ac:dyDescent="0.35">
      <c r="A169" s="24" t="s">
        <v>4235</v>
      </c>
      <c r="B169" s="26" t="s">
        <v>4272</v>
      </c>
      <c r="C169" s="74">
        <v>220169</v>
      </c>
      <c r="D169" s="11" t="s">
        <v>2083</v>
      </c>
      <c r="E169" s="11" t="s">
        <v>2084</v>
      </c>
      <c r="F169" s="11" t="s">
        <v>4839</v>
      </c>
      <c r="G169" t="s">
        <v>4234</v>
      </c>
    </row>
    <row r="170" spans="1:7" ht="16.5" x14ac:dyDescent="0.35">
      <c r="A170" s="24" t="s">
        <v>4235</v>
      </c>
      <c r="B170" s="26" t="s">
        <v>4267</v>
      </c>
      <c r="C170" s="74">
        <v>195018</v>
      </c>
      <c r="D170" s="11" t="s">
        <v>2049</v>
      </c>
      <c r="E170" s="11" t="s">
        <v>2050</v>
      </c>
      <c r="F170" s="11" t="s">
        <v>4840</v>
      </c>
      <c r="G170" t="s">
        <v>4234</v>
      </c>
    </row>
    <row r="171" spans="1:7" ht="16.5" x14ac:dyDescent="0.35">
      <c r="A171" s="24" t="s">
        <v>4235</v>
      </c>
      <c r="B171" s="26" t="s">
        <v>4283</v>
      </c>
      <c r="C171" s="74">
        <v>195073</v>
      </c>
      <c r="D171" s="11" t="s">
        <v>2179</v>
      </c>
      <c r="E171" s="11" t="s">
        <v>2180</v>
      </c>
      <c r="F171" s="11" t="s">
        <v>4841</v>
      </c>
      <c r="G171" t="s">
        <v>4234</v>
      </c>
    </row>
    <row r="172" spans="1:7" ht="16.5" x14ac:dyDescent="0.35">
      <c r="A172" s="24" t="s">
        <v>4235</v>
      </c>
      <c r="B172" s="26" t="s">
        <v>4293</v>
      </c>
      <c r="C172" s="74">
        <v>195113</v>
      </c>
      <c r="D172" s="11" t="s">
        <v>2264</v>
      </c>
      <c r="E172" s="11" t="s">
        <v>2265</v>
      </c>
      <c r="F172" s="11" t="s">
        <v>4842</v>
      </c>
      <c r="G172" t="s">
        <v>4234</v>
      </c>
    </row>
    <row r="173" spans="1:7" ht="16.5" x14ac:dyDescent="0.35">
      <c r="A173" s="24" t="s">
        <v>4235</v>
      </c>
      <c r="B173" s="26" t="s">
        <v>4273</v>
      </c>
      <c r="C173" s="74">
        <v>195032</v>
      </c>
      <c r="D173" s="11" t="s">
        <v>1245</v>
      </c>
      <c r="E173" s="11" t="s">
        <v>1246</v>
      </c>
      <c r="F173" s="11" t="s">
        <v>4843</v>
      </c>
      <c r="G173" t="s">
        <v>4234</v>
      </c>
    </row>
    <row r="174" spans="1:7" ht="16.5" x14ac:dyDescent="0.35">
      <c r="A174" s="24" t="s">
        <v>4235</v>
      </c>
      <c r="B174" s="26" t="s">
        <v>4280</v>
      </c>
      <c r="C174" s="74">
        <v>195062</v>
      </c>
      <c r="D174" s="11" t="s">
        <v>2159</v>
      </c>
      <c r="E174" s="11" t="s">
        <v>2160</v>
      </c>
      <c r="F174" s="11" t="s">
        <v>4844</v>
      </c>
      <c r="G174" t="s">
        <v>4234</v>
      </c>
    </row>
    <row r="175" spans="1:7" ht="16.5" x14ac:dyDescent="0.35">
      <c r="A175" s="24" t="s">
        <v>4235</v>
      </c>
      <c r="B175" s="26" t="s">
        <v>4288</v>
      </c>
      <c r="C175" s="74">
        <v>195093</v>
      </c>
      <c r="D175" s="11" t="s">
        <v>685</v>
      </c>
      <c r="E175" s="11" t="s">
        <v>686</v>
      </c>
      <c r="F175" s="11" t="s">
        <v>4845</v>
      </c>
      <c r="G175" t="s">
        <v>4234</v>
      </c>
    </row>
    <row r="176" spans="1:7" ht="16.5" x14ac:dyDescent="0.35">
      <c r="A176" s="24" t="s">
        <v>4235</v>
      </c>
      <c r="B176" s="26" t="s">
        <v>4287</v>
      </c>
      <c r="C176" s="74">
        <v>195090</v>
      </c>
      <c r="D176" s="11" t="s">
        <v>2222</v>
      </c>
      <c r="E176" s="11" t="s">
        <v>1981</v>
      </c>
      <c r="F176" s="11" t="s">
        <v>4846</v>
      </c>
      <c r="G176" t="s">
        <v>4234</v>
      </c>
    </row>
    <row r="177" spans="1:7" ht="16.5" x14ac:dyDescent="0.35">
      <c r="A177" s="24" t="s">
        <v>4235</v>
      </c>
      <c r="B177" s="26" t="s">
        <v>4260</v>
      </c>
      <c r="C177" s="74">
        <v>194987</v>
      </c>
      <c r="D177" s="11" t="s">
        <v>1980</v>
      </c>
      <c r="E177" s="11" t="s">
        <v>1981</v>
      </c>
      <c r="F177" s="11" t="s">
        <v>4847</v>
      </c>
      <c r="G177" t="s">
        <v>4234</v>
      </c>
    </row>
    <row r="178" spans="1:7" ht="16.5" x14ac:dyDescent="0.35">
      <c r="A178" s="24" t="s">
        <v>4235</v>
      </c>
      <c r="B178" s="26" t="s">
        <v>4273</v>
      </c>
      <c r="C178" s="74">
        <v>220170</v>
      </c>
      <c r="D178" s="11" t="s">
        <v>2111</v>
      </c>
      <c r="E178" s="11" t="s">
        <v>2112</v>
      </c>
      <c r="F178" s="11" t="s">
        <v>4848</v>
      </c>
      <c r="G178" t="s">
        <v>4234</v>
      </c>
    </row>
    <row r="179" spans="1:7" ht="16.5" x14ac:dyDescent="0.35">
      <c r="A179" s="24" t="s">
        <v>4235</v>
      </c>
      <c r="B179" s="26" t="s">
        <v>4287</v>
      </c>
      <c r="C179" s="74">
        <v>195091</v>
      </c>
      <c r="D179" s="11" t="s">
        <v>2224</v>
      </c>
      <c r="E179" s="11" t="s">
        <v>2225</v>
      </c>
      <c r="F179" s="11" t="s">
        <v>4849</v>
      </c>
      <c r="G179" t="s">
        <v>4234</v>
      </c>
    </row>
    <row r="180" spans="1:7" ht="16.5" x14ac:dyDescent="0.35">
      <c r="A180" s="24" t="s">
        <v>4235</v>
      </c>
      <c r="B180" s="26" t="s">
        <v>4261</v>
      </c>
      <c r="C180" s="74">
        <v>194992</v>
      </c>
      <c r="D180" s="11" t="s">
        <v>2011</v>
      </c>
      <c r="E180" s="11" t="s">
        <v>2012</v>
      </c>
      <c r="F180" s="11" t="s">
        <v>4850</v>
      </c>
      <c r="G180" t="s">
        <v>4234</v>
      </c>
    </row>
    <row r="181" spans="1:7" ht="16.5" x14ac:dyDescent="0.35">
      <c r="A181" s="24" t="s">
        <v>4235</v>
      </c>
      <c r="B181" s="26" t="s">
        <v>7090</v>
      </c>
      <c r="C181" s="74">
        <v>195116</v>
      </c>
      <c r="D181" s="11" t="s">
        <v>2011</v>
      </c>
      <c r="E181" s="11" t="s">
        <v>2012</v>
      </c>
      <c r="F181" s="11" t="s">
        <v>4851</v>
      </c>
      <c r="G181" t="s">
        <v>4234</v>
      </c>
    </row>
    <row r="182" spans="1:7" ht="16.5" x14ac:dyDescent="0.35">
      <c r="A182" s="24" t="s">
        <v>4235</v>
      </c>
      <c r="B182" s="26" t="s">
        <v>4289</v>
      </c>
      <c r="C182" s="74">
        <v>195098</v>
      </c>
      <c r="D182" s="11" t="s">
        <v>689</v>
      </c>
      <c r="E182" s="11" t="s">
        <v>690</v>
      </c>
      <c r="F182" s="11" t="s">
        <v>4852</v>
      </c>
      <c r="G182" t="s">
        <v>4234</v>
      </c>
    </row>
    <row r="183" spans="1:7" ht="16.5" x14ac:dyDescent="0.35">
      <c r="A183" s="24" t="s">
        <v>4235</v>
      </c>
      <c r="B183" s="26" t="s">
        <v>4273</v>
      </c>
      <c r="C183" s="74">
        <v>195037</v>
      </c>
      <c r="D183" s="11" t="s">
        <v>2092</v>
      </c>
      <c r="E183" s="11" t="s">
        <v>2093</v>
      </c>
      <c r="F183" s="11" t="s">
        <v>4853</v>
      </c>
      <c r="G183" t="s">
        <v>4234</v>
      </c>
    </row>
    <row r="184" spans="1:7" ht="16.5" x14ac:dyDescent="0.35">
      <c r="A184" s="24" t="s">
        <v>4235</v>
      </c>
      <c r="B184" s="26" t="s">
        <v>7086</v>
      </c>
      <c r="C184" s="74">
        <v>220177</v>
      </c>
      <c r="D184" s="11" t="s">
        <v>2195</v>
      </c>
      <c r="E184" s="11" t="s">
        <v>2196</v>
      </c>
      <c r="F184" s="11" t="s">
        <v>4854</v>
      </c>
      <c r="G184" t="s">
        <v>4234</v>
      </c>
    </row>
    <row r="185" spans="1:7" ht="16.5" x14ac:dyDescent="0.35">
      <c r="A185" s="24" t="s">
        <v>4235</v>
      </c>
      <c r="B185" s="26" t="s">
        <v>4267</v>
      </c>
      <c r="C185" s="74">
        <v>195014</v>
      </c>
      <c r="D185" s="11" t="s">
        <v>2066</v>
      </c>
      <c r="E185" s="11" t="s">
        <v>2067</v>
      </c>
      <c r="F185" s="11" t="s">
        <v>4855</v>
      </c>
      <c r="G185" t="s">
        <v>4234</v>
      </c>
    </row>
    <row r="186" spans="1:7" ht="16.5" x14ac:dyDescent="0.35">
      <c r="A186" s="24" t="s">
        <v>4235</v>
      </c>
      <c r="B186" s="26" t="s">
        <v>4262</v>
      </c>
      <c r="C186" s="74">
        <v>194999</v>
      </c>
      <c r="D186" s="11" t="s">
        <v>2024</v>
      </c>
      <c r="E186" s="11" t="s">
        <v>2025</v>
      </c>
      <c r="F186" s="11" t="s">
        <v>4856</v>
      </c>
      <c r="G186" t="s">
        <v>4234</v>
      </c>
    </row>
    <row r="187" spans="1:7" ht="16.5" x14ac:dyDescent="0.35">
      <c r="A187" s="24" t="s">
        <v>4235</v>
      </c>
      <c r="B187" s="26" t="s">
        <v>7086</v>
      </c>
      <c r="C187" s="74">
        <v>195083</v>
      </c>
      <c r="D187" s="11" t="s">
        <v>2203</v>
      </c>
      <c r="E187" s="11" t="s">
        <v>2204</v>
      </c>
      <c r="F187" s="11" t="s">
        <v>4857</v>
      </c>
      <c r="G187" t="s">
        <v>4234</v>
      </c>
    </row>
    <row r="188" spans="1:7" ht="16.5" x14ac:dyDescent="0.35">
      <c r="A188" s="24" t="s">
        <v>4235</v>
      </c>
      <c r="B188" s="26" t="s">
        <v>7087</v>
      </c>
      <c r="C188" s="74">
        <v>195103</v>
      </c>
      <c r="D188" s="11" t="s">
        <v>2203</v>
      </c>
      <c r="E188" s="11" t="s">
        <v>2204</v>
      </c>
      <c r="F188" s="11" t="s">
        <v>4858</v>
      </c>
      <c r="G188" t="s">
        <v>4234</v>
      </c>
    </row>
    <row r="189" spans="1:7" ht="16.5" x14ac:dyDescent="0.35">
      <c r="A189" s="24" t="s">
        <v>4235</v>
      </c>
      <c r="B189" s="26" t="s">
        <v>4290</v>
      </c>
      <c r="C189" s="74">
        <v>195099</v>
      </c>
      <c r="D189" s="11" t="s">
        <v>693</v>
      </c>
      <c r="E189" s="11" t="s">
        <v>694</v>
      </c>
      <c r="F189" s="11" t="s">
        <v>4859</v>
      </c>
      <c r="G189" t="s">
        <v>4234</v>
      </c>
    </row>
    <row r="190" spans="1:7" ht="16.5" x14ac:dyDescent="0.35">
      <c r="A190" s="24" t="s">
        <v>4235</v>
      </c>
      <c r="B190" s="26" t="s">
        <v>4267</v>
      </c>
      <c r="C190" s="74">
        <v>195016</v>
      </c>
      <c r="D190" s="11" t="s">
        <v>2046</v>
      </c>
      <c r="E190" s="11" t="s">
        <v>2047</v>
      </c>
      <c r="F190" s="11" t="s">
        <v>4860</v>
      </c>
      <c r="G190" t="s">
        <v>4234</v>
      </c>
    </row>
    <row r="191" spans="1:7" ht="16.5" x14ac:dyDescent="0.35">
      <c r="A191" s="24" t="s">
        <v>4235</v>
      </c>
      <c r="B191" s="26" t="s">
        <v>7085</v>
      </c>
      <c r="C191" s="74">
        <v>195050</v>
      </c>
      <c r="D191" s="11" t="s">
        <v>2135</v>
      </c>
      <c r="E191" s="11" t="s">
        <v>2136</v>
      </c>
      <c r="F191" s="11" t="s">
        <v>4861</v>
      </c>
      <c r="G191" t="s">
        <v>4234</v>
      </c>
    </row>
    <row r="192" spans="1:7" ht="16.5" x14ac:dyDescent="0.35">
      <c r="A192" s="24" t="s">
        <v>4235</v>
      </c>
      <c r="B192" s="26" t="s">
        <v>7084</v>
      </c>
      <c r="C192" s="74">
        <v>195022</v>
      </c>
      <c r="D192" s="11" t="s">
        <v>2069</v>
      </c>
      <c r="E192" s="11" t="s">
        <v>2070</v>
      </c>
      <c r="F192" s="11" t="s">
        <v>4862</v>
      </c>
      <c r="G192" t="s">
        <v>4234</v>
      </c>
    </row>
    <row r="193" spans="1:7" ht="16.5" x14ac:dyDescent="0.35">
      <c r="A193" s="24" t="s">
        <v>4235</v>
      </c>
      <c r="B193" s="26" t="s">
        <v>7087</v>
      </c>
      <c r="C193" s="74">
        <v>195100</v>
      </c>
      <c r="D193" s="11" t="s">
        <v>696</v>
      </c>
      <c r="E193" s="11" t="s">
        <v>2244</v>
      </c>
      <c r="F193" s="11" t="s">
        <v>4863</v>
      </c>
      <c r="G193" t="s">
        <v>4234</v>
      </c>
    </row>
    <row r="194" spans="1:7" ht="16.5" x14ac:dyDescent="0.35">
      <c r="A194" s="24" t="s">
        <v>4235</v>
      </c>
      <c r="B194" s="26" t="s">
        <v>4273</v>
      </c>
      <c r="C194" s="74">
        <v>195039</v>
      </c>
      <c r="D194" s="11" t="s">
        <v>2089</v>
      </c>
      <c r="E194" s="11" t="s">
        <v>2090</v>
      </c>
      <c r="F194" s="11" t="s">
        <v>4864</v>
      </c>
      <c r="G194" t="s">
        <v>4234</v>
      </c>
    </row>
    <row r="195" spans="1:7" ht="16.5" x14ac:dyDescent="0.35">
      <c r="A195" s="24" t="s">
        <v>4235</v>
      </c>
      <c r="B195" s="26" t="s">
        <v>7083</v>
      </c>
      <c r="C195" s="74">
        <v>220163</v>
      </c>
      <c r="D195" s="11" t="s">
        <v>1966</v>
      </c>
      <c r="E195" s="11" t="s">
        <v>1967</v>
      </c>
      <c r="F195" s="11" t="s">
        <v>4865</v>
      </c>
      <c r="G195" t="s">
        <v>4234</v>
      </c>
    </row>
    <row r="196" spans="1:7" ht="16.5" x14ac:dyDescent="0.35">
      <c r="A196" s="24" t="s">
        <v>4235</v>
      </c>
      <c r="B196" s="26" t="s">
        <v>4291</v>
      </c>
      <c r="C196" s="74">
        <v>195107</v>
      </c>
      <c r="D196" s="11" t="s">
        <v>1461</v>
      </c>
      <c r="E196" s="11" t="s">
        <v>1462</v>
      </c>
      <c r="F196" s="11" t="s">
        <v>4866</v>
      </c>
      <c r="G196" t="s">
        <v>4234</v>
      </c>
    </row>
    <row r="197" spans="1:7" ht="16.5" x14ac:dyDescent="0.35">
      <c r="A197" s="24" t="s">
        <v>4235</v>
      </c>
      <c r="B197" s="26" t="s">
        <v>4277</v>
      </c>
      <c r="C197" s="74">
        <v>195054</v>
      </c>
      <c r="D197" s="11" t="s">
        <v>2138</v>
      </c>
      <c r="E197" s="11" t="s">
        <v>2139</v>
      </c>
      <c r="F197" s="11" t="s">
        <v>4867</v>
      </c>
      <c r="G197" t="s">
        <v>4234</v>
      </c>
    </row>
    <row r="198" spans="1:7" ht="16.5" x14ac:dyDescent="0.35">
      <c r="A198" s="24" t="s">
        <v>4235</v>
      </c>
      <c r="B198" s="26" t="s">
        <v>4281</v>
      </c>
      <c r="C198" s="74">
        <v>195066</v>
      </c>
      <c r="D198" s="11" t="s">
        <v>2138</v>
      </c>
      <c r="E198" s="11" t="s">
        <v>2139</v>
      </c>
      <c r="F198" s="11" t="s">
        <v>4868</v>
      </c>
      <c r="G198" t="s">
        <v>4234</v>
      </c>
    </row>
    <row r="199" spans="1:7" ht="16.5" x14ac:dyDescent="0.35">
      <c r="A199" s="24" t="s">
        <v>4235</v>
      </c>
      <c r="B199" s="26" t="s">
        <v>4287</v>
      </c>
      <c r="C199" s="74">
        <v>220179</v>
      </c>
      <c r="D199" s="11" t="s">
        <v>2230</v>
      </c>
      <c r="E199" s="11" t="s">
        <v>2231</v>
      </c>
      <c r="F199" s="11" t="s">
        <v>4869</v>
      </c>
      <c r="G199" t="s">
        <v>4234</v>
      </c>
    </row>
    <row r="200" spans="1:7" ht="16.5" x14ac:dyDescent="0.35">
      <c r="A200" s="24" t="s">
        <v>4236</v>
      </c>
      <c r="B200" s="26" t="s">
        <v>4320</v>
      </c>
      <c r="C200" s="74">
        <v>195172</v>
      </c>
      <c r="D200" s="11" t="s">
        <v>830</v>
      </c>
      <c r="E200" s="11" t="s">
        <v>831</v>
      </c>
      <c r="F200" s="11" t="s">
        <v>4870</v>
      </c>
      <c r="G200" t="s">
        <v>4234</v>
      </c>
    </row>
    <row r="201" spans="1:7" ht="16.5" x14ac:dyDescent="0.35">
      <c r="A201" s="24" t="s">
        <v>4236</v>
      </c>
      <c r="B201" s="26" t="s">
        <v>7092</v>
      </c>
      <c r="C201" s="74">
        <v>195141</v>
      </c>
      <c r="D201" s="11" t="s">
        <v>2303</v>
      </c>
      <c r="E201" s="11" t="s">
        <v>2304</v>
      </c>
      <c r="F201" s="11" t="s">
        <v>4871</v>
      </c>
      <c r="G201" t="s">
        <v>4234</v>
      </c>
    </row>
    <row r="202" spans="1:7" ht="16.5" x14ac:dyDescent="0.35">
      <c r="A202" s="24" t="s">
        <v>4236</v>
      </c>
      <c r="B202" s="26" t="s">
        <v>7095</v>
      </c>
      <c r="C202" s="74">
        <v>195192</v>
      </c>
      <c r="D202" s="11" t="s">
        <v>869</v>
      </c>
      <c r="E202" s="11" t="s">
        <v>870</v>
      </c>
      <c r="F202" s="11" t="s">
        <v>4872</v>
      </c>
      <c r="G202" t="s">
        <v>4234</v>
      </c>
    </row>
    <row r="203" spans="1:7" ht="16.5" x14ac:dyDescent="0.35">
      <c r="A203" s="24" t="s">
        <v>4236</v>
      </c>
      <c r="B203" s="26" t="s">
        <v>4295</v>
      </c>
      <c r="C203" s="74">
        <v>195120</v>
      </c>
      <c r="D203" s="11" t="s">
        <v>719</v>
      </c>
      <c r="E203" s="11" t="s">
        <v>720</v>
      </c>
      <c r="F203" s="11" t="s">
        <v>4873</v>
      </c>
      <c r="G203" t="s">
        <v>4234</v>
      </c>
    </row>
    <row r="204" spans="1:7" ht="16.5" x14ac:dyDescent="0.35">
      <c r="A204" s="24" t="s">
        <v>4236</v>
      </c>
      <c r="B204" s="26" t="s">
        <v>7091</v>
      </c>
      <c r="C204" s="74">
        <v>195123</v>
      </c>
      <c r="D204" s="11" t="s">
        <v>2273</v>
      </c>
      <c r="E204" s="11" t="s">
        <v>2274</v>
      </c>
      <c r="F204" s="11" t="s">
        <v>4874</v>
      </c>
      <c r="G204" t="s">
        <v>4234</v>
      </c>
    </row>
    <row r="205" spans="1:7" ht="16.5" x14ac:dyDescent="0.35">
      <c r="A205" s="24" t="s">
        <v>4236</v>
      </c>
      <c r="B205" s="26" t="s">
        <v>4325</v>
      </c>
      <c r="C205" s="74">
        <v>195185</v>
      </c>
      <c r="D205" s="11" t="s">
        <v>854</v>
      </c>
      <c r="E205" s="11" t="s">
        <v>2383</v>
      </c>
      <c r="F205" s="11" t="s">
        <v>4875</v>
      </c>
      <c r="G205" t="s">
        <v>4234</v>
      </c>
    </row>
    <row r="206" spans="1:7" ht="16.5" x14ac:dyDescent="0.35">
      <c r="A206" s="24" t="s">
        <v>4236</v>
      </c>
      <c r="B206" s="26" t="s">
        <v>4326</v>
      </c>
      <c r="C206" s="74">
        <v>195186</v>
      </c>
      <c r="D206" s="11" t="s">
        <v>858</v>
      </c>
      <c r="E206" s="11" t="s">
        <v>859</v>
      </c>
      <c r="F206" s="11" t="s">
        <v>4876</v>
      </c>
      <c r="G206" t="s">
        <v>4234</v>
      </c>
    </row>
    <row r="207" spans="1:7" ht="16.5" x14ac:dyDescent="0.35">
      <c r="A207" s="24" t="s">
        <v>4236</v>
      </c>
      <c r="B207" s="26" t="s">
        <v>4318</v>
      </c>
      <c r="C207" s="74">
        <v>195170</v>
      </c>
      <c r="D207" s="11" t="s">
        <v>822</v>
      </c>
      <c r="E207" s="11" t="s">
        <v>823</v>
      </c>
      <c r="F207" s="11" t="s">
        <v>4877</v>
      </c>
      <c r="G207" t="s">
        <v>4234</v>
      </c>
    </row>
    <row r="208" spans="1:7" ht="16.5" x14ac:dyDescent="0.35">
      <c r="A208" s="24" t="s">
        <v>4236</v>
      </c>
      <c r="B208" s="26" t="s">
        <v>4299</v>
      </c>
      <c r="C208" s="74">
        <v>195128</v>
      </c>
      <c r="D208" s="11" t="s">
        <v>739</v>
      </c>
      <c r="E208" s="11" t="s">
        <v>740</v>
      </c>
      <c r="F208" s="11" t="s">
        <v>4878</v>
      </c>
      <c r="G208" t="s">
        <v>4234</v>
      </c>
    </row>
    <row r="209" spans="1:7" ht="16.5" x14ac:dyDescent="0.35">
      <c r="A209" s="24" t="s">
        <v>4236</v>
      </c>
      <c r="B209" s="26" t="s">
        <v>4320</v>
      </c>
      <c r="C209" s="74">
        <v>195173</v>
      </c>
      <c r="D209" s="11" t="s">
        <v>2360</v>
      </c>
      <c r="E209" s="11" t="s">
        <v>740</v>
      </c>
      <c r="F209" s="11" t="s">
        <v>4879</v>
      </c>
      <c r="G209" t="s">
        <v>4234</v>
      </c>
    </row>
    <row r="210" spans="1:7" ht="16.5" x14ac:dyDescent="0.35">
      <c r="A210" s="24" t="s">
        <v>4236</v>
      </c>
      <c r="B210" s="26" t="s">
        <v>4311</v>
      </c>
      <c r="C210" s="74">
        <v>195159</v>
      </c>
      <c r="D210" s="11" t="s">
        <v>790</v>
      </c>
      <c r="E210" s="11" t="s">
        <v>791</v>
      </c>
      <c r="F210" s="11" t="s">
        <v>4880</v>
      </c>
      <c r="G210" t="s">
        <v>4234</v>
      </c>
    </row>
    <row r="211" spans="1:7" ht="16.5" x14ac:dyDescent="0.35">
      <c r="A211" s="24" t="s">
        <v>4236</v>
      </c>
      <c r="B211" s="26" t="s">
        <v>4311</v>
      </c>
      <c r="C211" s="74">
        <v>195160</v>
      </c>
      <c r="D211" s="11" t="s">
        <v>2342</v>
      </c>
      <c r="E211" s="11" t="s">
        <v>2343</v>
      </c>
      <c r="F211" s="11" t="s">
        <v>4881</v>
      </c>
      <c r="G211" t="s">
        <v>4234</v>
      </c>
    </row>
    <row r="212" spans="1:7" ht="16.5" x14ac:dyDescent="0.35">
      <c r="A212" s="24" t="s">
        <v>4236</v>
      </c>
      <c r="B212" s="26" t="s">
        <v>4306</v>
      </c>
      <c r="C212" s="74">
        <v>195144</v>
      </c>
      <c r="D212" s="11" t="s">
        <v>565</v>
      </c>
      <c r="E212" s="11" t="s">
        <v>566</v>
      </c>
      <c r="F212" s="11" t="s">
        <v>4882</v>
      </c>
      <c r="G212" t="s">
        <v>4234</v>
      </c>
    </row>
    <row r="213" spans="1:7" ht="16.5" x14ac:dyDescent="0.35">
      <c r="A213" s="24" t="s">
        <v>4236</v>
      </c>
      <c r="B213" s="26" t="s">
        <v>4328</v>
      </c>
      <c r="C213" s="74">
        <v>195189</v>
      </c>
      <c r="D213" s="11" t="s">
        <v>866</v>
      </c>
      <c r="E213" s="11" t="s">
        <v>867</v>
      </c>
      <c r="F213" s="11" t="s">
        <v>4883</v>
      </c>
      <c r="G213" t="s">
        <v>4234</v>
      </c>
    </row>
    <row r="214" spans="1:7" ht="16.5" x14ac:dyDescent="0.35">
      <c r="A214" s="24" t="s">
        <v>4236</v>
      </c>
      <c r="B214" s="26" t="s">
        <v>7092</v>
      </c>
      <c r="C214" s="74">
        <v>195140</v>
      </c>
      <c r="D214" s="11" t="s">
        <v>766</v>
      </c>
      <c r="E214" s="11" t="s">
        <v>767</v>
      </c>
      <c r="F214" s="11" t="s">
        <v>7289</v>
      </c>
      <c r="G214" t="s">
        <v>4234</v>
      </c>
    </row>
    <row r="215" spans="1:7" ht="16.5" x14ac:dyDescent="0.35">
      <c r="A215" s="24" t="s">
        <v>4236</v>
      </c>
      <c r="B215" s="26" t="s">
        <v>4296</v>
      </c>
      <c r="C215" s="74">
        <v>195121</v>
      </c>
      <c r="D215" s="11" t="s">
        <v>723</v>
      </c>
      <c r="E215" s="11" t="s">
        <v>724</v>
      </c>
      <c r="F215" s="11" t="s">
        <v>4884</v>
      </c>
      <c r="G215" t="s">
        <v>4234</v>
      </c>
    </row>
    <row r="216" spans="1:7" ht="16.5" x14ac:dyDescent="0.35">
      <c r="A216" s="24" t="s">
        <v>4236</v>
      </c>
      <c r="B216" s="26" t="s">
        <v>4307</v>
      </c>
      <c r="C216" s="74">
        <v>195145</v>
      </c>
      <c r="D216" s="11" t="s">
        <v>774</v>
      </c>
      <c r="E216" s="11" t="s">
        <v>775</v>
      </c>
      <c r="F216" s="11" t="s">
        <v>4885</v>
      </c>
      <c r="G216" t="s">
        <v>4234</v>
      </c>
    </row>
    <row r="217" spans="1:7" ht="16.5" x14ac:dyDescent="0.35">
      <c r="A217" s="24" t="s">
        <v>4236</v>
      </c>
      <c r="B217" s="26" t="s">
        <v>4322</v>
      </c>
      <c r="C217" s="74">
        <v>195176</v>
      </c>
      <c r="D217" s="11" t="s">
        <v>838</v>
      </c>
      <c r="E217" s="11" t="s">
        <v>839</v>
      </c>
      <c r="F217" s="11" t="s">
        <v>4886</v>
      </c>
      <c r="G217" t="s">
        <v>4234</v>
      </c>
    </row>
    <row r="218" spans="1:7" ht="16.5" x14ac:dyDescent="0.35">
      <c r="A218" s="24" t="s">
        <v>4236</v>
      </c>
      <c r="B218" s="26" t="s">
        <v>7091</v>
      </c>
      <c r="C218" s="74">
        <v>195122</v>
      </c>
      <c r="D218" s="11" t="s">
        <v>727</v>
      </c>
      <c r="E218" s="11" t="s">
        <v>728</v>
      </c>
      <c r="F218" s="11" t="s">
        <v>4887</v>
      </c>
      <c r="G218" t="s">
        <v>4234</v>
      </c>
    </row>
    <row r="219" spans="1:7" ht="16.5" x14ac:dyDescent="0.35">
      <c r="A219" s="24" t="s">
        <v>4236</v>
      </c>
      <c r="B219" s="26" t="s">
        <v>4328</v>
      </c>
      <c r="C219" s="74">
        <v>195190</v>
      </c>
      <c r="D219" s="11" t="s">
        <v>2394</v>
      </c>
      <c r="E219" s="11" t="s">
        <v>2395</v>
      </c>
      <c r="F219" s="11" t="s">
        <v>4888</v>
      </c>
      <c r="G219" t="s">
        <v>4234</v>
      </c>
    </row>
    <row r="220" spans="1:7" ht="16.5" x14ac:dyDescent="0.35">
      <c r="A220" s="24" t="s">
        <v>4236</v>
      </c>
      <c r="B220" s="26" t="s">
        <v>4309</v>
      </c>
      <c r="C220" s="74">
        <v>195151</v>
      </c>
      <c r="D220" s="11" t="s">
        <v>782</v>
      </c>
      <c r="E220" s="11" t="s">
        <v>783</v>
      </c>
      <c r="F220" s="11" t="s">
        <v>4889</v>
      </c>
      <c r="G220" t="s">
        <v>4234</v>
      </c>
    </row>
    <row r="221" spans="1:7" ht="16.5" x14ac:dyDescent="0.35">
      <c r="A221" s="24" t="s">
        <v>4236</v>
      </c>
      <c r="B221" s="26" t="s">
        <v>4299</v>
      </c>
      <c r="C221" s="74">
        <v>195129</v>
      </c>
      <c r="D221" s="11" t="s">
        <v>2283</v>
      </c>
      <c r="E221" s="11" t="s">
        <v>1137</v>
      </c>
      <c r="F221" s="11" t="s">
        <v>4890</v>
      </c>
      <c r="G221" t="s">
        <v>4234</v>
      </c>
    </row>
    <row r="222" spans="1:7" ht="16.5" x14ac:dyDescent="0.35">
      <c r="A222" s="24" t="s">
        <v>4236</v>
      </c>
      <c r="B222" s="26" t="s">
        <v>4319</v>
      </c>
      <c r="C222" s="74">
        <v>195171</v>
      </c>
      <c r="D222" s="11" t="s">
        <v>826</v>
      </c>
      <c r="E222" s="11" t="s">
        <v>827</v>
      </c>
      <c r="F222" s="11" t="s">
        <v>4891</v>
      </c>
      <c r="G222" t="s">
        <v>4234</v>
      </c>
    </row>
    <row r="223" spans="1:7" ht="16.5" x14ac:dyDescent="0.35">
      <c r="A223" s="24" t="s">
        <v>4236</v>
      </c>
      <c r="B223" s="26" t="s">
        <v>4310</v>
      </c>
      <c r="C223" s="74">
        <v>195155</v>
      </c>
      <c r="D223" s="11" t="s">
        <v>2331</v>
      </c>
      <c r="E223" s="11" t="s">
        <v>2332</v>
      </c>
      <c r="F223" s="11" t="s">
        <v>4892</v>
      </c>
      <c r="G223" t="s">
        <v>4234</v>
      </c>
    </row>
    <row r="224" spans="1:7" ht="16.5" x14ac:dyDescent="0.35">
      <c r="A224" s="24" t="s">
        <v>4236</v>
      </c>
      <c r="B224" s="26" t="s">
        <v>4327</v>
      </c>
      <c r="C224" s="74">
        <v>195187</v>
      </c>
      <c r="D224" s="11" t="s">
        <v>862</v>
      </c>
      <c r="E224" s="11" t="s">
        <v>863</v>
      </c>
      <c r="F224" s="11" t="s">
        <v>4893</v>
      </c>
      <c r="G224" t="s">
        <v>4234</v>
      </c>
    </row>
    <row r="225" spans="1:7" ht="16.5" x14ac:dyDescent="0.35">
      <c r="A225" s="24" t="s">
        <v>4236</v>
      </c>
      <c r="B225" s="26" t="s">
        <v>4321</v>
      </c>
      <c r="C225" s="74">
        <v>195175</v>
      </c>
      <c r="D225" s="11" t="s">
        <v>2362</v>
      </c>
      <c r="E225" s="11" t="s">
        <v>2363</v>
      </c>
      <c r="F225" s="11" t="s">
        <v>4894</v>
      </c>
      <c r="G225" t="s">
        <v>4234</v>
      </c>
    </row>
    <row r="226" spans="1:7" ht="16.5" x14ac:dyDescent="0.35">
      <c r="A226" s="24" t="s">
        <v>4236</v>
      </c>
      <c r="B226" s="26" t="s">
        <v>4328</v>
      </c>
      <c r="C226" s="74">
        <v>195191</v>
      </c>
      <c r="D226" s="11" t="s">
        <v>2390</v>
      </c>
      <c r="E226" s="11" t="s">
        <v>2391</v>
      </c>
      <c r="F226" s="11" t="s">
        <v>4895</v>
      </c>
      <c r="G226" t="s">
        <v>4234</v>
      </c>
    </row>
    <row r="227" spans="1:7" ht="16.5" x14ac:dyDescent="0.35">
      <c r="A227" s="24" t="s">
        <v>4236</v>
      </c>
      <c r="B227" s="26" t="s">
        <v>4304</v>
      </c>
      <c r="C227" s="74">
        <v>195136</v>
      </c>
      <c r="D227" s="11" t="s">
        <v>758</v>
      </c>
      <c r="E227" s="11" t="s">
        <v>759</v>
      </c>
      <c r="F227" s="11" t="s">
        <v>4896</v>
      </c>
      <c r="G227" t="s">
        <v>4234</v>
      </c>
    </row>
    <row r="228" spans="1:7" ht="16.5" x14ac:dyDescent="0.35">
      <c r="A228" s="24" t="s">
        <v>4236</v>
      </c>
      <c r="B228" s="26" t="s">
        <v>4313</v>
      </c>
      <c r="C228" s="74">
        <v>195164</v>
      </c>
      <c r="D228" s="11" t="s">
        <v>2349</v>
      </c>
      <c r="E228" s="11" t="s">
        <v>2350</v>
      </c>
      <c r="F228" s="11" t="s">
        <v>4897</v>
      </c>
      <c r="G228" t="s">
        <v>4234</v>
      </c>
    </row>
    <row r="229" spans="1:7" ht="16.5" x14ac:dyDescent="0.35">
      <c r="A229" s="24" t="s">
        <v>4236</v>
      </c>
      <c r="B229" s="26" t="s">
        <v>4323</v>
      </c>
      <c r="C229" s="74">
        <v>195178</v>
      </c>
      <c r="D229" s="11" t="s">
        <v>842</v>
      </c>
      <c r="E229" s="11" t="s">
        <v>843</v>
      </c>
      <c r="F229" s="11" t="s">
        <v>4898</v>
      </c>
      <c r="G229" t="s">
        <v>4234</v>
      </c>
    </row>
    <row r="230" spans="1:7" ht="16.5" x14ac:dyDescent="0.35">
      <c r="A230" s="24" t="s">
        <v>4236</v>
      </c>
      <c r="B230" s="26" t="s">
        <v>4314</v>
      </c>
      <c r="C230" s="74">
        <v>195165</v>
      </c>
      <c r="D230" s="11" t="s">
        <v>802</v>
      </c>
      <c r="E230" s="11" t="s">
        <v>803</v>
      </c>
      <c r="F230" s="11" t="s">
        <v>4899</v>
      </c>
      <c r="G230" t="s">
        <v>4234</v>
      </c>
    </row>
    <row r="231" spans="1:7" ht="16.5" x14ac:dyDescent="0.35">
      <c r="A231" s="24" t="s">
        <v>4236</v>
      </c>
      <c r="B231" s="26" t="s">
        <v>4310</v>
      </c>
      <c r="C231" s="74">
        <v>195158</v>
      </c>
      <c r="D231" s="11" t="s">
        <v>2338</v>
      </c>
      <c r="E231" s="11" t="s">
        <v>2339</v>
      </c>
      <c r="F231" s="11" t="s">
        <v>4900</v>
      </c>
      <c r="G231" t="s">
        <v>4234</v>
      </c>
    </row>
    <row r="232" spans="1:7" ht="16.5" x14ac:dyDescent="0.35">
      <c r="A232" s="24" t="s">
        <v>4236</v>
      </c>
      <c r="B232" s="26" t="s">
        <v>4316</v>
      </c>
      <c r="C232" s="74">
        <v>195168</v>
      </c>
      <c r="D232" s="11" t="s">
        <v>814</v>
      </c>
      <c r="E232" s="11" t="s">
        <v>815</v>
      </c>
      <c r="F232" s="11" t="s">
        <v>4901</v>
      </c>
      <c r="G232" t="s">
        <v>4234</v>
      </c>
    </row>
    <row r="233" spans="1:7" ht="16.5" x14ac:dyDescent="0.35">
      <c r="A233" s="24" t="s">
        <v>4236</v>
      </c>
      <c r="B233" s="26" t="s">
        <v>4327</v>
      </c>
      <c r="C233" s="74">
        <v>195188</v>
      </c>
      <c r="D233" s="11" t="s">
        <v>2386</v>
      </c>
      <c r="E233" s="11" t="s">
        <v>2387</v>
      </c>
      <c r="F233" s="11" t="s">
        <v>4902</v>
      </c>
      <c r="G233" t="s">
        <v>4234</v>
      </c>
    </row>
    <row r="234" spans="1:7" ht="16.5" x14ac:dyDescent="0.35">
      <c r="A234" s="24" t="s">
        <v>4236</v>
      </c>
      <c r="B234" s="26" t="s">
        <v>4313</v>
      </c>
      <c r="C234" s="74">
        <v>195163</v>
      </c>
      <c r="D234" s="11" t="s">
        <v>798</v>
      </c>
      <c r="E234" s="11" t="s">
        <v>799</v>
      </c>
      <c r="F234" s="11" t="s">
        <v>4903</v>
      </c>
      <c r="G234" t="s">
        <v>4234</v>
      </c>
    </row>
    <row r="235" spans="1:7" ht="16.5" x14ac:dyDescent="0.35">
      <c r="A235" s="24" t="s">
        <v>4236</v>
      </c>
      <c r="B235" s="26" t="s">
        <v>4299</v>
      </c>
      <c r="C235" s="74">
        <v>195130</v>
      </c>
      <c r="D235" s="11" t="s">
        <v>2285</v>
      </c>
      <c r="E235" s="11" t="s">
        <v>2286</v>
      </c>
      <c r="F235" s="11" t="s">
        <v>4904</v>
      </c>
      <c r="G235" t="s">
        <v>4234</v>
      </c>
    </row>
    <row r="236" spans="1:7" ht="16.5" x14ac:dyDescent="0.35">
      <c r="A236" s="24" t="s">
        <v>4236</v>
      </c>
      <c r="B236" s="26" t="s">
        <v>4321</v>
      </c>
      <c r="C236" s="74">
        <v>195174</v>
      </c>
      <c r="D236" s="11" t="s">
        <v>834</v>
      </c>
      <c r="E236" s="11" t="s">
        <v>835</v>
      </c>
      <c r="F236" s="11" t="s">
        <v>4905</v>
      </c>
      <c r="G236" t="s">
        <v>4234</v>
      </c>
    </row>
    <row r="237" spans="1:7" ht="16.5" x14ac:dyDescent="0.35">
      <c r="A237" s="24" t="s">
        <v>4236</v>
      </c>
      <c r="B237" s="26" t="s">
        <v>7094</v>
      </c>
      <c r="C237" s="74">
        <v>195181</v>
      </c>
      <c r="D237" s="11" t="s">
        <v>2377</v>
      </c>
      <c r="E237" s="11" t="s">
        <v>2378</v>
      </c>
      <c r="F237" s="11" t="s">
        <v>4906</v>
      </c>
      <c r="G237" t="s">
        <v>4234</v>
      </c>
    </row>
    <row r="238" spans="1:7" ht="16.5" x14ac:dyDescent="0.35">
      <c r="A238" s="24" t="s">
        <v>4236</v>
      </c>
      <c r="B238" s="26" t="s">
        <v>4306</v>
      </c>
      <c r="C238" s="74">
        <v>195143</v>
      </c>
      <c r="D238" s="11" t="s">
        <v>2306</v>
      </c>
      <c r="E238" s="11" t="s">
        <v>2307</v>
      </c>
      <c r="F238" s="11" t="s">
        <v>4907</v>
      </c>
      <c r="G238" t="s">
        <v>4234</v>
      </c>
    </row>
    <row r="239" spans="1:7" ht="16.5" x14ac:dyDescent="0.35">
      <c r="A239" s="24" t="s">
        <v>4236</v>
      </c>
      <c r="B239" s="26" t="s">
        <v>7093</v>
      </c>
      <c r="C239" s="74">
        <v>195166</v>
      </c>
      <c r="D239" s="11" t="s">
        <v>806</v>
      </c>
      <c r="E239" s="11" t="s">
        <v>807</v>
      </c>
      <c r="F239" s="11" t="s">
        <v>4908</v>
      </c>
      <c r="G239" t="s">
        <v>4234</v>
      </c>
    </row>
    <row r="240" spans="1:7" ht="16.5" x14ac:dyDescent="0.35">
      <c r="A240" s="24" t="s">
        <v>4236</v>
      </c>
      <c r="B240" s="26" t="s">
        <v>4306</v>
      </c>
      <c r="C240" s="74">
        <v>195142</v>
      </c>
      <c r="D240" s="11" t="s">
        <v>770</v>
      </c>
      <c r="E240" s="11" t="s">
        <v>771</v>
      </c>
      <c r="F240" s="11" t="s">
        <v>4909</v>
      </c>
      <c r="G240" t="s">
        <v>4234</v>
      </c>
    </row>
    <row r="241" spans="1:7" ht="16.5" x14ac:dyDescent="0.35">
      <c r="A241" s="24" t="s">
        <v>4236</v>
      </c>
      <c r="B241" s="26" t="s">
        <v>4323</v>
      </c>
      <c r="C241" s="74">
        <v>195179</v>
      </c>
      <c r="D241" s="11" t="s">
        <v>2374</v>
      </c>
      <c r="E241" s="11" t="s">
        <v>2375</v>
      </c>
      <c r="F241" s="11" t="s">
        <v>4910</v>
      </c>
      <c r="G241" t="s">
        <v>4234</v>
      </c>
    </row>
    <row r="242" spans="1:7" ht="16.5" x14ac:dyDescent="0.35">
      <c r="A242" s="24" t="s">
        <v>4236</v>
      </c>
      <c r="B242" s="26" t="s">
        <v>4297</v>
      </c>
      <c r="C242" s="74">
        <v>195125</v>
      </c>
      <c r="D242" s="11" t="s">
        <v>2276</v>
      </c>
      <c r="E242" s="11" t="s">
        <v>75</v>
      </c>
      <c r="F242" s="11" t="s">
        <v>4911</v>
      </c>
      <c r="G242" t="s">
        <v>4234</v>
      </c>
    </row>
    <row r="243" spans="1:7" ht="16.5" x14ac:dyDescent="0.35">
      <c r="A243" s="24" t="s">
        <v>4236</v>
      </c>
      <c r="B243" s="26" t="s">
        <v>4315</v>
      </c>
      <c r="C243" s="74">
        <v>195167</v>
      </c>
      <c r="D243" s="11" t="s">
        <v>810</v>
      </c>
      <c r="E243" s="11" t="s">
        <v>811</v>
      </c>
      <c r="F243" s="11" t="s">
        <v>4912</v>
      </c>
      <c r="G243" t="s">
        <v>4234</v>
      </c>
    </row>
    <row r="244" spans="1:7" ht="16.5" x14ac:dyDescent="0.35">
      <c r="A244" s="24" t="s">
        <v>4236</v>
      </c>
      <c r="B244" s="26" t="s">
        <v>4329</v>
      </c>
      <c r="C244" s="74">
        <v>195193</v>
      </c>
      <c r="D244" s="11" t="s">
        <v>872</v>
      </c>
      <c r="E244" s="11" t="s">
        <v>873</v>
      </c>
      <c r="F244" s="11" t="s">
        <v>4913</v>
      </c>
      <c r="G244" t="s">
        <v>4234</v>
      </c>
    </row>
    <row r="245" spans="1:7" ht="16.5" x14ac:dyDescent="0.35">
      <c r="A245" s="24" t="s">
        <v>4236</v>
      </c>
      <c r="B245" s="26" t="s">
        <v>4308</v>
      </c>
      <c r="C245" s="74">
        <v>195149</v>
      </c>
      <c r="D245" s="11" t="s">
        <v>2321</v>
      </c>
      <c r="E245" s="11" t="s">
        <v>2322</v>
      </c>
      <c r="F245" s="11" t="s">
        <v>4914</v>
      </c>
      <c r="G245" t="s">
        <v>4234</v>
      </c>
    </row>
    <row r="246" spans="1:7" ht="16.5" x14ac:dyDescent="0.35">
      <c r="A246" s="24" t="s">
        <v>4236</v>
      </c>
      <c r="B246" s="26" t="s">
        <v>4305</v>
      </c>
      <c r="C246" s="74">
        <v>195139</v>
      </c>
      <c r="D246" s="11" t="s">
        <v>762</v>
      </c>
      <c r="E246" s="11" t="s">
        <v>763</v>
      </c>
      <c r="F246" s="11" t="s">
        <v>4915</v>
      </c>
      <c r="G246" t="s">
        <v>4234</v>
      </c>
    </row>
    <row r="247" spans="1:7" ht="16.5" x14ac:dyDescent="0.35">
      <c r="A247" s="24" t="s">
        <v>4236</v>
      </c>
      <c r="B247" s="26" t="s">
        <v>4324</v>
      </c>
      <c r="C247" s="74">
        <v>195184</v>
      </c>
      <c r="D247" s="11" t="s">
        <v>2380</v>
      </c>
      <c r="E247" s="11" t="s">
        <v>2381</v>
      </c>
      <c r="F247" s="11" t="s">
        <v>4916</v>
      </c>
      <c r="G247" t="s">
        <v>4234</v>
      </c>
    </row>
    <row r="248" spans="1:7" ht="16.5" x14ac:dyDescent="0.35">
      <c r="A248" s="24" t="s">
        <v>4236</v>
      </c>
      <c r="B248" s="26" t="s">
        <v>4302</v>
      </c>
      <c r="C248" s="74">
        <v>195133</v>
      </c>
      <c r="D248" s="11" t="s">
        <v>750</v>
      </c>
      <c r="E248" s="11" t="s">
        <v>751</v>
      </c>
      <c r="F248" s="11" t="s">
        <v>4917</v>
      </c>
      <c r="G248" t="s">
        <v>4234</v>
      </c>
    </row>
    <row r="249" spans="1:7" ht="16.5" x14ac:dyDescent="0.35">
      <c r="A249" s="24" t="s">
        <v>4236</v>
      </c>
      <c r="B249" s="26" t="s">
        <v>4310</v>
      </c>
      <c r="C249" s="74">
        <v>195153</v>
      </c>
      <c r="D249" s="11" t="s">
        <v>2326</v>
      </c>
      <c r="E249" s="11" t="s">
        <v>787</v>
      </c>
      <c r="F249" s="11" t="s">
        <v>4918</v>
      </c>
      <c r="G249" t="s">
        <v>4234</v>
      </c>
    </row>
    <row r="250" spans="1:7" ht="16.5" x14ac:dyDescent="0.35">
      <c r="A250" s="24" t="s">
        <v>4236</v>
      </c>
      <c r="B250" s="26" t="s">
        <v>4304</v>
      </c>
      <c r="C250" s="74">
        <v>195138</v>
      </c>
      <c r="D250" s="11" t="s">
        <v>2295</v>
      </c>
      <c r="E250" s="11" t="s">
        <v>2296</v>
      </c>
      <c r="F250" s="11" t="s">
        <v>4919</v>
      </c>
      <c r="G250" t="s">
        <v>4234</v>
      </c>
    </row>
    <row r="251" spans="1:7" ht="16.5" x14ac:dyDescent="0.35">
      <c r="A251" s="24" t="s">
        <v>4236</v>
      </c>
      <c r="B251" s="26" t="s">
        <v>4330</v>
      </c>
      <c r="C251" s="74">
        <v>195194</v>
      </c>
      <c r="D251" s="11" t="s">
        <v>2398</v>
      </c>
      <c r="E251" s="11" t="s">
        <v>2399</v>
      </c>
      <c r="F251" s="11" t="s">
        <v>4920</v>
      </c>
      <c r="G251" t="s">
        <v>4234</v>
      </c>
    </row>
    <row r="252" spans="1:7" ht="16.5" x14ac:dyDescent="0.35">
      <c r="A252" s="24" t="s">
        <v>4236</v>
      </c>
      <c r="B252" s="26" t="s">
        <v>4330</v>
      </c>
      <c r="C252" s="74">
        <v>195195</v>
      </c>
      <c r="D252" s="11" t="s">
        <v>2401</v>
      </c>
      <c r="E252" s="11" t="s">
        <v>2402</v>
      </c>
      <c r="F252" s="11" t="s">
        <v>4921</v>
      </c>
      <c r="G252" t="s">
        <v>4234</v>
      </c>
    </row>
    <row r="253" spans="1:7" ht="16.5" x14ac:dyDescent="0.35">
      <c r="A253" s="24" t="s">
        <v>4236</v>
      </c>
      <c r="B253" s="26" t="s">
        <v>4297</v>
      </c>
      <c r="C253" s="74">
        <v>195124</v>
      </c>
      <c r="D253" s="11" t="s">
        <v>731</v>
      </c>
      <c r="E253" s="11" t="s">
        <v>732</v>
      </c>
      <c r="F253" s="11" t="s">
        <v>4922</v>
      </c>
      <c r="G253" t="s">
        <v>4234</v>
      </c>
    </row>
    <row r="254" spans="1:7" ht="16.5" x14ac:dyDescent="0.35">
      <c r="A254" s="24" t="s">
        <v>4236</v>
      </c>
      <c r="B254" s="26" t="s">
        <v>4308</v>
      </c>
      <c r="C254" s="74">
        <v>195150</v>
      </c>
      <c r="D254" s="11" t="s">
        <v>2318</v>
      </c>
      <c r="E254" s="11" t="s">
        <v>2319</v>
      </c>
      <c r="F254" s="11" t="s">
        <v>4923</v>
      </c>
      <c r="G254" t="s">
        <v>4234</v>
      </c>
    </row>
    <row r="255" spans="1:7" ht="16.5" x14ac:dyDescent="0.35">
      <c r="A255" s="24" t="s">
        <v>4236</v>
      </c>
      <c r="B255" s="26" t="s">
        <v>4307</v>
      </c>
      <c r="C255" s="74">
        <v>195146</v>
      </c>
      <c r="D255" s="11" t="s">
        <v>2311</v>
      </c>
      <c r="E255" s="11" t="s">
        <v>2312</v>
      </c>
      <c r="F255" s="11" t="s">
        <v>4924</v>
      </c>
      <c r="G255" t="s">
        <v>4234</v>
      </c>
    </row>
    <row r="256" spans="1:7" ht="16.5" x14ac:dyDescent="0.35">
      <c r="A256" s="24" t="s">
        <v>4236</v>
      </c>
      <c r="B256" s="26" t="s">
        <v>4307</v>
      </c>
      <c r="C256" s="74">
        <v>195147</v>
      </c>
      <c r="D256" s="11" t="s">
        <v>2314</v>
      </c>
      <c r="E256" s="11" t="s">
        <v>2315</v>
      </c>
      <c r="F256" s="11" t="s">
        <v>4925</v>
      </c>
      <c r="G256" t="s">
        <v>4234</v>
      </c>
    </row>
    <row r="257" spans="1:7" ht="16.5" x14ac:dyDescent="0.35">
      <c r="A257" s="24" t="s">
        <v>4236</v>
      </c>
      <c r="B257" s="26" t="s">
        <v>4308</v>
      </c>
      <c r="C257" s="74">
        <v>195148</v>
      </c>
      <c r="D257" s="11" t="s">
        <v>778</v>
      </c>
      <c r="E257" s="11" t="s">
        <v>779</v>
      </c>
      <c r="F257" s="11" t="s">
        <v>4926</v>
      </c>
      <c r="G257" t="s">
        <v>4234</v>
      </c>
    </row>
    <row r="258" spans="1:7" ht="16.5" x14ac:dyDescent="0.35">
      <c r="A258" s="24" t="s">
        <v>4236</v>
      </c>
      <c r="B258" s="26" t="s">
        <v>4300</v>
      </c>
      <c r="C258" s="74">
        <v>195131</v>
      </c>
      <c r="D258" s="11" t="s">
        <v>743</v>
      </c>
      <c r="E258" s="11" t="s">
        <v>744</v>
      </c>
      <c r="F258" s="11" t="s">
        <v>4927</v>
      </c>
      <c r="G258" t="s">
        <v>4234</v>
      </c>
    </row>
    <row r="259" spans="1:7" ht="16.5" x14ac:dyDescent="0.35">
      <c r="A259" s="24" t="s">
        <v>4236</v>
      </c>
      <c r="B259" s="26" t="s">
        <v>4297</v>
      </c>
      <c r="C259" s="74">
        <v>195126</v>
      </c>
      <c r="D259" s="11" t="s">
        <v>2278</v>
      </c>
      <c r="E259" s="11" t="s">
        <v>2279</v>
      </c>
      <c r="F259" s="11" t="s">
        <v>4928</v>
      </c>
      <c r="G259" t="s">
        <v>4234</v>
      </c>
    </row>
    <row r="260" spans="1:7" ht="16.5" x14ac:dyDescent="0.35">
      <c r="A260" s="24" t="s">
        <v>4236</v>
      </c>
      <c r="B260" s="26" t="s">
        <v>4310</v>
      </c>
      <c r="C260" s="74">
        <v>195156</v>
      </c>
      <c r="D260" s="11" t="s">
        <v>2334</v>
      </c>
      <c r="E260" s="11" t="s">
        <v>2335</v>
      </c>
      <c r="F260" s="11" t="s">
        <v>4929</v>
      </c>
      <c r="G260" t="s">
        <v>4234</v>
      </c>
    </row>
    <row r="261" spans="1:7" ht="16.5" x14ac:dyDescent="0.35">
      <c r="A261" s="24" t="s">
        <v>4236</v>
      </c>
      <c r="B261" s="26" t="s">
        <v>4312</v>
      </c>
      <c r="C261" s="74">
        <v>195161</v>
      </c>
      <c r="D261" s="11" t="s">
        <v>794</v>
      </c>
      <c r="E261" s="11" t="s">
        <v>795</v>
      </c>
      <c r="F261" s="11" t="s">
        <v>4930</v>
      </c>
      <c r="G261" t="s">
        <v>4234</v>
      </c>
    </row>
    <row r="262" spans="1:7" ht="16.5" x14ac:dyDescent="0.35">
      <c r="A262" s="24" t="s">
        <v>4236</v>
      </c>
      <c r="B262" s="26" t="s">
        <v>4310</v>
      </c>
      <c r="C262" s="74">
        <v>195154</v>
      </c>
      <c r="D262" s="11" t="s">
        <v>2328</v>
      </c>
      <c r="E262" s="11" t="s">
        <v>2329</v>
      </c>
      <c r="F262" s="11" t="s">
        <v>4931</v>
      </c>
      <c r="G262" t="s">
        <v>4234</v>
      </c>
    </row>
    <row r="263" spans="1:7" ht="16.5" x14ac:dyDescent="0.35">
      <c r="A263" s="24" t="s">
        <v>4236</v>
      </c>
      <c r="B263" s="26" t="s">
        <v>4324</v>
      </c>
      <c r="C263" s="74">
        <v>195182</v>
      </c>
      <c r="D263" s="11" t="s">
        <v>850</v>
      </c>
      <c r="E263" s="11" t="s">
        <v>851</v>
      </c>
      <c r="F263" s="11" t="s">
        <v>4932</v>
      </c>
      <c r="G263" t="s">
        <v>4234</v>
      </c>
    </row>
    <row r="264" spans="1:7" ht="16.5" x14ac:dyDescent="0.35">
      <c r="A264" s="24" t="s">
        <v>4236</v>
      </c>
      <c r="B264" s="26" t="s">
        <v>4303</v>
      </c>
      <c r="C264" s="74">
        <v>195135</v>
      </c>
      <c r="D264" s="11" t="s">
        <v>2291</v>
      </c>
      <c r="E264" s="11" t="s">
        <v>2292</v>
      </c>
      <c r="F264" s="11" t="s">
        <v>4933</v>
      </c>
      <c r="G264" t="s">
        <v>4234</v>
      </c>
    </row>
    <row r="265" spans="1:7" ht="16.5" x14ac:dyDescent="0.35">
      <c r="A265" s="24" t="s">
        <v>4236</v>
      </c>
      <c r="B265" s="26" t="s">
        <v>4298</v>
      </c>
      <c r="C265" s="74">
        <v>195127</v>
      </c>
      <c r="D265" s="11" t="s">
        <v>735</v>
      </c>
      <c r="E265" s="11" t="s">
        <v>736</v>
      </c>
      <c r="F265" s="11" t="s">
        <v>4934</v>
      </c>
      <c r="G265" t="s">
        <v>4234</v>
      </c>
    </row>
    <row r="266" spans="1:7" ht="16.5" x14ac:dyDescent="0.35">
      <c r="A266" s="24" t="s">
        <v>4236</v>
      </c>
      <c r="B266" s="26" t="s">
        <v>4322</v>
      </c>
      <c r="C266" s="74">
        <v>195177</v>
      </c>
      <c r="D266" s="11" t="s">
        <v>2367</v>
      </c>
      <c r="E266" s="11" t="s">
        <v>2368</v>
      </c>
      <c r="F266" s="11" t="s">
        <v>4935</v>
      </c>
      <c r="G266" t="s">
        <v>4234</v>
      </c>
    </row>
    <row r="267" spans="1:7" ht="16.5" x14ac:dyDescent="0.35">
      <c r="A267" s="24" t="s">
        <v>4236</v>
      </c>
      <c r="B267" s="26" t="s">
        <v>4323</v>
      </c>
      <c r="C267" s="74">
        <v>219204</v>
      </c>
      <c r="D267" s="11" t="s">
        <v>2370</v>
      </c>
      <c r="E267" s="11" t="s">
        <v>2371</v>
      </c>
      <c r="F267" s="11" t="s">
        <v>4936</v>
      </c>
      <c r="G267" t="s">
        <v>4234</v>
      </c>
    </row>
    <row r="268" spans="1:7" ht="16.5" x14ac:dyDescent="0.35">
      <c r="A268" s="24" t="s">
        <v>4236</v>
      </c>
      <c r="B268" s="26" t="s">
        <v>4312</v>
      </c>
      <c r="C268" s="74">
        <v>195162</v>
      </c>
      <c r="D268" s="11" t="s">
        <v>2346</v>
      </c>
      <c r="E268" s="11" t="s">
        <v>2347</v>
      </c>
      <c r="F268" s="11" t="s">
        <v>4937</v>
      </c>
      <c r="G268" t="s">
        <v>4234</v>
      </c>
    </row>
    <row r="269" spans="1:7" ht="16.5" x14ac:dyDescent="0.35">
      <c r="A269" s="24" t="s">
        <v>4236</v>
      </c>
      <c r="B269" s="26" t="s">
        <v>4303</v>
      </c>
      <c r="C269" s="74">
        <v>195134</v>
      </c>
      <c r="D269" s="11" t="s">
        <v>754</v>
      </c>
      <c r="E269" s="11" t="s">
        <v>755</v>
      </c>
      <c r="F269" s="11" t="s">
        <v>4938</v>
      </c>
      <c r="G269" t="s">
        <v>4234</v>
      </c>
    </row>
    <row r="270" spans="1:7" ht="16.5" x14ac:dyDescent="0.35">
      <c r="A270" s="24" t="s">
        <v>4236</v>
      </c>
      <c r="B270" s="26" t="s">
        <v>7094</v>
      </c>
      <c r="C270" s="74">
        <v>195180</v>
      </c>
      <c r="D270" s="11" t="s">
        <v>846</v>
      </c>
      <c r="E270" s="11" t="s">
        <v>847</v>
      </c>
      <c r="F270" s="11" t="s">
        <v>4939</v>
      </c>
      <c r="G270" t="s">
        <v>4234</v>
      </c>
    </row>
    <row r="271" spans="1:7" ht="16.5" x14ac:dyDescent="0.35">
      <c r="A271" s="24" t="s">
        <v>4236</v>
      </c>
      <c r="B271" s="26" t="s">
        <v>4304</v>
      </c>
      <c r="C271" s="74">
        <v>195137</v>
      </c>
      <c r="D271" s="11" t="s">
        <v>2299</v>
      </c>
      <c r="E271" s="11" t="s">
        <v>2300</v>
      </c>
      <c r="F271" s="11" t="s">
        <v>4940</v>
      </c>
      <c r="G271" t="s">
        <v>4234</v>
      </c>
    </row>
    <row r="272" spans="1:7" ht="16.5" x14ac:dyDescent="0.35">
      <c r="A272" s="24" t="s">
        <v>4236</v>
      </c>
      <c r="B272" s="26" t="s">
        <v>4317</v>
      </c>
      <c r="C272" s="74">
        <v>195169</v>
      </c>
      <c r="D272" s="11" t="s">
        <v>818</v>
      </c>
      <c r="E272" s="11" t="s">
        <v>819</v>
      </c>
      <c r="F272" s="11" t="s">
        <v>4941</v>
      </c>
      <c r="G272" t="s">
        <v>4234</v>
      </c>
    </row>
    <row r="273" spans="1:7" ht="16.5" x14ac:dyDescent="0.35">
      <c r="A273" s="24" t="s">
        <v>4236</v>
      </c>
      <c r="B273" s="26" t="s">
        <v>4309</v>
      </c>
      <c r="C273" s="74">
        <v>195152</v>
      </c>
      <c r="D273" s="11" t="s">
        <v>696</v>
      </c>
      <c r="E273" s="11" t="s">
        <v>697</v>
      </c>
      <c r="F273" s="11" t="s">
        <v>4942</v>
      </c>
      <c r="G273" t="s">
        <v>4234</v>
      </c>
    </row>
    <row r="274" spans="1:7" ht="16.5" x14ac:dyDescent="0.35">
      <c r="A274" s="24" t="s">
        <v>4236</v>
      </c>
      <c r="B274" s="26" t="s">
        <v>4294</v>
      </c>
      <c r="C274" s="74">
        <v>195118</v>
      </c>
      <c r="D274" s="11" t="s">
        <v>715</v>
      </c>
      <c r="E274" s="11" t="s">
        <v>716</v>
      </c>
      <c r="F274" s="11" t="s">
        <v>4943</v>
      </c>
      <c r="G274" t="s">
        <v>4234</v>
      </c>
    </row>
    <row r="275" spans="1:7" ht="16.5" x14ac:dyDescent="0.35">
      <c r="A275" s="24" t="s">
        <v>4236</v>
      </c>
      <c r="B275" s="26" t="s">
        <v>4294</v>
      </c>
      <c r="C275" s="74">
        <v>195119</v>
      </c>
      <c r="D275" s="11" t="s">
        <v>2138</v>
      </c>
      <c r="E275" s="11" t="s">
        <v>2139</v>
      </c>
      <c r="F275" s="11" t="s">
        <v>4944</v>
      </c>
      <c r="G275" t="s">
        <v>4234</v>
      </c>
    </row>
    <row r="276" spans="1:7" ht="16.5" x14ac:dyDescent="0.35">
      <c r="A276" s="24" t="s">
        <v>4236</v>
      </c>
      <c r="B276" s="26" t="s">
        <v>4310</v>
      </c>
      <c r="C276" s="74">
        <v>195157</v>
      </c>
      <c r="D276" s="11" t="s">
        <v>2138</v>
      </c>
      <c r="E276" s="11" t="s">
        <v>2139</v>
      </c>
      <c r="F276" s="11" t="s">
        <v>4945</v>
      </c>
      <c r="G276" t="s">
        <v>4234</v>
      </c>
    </row>
    <row r="277" spans="1:7" ht="16.5" x14ac:dyDescent="0.35">
      <c r="A277" s="24" t="s">
        <v>4236</v>
      </c>
      <c r="B277" s="26" t="s">
        <v>4301</v>
      </c>
      <c r="C277" s="74">
        <v>195132</v>
      </c>
      <c r="D277" s="11" t="s">
        <v>747</v>
      </c>
      <c r="E277" s="11" t="s">
        <v>21</v>
      </c>
      <c r="F277" s="11" t="s">
        <v>4946</v>
      </c>
      <c r="G277" t="s">
        <v>4234</v>
      </c>
    </row>
    <row r="278" spans="1:7" ht="16.5" x14ac:dyDescent="0.35">
      <c r="A278" s="24" t="s">
        <v>4237</v>
      </c>
      <c r="B278" s="26" t="s">
        <v>7152</v>
      </c>
      <c r="C278" s="74">
        <v>195246</v>
      </c>
      <c r="D278" s="11" t="s">
        <v>2447</v>
      </c>
      <c r="E278" s="11" t="s">
        <v>2448</v>
      </c>
      <c r="F278" s="11" t="s">
        <v>4947</v>
      </c>
      <c r="G278" t="s">
        <v>4234</v>
      </c>
    </row>
    <row r="279" spans="1:7" ht="16.5" x14ac:dyDescent="0.35">
      <c r="A279" s="24" t="s">
        <v>4237</v>
      </c>
      <c r="B279" s="26" t="s">
        <v>7107</v>
      </c>
      <c r="C279" s="74">
        <v>195204</v>
      </c>
      <c r="D279" s="11" t="s">
        <v>2414</v>
      </c>
      <c r="E279" s="11" t="s">
        <v>2415</v>
      </c>
      <c r="F279" s="11" t="s">
        <v>4948</v>
      </c>
      <c r="G279" t="s">
        <v>4234</v>
      </c>
    </row>
    <row r="280" spans="1:7" ht="16.5" x14ac:dyDescent="0.35">
      <c r="A280" s="24" t="s">
        <v>4237</v>
      </c>
      <c r="B280" s="26" t="s">
        <v>7173</v>
      </c>
      <c r="C280" s="74">
        <v>195273</v>
      </c>
      <c r="D280" s="11" t="s">
        <v>929</v>
      </c>
      <c r="E280" s="11" t="s">
        <v>930</v>
      </c>
      <c r="F280" s="11" t="s">
        <v>4949</v>
      </c>
      <c r="G280" t="s">
        <v>4234</v>
      </c>
    </row>
    <row r="281" spans="1:7" ht="16.5" x14ac:dyDescent="0.35">
      <c r="A281" s="24" t="s">
        <v>4237</v>
      </c>
      <c r="B281" s="26" t="s">
        <v>7152</v>
      </c>
      <c r="C281" s="74">
        <v>195241</v>
      </c>
      <c r="D281" s="11" t="s">
        <v>2445</v>
      </c>
      <c r="E281" s="11" t="s">
        <v>2446</v>
      </c>
      <c r="F281" s="11" t="s">
        <v>4950</v>
      </c>
      <c r="G281" t="s">
        <v>4234</v>
      </c>
    </row>
    <row r="282" spans="1:7" ht="16.5" x14ac:dyDescent="0.35">
      <c r="A282" s="24" t="s">
        <v>4237</v>
      </c>
      <c r="B282" s="26" t="s">
        <v>7140</v>
      </c>
      <c r="C282" s="74">
        <v>195228</v>
      </c>
      <c r="D282" s="11" t="s">
        <v>2433</v>
      </c>
      <c r="E282" s="11" t="s">
        <v>2434</v>
      </c>
      <c r="F282" s="11" t="s">
        <v>4951</v>
      </c>
      <c r="G282" t="s">
        <v>4234</v>
      </c>
    </row>
    <row r="283" spans="1:7" ht="16.5" x14ac:dyDescent="0.35">
      <c r="A283" s="24" t="s">
        <v>4237</v>
      </c>
      <c r="B283" s="26" t="s">
        <v>7158</v>
      </c>
      <c r="C283" s="74">
        <v>195250</v>
      </c>
      <c r="D283" s="11" t="s">
        <v>919</v>
      </c>
      <c r="E283" s="11" t="s">
        <v>920</v>
      </c>
      <c r="F283" s="11" t="s">
        <v>4952</v>
      </c>
      <c r="G283" t="s">
        <v>4234</v>
      </c>
    </row>
    <row r="284" spans="1:7" ht="16.5" x14ac:dyDescent="0.35">
      <c r="A284" s="24" t="s">
        <v>4237</v>
      </c>
      <c r="B284" s="26" t="s">
        <v>7143</v>
      </c>
      <c r="C284" s="74">
        <v>220185</v>
      </c>
      <c r="D284" s="11" t="s">
        <v>2435</v>
      </c>
      <c r="E284" s="11" t="s">
        <v>2436</v>
      </c>
      <c r="F284" s="11" t="s">
        <v>4953</v>
      </c>
      <c r="G284" t="s">
        <v>4234</v>
      </c>
    </row>
    <row r="285" spans="1:7" ht="16.5" x14ac:dyDescent="0.35">
      <c r="A285" s="24" t="s">
        <v>4237</v>
      </c>
      <c r="B285" s="26" t="s">
        <v>7167</v>
      </c>
      <c r="C285" s="74">
        <v>220190</v>
      </c>
      <c r="D285" s="11" t="s">
        <v>2468</v>
      </c>
      <c r="E285" s="11" t="s">
        <v>2469</v>
      </c>
      <c r="F285" s="11" t="s">
        <v>4954</v>
      </c>
      <c r="G285" t="s">
        <v>4234</v>
      </c>
    </row>
    <row r="286" spans="1:7" ht="16.5" x14ac:dyDescent="0.35">
      <c r="A286" s="24" t="s">
        <v>4237</v>
      </c>
      <c r="B286" s="26" t="s">
        <v>7131</v>
      </c>
      <c r="C286" s="74">
        <v>195215</v>
      </c>
      <c r="D286" s="11" t="s">
        <v>2423</v>
      </c>
      <c r="E286" s="11" t="s">
        <v>2424</v>
      </c>
      <c r="F286" s="11" t="s">
        <v>4955</v>
      </c>
      <c r="G286" t="s">
        <v>4234</v>
      </c>
    </row>
    <row r="287" spans="1:7" ht="16.5" x14ac:dyDescent="0.35">
      <c r="A287" s="24" t="s">
        <v>4237</v>
      </c>
      <c r="B287" s="26" t="s">
        <v>7131</v>
      </c>
      <c r="C287" s="74">
        <v>195216</v>
      </c>
      <c r="D287" s="11" t="s">
        <v>2425</v>
      </c>
      <c r="E287" s="11" t="s">
        <v>2426</v>
      </c>
      <c r="F287" s="11" t="s">
        <v>4956</v>
      </c>
      <c r="G287" t="s">
        <v>4234</v>
      </c>
    </row>
    <row r="288" spans="1:7" ht="16.5" x14ac:dyDescent="0.35">
      <c r="A288" s="24" t="s">
        <v>4237</v>
      </c>
      <c r="B288" s="26" t="s">
        <v>7161</v>
      </c>
      <c r="C288" s="74">
        <v>195255</v>
      </c>
      <c r="D288" s="11" t="s">
        <v>2459</v>
      </c>
      <c r="E288" s="11" t="s">
        <v>2460</v>
      </c>
      <c r="F288" s="11" t="s">
        <v>4957</v>
      </c>
      <c r="G288" t="s">
        <v>4234</v>
      </c>
    </row>
    <row r="289" spans="1:7" ht="16.5" x14ac:dyDescent="0.35">
      <c r="A289" s="24" t="s">
        <v>4237</v>
      </c>
      <c r="B289" s="26" t="s">
        <v>7119</v>
      </c>
      <c r="C289" s="74">
        <v>220184</v>
      </c>
      <c r="D289" s="11" t="s">
        <v>2416</v>
      </c>
      <c r="E289" s="11" t="s">
        <v>2417</v>
      </c>
      <c r="F289" s="11" t="s">
        <v>4958</v>
      </c>
      <c r="G289" t="s">
        <v>4234</v>
      </c>
    </row>
    <row r="290" spans="1:7" ht="16.5" x14ac:dyDescent="0.35">
      <c r="A290" s="24" t="s">
        <v>4237</v>
      </c>
      <c r="B290" s="26" t="s">
        <v>7101</v>
      </c>
      <c r="C290" s="74">
        <v>195198</v>
      </c>
      <c r="D290" s="11" t="s">
        <v>2406</v>
      </c>
      <c r="E290" s="11" t="s">
        <v>2407</v>
      </c>
      <c r="F290" s="11" t="s">
        <v>4959</v>
      </c>
      <c r="G290" t="s">
        <v>4234</v>
      </c>
    </row>
    <row r="291" spans="1:7" ht="16.5" x14ac:dyDescent="0.35">
      <c r="A291" s="24" t="s">
        <v>4237</v>
      </c>
      <c r="B291" s="26" t="s">
        <v>7173</v>
      </c>
      <c r="C291" s="74">
        <v>220192</v>
      </c>
      <c r="D291" s="11" t="s">
        <v>2481</v>
      </c>
      <c r="E291" s="11" t="s">
        <v>1659</v>
      </c>
      <c r="F291" s="11" t="s">
        <v>4960</v>
      </c>
      <c r="G291" t="s">
        <v>4234</v>
      </c>
    </row>
    <row r="292" spans="1:7" ht="16.5" x14ac:dyDescent="0.35">
      <c r="A292" s="24" t="s">
        <v>4237</v>
      </c>
      <c r="B292" s="26" t="s">
        <v>7167</v>
      </c>
      <c r="C292" s="74">
        <v>195266</v>
      </c>
      <c r="D292" s="11" t="s">
        <v>1658</v>
      </c>
      <c r="E292" s="11" t="s">
        <v>1659</v>
      </c>
      <c r="F292" s="11" t="s">
        <v>4961</v>
      </c>
      <c r="G292" t="s">
        <v>4234</v>
      </c>
    </row>
    <row r="293" spans="1:7" ht="16.5" x14ac:dyDescent="0.35">
      <c r="A293" s="24" t="s">
        <v>4237</v>
      </c>
      <c r="B293" s="26" t="s">
        <v>7140</v>
      </c>
      <c r="C293" s="74">
        <v>195227</v>
      </c>
      <c r="D293" s="11" t="s">
        <v>2431</v>
      </c>
      <c r="E293" s="11" t="s">
        <v>2432</v>
      </c>
      <c r="F293" s="11" t="s">
        <v>4962</v>
      </c>
      <c r="G293" t="s">
        <v>4234</v>
      </c>
    </row>
    <row r="294" spans="1:7" ht="16.5" x14ac:dyDescent="0.35">
      <c r="A294" s="24" t="s">
        <v>4237</v>
      </c>
      <c r="B294" s="26" t="s">
        <v>7128</v>
      </c>
      <c r="C294" s="74">
        <v>195213</v>
      </c>
      <c r="D294" s="11" t="s">
        <v>899</v>
      </c>
      <c r="E294" s="11" t="s">
        <v>2422</v>
      </c>
      <c r="F294" s="11" t="s">
        <v>4963</v>
      </c>
      <c r="G294" t="s">
        <v>4234</v>
      </c>
    </row>
    <row r="295" spans="1:7" ht="16.5" x14ac:dyDescent="0.35">
      <c r="A295" s="24" t="s">
        <v>4237</v>
      </c>
      <c r="B295" s="26" t="s">
        <v>7146</v>
      </c>
      <c r="C295" s="74">
        <v>195232</v>
      </c>
      <c r="D295" s="11" t="s">
        <v>2439</v>
      </c>
      <c r="E295" s="11" t="s">
        <v>2440</v>
      </c>
      <c r="F295" s="11" t="s">
        <v>4964</v>
      </c>
      <c r="G295" t="s">
        <v>4234</v>
      </c>
    </row>
    <row r="296" spans="1:7" ht="16.5" x14ac:dyDescent="0.35">
      <c r="A296" s="24" t="s">
        <v>4237</v>
      </c>
      <c r="B296" s="26" t="s">
        <v>7164</v>
      </c>
      <c r="C296" s="74">
        <v>195257</v>
      </c>
      <c r="D296" s="11" t="s">
        <v>923</v>
      </c>
      <c r="E296" s="11" t="s">
        <v>2463</v>
      </c>
      <c r="F296" s="11" t="s">
        <v>4965</v>
      </c>
      <c r="G296" t="s">
        <v>4234</v>
      </c>
    </row>
    <row r="297" spans="1:7" ht="16.5" x14ac:dyDescent="0.35">
      <c r="A297" s="24" t="s">
        <v>4237</v>
      </c>
      <c r="B297" s="26" t="s">
        <v>7104</v>
      </c>
      <c r="C297" s="74">
        <v>195202</v>
      </c>
      <c r="D297" s="11" t="s">
        <v>2410</v>
      </c>
      <c r="E297" s="11" t="s">
        <v>2411</v>
      </c>
      <c r="F297" s="11" t="s">
        <v>4966</v>
      </c>
      <c r="G297" t="s">
        <v>4234</v>
      </c>
    </row>
    <row r="298" spans="1:7" ht="16.5" x14ac:dyDescent="0.35">
      <c r="A298" s="24" t="s">
        <v>4237</v>
      </c>
      <c r="B298" s="26" t="s">
        <v>7167</v>
      </c>
      <c r="C298" s="74">
        <v>195265</v>
      </c>
      <c r="D298" s="11" t="s">
        <v>2477</v>
      </c>
      <c r="E298" s="11" t="s">
        <v>2478</v>
      </c>
      <c r="F298" s="11" t="s">
        <v>4967</v>
      </c>
      <c r="G298" t="s">
        <v>4234</v>
      </c>
    </row>
    <row r="299" spans="1:7" ht="16.5" x14ac:dyDescent="0.35">
      <c r="A299" s="24" t="s">
        <v>4237</v>
      </c>
      <c r="B299" s="26" t="s">
        <v>7149</v>
      </c>
      <c r="C299" s="74">
        <v>195236</v>
      </c>
      <c r="D299" s="11" t="s">
        <v>913</v>
      </c>
      <c r="E299" s="11" t="s">
        <v>914</v>
      </c>
      <c r="F299" s="11" t="s">
        <v>4968</v>
      </c>
      <c r="G299" t="s">
        <v>4234</v>
      </c>
    </row>
    <row r="300" spans="1:7" ht="16.5" x14ac:dyDescent="0.35">
      <c r="A300" s="24" t="s">
        <v>4237</v>
      </c>
      <c r="B300" s="26" t="s">
        <v>7173</v>
      </c>
      <c r="C300" s="74">
        <v>195275</v>
      </c>
      <c r="D300" s="11" t="s">
        <v>2482</v>
      </c>
      <c r="E300" s="11" t="s">
        <v>2483</v>
      </c>
      <c r="F300" s="11" t="s">
        <v>4969</v>
      </c>
      <c r="G300" t="s">
        <v>4234</v>
      </c>
    </row>
    <row r="301" spans="1:7" ht="16.5" x14ac:dyDescent="0.35">
      <c r="A301" s="24" t="s">
        <v>4237</v>
      </c>
      <c r="B301" s="26" t="s">
        <v>7161</v>
      </c>
      <c r="C301" s="74">
        <v>195254</v>
      </c>
      <c r="D301" s="11" t="s">
        <v>921</v>
      </c>
      <c r="E301" s="11" t="s">
        <v>922</v>
      </c>
      <c r="F301" s="11" t="s">
        <v>4970</v>
      </c>
      <c r="G301" t="s">
        <v>4234</v>
      </c>
    </row>
    <row r="302" spans="1:7" ht="16.5" x14ac:dyDescent="0.35">
      <c r="A302" s="24" t="s">
        <v>4237</v>
      </c>
      <c r="B302" s="26" t="s">
        <v>7107</v>
      </c>
      <c r="C302" s="74">
        <v>195203</v>
      </c>
      <c r="D302" s="11" t="s">
        <v>885</v>
      </c>
      <c r="E302" s="11" t="s">
        <v>886</v>
      </c>
      <c r="F302" s="11" t="s">
        <v>4971</v>
      </c>
      <c r="G302" t="s">
        <v>4234</v>
      </c>
    </row>
    <row r="303" spans="1:7" ht="16.5" x14ac:dyDescent="0.35">
      <c r="A303" s="24" t="s">
        <v>4237</v>
      </c>
      <c r="B303" s="26" t="s">
        <v>7152</v>
      </c>
      <c r="C303" s="74">
        <v>220187</v>
      </c>
      <c r="D303" s="11" t="s">
        <v>2451</v>
      </c>
      <c r="E303" s="11" t="s">
        <v>2452</v>
      </c>
      <c r="F303" s="11" t="s">
        <v>4972</v>
      </c>
      <c r="G303" t="s">
        <v>4234</v>
      </c>
    </row>
    <row r="304" spans="1:7" ht="16.5" x14ac:dyDescent="0.35">
      <c r="A304" s="24" t="s">
        <v>4237</v>
      </c>
      <c r="B304" s="26" t="s">
        <v>7149</v>
      </c>
      <c r="C304" s="74">
        <v>195238</v>
      </c>
      <c r="D304" s="11" t="s">
        <v>2443</v>
      </c>
      <c r="E304" s="11" t="s">
        <v>2444</v>
      </c>
      <c r="F304" s="11" t="s">
        <v>4973</v>
      </c>
      <c r="G304" t="s">
        <v>4234</v>
      </c>
    </row>
    <row r="305" spans="1:7" ht="16.5" x14ac:dyDescent="0.35">
      <c r="A305" s="24" t="s">
        <v>4237</v>
      </c>
      <c r="B305" s="26" t="s">
        <v>7113</v>
      </c>
      <c r="C305" s="74">
        <v>195206</v>
      </c>
      <c r="D305" s="11" t="s">
        <v>889</v>
      </c>
      <c r="E305" s="11" t="s">
        <v>890</v>
      </c>
      <c r="F305" s="11" t="s">
        <v>4974</v>
      </c>
      <c r="G305" t="s">
        <v>4234</v>
      </c>
    </row>
    <row r="306" spans="1:7" ht="16.5" x14ac:dyDescent="0.35">
      <c r="A306" s="24" t="s">
        <v>4237</v>
      </c>
      <c r="B306" s="26" t="s">
        <v>7170</v>
      </c>
      <c r="C306" s="74">
        <v>195268</v>
      </c>
      <c r="D306" s="11" t="s">
        <v>927</v>
      </c>
      <c r="E306" s="11" t="s">
        <v>928</v>
      </c>
      <c r="F306" s="11" t="s">
        <v>4975</v>
      </c>
      <c r="G306" t="s">
        <v>4234</v>
      </c>
    </row>
    <row r="307" spans="1:7" ht="16.5" x14ac:dyDescent="0.35">
      <c r="A307" s="24" t="s">
        <v>4237</v>
      </c>
      <c r="B307" s="26" t="s">
        <v>7116</v>
      </c>
      <c r="C307" s="74">
        <v>195208</v>
      </c>
      <c r="D307" s="11" t="s">
        <v>891</v>
      </c>
      <c r="E307" s="11" t="s">
        <v>892</v>
      </c>
      <c r="F307" s="11" t="s">
        <v>4976</v>
      </c>
      <c r="G307" t="s">
        <v>4234</v>
      </c>
    </row>
    <row r="308" spans="1:7" ht="16.5" x14ac:dyDescent="0.35">
      <c r="A308" s="24" t="s">
        <v>4237</v>
      </c>
      <c r="B308" s="26" t="s">
        <v>7131</v>
      </c>
      <c r="C308" s="74">
        <v>195214</v>
      </c>
      <c r="D308" s="11" t="s">
        <v>901</v>
      </c>
      <c r="E308" s="11" t="s">
        <v>902</v>
      </c>
      <c r="F308" s="11" t="s">
        <v>4977</v>
      </c>
      <c r="G308" t="s">
        <v>4234</v>
      </c>
    </row>
    <row r="309" spans="1:7" ht="16.5" x14ac:dyDescent="0.35">
      <c r="A309" s="24" t="s">
        <v>4237</v>
      </c>
      <c r="B309" s="26" t="s">
        <v>7170</v>
      </c>
      <c r="C309" s="74">
        <v>195270</v>
      </c>
      <c r="D309" s="11" t="s">
        <v>2479</v>
      </c>
      <c r="E309" s="11" t="s">
        <v>2480</v>
      </c>
      <c r="F309" s="11" t="s">
        <v>4978</v>
      </c>
      <c r="G309" t="s">
        <v>4234</v>
      </c>
    </row>
    <row r="310" spans="1:7" ht="16.5" x14ac:dyDescent="0.35">
      <c r="A310" s="24" t="s">
        <v>4237</v>
      </c>
      <c r="B310" s="26" t="s">
        <v>7164</v>
      </c>
      <c r="C310" s="74">
        <v>195260</v>
      </c>
      <c r="D310" s="11" t="s">
        <v>2466</v>
      </c>
      <c r="E310" s="11" t="s">
        <v>2467</v>
      </c>
      <c r="F310" s="11" t="s">
        <v>4979</v>
      </c>
      <c r="G310" t="s">
        <v>4234</v>
      </c>
    </row>
    <row r="311" spans="1:7" ht="16.5" x14ac:dyDescent="0.35">
      <c r="A311" s="24" t="s">
        <v>4237</v>
      </c>
      <c r="B311" s="26" t="s">
        <v>7167</v>
      </c>
      <c r="C311" s="74">
        <v>195267</v>
      </c>
      <c r="D311" s="11" t="s">
        <v>2470</v>
      </c>
      <c r="E311" s="11" t="s">
        <v>2471</v>
      </c>
      <c r="F311" s="11" t="s">
        <v>4980</v>
      </c>
      <c r="G311" t="s">
        <v>4234</v>
      </c>
    </row>
    <row r="312" spans="1:7" ht="16.5" x14ac:dyDescent="0.35">
      <c r="A312" s="24" t="s">
        <v>4237</v>
      </c>
      <c r="B312" s="26" t="s">
        <v>7098</v>
      </c>
      <c r="C312" s="74">
        <v>195196</v>
      </c>
      <c r="D312" s="11" t="s">
        <v>879</v>
      </c>
      <c r="E312" s="11" t="s">
        <v>880</v>
      </c>
      <c r="F312" s="11" t="s">
        <v>4981</v>
      </c>
      <c r="G312" t="s">
        <v>4234</v>
      </c>
    </row>
    <row r="313" spans="1:7" ht="16.5" x14ac:dyDescent="0.35">
      <c r="A313" s="24" t="s">
        <v>4237</v>
      </c>
      <c r="B313" s="26" t="s">
        <v>7101</v>
      </c>
      <c r="C313" s="74">
        <v>195199</v>
      </c>
      <c r="D313" s="11" t="s">
        <v>2408</v>
      </c>
      <c r="E313" s="11" t="s">
        <v>2409</v>
      </c>
      <c r="F313" s="11" t="s">
        <v>4982</v>
      </c>
      <c r="G313" t="s">
        <v>4234</v>
      </c>
    </row>
    <row r="314" spans="1:7" ht="16.5" x14ac:dyDescent="0.35">
      <c r="A314" s="24" t="s">
        <v>4237</v>
      </c>
      <c r="B314" s="26" t="s">
        <v>7110</v>
      </c>
      <c r="C314" s="74">
        <v>195205</v>
      </c>
      <c r="D314" s="11" t="s">
        <v>887</v>
      </c>
      <c r="E314" s="11" t="s">
        <v>888</v>
      </c>
      <c r="F314" s="11" t="s">
        <v>4983</v>
      </c>
      <c r="G314" t="s">
        <v>4234</v>
      </c>
    </row>
    <row r="315" spans="1:7" ht="16.5" x14ac:dyDescent="0.35">
      <c r="A315" s="24" t="s">
        <v>4237</v>
      </c>
      <c r="B315" s="26" t="s">
        <v>7134</v>
      </c>
      <c r="C315" s="74">
        <v>195217</v>
      </c>
      <c r="D315" s="11" t="s">
        <v>903</v>
      </c>
      <c r="E315" s="11" t="s">
        <v>904</v>
      </c>
      <c r="F315" s="11" t="s">
        <v>4984</v>
      </c>
      <c r="G315" t="s">
        <v>4234</v>
      </c>
    </row>
    <row r="316" spans="1:7" ht="16.5" x14ac:dyDescent="0.35">
      <c r="A316" s="24" t="s">
        <v>4237</v>
      </c>
      <c r="B316" s="26" t="s">
        <v>7134</v>
      </c>
      <c r="C316" s="74">
        <v>195219</v>
      </c>
      <c r="D316" s="11" t="s">
        <v>2427</v>
      </c>
      <c r="E316" s="11" t="s">
        <v>2428</v>
      </c>
      <c r="F316" s="11" t="s">
        <v>4985</v>
      </c>
      <c r="G316" t="s">
        <v>4234</v>
      </c>
    </row>
    <row r="317" spans="1:7" ht="16.5" x14ac:dyDescent="0.35">
      <c r="A317" s="24" t="s">
        <v>4237</v>
      </c>
      <c r="B317" s="26" t="s">
        <v>7173</v>
      </c>
      <c r="C317" s="74">
        <v>195276</v>
      </c>
      <c r="D317" s="11" t="s">
        <v>2484</v>
      </c>
      <c r="E317" s="11" t="s">
        <v>2485</v>
      </c>
      <c r="F317" s="11" t="s">
        <v>4986</v>
      </c>
      <c r="G317" t="s">
        <v>4234</v>
      </c>
    </row>
    <row r="318" spans="1:7" ht="16.5" x14ac:dyDescent="0.35">
      <c r="A318" s="24" t="s">
        <v>4237</v>
      </c>
      <c r="B318" s="26" t="s">
        <v>7167</v>
      </c>
      <c r="C318" s="74">
        <v>195264</v>
      </c>
      <c r="D318" s="11" t="s">
        <v>1217</v>
      </c>
      <c r="E318" s="11" t="s">
        <v>2472</v>
      </c>
      <c r="F318" s="11" t="s">
        <v>4987</v>
      </c>
      <c r="G318" t="s">
        <v>4234</v>
      </c>
    </row>
    <row r="319" spans="1:7" ht="16.5" x14ac:dyDescent="0.35">
      <c r="A319" s="24" t="s">
        <v>4237</v>
      </c>
      <c r="B319" s="26" t="s">
        <v>7119</v>
      </c>
      <c r="C319" s="74">
        <v>220183</v>
      </c>
      <c r="D319" s="11" t="s">
        <v>2419</v>
      </c>
      <c r="E319" s="11" t="s">
        <v>2420</v>
      </c>
      <c r="F319" s="11" t="s">
        <v>4988</v>
      </c>
      <c r="G319" t="s">
        <v>4234</v>
      </c>
    </row>
    <row r="320" spans="1:7" ht="16.5" x14ac:dyDescent="0.35">
      <c r="A320" s="24" t="s">
        <v>4237</v>
      </c>
      <c r="B320" s="26" t="s">
        <v>7119</v>
      </c>
      <c r="C320" s="74">
        <v>195209</v>
      </c>
      <c r="D320" s="11" t="s">
        <v>893</v>
      </c>
      <c r="E320" s="11" t="s">
        <v>894</v>
      </c>
      <c r="F320" s="11" t="s">
        <v>4989</v>
      </c>
      <c r="G320" t="s">
        <v>4234</v>
      </c>
    </row>
    <row r="321" spans="1:7" ht="16.5" x14ac:dyDescent="0.35">
      <c r="A321" s="24" t="s">
        <v>4237</v>
      </c>
      <c r="B321" s="26" t="s">
        <v>7104</v>
      </c>
      <c r="C321" s="74">
        <v>195200</v>
      </c>
      <c r="D321" s="11" t="s">
        <v>883</v>
      </c>
      <c r="E321" s="11" t="s">
        <v>884</v>
      </c>
      <c r="F321" s="11" t="s">
        <v>4990</v>
      </c>
      <c r="G321" t="s">
        <v>4234</v>
      </c>
    </row>
    <row r="322" spans="1:7" ht="16.5" x14ac:dyDescent="0.35">
      <c r="A322" s="24" t="s">
        <v>4237</v>
      </c>
      <c r="B322" s="26" t="s">
        <v>7161</v>
      </c>
      <c r="C322" s="74">
        <v>195256</v>
      </c>
      <c r="D322" s="11" t="s">
        <v>2461</v>
      </c>
      <c r="E322" s="11" t="s">
        <v>2462</v>
      </c>
      <c r="F322" s="11" t="s">
        <v>4991</v>
      </c>
      <c r="G322" t="s">
        <v>4234</v>
      </c>
    </row>
    <row r="323" spans="1:7" ht="16.5" x14ac:dyDescent="0.35">
      <c r="A323" s="24" t="s">
        <v>4237</v>
      </c>
      <c r="B323" s="26" t="s">
        <v>7122</v>
      </c>
      <c r="C323" s="74">
        <v>195210</v>
      </c>
      <c r="D323" s="11" t="s">
        <v>895</v>
      </c>
      <c r="E323" s="11" t="s">
        <v>896</v>
      </c>
      <c r="F323" s="11" t="s">
        <v>4992</v>
      </c>
      <c r="G323" t="s">
        <v>4234</v>
      </c>
    </row>
    <row r="324" spans="1:7" ht="16.5" x14ac:dyDescent="0.35">
      <c r="A324" s="24" t="s">
        <v>4237</v>
      </c>
      <c r="B324" s="26" t="s">
        <v>7167</v>
      </c>
      <c r="C324" s="74">
        <v>195262</v>
      </c>
      <c r="D324" s="11" t="s">
        <v>2473</v>
      </c>
      <c r="E324" s="11" t="s">
        <v>2474</v>
      </c>
      <c r="F324" s="11" t="s">
        <v>4993</v>
      </c>
      <c r="G324" t="s">
        <v>4234</v>
      </c>
    </row>
    <row r="325" spans="1:7" ht="16.5" x14ac:dyDescent="0.35">
      <c r="A325" s="24" t="s">
        <v>4237</v>
      </c>
      <c r="B325" s="26" t="s">
        <v>7104</v>
      </c>
      <c r="C325" s="74">
        <v>195201</v>
      </c>
      <c r="D325" s="11" t="s">
        <v>2412</v>
      </c>
      <c r="E325" s="11" t="s">
        <v>2413</v>
      </c>
      <c r="F325" s="11" t="s">
        <v>4994</v>
      </c>
      <c r="G325" t="s">
        <v>4234</v>
      </c>
    </row>
    <row r="326" spans="1:7" ht="16.5" x14ac:dyDescent="0.35">
      <c r="A326" s="24" t="s">
        <v>4237</v>
      </c>
      <c r="B326" s="26" t="s">
        <v>7146</v>
      </c>
      <c r="C326" s="74">
        <v>195233</v>
      </c>
      <c r="D326" s="11" t="s">
        <v>846</v>
      </c>
      <c r="E326" s="11" t="s">
        <v>847</v>
      </c>
      <c r="F326" s="11" t="s">
        <v>4995</v>
      </c>
      <c r="G326" t="s">
        <v>4234</v>
      </c>
    </row>
    <row r="327" spans="1:7" ht="16.5" x14ac:dyDescent="0.35">
      <c r="A327" s="24" t="s">
        <v>4237</v>
      </c>
      <c r="B327" s="26" t="s">
        <v>7125</v>
      </c>
      <c r="C327" s="74">
        <v>195211</v>
      </c>
      <c r="D327" s="11" t="s">
        <v>897</v>
      </c>
      <c r="E327" s="11" t="s">
        <v>2421</v>
      </c>
      <c r="F327" s="11" t="s">
        <v>4996</v>
      </c>
      <c r="G327" t="s">
        <v>4234</v>
      </c>
    </row>
    <row r="328" spans="1:7" ht="16.5" x14ac:dyDescent="0.35">
      <c r="A328" s="24" t="s">
        <v>4237</v>
      </c>
      <c r="B328" s="26" t="s">
        <v>7152</v>
      </c>
      <c r="C328" s="74">
        <v>220186</v>
      </c>
      <c r="D328" s="11" t="s">
        <v>2449</v>
      </c>
      <c r="E328" s="11" t="s">
        <v>2450</v>
      </c>
      <c r="F328" s="11" t="s">
        <v>4997</v>
      </c>
      <c r="G328" t="s">
        <v>4234</v>
      </c>
    </row>
    <row r="329" spans="1:7" ht="16.5" x14ac:dyDescent="0.35">
      <c r="A329" s="24" t="s">
        <v>4237</v>
      </c>
      <c r="B329" s="26" t="s">
        <v>7155</v>
      </c>
      <c r="C329" s="74">
        <v>195248</v>
      </c>
      <c r="D329" s="11" t="s">
        <v>917</v>
      </c>
      <c r="E329" s="11" t="s">
        <v>918</v>
      </c>
      <c r="F329" s="11" t="s">
        <v>4998</v>
      </c>
      <c r="G329" t="s">
        <v>4234</v>
      </c>
    </row>
    <row r="330" spans="1:7" ht="16.5" x14ac:dyDescent="0.35">
      <c r="A330" s="24" t="s">
        <v>4237</v>
      </c>
      <c r="B330" s="26" t="s">
        <v>7140</v>
      </c>
      <c r="C330" s="74">
        <v>195225</v>
      </c>
      <c r="D330" s="11" t="s">
        <v>907</v>
      </c>
      <c r="E330" s="11" t="s">
        <v>908</v>
      </c>
      <c r="F330" s="11" t="s">
        <v>4999</v>
      </c>
      <c r="G330" t="s">
        <v>4234</v>
      </c>
    </row>
    <row r="331" spans="1:7" ht="16.5" x14ac:dyDescent="0.35">
      <c r="A331" s="24" t="s">
        <v>4237</v>
      </c>
      <c r="B331" s="26" t="s">
        <v>7146</v>
      </c>
      <c r="C331" s="74">
        <v>195234</v>
      </c>
      <c r="D331" s="11" t="s">
        <v>2437</v>
      </c>
      <c r="E331" s="11" t="s">
        <v>2438</v>
      </c>
      <c r="F331" s="11" t="s">
        <v>5000</v>
      </c>
      <c r="G331" t="s">
        <v>4234</v>
      </c>
    </row>
    <row r="332" spans="1:7" ht="16.5" x14ac:dyDescent="0.35">
      <c r="A332" s="24" t="s">
        <v>4237</v>
      </c>
      <c r="B332" s="26" t="s">
        <v>7143</v>
      </c>
      <c r="C332" s="74">
        <v>195229</v>
      </c>
      <c r="D332" s="11" t="s">
        <v>909</v>
      </c>
      <c r="E332" s="11" t="s">
        <v>910</v>
      </c>
      <c r="F332" s="11" t="s">
        <v>5001</v>
      </c>
      <c r="G332" t="s">
        <v>4234</v>
      </c>
    </row>
    <row r="333" spans="1:7" ht="16.5" x14ac:dyDescent="0.35">
      <c r="A333" s="24" t="s">
        <v>4237</v>
      </c>
      <c r="B333" s="26" t="s">
        <v>7167</v>
      </c>
      <c r="C333" s="74">
        <v>195261</v>
      </c>
      <c r="D333" s="11" t="s">
        <v>925</v>
      </c>
      <c r="E333" s="11" t="s">
        <v>926</v>
      </c>
      <c r="F333" s="11" t="s">
        <v>5002</v>
      </c>
      <c r="G333" t="s">
        <v>4234</v>
      </c>
    </row>
    <row r="334" spans="1:7" ht="16.5" x14ac:dyDescent="0.35">
      <c r="A334" s="24" t="s">
        <v>4237</v>
      </c>
      <c r="B334" s="26" t="s">
        <v>7155</v>
      </c>
      <c r="C334" s="74">
        <v>195249</v>
      </c>
      <c r="D334" s="11" t="s">
        <v>2457</v>
      </c>
      <c r="E334" s="11" t="s">
        <v>2458</v>
      </c>
      <c r="F334" s="11" t="s">
        <v>5003</v>
      </c>
      <c r="G334" t="s">
        <v>4234</v>
      </c>
    </row>
    <row r="335" spans="1:7" ht="16.5" x14ac:dyDescent="0.35">
      <c r="A335" s="24" t="s">
        <v>4237</v>
      </c>
      <c r="B335" s="26" t="s">
        <v>7137</v>
      </c>
      <c r="C335" s="74">
        <v>195224</v>
      </c>
      <c r="D335" s="11" t="s">
        <v>2429</v>
      </c>
      <c r="E335" s="11" t="s">
        <v>2430</v>
      </c>
      <c r="F335" s="11" t="s">
        <v>5004</v>
      </c>
      <c r="G335" t="s">
        <v>4234</v>
      </c>
    </row>
    <row r="336" spans="1:7" ht="16.5" x14ac:dyDescent="0.35">
      <c r="A336" s="24" t="s">
        <v>4237</v>
      </c>
      <c r="B336" s="26" t="s">
        <v>7146</v>
      </c>
      <c r="C336" s="74">
        <v>195230</v>
      </c>
      <c r="D336" s="11" t="s">
        <v>911</v>
      </c>
      <c r="E336" s="11" t="s">
        <v>912</v>
      </c>
      <c r="F336" s="11" t="s">
        <v>5005</v>
      </c>
      <c r="G336" t="s">
        <v>4234</v>
      </c>
    </row>
    <row r="337" spans="1:7" ht="16.5" x14ac:dyDescent="0.35">
      <c r="A337" s="24" t="s">
        <v>4237</v>
      </c>
      <c r="B337" s="26" t="s">
        <v>7173</v>
      </c>
      <c r="C337" s="74">
        <v>195277</v>
      </c>
      <c r="D337" s="11" t="s">
        <v>2486</v>
      </c>
      <c r="E337" s="11" t="s">
        <v>2487</v>
      </c>
      <c r="F337" s="11" t="s">
        <v>5006</v>
      </c>
      <c r="G337" t="s">
        <v>4234</v>
      </c>
    </row>
    <row r="338" spans="1:7" ht="16.5" x14ac:dyDescent="0.35">
      <c r="A338" s="24" t="s">
        <v>4237</v>
      </c>
      <c r="B338" s="26" t="s">
        <v>7137</v>
      </c>
      <c r="C338" s="74">
        <v>195223</v>
      </c>
      <c r="D338" s="11" t="s">
        <v>905</v>
      </c>
      <c r="E338" s="11" t="s">
        <v>906</v>
      </c>
      <c r="F338" s="11" t="s">
        <v>5007</v>
      </c>
      <c r="G338" t="s">
        <v>4234</v>
      </c>
    </row>
    <row r="339" spans="1:7" ht="16.5" x14ac:dyDescent="0.35">
      <c r="A339" s="24" t="s">
        <v>4237</v>
      </c>
      <c r="B339" s="26" t="s">
        <v>7146</v>
      </c>
      <c r="C339" s="74">
        <v>195231</v>
      </c>
      <c r="D339" s="11" t="s">
        <v>2441</v>
      </c>
      <c r="E339" s="11" t="s">
        <v>2442</v>
      </c>
      <c r="F339" s="11" t="s">
        <v>5008</v>
      </c>
      <c r="G339" t="s">
        <v>4234</v>
      </c>
    </row>
    <row r="340" spans="1:7" ht="16.5" x14ac:dyDescent="0.35">
      <c r="A340" s="24" t="s">
        <v>4237</v>
      </c>
      <c r="B340" s="26" t="s">
        <v>7101</v>
      </c>
      <c r="C340" s="74">
        <v>195197</v>
      </c>
      <c r="D340" s="11" t="s">
        <v>2404</v>
      </c>
      <c r="E340" s="11" t="s">
        <v>2405</v>
      </c>
      <c r="F340" s="11" t="s">
        <v>5009</v>
      </c>
      <c r="G340" t="s">
        <v>4234</v>
      </c>
    </row>
    <row r="341" spans="1:7" ht="16.5" x14ac:dyDescent="0.35">
      <c r="A341" s="24" t="s">
        <v>4237</v>
      </c>
      <c r="B341" s="26" t="s">
        <v>7164</v>
      </c>
      <c r="C341" s="74">
        <v>195259</v>
      </c>
      <c r="D341" s="11" t="s">
        <v>2464</v>
      </c>
      <c r="E341" s="11" t="s">
        <v>2465</v>
      </c>
      <c r="F341" s="11" t="s">
        <v>5010</v>
      </c>
      <c r="G341" t="s">
        <v>4234</v>
      </c>
    </row>
    <row r="342" spans="1:7" ht="16.5" x14ac:dyDescent="0.35">
      <c r="A342" s="24" t="s">
        <v>4237</v>
      </c>
      <c r="B342" s="26" t="s">
        <v>7119</v>
      </c>
      <c r="C342" s="74">
        <v>220182</v>
      </c>
      <c r="D342" s="11" t="s">
        <v>2418</v>
      </c>
      <c r="E342" s="11" t="s">
        <v>67</v>
      </c>
      <c r="F342" s="11" t="s">
        <v>5011</v>
      </c>
      <c r="G342" t="s">
        <v>4234</v>
      </c>
    </row>
    <row r="343" spans="1:7" ht="16.5" x14ac:dyDescent="0.35">
      <c r="A343" s="24" t="s">
        <v>4237</v>
      </c>
      <c r="B343" s="26" t="s">
        <v>7140</v>
      </c>
      <c r="C343" s="74">
        <v>195226</v>
      </c>
      <c r="D343" s="11" t="s">
        <v>711</v>
      </c>
      <c r="E343" s="11" t="s">
        <v>712</v>
      </c>
      <c r="F343" s="11" t="s">
        <v>5012</v>
      </c>
      <c r="G343" t="s">
        <v>4234</v>
      </c>
    </row>
    <row r="344" spans="1:7" ht="16.5" x14ac:dyDescent="0.35">
      <c r="A344" s="24" t="s">
        <v>4237</v>
      </c>
      <c r="B344" s="26" t="s">
        <v>7152</v>
      </c>
      <c r="C344" s="74">
        <v>220188</v>
      </c>
      <c r="D344" s="11" t="s">
        <v>2453</v>
      </c>
      <c r="E344" s="11" t="s">
        <v>2454</v>
      </c>
      <c r="F344" s="11" t="s">
        <v>5013</v>
      </c>
      <c r="G344" t="s">
        <v>4234</v>
      </c>
    </row>
    <row r="345" spans="1:7" ht="16.5" x14ac:dyDescent="0.35">
      <c r="A345" s="24" t="s">
        <v>4237</v>
      </c>
      <c r="B345" s="26" t="s">
        <v>7167</v>
      </c>
      <c r="C345" s="74">
        <v>220191</v>
      </c>
      <c r="D345" s="11" t="s">
        <v>2475</v>
      </c>
      <c r="E345" s="11" t="s">
        <v>2476</v>
      </c>
      <c r="F345" s="11" t="s">
        <v>5014</v>
      </c>
      <c r="G345" t="s">
        <v>4234</v>
      </c>
    </row>
    <row r="346" spans="1:7" ht="16.5" x14ac:dyDescent="0.35">
      <c r="A346" s="24" t="s">
        <v>4237</v>
      </c>
      <c r="B346" s="26" t="s">
        <v>7152</v>
      </c>
      <c r="C346" s="74">
        <v>220189</v>
      </c>
      <c r="D346" s="11" t="s">
        <v>2455</v>
      </c>
      <c r="E346" s="11" t="s">
        <v>2456</v>
      </c>
      <c r="F346" s="11" t="s">
        <v>5015</v>
      </c>
      <c r="G346" t="s">
        <v>4234</v>
      </c>
    </row>
    <row r="347" spans="1:7" ht="16.5" x14ac:dyDescent="0.35">
      <c r="A347" s="24" t="s">
        <v>4238</v>
      </c>
      <c r="B347" s="26" t="s">
        <v>4349</v>
      </c>
      <c r="C347" s="74">
        <v>195313</v>
      </c>
      <c r="D347" s="11" t="s">
        <v>1011</v>
      </c>
      <c r="E347" s="11" t="s">
        <v>1012</v>
      </c>
      <c r="F347" s="11" t="s">
        <v>5016</v>
      </c>
      <c r="G347" t="s">
        <v>4234</v>
      </c>
    </row>
    <row r="348" spans="1:7" ht="16.5" x14ac:dyDescent="0.35">
      <c r="A348" s="24" t="s">
        <v>4238</v>
      </c>
      <c r="B348" s="26" t="s">
        <v>4343</v>
      </c>
      <c r="C348" s="74">
        <v>195304</v>
      </c>
      <c r="D348" s="11" t="s">
        <v>2531</v>
      </c>
      <c r="E348" s="11" t="s">
        <v>2532</v>
      </c>
      <c r="F348" s="11" t="s">
        <v>5017</v>
      </c>
      <c r="G348" t="s">
        <v>4234</v>
      </c>
    </row>
    <row r="349" spans="1:7" ht="16.5" x14ac:dyDescent="0.35">
      <c r="A349" s="24" t="s">
        <v>4238</v>
      </c>
      <c r="B349" s="26" t="s">
        <v>4337</v>
      </c>
      <c r="C349" s="74">
        <v>195295</v>
      </c>
      <c r="D349" s="11" t="s">
        <v>960</v>
      </c>
      <c r="E349" s="11" t="s">
        <v>961</v>
      </c>
      <c r="F349" s="11" t="s">
        <v>5018</v>
      </c>
      <c r="G349" t="s">
        <v>4234</v>
      </c>
    </row>
    <row r="350" spans="1:7" ht="16.5" x14ac:dyDescent="0.35">
      <c r="A350" s="24" t="s">
        <v>4238</v>
      </c>
      <c r="B350" s="26" t="s">
        <v>4357</v>
      </c>
      <c r="C350" s="74">
        <v>195323</v>
      </c>
      <c r="D350" s="11" t="s">
        <v>1047</v>
      </c>
      <c r="E350" s="11" t="s">
        <v>1048</v>
      </c>
      <c r="F350" s="11" t="s">
        <v>5019</v>
      </c>
      <c r="G350" t="s">
        <v>4234</v>
      </c>
    </row>
    <row r="351" spans="1:7" ht="16.5" x14ac:dyDescent="0.35">
      <c r="A351" s="24" t="s">
        <v>4238</v>
      </c>
      <c r="B351" s="26" t="s">
        <v>4350</v>
      </c>
      <c r="C351" s="74">
        <v>195314</v>
      </c>
      <c r="D351" s="11" t="s">
        <v>1015</v>
      </c>
      <c r="E351" s="11" t="s">
        <v>1016</v>
      </c>
      <c r="F351" s="11" t="s">
        <v>5020</v>
      </c>
      <c r="G351" t="s">
        <v>4234</v>
      </c>
    </row>
    <row r="352" spans="1:7" ht="16.5" x14ac:dyDescent="0.35">
      <c r="A352" s="24" t="s">
        <v>4238</v>
      </c>
      <c r="B352" s="26" t="s">
        <v>4334</v>
      </c>
      <c r="C352" s="74">
        <v>195288</v>
      </c>
      <c r="D352" s="11" t="s">
        <v>948</v>
      </c>
      <c r="E352" s="11" t="s">
        <v>949</v>
      </c>
      <c r="F352" s="11" t="s">
        <v>5021</v>
      </c>
      <c r="G352" t="s">
        <v>4234</v>
      </c>
    </row>
    <row r="353" spans="1:7" ht="16.5" x14ac:dyDescent="0.35">
      <c r="A353" s="24" t="s">
        <v>4238</v>
      </c>
      <c r="B353" s="26" t="s">
        <v>7179</v>
      </c>
      <c r="C353" s="74">
        <v>195327</v>
      </c>
      <c r="D353" s="11" t="s">
        <v>2564</v>
      </c>
      <c r="E353" s="11" t="s">
        <v>2565</v>
      </c>
      <c r="F353" s="11" t="s">
        <v>5022</v>
      </c>
      <c r="G353" t="s">
        <v>4234</v>
      </c>
    </row>
    <row r="354" spans="1:7" ht="16.5" x14ac:dyDescent="0.35">
      <c r="A354" s="24" t="s">
        <v>4238</v>
      </c>
      <c r="B354" s="26" t="s">
        <v>7179</v>
      </c>
      <c r="C354" s="74">
        <v>195328</v>
      </c>
      <c r="D354" s="11" t="s">
        <v>2562</v>
      </c>
      <c r="E354" s="11" t="s">
        <v>2563</v>
      </c>
      <c r="F354" s="11" t="s">
        <v>5023</v>
      </c>
      <c r="G354" t="s">
        <v>4234</v>
      </c>
    </row>
    <row r="355" spans="1:7" ht="16.5" x14ac:dyDescent="0.35">
      <c r="A355" s="24" t="s">
        <v>4238</v>
      </c>
      <c r="B355" s="26" t="s">
        <v>4333</v>
      </c>
      <c r="C355" s="74">
        <v>195285</v>
      </c>
      <c r="D355" s="11" t="s">
        <v>2495</v>
      </c>
      <c r="E355" s="11" t="s">
        <v>2496</v>
      </c>
      <c r="F355" s="11" t="s">
        <v>5024</v>
      </c>
      <c r="G355" t="s">
        <v>4234</v>
      </c>
    </row>
    <row r="356" spans="1:7" ht="16.5" x14ac:dyDescent="0.35">
      <c r="A356" s="24" t="s">
        <v>4238</v>
      </c>
      <c r="B356" s="26" t="s">
        <v>4354</v>
      </c>
      <c r="C356" s="74">
        <v>195320</v>
      </c>
      <c r="D356" s="11" t="s">
        <v>1035</v>
      </c>
      <c r="E356" s="11" t="s">
        <v>1036</v>
      </c>
      <c r="F356" s="11" t="s">
        <v>5025</v>
      </c>
      <c r="G356" t="s">
        <v>4234</v>
      </c>
    </row>
    <row r="357" spans="1:7" ht="16.5" x14ac:dyDescent="0.35">
      <c r="A357" s="24" t="s">
        <v>4238</v>
      </c>
      <c r="B357" s="26" t="s">
        <v>4352</v>
      </c>
      <c r="C357" s="74">
        <v>195318</v>
      </c>
      <c r="D357" s="11" t="s">
        <v>1027</v>
      </c>
      <c r="E357" s="11" t="s">
        <v>1028</v>
      </c>
      <c r="F357" s="11" t="s">
        <v>5026</v>
      </c>
      <c r="G357" t="s">
        <v>4234</v>
      </c>
    </row>
    <row r="358" spans="1:7" ht="16.5" x14ac:dyDescent="0.35">
      <c r="A358" s="24" t="s">
        <v>4238</v>
      </c>
      <c r="B358" s="26" t="s">
        <v>4359</v>
      </c>
      <c r="C358" s="74">
        <v>195325</v>
      </c>
      <c r="D358" s="11" t="s">
        <v>1055</v>
      </c>
      <c r="E358" s="11" t="s">
        <v>1056</v>
      </c>
      <c r="F358" s="11" t="s">
        <v>5027</v>
      </c>
      <c r="G358" t="s">
        <v>4234</v>
      </c>
    </row>
    <row r="359" spans="1:7" ht="16.5" x14ac:dyDescent="0.35">
      <c r="A359" s="24" t="s">
        <v>4238</v>
      </c>
      <c r="B359" s="26" t="s">
        <v>4355</v>
      </c>
      <c r="C359" s="74">
        <v>195321</v>
      </c>
      <c r="D359" s="11" t="s">
        <v>1039</v>
      </c>
      <c r="E359" s="11" t="s">
        <v>1040</v>
      </c>
      <c r="F359" s="11" t="s">
        <v>5028</v>
      </c>
      <c r="G359" t="s">
        <v>4234</v>
      </c>
    </row>
    <row r="360" spans="1:7" ht="16.5" x14ac:dyDescent="0.35">
      <c r="A360" s="24" t="s">
        <v>4238</v>
      </c>
      <c r="B360" s="26" t="s">
        <v>4362</v>
      </c>
      <c r="C360" s="74">
        <v>195331</v>
      </c>
      <c r="D360" s="11" t="s">
        <v>1071</v>
      </c>
      <c r="E360" s="11" t="s">
        <v>1072</v>
      </c>
      <c r="F360" s="11" t="s">
        <v>5029</v>
      </c>
      <c r="G360" t="s">
        <v>4234</v>
      </c>
    </row>
    <row r="361" spans="1:7" ht="16.5" x14ac:dyDescent="0.35">
      <c r="A361" s="24" t="s">
        <v>4238</v>
      </c>
      <c r="B361" s="26" t="s">
        <v>7178</v>
      </c>
      <c r="C361" s="74">
        <v>195316</v>
      </c>
      <c r="D361" s="11" t="s">
        <v>1023</v>
      </c>
      <c r="E361" s="11" t="s">
        <v>1024</v>
      </c>
      <c r="F361" s="11" t="s">
        <v>5030</v>
      </c>
      <c r="G361" t="s">
        <v>4234</v>
      </c>
    </row>
    <row r="362" spans="1:7" ht="16.5" x14ac:dyDescent="0.35">
      <c r="A362" s="24" t="s">
        <v>4238</v>
      </c>
      <c r="B362" s="26" t="s">
        <v>7177</v>
      </c>
      <c r="C362" s="74">
        <v>195303</v>
      </c>
      <c r="D362" s="11" t="s">
        <v>984</v>
      </c>
      <c r="E362" s="11" t="s">
        <v>985</v>
      </c>
      <c r="F362" s="11" t="s">
        <v>5031</v>
      </c>
      <c r="G362" t="s">
        <v>4234</v>
      </c>
    </row>
    <row r="363" spans="1:7" ht="16.5" x14ac:dyDescent="0.35">
      <c r="A363" s="24" t="s">
        <v>4238</v>
      </c>
      <c r="B363" s="26" t="s">
        <v>4334</v>
      </c>
      <c r="C363" s="74">
        <v>195290</v>
      </c>
      <c r="D363" s="11" t="s">
        <v>2504</v>
      </c>
      <c r="E363" s="11" t="s">
        <v>2505</v>
      </c>
      <c r="F363" s="11" t="s">
        <v>5032</v>
      </c>
      <c r="G363" t="s">
        <v>4234</v>
      </c>
    </row>
    <row r="364" spans="1:7" ht="16.5" x14ac:dyDescent="0.35">
      <c r="A364" s="24" t="s">
        <v>4238</v>
      </c>
      <c r="B364" s="26" t="s">
        <v>4334</v>
      </c>
      <c r="C364" s="74">
        <v>195289</v>
      </c>
      <c r="D364" s="11" t="s">
        <v>2501</v>
      </c>
      <c r="E364" s="11" t="s">
        <v>2502</v>
      </c>
      <c r="F364" s="11" t="s">
        <v>5033</v>
      </c>
      <c r="G364" t="s">
        <v>4234</v>
      </c>
    </row>
    <row r="365" spans="1:7" ht="16.5" x14ac:dyDescent="0.35">
      <c r="A365" s="24" t="s">
        <v>4238</v>
      </c>
      <c r="B365" s="26" t="s">
        <v>4339</v>
      </c>
      <c r="C365" s="74">
        <v>195298</v>
      </c>
      <c r="D365" s="11" t="s">
        <v>2521</v>
      </c>
      <c r="E365" s="11" t="s">
        <v>2522</v>
      </c>
      <c r="F365" s="11" t="s">
        <v>5034</v>
      </c>
      <c r="G365" t="s">
        <v>4234</v>
      </c>
    </row>
    <row r="366" spans="1:7" ht="16.5" x14ac:dyDescent="0.35">
      <c r="A366" s="24" t="s">
        <v>4238</v>
      </c>
      <c r="B366" s="26" t="s">
        <v>4335</v>
      </c>
      <c r="C366" s="74">
        <v>195291</v>
      </c>
      <c r="D366" s="11" t="s">
        <v>2507</v>
      </c>
      <c r="E366" s="11" t="s">
        <v>2508</v>
      </c>
      <c r="F366" s="11" t="s">
        <v>5035</v>
      </c>
      <c r="G366" t="s">
        <v>4234</v>
      </c>
    </row>
    <row r="367" spans="1:7" ht="16.5" x14ac:dyDescent="0.35">
      <c r="A367" s="24" t="s">
        <v>4238</v>
      </c>
      <c r="B367" s="26" t="s">
        <v>4335</v>
      </c>
      <c r="C367" s="74">
        <v>195292</v>
      </c>
      <c r="D367" s="11" t="s">
        <v>2510</v>
      </c>
      <c r="E367" s="11" t="s">
        <v>2511</v>
      </c>
      <c r="F367" s="11" t="s">
        <v>5036</v>
      </c>
      <c r="G367" t="s">
        <v>4234</v>
      </c>
    </row>
    <row r="368" spans="1:7" ht="16.5" x14ac:dyDescent="0.35">
      <c r="A368" s="24" t="s">
        <v>4238</v>
      </c>
      <c r="B368" s="26" t="s">
        <v>4332</v>
      </c>
      <c r="C368" s="74">
        <v>195283</v>
      </c>
      <c r="D368" s="11" t="s">
        <v>2491</v>
      </c>
      <c r="E368" s="11" t="s">
        <v>2492</v>
      </c>
      <c r="F368" s="11" t="s">
        <v>5037</v>
      </c>
      <c r="G368" t="s">
        <v>4234</v>
      </c>
    </row>
    <row r="369" spans="1:7" ht="16.5" x14ac:dyDescent="0.35">
      <c r="A369" s="24" t="s">
        <v>4238</v>
      </c>
      <c r="B369" s="26" t="s">
        <v>4342</v>
      </c>
      <c r="C369" s="74">
        <v>195302</v>
      </c>
      <c r="D369" s="11" t="s">
        <v>980</v>
      </c>
      <c r="E369" s="11" t="s">
        <v>981</v>
      </c>
      <c r="F369" s="11" t="s">
        <v>5038</v>
      </c>
      <c r="G369" t="s">
        <v>4234</v>
      </c>
    </row>
    <row r="370" spans="1:7" ht="16.5" x14ac:dyDescent="0.35">
      <c r="A370" s="24" t="s">
        <v>4238</v>
      </c>
      <c r="B370" s="26" t="s">
        <v>4356</v>
      </c>
      <c r="C370" s="74">
        <v>195322</v>
      </c>
      <c r="D370" s="11" t="s">
        <v>1043</v>
      </c>
      <c r="E370" s="11" t="s">
        <v>1044</v>
      </c>
      <c r="F370" s="11" t="s">
        <v>5039</v>
      </c>
      <c r="G370" t="s">
        <v>4234</v>
      </c>
    </row>
    <row r="371" spans="1:7" ht="16.5" x14ac:dyDescent="0.35">
      <c r="A371" s="24" t="s">
        <v>4238</v>
      </c>
      <c r="B371" s="26" t="s">
        <v>4338</v>
      </c>
      <c r="C371" s="74">
        <v>195296</v>
      </c>
      <c r="D371" s="11" t="s">
        <v>964</v>
      </c>
      <c r="E371" s="11" t="s">
        <v>965</v>
      </c>
      <c r="F371" s="11" t="s">
        <v>5040</v>
      </c>
      <c r="G371" t="s">
        <v>4234</v>
      </c>
    </row>
    <row r="372" spans="1:7" ht="16.5" x14ac:dyDescent="0.35">
      <c r="A372" s="24" t="s">
        <v>4238</v>
      </c>
      <c r="B372" s="26" t="s">
        <v>4364</v>
      </c>
      <c r="C372" s="74">
        <v>195333</v>
      </c>
      <c r="D372" s="11" t="s">
        <v>2574</v>
      </c>
      <c r="E372" s="11" t="s">
        <v>2575</v>
      </c>
      <c r="F372" s="11" t="s">
        <v>5041</v>
      </c>
      <c r="G372" t="s">
        <v>4234</v>
      </c>
    </row>
    <row r="373" spans="1:7" ht="16.5" x14ac:dyDescent="0.35">
      <c r="A373" s="24" t="s">
        <v>4238</v>
      </c>
      <c r="B373" s="26" t="s">
        <v>4364</v>
      </c>
      <c r="C373" s="74">
        <v>195334</v>
      </c>
      <c r="D373" s="11" t="s">
        <v>2577</v>
      </c>
      <c r="E373" s="11" t="s">
        <v>2578</v>
      </c>
      <c r="F373" s="11" t="s">
        <v>5042</v>
      </c>
      <c r="G373" t="s">
        <v>4234</v>
      </c>
    </row>
    <row r="374" spans="1:7" ht="16.5" x14ac:dyDescent="0.35">
      <c r="A374" s="24" t="s">
        <v>4238</v>
      </c>
      <c r="B374" s="26" t="s">
        <v>4360</v>
      </c>
      <c r="C374" s="74">
        <v>195326</v>
      </c>
      <c r="D374" s="11" t="s">
        <v>1059</v>
      </c>
      <c r="E374" s="11" t="s">
        <v>1060</v>
      </c>
      <c r="F374" s="11" t="s">
        <v>5043</v>
      </c>
      <c r="G374" t="s">
        <v>4234</v>
      </c>
    </row>
    <row r="375" spans="1:7" ht="16.5" x14ac:dyDescent="0.35">
      <c r="A375" s="24" t="s">
        <v>4238</v>
      </c>
      <c r="B375" s="26" t="s">
        <v>4336</v>
      </c>
      <c r="C375" s="74">
        <v>195293</v>
      </c>
      <c r="D375" s="11" t="s">
        <v>2513</v>
      </c>
      <c r="E375" s="11" t="s">
        <v>2514</v>
      </c>
      <c r="F375" s="11" t="s">
        <v>5044</v>
      </c>
      <c r="G375" t="s">
        <v>4234</v>
      </c>
    </row>
    <row r="376" spans="1:7" ht="16.5" x14ac:dyDescent="0.35">
      <c r="A376" s="24" t="s">
        <v>4238</v>
      </c>
      <c r="B376" s="26" t="s">
        <v>4336</v>
      </c>
      <c r="C376" s="74">
        <v>195294</v>
      </c>
      <c r="D376" s="11" t="s">
        <v>2516</v>
      </c>
      <c r="E376" s="11" t="s">
        <v>2517</v>
      </c>
      <c r="F376" s="11" t="s">
        <v>5045</v>
      </c>
      <c r="G376" t="s">
        <v>4234</v>
      </c>
    </row>
    <row r="377" spans="1:7" ht="16.5" x14ac:dyDescent="0.35">
      <c r="A377" s="24" t="s">
        <v>4238</v>
      </c>
      <c r="B377" s="26" t="s">
        <v>4332</v>
      </c>
      <c r="C377" s="74">
        <v>195282</v>
      </c>
      <c r="D377" s="11" t="s">
        <v>936</v>
      </c>
      <c r="E377" s="11" t="s">
        <v>937</v>
      </c>
      <c r="F377" s="11" t="s">
        <v>5046</v>
      </c>
      <c r="G377" t="s">
        <v>4234</v>
      </c>
    </row>
    <row r="378" spans="1:7" ht="16.5" x14ac:dyDescent="0.35">
      <c r="A378" s="24" t="s">
        <v>4238</v>
      </c>
      <c r="B378" s="26" t="s">
        <v>4347</v>
      </c>
      <c r="C378" s="74">
        <v>195309</v>
      </c>
      <c r="D378" s="11" t="s">
        <v>2540</v>
      </c>
      <c r="E378" s="11" t="s">
        <v>2541</v>
      </c>
      <c r="F378" s="11" t="s">
        <v>5047</v>
      </c>
      <c r="G378" t="s">
        <v>4234</v>
      </c>
    </row>
    <row r="379" spans="1:7" ht="16.5" x14ac:dyDescent="0.35">
      <c r="A379" s="24" t="s">
        <v>4238</v>
      </c>
      <c r="B379" s="26" t="s">
        <v>4345</v>
      </c>
      <c r="C379" s="74">
        <v>195307</v>
      </c>
      <c r="D379" s="11" t="s">
        <v>995</v>
      </c>
      <c r="E379" s="11" t="s">
        <v>996</v>
      </c>
      <c r="F379" s="11" t="s">
        <v>5048</v>
      </c>
      <c r="G379" t="s">
        <v>4234</v>
      </c>
    </row>
    <row r="380" spans="1:7" ht="16.5" x14ac:dyDescent="0.35">
      <c r="A380" s="24" t="s">
        <v>4238</v>
      </c>
      <c r="B380" s="26" t="s">
        <v>7176</v>
      </c>
      <c r="C380" s="74">
        <v>195286</v>
      </c>
      <c r="D380" s="11" t="s">
        <v>944</v>
      </c>
      <c r="E380" s="11" t="s">
        <v>945</v>
      </c>
      <c r="F380" s="11" t="s">
        <v>5049</v>
      </c>
      <c r="G380" t="s">
        <v>4234</v>
      </c>
    </row>
    <row r="381" spans="1:7" ht="16.5" x14ac:dyDescent="0.35">
      <c r="A381" s="24" t="s">
        <v>4238</v>
      </c>
      <c r="B381" s="26" t="s">
        <v>4339</v>
      </c>
      <c r="C381" s="74">
        <v>195297</v>
      </c>
      <c r="D381" s="11" t="s">
        <v>968</v>
      </c>
      <c r="E381" s="11" t="s">
        <v>969</v>
      </c>
      <c r="F381" s="11" t="s">
        <v>5050</v>
      </c>
      <c r="G381" t="s">
        <v>4234</v>
      </c>
    </row>
    <row r="382" spans="1:7" ht="16.5" x14ac:dyDescent="0.35">
      <c r="A382" s="24" t="s">
        <v>4238</v>
      </c>
      <c r="B382" s="26" t="s">
        <v>4348</v>
      </c>
      <c r="C382" s="74">
        <v>195312</v>
      </c>
      <c r="D382" s="11" t="s">
        <v>2547</v>
      </c>
      <c r="E382" s="11" t="s">
        <v>2548</v>
      </c>
      <c r="F382" s="11" t="s">
        <v>5051</v>
      </c>
      <c r="G382" t="s">
        <v>4234</v>
      </c>
    </row>
    <row r="383" spans="1:7" ht="16.5" x14ac:dyDescent="0.35">
      <c r="A383" s="24" t="s">
        <v>4238</v>
      </c>
      <c r="B383" s="26" t="s">
        <v>7176</v>
      </c>
      <c r="C383" s="74">
        <v>195287</v>
      </c>
      <c r="D383" s="11" t="s">
        <v>2498</v>
      </c>
      <c r="E383" s="11" t="s">
        <v>2499</v>
      </c>
      <c r="F383" s="11" t="s">
        <v>5052</v>
      </c>
      <c r="G383" t="s">
        <v>4234</v>
      </c>
    </row>
    <row r="384" spans="1:7" ht="16.5" x14ac:dyDescent="0.35">
      <c r="A384" s="24" t="s">
        <v>4238</v>
      </c>
      <c r="B384" s="26" t="s">
        <v>4348</v>
      </c>
      <c r="C384" s="74">
        <v>195311</v>
      </c>
      <c r="D384" s="11" t="s">
        <v>2544</v>
      </c>
      <c r="E384" s="11" t="s">
        <v>2545</v>
      </c>
      <c r="F384" s="11" t="s">
        <v>5053</v>
      </c>
      <c r="G384" t="s">
        <v>4234</v>
      </c>
    </row>
    <row r="385" spans="1:7" ht="16.5" x14ac:dyDescent="0.35">
      <c r="A385" s="24" t="s">
        <v>4238</v>
      </c>
      <c r="B385" s="26" t="s">
        <v>4333</v>
      </c>
      <c r="C385" s="74">
        <v>195284</v>
      </c>
      <c r="D385" s="11" t="s">
        <v>940</v>
      </c>
      <c r="E385" s="11" t="s">
        <v>941</v>
      </c>
      <c r="F385" s="11" t="s">
        <v>5054</v>
      </c>
      <c r="G385" t="s">
        <v>4234</v>
      </c>
    </row>
    <row r="386" spans="1:7" ht="16.5" x14ac:dyDescent="0.35">
      <c r="A386" s="24" t="s">
        <v>4238</v>
      </c>
      <c r="B386" s="26" t="s">
        <v>4341</v>
      </c>
      <c r="C386" s="74">
        <v>195300</v>
      </c>
      <c r="D386" s="11" t="s">
        <v>976</v>
      </c>
      <c r="E386" s="11" t="s">
        <v>977</v>
      </c>
      <c r="F386" s="11" t="s">
        <v>5055</v>
      </c>
      <c r="G386" t="s">
        <v>4234</v>
      </c>
    </row>
    <row r="387" spans="1:7" ht="16.5" x14ac:dyDescent="0.35">
      <c r="A387" s="24" t="s">
        <v>4238</v>
      </c>
      <c r="B387" s="26" t="s">
        <v>4343</v>
      </c>
      <c r="C387" s="74">
        <v>195305</v>
      </c>
      <c r="D387" s="11" t="s">
        <v>2534</v>
      </c>
      <c r="E387" s="11" t="s">
        <v>2535</v>
      </c>
      <c r="F387" s="11" t="s">
        <v>5056</v>
      </c>
      <c r="G387" t="s">
        <v>4234</v>
      </c>
    </row>
    <row r="388" spans="1:7" ht="16.5" x14ac:dyDescent="0.35">
      <c r="A388" s="24" t="s">
        <v>4238</v>
      </c>
      <c r="B388" s="26" t="s">
        <v>4341</v>
      </c>
      <c r="C388" s="74">
        <v>195301</v>
      </c>
      <c r="D388" s="11" t="s">
        <v>2527</v>
      </c>
      <c r="E388" s="11" t="s">
        <v>2528</v>
      </c>
      <c r="F388" s="11" t="s">
        <v>5057</v>
      </c>
      <c r="G388" t="s">
        <v>4234</v>
      </c>
    </row>
    <row r="389" spans="1:7" ht="16.5" x14ac:dyDescent="0.35">
      <c r="A389" s="24" t="s">
        <v>4238</v>
      </c>
      <c r="B389" s="26" t="s">
        <v>4353</v>
      </c>
      <c r="C389" s="74">
        <v>195319</v>
      </c>
      <c r="D389" s="11" t="s">
        <v>1031</v>
      </c>
      <c r="E389" s="11" t="s">
        <v>1032</v>
      </c>
      <c r="F389" s="11" t="s">
        <v>5058</v>
      </c>
      <c r="G389" t="s">
        <v>4234</v>
      </c>
    </row>
    <row r="390" spans="1:7" ht="16.5" x14ac:dyDescent="0.35">
      <c r="A390" s="24" t="s">
        <v>4238</v>
      </c>
      <c r="B390" s="26" t="s">
        <v>4361</v>
      </c>
      <c r="C390" s="74">
        <v>195329</v>
      </c>
      <c r="D390" s="11" t="s">
        <v>2566</v>
      </c>
      <c r="E390" s="11" t="s">
        <v>2567</v>
      </c>
      <c r="F390" s="11" t="s">
        <v>5059</v>
      </c>
      <c r="G390" t="s">
        <v>4234</v>
      </c>
    </row>
    <row r="391" spans="1:7" ht="16.5" x14ac:dyDescent="0.35">
      <c r="A391" s="24" t="s">
        <v>4238</v>
      </c>
      <c r="B391" s="26" t="s">
        <v>4361</v>
      </c>
      <c r="C391" s="74">
        <v>195330</v>
      </c>
      <c r="D391" s="11" t="s">
        <v>2569</v>
      </c>
      <c r="E391" s="11" t="s">
        <v>2570</v>
      </c>
      <c r="F391" s="11" t="s">
        <v>5060</v>
      </c>
      <c r="G391" t="s">
        <v>4234</v>
      </c>
    </row>
    <row r="392" spans="1:7" ht="16.5" x14ac:dyDescent="0.35">
      <c r="A392" s="24" t="s">
        <v>4238</v>
      </c>
      <c r="B392" s="26" t="s">
        <v>7178</v>
      </c>
      <c r="C392" s="74">
        <v>195317</v>
      </c>
      <c r="D392" s="11" t="s">
        <v>1928</v>
      </c>
      <c r="E392" s="11" t="s">
        <v>1929</v>
      </c>
      <c r="F392" s="11" t="s">
        <v>5061</v>
      </c>
      <c r="G392" t="s">
        <v>4234</v>
      </c>
    </row>
    <row r="393" spans="1:7" ht="16.5" x14ac:dyDescent="0.35">
      <c r="A393" s="24" t="s">
        <v>4238</v>
      </c>
      <c r="B393" s="26" t="s">
        <v>4346</v>
      </c>
      <c r="C393" s="74">
        <v>195308</v>
      </c>
      <c r="D393" s="11" t="s">
        <v>999</v>
      </c>
      <c r="E393" s="11" t="s">
        <v>1000</v>
      </c>
      <c r="F393" s="11" t="s">
        <v>5062</v>
      </c>
      <c r="G393" t="s">
        <v>4234</v>
      </c>
    </row>
    <row r="394" spans="1:7" ht="16.5" x14ac:dyDescent="0.35">
      <c r="A394" s="24" t="s">
        <v>4238</v>
      </c>
      <c r="B394" s="26" t="s">
        <v>4331</v>
      </c>
      <c r="C394" s="74">
        <v>195280</v>
      </c>
      <c r="D394" s="11" t="s">
        <v>932</v>
      </c>
      <c r="E394" s="11" t="s">
        <v>933</v>
      </c>
      <c r="F394" s="11" t="s">
        <v>5063</v>
      </c>
      <c r="G394" t="s">
        <v>4234</v>
      </c>
    </row>
    <row r="395" spans="1:7" ht="16.5" x14ac:dyDescent="0.35">
      <c r="A395" s="24" t="s">
        <v>4238</v>
      </c>
      <c r="B395" s="26" t="s">
        <v>4358</v>
      </c>
      <c r="C395" s="74">
        <v>195324</v>
      </c>
      <c r="D395" s="11" t="s">
        <v>1051</v>
      </c>
      <c r="E395" s="11" t="s">
        <v>1052</v>
      </c>
      <c r="F395" s="11" t="s">
        <v>5064</v>
      </c>
      <c r="G395" t="s">
        <v>4234</v>
      </c>
    </row>
    <row r="396" spans="1:7" ht="16.5" x14ac:dyDescent="0.35">
      <c r="A396" s="24" t="s">
        <v>4238</v>
      </c>
      <c r="B396" s="26" t="s">
        <v>4347</v>
      </c>
      <c r="C396" s="74">
        <v>195310</v>
      </c>
      <c r="D396" s="11" t="s">
        <v>1003</v>
      </c>
      <c r="E396" s="11" t="s">
        <v>1004</v>
      </c>
      <c r="F396" s="11" t="s">
        <v>5065</v>
      </c>
      <c r="G396" t="s">
        <v>4234</v>
      </c>
    </row>
    <row r="397" spans="1:7" ht="16.5" x14ac:dyDescent="0.35">
      <c r="A397" s="24" t="s">
        <v>4238</v>
      </c>
      <c r="B397" s="26" t="s">
        <v>4331</v>
      </c>
      <c r="C397" s="74">
        <v>195281</v>
      </c>
      <c r="D397" s="11" t="s">
        <v>2092</v>
      </c>
      <c r="E397" s="11" t="s">
        <v>2093</v>
      </c>
      <c r="F397" s="11" t="s">
        <v>5066</v>
      </c>
      <c r="G397" t="s">
        <v>4234</v>
      </c>
    </row>
    <row r="398" spans="1:7" ht="16.5" x14ac:dyDescent="0.35">
      <c r="A398" s="24" t="s">
        <v>4238</v>
      </c>
      <c r="B398" s="26" t="s">
        <v>4351</v>
      </c>
      <c r="C398" s="74">
        <v>195315</v>
      </c>
      <c r="D398" s="11" t="s">
        <v>1019</v>
      </c>
      <c r="E398" s="11" t="s">
        <v>1020</v>
      </c>
      <c r="F398" s="11" t="s">
        <v>5067</v>
      </c>
      <c r="G398" t="s">
        <v>4234</v>
      </c>
    </row>
    <row r="399" spans="1:7" ht="16.5" x14ac:dyDescent="0.35">
      <c r="A399" s="24" t="s">
        <v>4238</v>
      </c>
      <c r="B399" s="26" t="s">
        <v>4344</v>
      </c>
      <c r="C399" s="74">
        <v>195306</v>
      </c>
      <c r="D399" s="11" t="s">
        <v>907</v>
      </c>
      <c r="E399" s="11" t="s">
        <v>992</v>
      </c>
      <c r="F399" s="11" t="s">
        <v>5068</v>
      </c>
      <c r="G399" t="s">
        <v>4234</v>
      </c>
    </row>
    <row r="400" spans="1:7" ht="16.5" x14ac:dyDescent="0.35">
      <c r="A400" s="24" t="s">
        <v>4238</v>
      </c>
      <c r="B400" s="26" t="s">
        <v>4340</v>
      </c>
      <c r="C400" s="74">
        <v>195299</v>
      </c>
      <c r="D400" s="11" t="s">
        <v>972</v>
      </c>
      <c r="E400" s="11" t="s">
        <v>973</v>
      </c>
      <c r="F400" s="11" t="s">
        <v>5069</v>
      </c>
      <c r="G400" t="s">
        <v>4234</v>
      </c>
    </row>
    <row r="401" spans="1:7" ht="16.5" x14ac:dyDescent="0.35">
      <c r="A401" s="24" t="s">
        <v>4238</v>
      </c>
      <c r="B401" s="26" t="s">
        <v>4363</v>
      </c>
      <c r="C401" s="74">
        <v>195332</v>
      </c>
      <c r="D401" s="11" t="s">
        <v>1075</v>
      </c>
      <c r="E401" s="11" t="s">
        <v>1076</v>
      </c>
      <c r="F401" s="11" t="s">
        <v>5070</v>
      </c>
      <c r="G401" t="s">
        <v>4234</v>
      </c>
    </row>
    <row r="402" spans="1:7" ht="16.5" x14ac:dyDescent="0.35">
      <c r="A402" s="24" t="s">
        <v>4239</v>
      </c>
      <c r="B402" s="26" t="s">
        <v>4367</v>
      </c>
      <c r="C402" s="74">
        <v>195339</v>
      </c>
      <c r="D402" s="11" t="s">
        <v>1089</v>
      </c>
      <c r="E402" s="11" t="s">
        <v>1090</v>
      </c>
      <c r="F402" s="11" t="s">
        <v>5071</v>
      </c>
      <c r="G402" t="s">
        <v>4234</v>
      </c>
    </row>
    <row r="403" spans="1:7" ht="16.5" x14ac:dyDescent="0.35">
      <c r="A403" s="24" t="s">
        <v>4239</v>
      </c>
      <c r="B403" s="26" t="s">
        <v>4368</v>
      </c>
      <c r="C403" s="74">
        <v>220207</v>
      </c>
      <c r="D403" s="11" t="s">
        <v>2615</v>
      </c>
      <c r="E403" s="11" t="s">
        <v>2616</v>
      </c>
      <c r="F403" s="11" t="s">
        <v>5072</v>
      </c>
      <c r="G403" t="s">
        <v>4234</v>
      </c>
    </row>
    <row r="404" spans="1:7" ht="16.5" x14ac:dyDescent="0.35">
      <c r="A404" s="24" t="s">
        <v>4239</v>
      </c>
      <c r="B404" s="26" t="s">
        <v>4368</v>
      </c>
      <c r="C404" s="74">
        <v>220210</v>
      </c>
      <c r="D404" s="11" t="s">
        <v>2606</v>
      </c>
      <c r="E404" s="11" t="s">
        <v>2607</v>
      </c>
      <c r="F404" s="11" t="s">
        <v>5073</v>
      </c>
      <c r="G404" t="s">
        <v>4234</v>
      </c>
    </row>
    <row r="405" spans="1:7" ht="16.5" x14ac:dyDescent="0.35">
      <c r="A405" s="24" t="s">
        <v>4239</v>
      </c>
      <c r="B405" s="26" t="s">
        <v>4375</v>
      </c>
      <c r="C405" s="74">
        <v>195380</v>
      </c>
      <c r="D405" s="11" t="s">
        <v>2714</v>
      </c>
      <c r="E405" s="11" t="s">
        <v>2715</v>
      </c>
      <c r="F405" s="11" t="s">
        <v>5074</v>
      </c>
      <c r="G405" t="s">
        <v>4234</v>
      </c>
    </row>
    <row r="406" spans="1:7" ht="16.5" x14ac:dyDescent="0.35">
      <c r="A406" s="24" t="s">
        <v>4239</v>
      </c>
      <c r="B406" s="26" t="s">
        <v>4365</v>
      </c>
      <c r="C406" s="74">
        <v>195335</v>
      </c>
      <c r="D406" s="11" t="s">
        <v>1081</v>
      </c>
      <c r="E406" s="11" t="s">
        <v>1082</v>
      </c>
      <c r="F406" s="11" t="s">
        <v>5075</v>
      </c>
      <c r="G406" t="s">
        <v>4234</v>
      </c>
    </row>
    <row r="407" spans="1:7" ht="16.5" x14ac:dyDescent="0.35">
      <c r="A407" s="24" t="s">
        <v>4239</v>
      </c>
      <c r="B407" s="26" t="s">
        <v>4368</v>
      </c>
      <c r="C407" s="74">
        <v>220200</v>
      </c>
      <c r="D407" s="11" t="s">
        <v>2627</v>
      </c>
      <c r="E407" s="11" t="s">
        <v>2434</v>
      </c>
      <c r="F407" s="11" t="s">
        <v>5076</v>
      </c>
      <c r="G407" t="s">
        <v>4234</v>
      </c>
    </row>
    <row r="408" spans="1:7" ht="16.5" x14ac:dyDescent="0.35">
      <c r="A408" s="24" t="s">
        <v>4239</v>
      </c>
      <c r="B408" s="26" t="s">
        <v>4369</v>
      </c>
      <c r="C408" s="74">
        <v>195351</v>
      </c>
      <c r="D408" s="11" t="s">
        <v>1099</v>
      </c>
      <c r="E408" s="11" t="s">
        <v>1100</v>
      </c>
      <c r="F408" s="11" t="s">
        <v>5077</v>
      </c>
      <c r="G408" t="s">
        <v>4234</v>
      </c>
    </row>
    <row r="409" spans="1:7" ht="16.5" x14ac:dyDescent="0.35">
      <c r="A409" s="24" t="s">
        <v>4239</v>
      </c>
      <c r="B409" s="26" t="s">
        <v>4375</v>
      </c>
      <c r="C409" s="74">
        <v>195376</v>
      </c>
      <c r="D409" s="11" t="s">
        <v>2705</v>
      </c>
      <c r="E409" s="11" t="s">
        <v>2706</v>
      </c>
      <c r="F409" s="11" t="s">
        <v>5078</v>
      </c>
      <c r="G409" t="s">
        <v>4234</v>
      </c>
    </row>
    <row r="410" spans="1:7" ht="16.5" x14ac:dyDescent="0.35">
      <c r="A410" s="24" t="s">
        <v>4239</v>
      </c>
      <c r="B410" s="26" t="s">
        <v>4380</v>
      </c>
      <c r="C410" s="74">
        <v>220221</v>
      </c>
      <c r="D410" s="11" t="s">
        <v>2767</v>
      </c>
      <c r="E410" s="11" t="s">
        <v>2768</v>
      </c>
      <c r="F410" s="11" t="s">
        <v>5079</v>
      </c>
      <c r="G410" t="s">
        <v>4234</v>
      </c>
    </row>
    <row r="411" spans="1:7" ht="16.5" x14ac:dyDescent="0.35">
      <c r="A411" s="24" t="s">
        <v>4239</v>
      </c>
      <c r="B411" s="26" t="s">
        <v>4380</v>
      </c>
      <c r="C411" s="74">
        <v>220220</v>
      </c>
      <c r="D411" s="11" t="s">
        <v>2765</v>
      </c>
      <c r="E411" s="11" t="s">
        <v>2766</v>
      </c>
      <c r="F411" s="11" t="s">
        <v>5080</v>
      </c>
      <c r="G411" t="s">
        <v>4234</v>
      </c>
    </row>
    <row r="412" spans="1:7" ht="16.5" x14ac:dyDescent="0.35">
      <c r="A412" s="24" t="s">
        <v>4239</v>
      </c>
      <c r="B412" s="26" t="s">
        <v>4383</v>
      </c>
      <c r="C412" s="74">
        <v>195422</v>
      </c>
      <c r="D412" s="11" t="s">
        <v>2789</v>
      </c>
      <c r="E412" s="11" t="s">
        <v>2790</v>
      </c>
      <c r="F412" s="11" t="s">
        <v>5081</v>
      </c>
      <c r="G412" t="s">
        <v>4234</v>
      </c>
    </row>
    <row r="413" spans="1:7" ht="16.5" x14ac:dyDescent="0.35">
      <c r="A413" s="24" t="s">
        <v>4239</v>
      </c>
      <c r="B413" s="26" t="s">
        <v>4377</v>
      </c>
      <c r="C413" s="74">
        <v>195393</v>
      </c>
      <c r="D413" s="11" t="s">
        <v>2732</v>
      </c>
      <c r="E413" s="11" t="s">
        <v>2733</v>
      </c>
      <c r="F413" s="11" t="s">
        <v>5082</v>
      </c>
      <c r="G413" t="s">
        <v>4234</v>
      </c>
    </row>
    <row r="414" spans="1:7" ht="16.5" x14ac:dyDescent="0.35">
      <c r="A414" s="24" t="s">
        <v>4239</v>
      </c>
      <c r="B414" s="26" t="s">
        <v>4380</v>
      </c>
      <c r="C414" s="74">
        <v>195401</v>
      </c>
      <c r="D414" s="11" t="s">
        <v>2756</v>
      </c>
      <c r="E414" s="11" t="s">
        <v>1145</v>
      </c>
      <c r="F414" s="11" t="s">
        <v>7292</v>
      </c>
      <c r="G414" t="s">
        <v>4234</v>
      </c>
    </row>
    <row r="415" spans="1:7" ht="16.5" x14ac:dyDescent="0.35">
      <c r="A415" s="24" t="s">
        <v>4239</v>
      </c>
      <c r="B415" s="26" t="s">
        <v>4383</v>
      </c>
      <c r="C415" s="74">
        <v>195417</v>
      </c>
      <c r="D415" s="11" t="s">
        <v>2787</v>
      </c>
      <c r="E415" s="11" t="s">
        <v>1157</v>
      </c>
      <c r="F415" s="11" t="s">
        <v>5083</v>
      </c>
      <c r="G415" t="s">
        <v>4234</v>
      </c>
    </row>
    <row r="416" spans="1:7" ht="16.5" x14ac:dyDescent="0.35">
      <c r="A416" s="24" t="s">
        <v>4239</v>
      </c>
      <c r="B416" s="26" t="s">
        <v>4385</v>
      </c>
      <c r="C416" s="74">
        <v>195437</v>
      </c>
      <c r="D416" s="11" t="s">
        <v>2818</v>
      </c>
      <c r="E416" s="11" t="s">
        <v>2819</v>
      </c>
      <c r="F416" s="11" t="s">
        <v>5084</v>
      </c>
      <c r="G416" t="s">
        <v>4234</v>
      </c>
    </row>
    <row r="417" spans="1:7" ht="16.5" x14ac:dyDescent="0.35">
      <c r="A417" s="24" t="s">
        <v>4239</v>
      </c>
      <c r="B417" s="26" t="s">
        <v>4382</v>
      </c>
      <c r="C417" s="74">
        <v>220222</v>
      </c>
      <c r="D417" s="11" t="s">
        <v>2771</v>
      </c>
      <c r="E417" s="11" t="s">
        <v>2772</v>
      </c>
      <c r="F417" s="11" t="s">
        <v>5085</v>
      </c>
      <c r="G417" t="s">
        <v>4234</v>
      </c>
    </row>
    <row r="418" spans="1:7" ht="16.5" x14ac:dyDescent="0.35">
      <c r="A418" s="24" t="s">
        <v>4239</v>
      </c>
      <c r="B418" s="26" t="s">
        <v>4372</v>
      </c>
      <c r="C418" s="74">
        <v>195362</v>
      </c>
      <c r="D418" s="11" t="s">
        <v>1109</v>
      </c>
      <c r="E418" s="11" t="s">
        <v>1110</v>
      </c>
      <c r="F418" s="11" t="s">
        <v>5086</v>
      </c>
      <c r="G418" t="s">
        <v>4234</v>
      </c>
    </row>
    <row r="419" spans="1:7" ht="16.5" x14ac:dyDescent="0.35">
      <c r="A419" s="24" t="s">
        <v>4239</v>
      </c>
      <c r="B419" s="26" t="s">
        <v>4369</v>
      </c>
      <c r="C419" s="74">
        <v>195356</v>
      </c>
      <c r="D419" s="11" t="s">
        <v>2638</v>
      </c>
      <c r="E419" s="11" t="s">
        <v>2639</v>
      </c>
      <c r="F419" s="11" t="s">
        <v>5087</v>
      </c>
      <c r="G419" t="s">
        <v>4234</v>
      </c>
    </row>
    <row r="420" spans="1:7" ht="16.5" x14ac:dyDescent="0.35">
      <c r="A420" s="24" t="s">
        <v>4239</v>
      </c>
      <c r="B420" s="26" t="s">
        <v>4365</v>
      </c>
      <c r="C420" s="74">
        <v>195336</v>
      </c>
      <c r="D420" s="11" t="s">
        <v>2581</v>
      </c>
      <c r="E420" s="11" t="s">
        <v>2582</v>
      </c>
      <c r="F420" s="11" t="s">
        <v>5088</v>
      </c>
      <c r="G420" t="s">
        <v>4234</v>
      </c>
    </row>
    <row r="421" spans="1:7" ht="16.5" x14ac:dyDescent="0.35">
      <c r="A421" s="24" t="s">
        <v>4239</v>
      </c>
      <c r="B421" s="26" t="s">
        <v>4365</v>
      </c>
      <c r="C421" s="74">
        <v>195337</v>
      </c>
      <c r="D421" s="11" t="s">
        <v>2584</v>
      </c>
      <c r="E421" s="11" t="s">
        <v>2585</v>
      </c>
      <c r="F421" s="11" t="s">
        <v>5089</v>
      </c>
      <c r="G421" t="s">
        <v>4234</v>
      </c>
    </row>
    <row r="422" spans="1:7" ht="16.5" x14ac:dyDescent="0.35">
      <c r="A422" s="24" t="s">
        <v>4239</v>
      </c>
      <c r="B422" s="26" t="s">
        <v>4389</v>
      </c>
      <c r="C422" s="74">
        <v>195456</v>
      </c>
      <c r="D422" s="11" t="s">
        <v>2870</v>
      </c>
      <c r="E422" s="11" t="s">
        <v>2871</v>
      </c>
      <c r="F422" s="11" t="s">
        <v>5090</v>
      </c>
      <c r="G422" t="s">
        <v>4234</v>
      </c>
    </row>
    <row r="423" spans="1:7" ht="16.5" x14ac:dyDescent="0.35">
      <c r="A423" s="24" t="s">
        <v>4239</v>
      </c>
      <c r="B423" s="26" t="s">
        <v>4377</v>
      </c>
      <c r="C423" s="74">
        <v>195391</v>
      </c>
      <c r="D423" s="11" t="s">
        <v>2728</v>
      </c>
      <c r="E423" s="11" t="s">
        <v>1133</v>
      </c>
      <c r="F423" s="11" t="s">
        <v>5091</v>
      </c>
      <c r="G423" t="s">
        <v>4234</v>
      </c>
    </row>
    <row r="424" spans="1:7" ht="16.5" x14ac:dyDescent="0.35">
      <c r="A424" s="24" t="s">
        <v>4239</v>
      </c>
      <c r="B424" s="26" t="s">
        <v>4377</v>
      </c>
      <c r="C424" s="74">
        <v>195395</v>
      </c>
      <c r="D424" s="11" t="s">
        <v>2738</v>
      </c>
      <c r="E424" s="11" t="s">
        <v>2739</v>
      </c>
      <c r="F424" s="11" t="s">
        <v>5092</v>
      </c>
      <c r="G424" t="s">
        <v>4234</v>
      </c>
    </row>
    <row r="425" spans="1:7" ht="16.5" x14ac:dyDescent="0.35">
      <c r="A425" s="24" t="s">
        <v>4239</v>
      </c>
      <c r="B425" s="26" t="s">
        <v>4373</v>
      </c>
      <c r="C425" s="74">
        <v>195366</v>
      </c>
      <c r="D425" s="11" t="s">
        <v>1113</v>
      </c>
      <c r="E425" s="11" t="s">
        <v>1114</v>
      </c>
      <c r="F425" s="11" t="s">
        <v>5093</v>
      </c>
      <c r="G425" t="s">
        <v>4234</v>
      </c>
    </row>
    <row r="426" spans="1:7" ht="16.5" x14ac:dyDescent="0.35">
      <c r="A426" s="24" t="s">
        <v>4239</v>
      </c>
      <c r="B426" s="26" t="s">
        <v>4376</v>
      </c>
      <c r="C426" s="74">
        <v>195385</v>
      </c>
      <c r="D426" s="11" t="s">
        <v>1124</v>
      </c>
      <c r="E426" s="11" t="s">
        <v>1125</v>
      </c>
      <c r="F426" s="11" t="s">
        <v>5094</v>
      </c>
      <c r="G426" t="s">
        <v>4234</v>
      </c>
    </row>
    <row r="427" spans="1:7" ht="16.5" x14ac:dyDescent="0.35">
      <c r="A427" s="24" t="s">
        <v>4239</v>
      </c>
      <c r="B427" s="26" t="s">
        <v>4375</v>
      </c>
      <c r="C427" s="74">
        <v>195381</v>
      </c>
      <c r="D427" s="11" t="s">
        <v>2717</v>
      </c>
      <c r="E427" s="11" t="s">
        <v>2718</v>
      </c>
      <c r="F427" s="11" t="s">
        <v>5095</v>
      </c>
      <c r="G427" t="s">
        <v>4234</v>
      </c>
    </row>
    <row r="428" spans="1:7" ht="16.5" x14ac:dyDescent="0.35">
      <c r="A428" s="24" t="s">
        <v>4239</v>
      </c>
      <c r="B428" s="26" t="s">
        <v>4385</v>
      </c>
      <c r="C428" s="74">
        <v>195429</v>
      </c>
      <c r="D428" s="11" t="s">
        <v>2829</v>
      </c>
      <c r="E428" s="11" t="s">
        <v>1165</v>
      </c>
      <c r="F428" s="11" t="s">
        <v>5096</v>
      </c>
      <c r="G428" t="s">
        <v>4234</v>
      </c>
    </row>
    <row r="429" spans="1:7" ht="16.5" x14ac:dyDescent="0.35">
      <c r="A429" s="24" t="s">
        <v>4239</v>
      </c>
      <c r="B429" s="26" t="s">
        <v>4382</v>
      </c>
      <c r="C429" s="74">
        <v>195412</v>
      </c>
      <c r="D429" s="11" t="s">
        <v>2779</v>
      </c>
      <c r="E429" s="11" t="s">
        <v>1153</v>
      </c>
      <c r="F429" s="11" t="s">
        <v>5097</v>
      </c>
      <c r="G429" t="s">
        <v>4234</v>
      </c>
    </row>
    <row r="430" spans="1:7" ht="16.5" x14ac:dyDescent="0.35">
      <c r="A430" s="24" t="s">
        <v>4239</v>
      </c>
      <c r="B430" s="26" t="s">
        <v>4369</v>
      </c>
      <c r="C430" s="74">
        <v>195352</v>
      </c>
      <c r="D430" s="11" t="s">
        <v>2651</v>
      </c>
      <c r="E430" s="11" t="s">
        <v>2652</v>
      </c>
      <c r="F430" s="11" t="s">
        <v>5098</v>
      </c>
      <c r="G430" t="s">
        <v>4234</v>
      </c>
    </row>
    <row r="431" spans="1:7" ht="16.5" x14ac:dyDescent="0.35">
      <c r="A431" s="24" t="s">
        <v>4239</v>
      </c>
      <c r="B431" s="26" t="s">
        <v>4369</v>
      </c>
      <c r="C431" s="74">
        <v>195353</v>
      </c>
      <c r="D431" s="11" t="s">
        <v>2647</v>
      </c>
      <c r="E431" s="11" t="s">
        <v>2648</v>
      </c>
      <c r="F431" s="11" t="s">
        <v>5099</v>
      </c>
      <c r="G431" t="s">
        <v>4234</v>
      </c>
    </row>
    <row r="432" spans="1:7" ht="16.5" x14ac:dyDescent="0.35">
      <c r="A432" s="24" t="s">
        <v>4239</v>
      </c>
      <c r="B432" s="26" t="s">
        <v>4371</v>
      </c>
      <c r="C432" s="74">
        <v>195361</v>
      </c>
      <c r="D432" s="11" t="s">
        <v>2670</v>
      </c>
      <c r="E432" s="11" t="s">
        <v>2671</v>
      </c>
      <c r="F432" s="11" t="s">
        <v>5100</v>
      </c>
      <c r="G432" t="s">
        <v>4234</v>
      </c>
    </row>
    <row r="433" spans="1:7" ht="16.5" x14ac:dyDescent="0.35">
      <c r="A433" s="24" t="s">
        <v>4239</v>
      </c>
      <c r="B433" s="26" t="s">
        <v>4368</v>
      </c>
      <c r="C433" s="74">
        <v>220199</v>
      </c>
      <c r="D433" s="11" t="s">
        <v>2628</v>
      </c>
      <c r="E433" s="11" t="s">
        <v>2629</v>
      </c>
      <c r="F433" s="11" t="s">
        <v>5101</v>
      </c>
      <c r="G433" t="s">
        <v>4234</v>
      </c>
    </row>
    <row r="434" spans="1:7" ht="16.5" x14ac:dyDescent="0.35">
      <c r="A434" s="24" t="s">
        <v>4239</v>
      </c>
      <c r="B434" s="26" t="s">
        <v>4380</v>
      </c>
      <c r="C434" s="74">
        <v>195408</v>
      </c>
      <c r="D434" s="11" t="s">
        <v>1968</v>
      </c>
      <c r="E434" s="11" t="s">
        <v>1969</v>
      </c>
      <c r="F434" s="11" t="s">
        <v>7295</v>
      </c>
      <c r="G434" t="s">
        <v>4234</v>
      </c>
    </row>
    <row r="435" spans="1:7" ht="16.5" x14ac:dyDescent="0.35">
      <c r="A435" s="24" t="s">
        <v>4239</v>
      </c>
      <c r="B435" s="26" t="s">
        <v>4368</v>
      </c>
      <c r="C435" s="74">
        <v>195347</v>
      </c>
      <c r="D435" s="11" t="s">
        <v>2632</v>
      </c>
      <c r="E435" s="11" t="s">
        <v>2633</v>
      </c>
      <c r="F435" s="11" t="s">
        <v>5102</v>
      </c>
      <c r="G435" t="s">
        <v>4234</v>
      </c>
    </row>
    <row r="436" spans="1:7" ht="16.5" x14ac:dyDescent="0.35">
      <c r="A436" s="24" t="s">
        <v>4239</v>
      </c>
      <c r="B436" s="26" t="s">
        <v>4388</v>
      </c>
      <c r="C436" s="74">
        <v>195450</v>
      </c>
      <c r="D436" s="11" t="s">
        <v>2853</v>
      </c>
      <c r="E436" s="11" t="s">
        <v>1182</v>
      </c>
      <c r="F436" s="11" t="s">
        <v>5103</v>
      </c>
      <c r="G436" t="s">
        <v>4234</v>
      </c>
    </row>
    <row r="437" spans="1:7" ht="16.5" x14ac:dyDescent="0.35">
      <c r="A437" s="24" t="s">
        <v>4239</v>
      </c>
      <c r="B437" s="26" t="s">
        <v>4388</v>
      </c>
      <c r="C437" s="74">
        <v>195451</v>
      </c>
      <c r="D437" s="11" t="s">
        <v>2855</v>
      </c>
      <c r="E437" s="11" t="s">
        <v>2856</v>
      </c>
      <c r="F437" s="11" t="s">
        <v>5104</v>
      </c>
      <c r="G437" t="s">
        <v>4234</v>
      </c>
    </row>
    <row r="438" spans="1:7" ht="16.5" x14ac:dyDescent="0.35">
      <c r="A438" s="24" t="s">
        <v>4239</v>
      </c>
      <c r="B438" s="26" t="s">
        <v>4385</v>
      </c>
      <c r="C438" s="74">
        <v>195431</v>
      </c>
      <c r="D438" s="11" t="s">
        <v>2832</v>
      </c>
      <c r="E438" s="11" t="s">
        <v>2833</v>
      </c>
      <c r="F438" s="11" t="s">
        <v>5105</v>
      </c>
      <c r="G438" t="s">
        <v>4234</v>
      </c>
    </row>
    <row r="439" spans="1:7" ht="16.5" x14ac:dyDescent="0.35">
      <c r="A439" s="24" t="s">
        <v>4239</v>
      </c>
      <c r="B439" s="26" t="s">
        <v>4370</v>
      </c>
      <c r="C439" s="74">
        <v>195357</v>
      </c>
      <c r="D439" s="11" t="s">
        <v>766</v>
      </c>
      <c r="E439" s="11" t="s">
        <v>767</v>
      </c>
      <c r="F439" s="11" t="s">
        <v>5106</v>
      </c>
      <c r="G439" t="s">
        <v>4234</v>
      </c>
    </row>
    <row r="440" spans="1:7" ht="16.5" x14ac:dyDescent="0.35">
      <c r="A440" s="24" t="s">
        <v>4239</v>
      </c>
      <c r="B440" s="26" t="s">
        <v>4372</v>
      </c>
      <c r="C440" s="74">
        <v>195364</v>
      </c>
      <c r="D440" s="11" t="s">
        <v>2676</v>
      </c>
      <c r="E440" s="11" t="s">
        <v>2677</v>
      </c>
      <c r="F440" s="11" t="s">
        <v>5107</v>
      </c>
      <c r="G440" t="s">
        <v>4234</v>
      </c>
    </row>
    <row r="441" spans="1:7" ht="16.5" x14ac:dyDescent="0.35">
      <c r="A441" s="24" t="s">
        <v>4239</v>
      </c>
      <c r="B441" s="26" t="s">
        <v>4384</v>
      </c>
      <c r="C441" s="74">
        <v>195423</v>
      </c>
      <c r="D441" s="11" t="s">
        <v>2813</v>
      </c>
      <c r="E441" s="11" t="s">
        <v>1161</v>
      </c>
      <c r="F441" s="11" t="s">
        <v>5108</v>
      </c>
      <c r="G441" t="s">
        <v>4234</v>
      </c>
    </row>
    <row r="442" spans="1:7" ht="16.5" x14ac:dyDescent="0.35">
      <c r="A442" s="24" t="s">
        <v>4239</v>
      </c>
      <c r="B442" s="26" t="s">
        <v>4368</v>
      </c>
      <c r="C442" s="74">
        <v>220209</v>
      </c>
      <c r="D442" s="11" t="s">
        <v>2608</v>
      </c>
      <c r="E442" s="11" t="s">
        <v>2609</v>
      </c>
      <c r="F442" s="11" t="s">
        <v>5109</v>
      </c>
      <c r="G442" t="s">
        <v>4234</v>
      </c>
    </row>
    <row r="443" spans="1:7" ht="16.5" x14ac:dyDescent="0.35">
      <c r="A443" s="24" t="s">
        <v>4239</v>
      </c>
      <c r="B443" s="26" t="s">
        <v>4368</v>
      </c>
      <c r="C443" s="74">
        <v>220198</v>
      </c>
      <c r="D443" s="11" t="s">
        <v>2630</v>
      </c>
      <c r="E443" s="11" t="s">
        <v>2631</v>
      </c>
      <c r="F443" s="11" t="s">
        <v>5110</v>
      </c>
      <c r="G443" t="s">
        <v>4234</v>
      </c>
    </row>
    <row r="444" spans="1:7" ht="16.5" x14ac:dyDescent="0.35">
      <c r="A444" s="24" t="s">
        <v>4239</v>
      </c>
      <c r="B444" s="26" t="s">
        <v>4368</v>
      </c>
      <c r="C444" s="74">
        <v>195350</v>
      </c>
      <c r="D444" s="11" t="s">
        <v>1604</v>
      </c>
      <c r="E444" s="11" t="s">
        <v>1605</v>
      </c>
      <c r="F444" s="11" t="s">
        <v>5111</v>
      </c>
      <c r="G444" t="s">
        <v>4234</v>
      </c>
    </row>
    <row r="445" spans="1:7" ht="16.5" x14ac:dyDescent="0.35">
      <c r="A445" s="24" t="s">
        <v>4239</v>
      </c>
      <c r="B445" s="26" t="s">
        <v>4382</v>
      </c>
      <c r="C445" s="74">
        <v>195413</v>
      </c>
      <c r="D445" s="11" t="s">
        <v>2776</v>
      </c>
      <c r="E445" s="11" t="s">
        <v>2777</v>
      </c>
      <c r="F445" s="11" t="s">
        <v>5112</v>
      </c>
      <c r="G445" t="s">
        <v>4234</v>
      </c>
    </row>
    <row r="446" spans="1:7" ht="16.5" x14ac:dyDescent="0.35">
      <c r="A446" s="24" t="s">
        <v>4239</v>
      </c>
      <c r="B446" s="26" t="s">
        <v>4378</v>
      </c>
      <c r="C446" s="74">
        <v>195396</v>
      </c>
      <c r="D446" s="11" t="s">
        <v>2283</v>
      </c>
      <c r="E446" s="11" t="s">
        <v>1137</v>
      </c>
      <c r="F446" s="11" t="s">
        <v>5113</v>
      </c>
      <c r="G446" t="s">
        <v>4234</v>
      </c>
    </row>
    <row r="447" spans="1:7" ht="16.5" x14ac:dyDescent="0.35">
      <c r="A447" s="24" t="s">
        <v>4239</v>
      </c>
      <c r="B447" s="26" t="s">
        <v>4387</v>
      </c>
      <c r="C447" s="74">
        <v>195445</v>
      </c>
      <c r="D447" s="11" t="s">
        <v>1205</v>
      </c>
      <c r="E447" s="11" t="s">
        <v>1178</v>
      </c>
      <c r="F447" s="11" t="s">
        <v>5114</v>
      </c>
      <c r="G447" t="s">
        <v>4234</v>
      </c>
    </row>
    <row r="448" spans="1:7" ht="16.5" x14ac:dyDescent="0.35">
      <c r="A448" s="24" t="s">
        <v>4239</v>
      </c>
      <c r="B448" s="26" t="s">
        <v>4380</v>
      </c>
      <c r="C448" s="74">
        <v>195405</v>
      </c>
      <c r="D448" s="11" t="s">
        <v>2758</v>
      </c>
      <c r="E448" s="11" t="s">
        <v>2759</v>
      </c>
      <c r="F448" s="11" t="s">
        <v>7293</v>
      </c>
      <c r="G448" t="s">
        <v>4234</v>
      </c>
    </row>
    <row r="449" spans="1:7" ht="16.5" x14ac:dyDescent="0.35">
      <c r="A449" s="24" t="s">
        <v>4239</v>
      </c>
      <c r="B449" s="26" t="s">
        <v>4377</v>
      </c>
      <c r="C449" s="74">
        <v>195392</v>
      </c>
      <c r="D449" s="11" t="s">
        <v>2730</v>
      </c>
      <c r="E449" s="11" t="s">
        <v>1925</v>
      </c>
      <c r="F449" s="11" t="s">
        <v>5115</v>
      </c>
      <c r="G449" t="s">
        <v>4234</v>
      </c>
    </row>
    <row r="450" spans="1:7" ht="16.5" x14ac:dyDescent="0.35">
      <c r="A450" s="24" t="s">
        <v>4239</v>
      </c>
      <c r="B450" s="26" t="s">
        <v>4391</v>
      </c>
      <c r="C450" s="74">
        <v>195464</v>
      </c>
      <c r="D450" s="11" t="s">
        <v>2883</v>
      </c>
      <c r="E450" s="11" t="s">
        <v>2884</v>
      </c>
      <c r="F450" s="11" t="s">
        <v>5116</v>
      </c>
      <c r="G450" t="s">
        <v>4234</v>
      </c>
    </row>
    <row r="451" spans="1:7" ht="16.5" x14ac:dyDescent="0.35">
      <c r="A451" s="24" t="s">
        <v>4239</v>
      </c>
      <c r="B451" s="26" t="s">
        <v>4368</v>
      </c>
      <c r="C451" s="74">
        <v>220206</v>
      </c>
      <c r="D451" s="11" t="s">
        <v>2617</v>
      </c>
      <c r="E451" s="11" t="s">
        <v>2618</v>
      </c>
      <c r="F451" s="11" t="s">
        <v>5117</v>
      </c>
      <c r="G451" t="s">
        <v>4234</v>
      </c>
    </row>
    <row r="452" spans="1:7" ht="16.5" x14ac:dyDescent="0.35">
      <c r="A452" s="24" t="s">
        <v>4239</v>
      </c>
      <c r="B452" s="26" t="s">
        <v>4386</v>
      </c>
      <c r="C452" s="74">
        <v>195443</v>
      </c>
      <c r="D452" s="11" t="s">
        <v>2840</v>
      </c>
      <c r="E452" s="11" t="s">
        <v>1174</v>
      </c>
      <c r="F452" s="11" t="s">
        <v>5118</v>
      </c>
      <c r="G452" t="s">
        <v>4234</v>
      </c>
    </row>
    <row r="453" spans="1:7" ht="16.5" x14ac:dyDescent="0.35">
      <c r="A453" s="24" t="s">
        <v>4239</v>
      </c>
      <c r="B453" s="26" t="s">
        <v>4379</v>
      </c>
      <c r="C453" s="74">
        <v>195398</v>
      </c>
      <c r="D453" s="11" t="s">
        <v>2750</v>
      </c>
      <c r="E453" s="11" t="s">
        <v>2751</v>
      </c>
      <c r="F453" s="11" t="s">
        <v>5119</v>
      </c>
      <c r="G453" t="s">
        <v>4234</v>
      </c>
    </row>
    <row r="454" spans="1:7" ht="16.5" x14ac:dyDescent="0.35">
      <c r="A454" s="24" t="s">
        <v>4239</v>
      </c>
      <c r="B454" s="26" t="s">
        <v>4379</v>
      </c>
      <c r="C454" s="74">
        <v>195400</v>
      </c>
      <c r="D454" s="11" t="s">
        <v>2747</v>
      </c>
      <c r="E454" s="11" t="s">
        <v>2748</v>
      </c>
      <c r="F454" s="11" t="s">
        <v>7291</v>
      </c>
      <c r="G454" t="s">
        <v>4234</v>
      </c>
    </row>
    <row r="455" spans="1:7" ht="16.5" x14ac:dyDescent="0.35">
      <c r="A455" s="24" t="s">
        <v>4239</v>
      </c>
      <c r="B455" s="26" t="s">
        <v>4379</v>
      </c>
      <c r="C455" s="74">
        <v>195399</v>
      </c>
      <c r="D455" s="11" t="s">
        <v>2753</v>
      </c>
      <c r="E455" s="11" t="s">
        <v>2754</v>
      </c>
      <c r="F455" s="11" t="s">
        <v>5120</v>
      </c>
      <c r="G455" t="s">
        <v>4234</v>
      </c>
    </row>
    <row r="456" spans="1:7" ht="16.5" x14ac:dyDescent="0.35">
      <c r="A456" s="24" t="s">
        <v>4239</v>
      </c>
      <c r="B456" s="26" t="s">
        <v>4378</v>
      </c>
      <c r="C456" s="74">
        <v>195397</v>
      </c>
      <c r="D456" s="11" t="s">
        <v>2743</v>
      </c>
      <c r="E456" s="11" t="s">
        <v>2744</v>
      </c>
      <c r="F456" s="11" t="s">
        <v>5121</v>
      </c>
      <c r="G456" t="s">
        <v>4234</v>
      </c>
    </row>
    <row r="457" spans="1:7" ht="16.5" x14ac:dyDescent="0.35">
      <c r="A457" s="24" t="s">
        <v>4239</v>
      </c>
      <c r="B457" s="26" t="s">
        <v>4385</v>
      </c>
      <c r="C457" s="74">
        <v>195434</v>
      </c>
      <c r="D457" s="11" t="s">
        <v>2823</v>
      </c>
      <c r="E457" s="11" t="s">
        <v>2824</v>
      </c>
      <c r="F457" s="11" t="s">
        <v>5122</v>
      </c>
      <c r="G457" t="s">
        <v>4234</v>
      </c>
    </row>
    <row r="458" spans="1:7" ht="16.5" x14ac:dyDescent="0.35">
      <c r="A458" s="24" t="s">
        <v>4239</v>
      </c>
      <c r="B458" s="26" t="s">
        <v>4385</v>
      </c>
      <c r="C458" s="74">
        <v>195433</v>
      </c>
      <c r="D458" s="11" t="s">
        <v>2826</v>
      </c>
      <c r="E458" s="11" t="s">
        <v>2827</v>
      </c>
      <c r="F458" s="11" t="s">
        <v>5123</v>
      </c>
      <c r="G458" t="s">
        <v>4234</v>
      </c>
    </row>
    <row r="459" spans="1:7" ht="16.5" x14ac:dyDescent="0.35">
      <c r="A459" s="24" t="s">
        <v>4239</v>
      </c>
      <c r="B459" s="26" t="s">
        <v>4371</v>
      </c>
      <c r="C459" s="74">
        <v>220214</v>
      </c>
      <c r="D459" s="11" t="s">
        <v>2660</v>
      </c>
      <c r="E459" s="11" t="s">
        <v>2661</v>
      </c>
      <c r="F459" s="11" t="s">
        <v>5124</v>
      </c>
      <c r="G459" t="s">
        <v>4234</v>
      </c>
    </row>
    <row r="460" spans="1:7" ht="16.5" x14ac:dyDescent="0.35">
      <c r="A460" s="24" t="s">
        <v>4239</v>
      </c>
      <c r="B460" s="26" t="s">
        <v>4391</v>
      </c>
      <c r="C460" s="74">
        <v>195463</v>
      </c>
      <c r="D460" s="11" t="s">
        <v>2886</v>
      </c>
      <c r="E460" s="11" t="s">
        <v>2887</v>
      </c>
      <c r="F460" s="11" t="s">
        <v>5125</v>
      </c>
      <c r="G460" t="s">
        <v>4234</v>
      </c>
    </row>
    <row r="461" spans="1:7" ht="16.5" x14ac:dyDescent="0.35">
      <c r="A461" s="24" t="s">
        <v>4239</v>
      </c>
      <c r="B461" s="26" t="s">
        <v>4371</v>
      </c>
      <c r="C461" s="74">
        <v>195358</v>
      </c>
      <c r="D461" s="11" t="s">
        <v>2668</v>
      </c>
      <c r="E461" s="11" t="s">
        <v>1106</v>
      </c>
      <c r="F461" s="11" t="s">
        <v>5126</v>
      </c>
      <c r="G461" t="s">
        <v>4234</v>
      </c>
    </row>
    <row r="462" spans="1:7" ht="16.5" x14ac:dyDescent="0.35">
      <c r="A462" s="24" t="s">
        <v>4239</v>
      </c>
      <c r="B462" s="26" t="s">
        <v>4371</v>
      </c>
      <c r="C462" s="74">
        <v>220213</v>
      </c>
      <c r="D462" s="11" t="s">
        <v>2656</v>
      </c>
      <c r="E462" s="11" t="s">
        <v>2657</v>
      </c>
      <c r="F462" s="11" t="s">
        <v>5127</v>
      </c>
      <c r="G462" t="s">
        <v>4234</v>
      </c>
    </row>
    <row r="463" spans="1:7" ht="16.5" x14ac:dyDescent="0.35">
      <c r="A463" s="24" t="s">
        <v>4239</v>
      </c>
      <c r="B463" s="26" t="s">
        <v>4368</v>
      </c>
      <c r="C463" s="74">
        <v>220202</v>
      </c>
      <c r="D463" s="11" t="s">
        <v>2623</v>
      </c>
      <c r="E463" s="11" t="s">
        <v>2624</v>
      </c>
      <c r="F463" s="11" t="s">
        <v>5128</v>
      </c>
      <c r="G463" t="s">
        <v>4234</v>
      </c>
    </row>
    <row r="464" spans="1:7" ht="16.5" x14ac:dyDescent="0.35">
      <c r="A464" s="24" t="s">
        <v>4239</v>
      </c>
      <c r="B464" s="26" t="s">
        <v>7182</v>
      </c>
      <c r="C464" s="74">
        <v>195441</v>
      </c>
      <c r="D464" s="11" t="s">
        <v>1337</v>
      </c>
      <c r="E464" s="11" t="s">
        <v>71</v>
      </c>
      <c r="F464" s="11" t="s">
        <v>5129</v>
      </c>
      <c r="G464" t="s">
        <v>4234</v>
      </c>
    </row>
    <row r="465" spans="1:7" ht="16.5" x14ac:dyDescent="0.35">
      <c r="A465" s="24" t="s">
        <v>4239</v>
      </c>
      <c r="B465" s="26" t="s">
        <v>4368</v>
      </c>
      <c r="C465" s="74">
        <v>195344</v>
      </c>
      <c r="D465" s="11" t="s">
        <v>927</v>
      </c>
      <c r="E465" s="11" t="s">
        <v>928</v>
      </c>
      <c r="F465" s="11" t="s">
        <v>5130</v>
      </c>
      <c r="G465" t="s">
        <v>4234</v>
      </c>
    </row>
    <row r="466" spans="1:7" ht="16.5" x14ac:dyDescent="0.35">
      <c r="A466" s="24" t="s">
        <v>4239</v>
      </c>
      <c r="B466" s="26" t="s">
        <v>4371</v>
      </c>
      <c r="C466" s="74">
        <v>195360</v>
      </c>
      <c r="D466" s="11" t="s">
        <v>2662</v>
      </c>
      <c r="E466" s="11" t="s">
        <v>2663</v>
      </c>
      <c r="F466" s="11" t="s">
        <v>5131</v>
      </c>
      <c r="G466" t="s">
        <v>4234</v>
      </c>
    </row>
    <row r="467" spans="1:7" ht="16.5" x14ac:dyDescent="0.35">
      <c r="A467" s="24" t="s">
        <v>4239</v>
      </c>
      <c r="B467" s="26" t="s">
        <v>4391</v>
      </c>
      <c r="C467" s="74">
        <v>195460</v>
      </c>
      <c r="D467" s="11" t="s">
        <v>2893</v>
      </c>
      <c r="E467" s="11" t="s">
        <v>1194</v>
      </c>
      <c r="F467" s="11" t="s">
        <v>5132</v>
      </c>
      <c r="G467" t="s">
        <v>4234</v>
      </c>
    </row>
    <row r="468" spans="1:7" ht="16.5" x14ac:dyDescent="0.35">
      <c r="A468" s="24" t="s">
        <v>4239</v>
      </c>
      <c r="B468" s="26" t="s">
        <v>7180</v>
      </c>
      <c r="C468" s="74">
        <v>195343</v>
      </c>
      <c r="D468" s="11" t="s">
        <v>2601</v>
      </c>
      <c r="E468" s="11" t="s">
        <v>2602</v>
      </c>
      <c r="F468" s="11" t="s">
        <v>5133</v>
      </c>
      <c r="G468" t="s">
        <v>4234</v>
      </c>
    </row>
    <row r="469" spans="1:7" ht="16.5" x14ac:dyDescent="0.35">
      <c r="A469" s="24" t="s">
        <v>4239</v>
      </c>
      <c r="B469" s="26" t="s">
        <v>7180</v>
      </c>
      <c r="C469" s="74">
        <v>220196</v>
      </c>
      <c r="D469" s="11" t="s">
        <v>2592</v>
      </c>
      <c r="E469" s="11" t="s">
        <v>2593</v>
      </c>
      <c r="F469" s="11" t="s">
        <v>5134</v>
      </c>
      <c r="G469" t="s">
        <v>4234</v>
      </c>
    </row>
    <row r="470" spans="1:7" ht="16.5" x14ac:dyDescent="0.35">
      <c r="A470" s="24" t="s">
        <v>4239</v>
      </c>
      <c r="B470" s="26" t="s">
        <v>4374</v>
      </c>
      <c r="C470" s="74">
        <v>220217</v>
      </c>
      <c r="D470" s="11" t="s">
        <v>2151</v>
      </c>
      <c r="E470" s="11" t="s">
        <v>2152</v>
      </c>
      <c r="F470" s="11" t="s">
        <v>5135</v>
      </c>
      <c r="G470" t="s">
        <v>4234</v>
      </c>
    </row>
    <row r="471" spans="1:7" ht="16.5" x14ac:dyDescent="0.35">
      <c r="A471" s="24" t="s">
        <v>4239</v>
      </c>
      <c r="B471" s="26" t="s">
        <v>4368</v>
      </c>
      <c r="C471" s="74">
        <v>220204</v>
      </c>
      <c r="D471" s="11" t="s">
        <v>2636</v>
      </c>
      <c r="E471" s="11" t="s">
        <v>2637</v>
      </c>
      <c r="F471" s="11" t="s">
        <v>5136</v>
      </c>
      <c r="G471" t="s">
        <v>4234</v>
      </c>
    </row>
    <row r="472" spans="1:7" ht="16.5" x14ac:dyDescent="0.35">
      <c r="A472" s="24" t="s">
        <v>4239</v>
      </c>
      <c r="B472" s="26" t="s">
        <v>4380</v>
      </c>
      <c r="C472" s="74">
        <v>195407</v>
      </c>
      <c r="D472" s="11" t="s">
        <v>2761</v>
      </c>
      <c r="E472" s="11" t="s">
        <v>2762</v>
      </c>
      <c r="F472" s="11" t="s">
        <v>7294</v>
      </c>
      <c r="G472" t="s">
        <v>4234</v>
      </c>
    </row>
    <row r="473" spans="1:7" ht="16.5" x14ac:dyDescent="0.35">
      <c r="A473" s="24" t="s">
        <v>4239</v>
      </c>
      <c r="B473" s="26" t="s">
        <v>4389</v>
      </c>
      <c r="C473" s="74">
        <v>195453</v>
      </c>
      <c r="D473" s="11" t="s">
        <v>2861</v>
      </c>
      <c r="E473" s="11" t="s">
        <v>2862</v>
      </c>
      <c r="F473" s="11" t="s">
        <v>5137</v>
      </c>
      <c r="G473" t="s">
        <v>4234</v>
      </c>
    </row>
    <row r="474" spans="1:7" ht="16.5" x14ac:dyDescent="0.35">
      <c r="A474" s="24" t="s">
        <v>4239</v>
      </c>
      <c r="B474" s="26" t="s">
        <v>4389</v>
      </c>
      <c r="C474" s="74">
        <v>220224</v>
      </c>
      <c r="D474" s="11" t="s">
        <v>2873</v>
      </c>
      <c r="E474" s="11" t="s">
        <v>2874</v>
      </c>
      <c r="F474" s="11" t="s">
        <v>5138</v>
      </c>
      <c r="G474" t="s">
        <v>4234</v>
      </c>
    </row>
    <row r="475" spans="1:7" ht="16.5" x14ac:dyDescent="0.35">
      <c r="A475" s="24" t="s">
        <v>4239</v>
      </c>
      <c r="B475" s="26" t="s">
        <v>4386</v>
      </c>
      <c r="C475" s="74">
        <v>195444</v>
      </c>
      <c r="D475" s="11" t="s">
        <v>2842</v>
      </c>
      <c r="E475" s="11" t="s">
        <v>2843</v>
      </c>
      <c r="F475" s="11" t="s">
        <v>5139</v>
      </c>
      <c r="G475" t="s">
        <v>4234</v>
      </c>
    </row>
    <row r="476" spans="1:7" ht="16.5" x14ac:dyDescent="0.35">
      <c r="A476" s="24" t="s">
        <v>4239</v>
      </c>
      <c r="B476" s="26" t="s">
        <v>7181</v>
      </c>
      <c r="C476" s="74">
        <v>195388</v>
      </c>
      <c r="D476" s="11" t="s">
        <v>2725</v>
      </c>
      <c r="E476" s="11" t="s">
        <v>1129</v>
      </c>
      <c r="F476" s="11" t="s">
        <v>5140</v>
      </c>
      <c r="G476" t="s">
        <v>4234</v>
      </c>
    </row>
    <row r="477" spans="1:7" ht="16.5" x14ac:dyDescent="0.35">
      <c r="A477" s="24" t="s">
        <v>4239</v>
      </c>
      <c r="B477" s="26" t="s">
        <v>4391</v>
      </c>
      <c r="C477" s="74">
        <v>195462</v>
      </c>
      <c r="D477" s="11" t="s">
        <v>2889</v>
      </c>
      <c r="E477" s="11" t="s">
        <v>2890</v>
      </c>
      <c r="F477" s="11" t="s">
        <v>5141</v>
      </c>
      <c r="G477" t="s">
        <v>4234</v>
      </c>
    </row>
    <row r="478" spans="1:7" ht="16.5" x14ac:dyDescent="0.35">
      <c r="A478" s="24" t="s">
        <v>4239</v>
      </c>
      <c r="B478" s="26" t="s">
        <v>4389</v>
      </c>
      <c r="C478" s="74">
        <v>195454</v>
      </c>
      <c r="D478" s="11" t="s">
        <v>2864</v>
      </c>
      <c r="E478" s="11" t="s">
        <v>2865</v>
      </c>
      <c r="F478" s="11" t="s">
        <v>5142</v>
      </c>
      <c r="G478" t="s">
        <v>4234</v>
      </c>
    </row>
    <row r="479" spans="1:7" ht="16.5" x14ac:dyDescent="0.35">
      <c r="A479" s="24" t="s">
        <v>4239</v>
      </c>
      <c r="B479" s="26" t="s">
        <v>4389</v>
      </c>
      <c r="C479" s="74">
        <v>195455</v>
      </c>
      <c r="D479" s="11" t="s">
        <v>2867</v>
      </c>
      <c r="E479" s="11" t="s">
        <v>2868</v>
      </c>
      <c r="F479" s="11" t="s">
        <v>5143</v>
      </c>
      <c r="G479" t="s">
        <v>4234</v>
      </c>
    </row>
    <row r="480" spans="1:7" ht="16.5" x14ac:dyDescent="0.35">
      <c r="A480" s="24" t="s">
        <v>4239</v>
      </c>
      <c r="B480" s="26" t="s">
        <v>4385</v>
      </c>
      <c r="C480" s="74">
        <v>195438</v>
      </c>
      <c r="D480" s="11" t="s">
        <v>2821</v>
      </c>
      <c r="E480" s="11" t="s">
        <v>20</v>
      </c>
      <c r="F480" s="11" t="s">
        <v>5144</v>
      </c>
      <c r="G480" t="s">
        <v>4234</v>
      </c>
    </row>
    <row r="481" spans="1:7" ht="16.5" x14ac:dyDescent="0.35">
      <c r="A481" s="24" t="s">
        <v>4239</v>
      </c>
      <c r="B481" s="26" t="s">
        <v>4368</v>
      </c>
      <c r="C481" s="74">
        <v>220197</v>
      </c>
      <c r="D481" s="11" t="s">
        <v>2620</v>
      </c>
      <c r="E481" s="11" t="s">
        <v>2621</v>
      </c>
      <c r="F481" s="11" t="s">
        <v>5145</v>
      </c>
      <c r="G481" t="s">
        <v>4234</v>
      </c>
    </row>
    <row r="482" spans="1:7" ht="16.5" x14ac:dyDescent="0.35">
      <c r="A482" s="24" t="s">
        <v>4239</v>
      </c>
      <c r="B482" s="26" t="s">
        <v>7181</v>
      </c>
      <c r="C482" s="74">
        <v>195389</v>
      </c>
      <c r="D482" s="11" t="s">
        <v>2726</v>
      </c>
      <c r="E482" s="11" t="s">
        <v>2727</v>
      </c>
      <c r="F482" s="11" t="s">
        <v>5146</v>
      </c>
      <c r="G482" t="s">
        <v>4234</v>
      </c>
    </row>
    <row r="483" spans="1:7" ht="16.5" x14ac:dyDescent="0.35">
      <c r="A483" s="24" t="s">
        <v>4239</v>
      </c>
      <c r="B483" s="26" t="s">
        <v>4373</v>
      </c>
      <c r="C483" s="74">
        <v>220215</v>
      </c>
      <c r="D483" s="11" t="s">
        <v>2685</v>
      </c>
      <c r="E483" s="11" t="s">
        <v>2686</v>
      </c>
      <c r="F483" s="11" t="s">
        <v>5147</v>
      </c>
      <c r="G483" t="s">
        <v>4234</v>
      </c>
    </row>
    <row r="484" spans="1:7" ht="16.5" x14ac:dyDescent="0.35">
      <c r="A484" s="24" t="s">
        <v>4239</v>
      </c>
      <c r="B484" s="26" t="s">
        <v>4368</v>
      </c>
      <c r="C484" s="74">
        <v>220205</v>
      </c>
      <c r="D484" s="11" t="s">
        <v>1858</v>
      </c>
      <c r="E484" s="11" t="s">
        <v>2619</v>
      </c>
      <c r="F484" s="11" t="s">
        <v>5148</v>
      </c>
      <c r="G484" t="s">
        <v>4234</v>
      </c>
    </row>
    <row r="485" spans="1:7" ht="16.5" x14ac:dyDescent="0.35">
      <c r="A485" s="24" t="s">
        <v>4239</v>
      </c>
      <c r="B485" s="26" t="s">
        <v>4368</v>
      </c>
      <c r="C485" s="74">
        <v>220201</v>
      </c>
      <c r="D485" s="11" t="s">
        <v>2625</v>
      </c>
      <c r="E485" s="11" t="s">
        <v>2626</v>
      </c>
      <c r="F485" s="11" t="s">
        <v>5149</v>
      </c>
      <c r="G485" t="s">
        <v>4234</v>
      </c>
    </row>
    <row r="486" spans="1:7" ht="16.5" x14ac:dyDescent="0.35">
      <c r="A486" s="24" t="s">
        <v>4239</v>
      </c>
      <c r="B486" s="26" t="s">
        <v>4367</v>
      </c>
      <c r="C486" s="74">
        <v>195340</v>
      </c>
      <c r="D486" s="11" t="s">
        <v>2589</v>
      </c>
      <c r="E486" s="11" t="s">
        <v>2590</v>
      </c>
      <c r="F486" s="11" t="s">
        <v>7290</v>
      </c>
      <c r="G486" t="s">
        <v>4234</v>
      </c>
    </row>
    <row r="487" spans="1:7" ht="16.5" x14ac:dyDescent="0.35">
      <c r="A487" s="24" t="s">
        <v>4239</v>
      </c>
      <c r="B487" s="26" t="s">
        <v>4369</v>
      </c>
      <c r="C487" s="74">
        <v>195354</v>
      </c>
      <c r="D487" s="11" t="s">
        <v>2644</v>
      </c>
      <c r="E487" s="11" t="s">
        <v>2645</v>
      </c>
      <c r="F487" s="11" t="s">
        <v>5150</v>
      </c>
      <c r="G487" t="s">
        <v>4234</v>
      </c>
    </row>
    <row r="488" spans="1:7" ht="16.5" x14ac:dyDescent="0.35">
      <c r="A488" s="24" t="s">
        <v>4239</v>
      </c>
      <c r="B488" s="26" t="s">
        <v>4374</v>
      </c>
      <c r="C488" s="74">
        <v>195370</v>
      </c>
      <c r="D488" s="11" t="s">
        <v>2687</v>
      </c>
      <c r="E488" s="11" t="s">
        <v>2688</v>
      </c>
      <c r="F488" s="11" t="s">
        <v>5151</v>
      </c>
      <c r="G488" t="s">
        <v>4234</v>
      </c>
    </row>
    <row r="489" spans="1:7" ht="16.5" x14ac:dyDescent="0.35">
      <c r="A489" s="24" t="s">
        <v>4239</v>
      </c>
      <c r="B489" s="26" t="s">
        <v>4374</v>
      </c>
      <c r="C489" s="74">
        <v>195371</v>
      </c>
      <c r="D489" s="11" t="s">
        <v>2694</v>
      </c>
      <c r="E489" s="11" t="s">
        <v>2695</v>
      </c>
      <c r="F489" s="11" t="s">
        <v>5152</v>
      </c>
      <c r="G489" t="s">
        <v>4234</v>
      </c>
    </row>
    <row r="490" spans="1:7" ht="16.5" x14ac:dyDescent="0.35">
      <c r="A490" s="24" t="s">
        <v>4239</v>
      </c>
      <c r="B490" s="26" t="s">
        <v>7180</v>
      </c>
      <c r="C490" s="74">
        <v>220193</v>
      </c>
      <c r="D490" s="11" t="s">
        <v>2595</v>
      </c>
      <c r="E490" s="11" t="s">
        <v>2596</v>
      </c>
      <c r="F490" s="11" t="s">
        <v>5153</v>
      </c>
      <c r="G490" t="s">
        <v>4234</v>
      </c>
    </row>
    <row r="491" spans="1:7" ht="16.5" x14ac:dyDescent="0.35">
      <c r="A491" s="24" t="s">
        <v>4239</v>
      </c>
      <c r="B491" s="26" t="s">
        <v>7180</v>
      </c>
      <c r="C491" s="74">
        <v>195342</v>
      </c>
      <c r="D491" s="11" t="s">
        <v>2599</v>
      </c>
      <c r="E491" s="11" t="s">
        <v>2600</v>
      </c>
      <c r="F491" s="11" t="s">
        <v>5154</v>
      </c>
      <c r="G491" t="s">
        <v>4234</v>
      </c>
    </row>
    <row r="492" spans="1:7" ht="16.5" x14ac:dyDescent="0.35">
      <c r="A492" s="24" t="s">
        <v>4239</v>
      </c>
      <c r="B492" s="26" t="s">
        <v>7180</v>
      </c>
      <c r="C492" s="74">
        <v>220195</v>
      </c>
      <c r="D492" s="11" t="s">
        <v>2597</v>
      </c>
      <c r="E492" s="11" t="s">
        <v>2598</v>
      </c>
      <c r="F492" s="11" t="s">
        <v>5155</v>
      </c>
      <c r="G492" t="s">
        <v>4234</v>
      </c>
    </row>
    <row r="493" spans="1:7" ht="16.5" x14ac:dyDescent="0.35">
      <c r="A493" s="24" t="s">
        <v>4239</v>
      </c>
      <c r="B493" s="26" t="s">
        <v>4377</v>
      </c>
      <c r="C493" s="74">
        <v>220219</v>
      </c>
      <c r="D493" s="11" t="s">
        <v>2741</v>
      </c>
      <c r="E493" s="11" t="s">
        <v>2742</v>
      </c>
      <c r="F493" s="11" t="s">
        <v>5156</v>
      </c>
      <c r="G493" t="s">
        <v>4234</v>
      </c>
    </row>
    <row r="494" spans="1:7" ht="16.5" x14ac:dyDescent="0.35">
      <c r="A494" s="24" t="s">
        <v>4239</v>
      </c>
      <c r="B494" s="26" t="s">
        <v>7182</v>
      </c>
      <c r="C494" s="74">
        <v>195442</v>
      </c>
      <c r="D494" s="11" t="s">
        <v>2838</v>
      </c>
      <c r="E494" s="11" t="s">
        <v>2839</v>
      </c>
      <c r="F494" s="11" t="s">
        <v>5157</v>
      </c>
      <c r="G494" t="s">
        <v>4234</v>
      </c>
    </row>
    <row r="495" spans="1:7" ht="16.5" x14ac:dyDescent="0.35">
      <c r="A495" s="24" t="s">
        <v>4239</v>
      </c>
      <c r="B495" s="26" t="s">
        <v>4368</v>
      </c>
      <c r="C495" s="74">
        <v>220211</v>
      </c>
      <c r="D495" s="11" t="s">
        <v>778</v>
      </c>
      <c r="E495" s="11" t="s">
        <v>2603</v>
      </c>
      <c r="F495" s="11" t="s">
        <v>5158</v>
      </c>
      <c r="G495" t="s">
        <v>4234</v>
      </c>
    </row>
    <row r="496" spans="1:7" ht="16.5" x14ac:dyDescent="0.35">
      <c r="A496" s="24" t="s">
        <v>4239</v>
      </c>
      <c r="B496" s="26" t="s">
        <v>4374</v>
      </c>
      <c r="C496" s="74">
        <v>218089</v>
      </c>
      <c r="D496" s="11" t="s">
        <v>2690</v>
      </c>
      <c r="E496" s="11" t="s">
        <v>2691</v>
      </c>
      <c r="F496" s="11" t="s">
        <v>5159</v>
      </c>
      <c r="G496" t="s">
        <v>4234</v>
      </c>
    </row>
    <row r="497" spans="1:7" ht="16.5" x14ac:dyDescent="0.35">
      <c r="A497" s="24" t="s">
        <v>4239</v>
      </c>
      <c r="B497" s="26" t="s">
        <v>4375</v>
      </c>
      <c r="C497" s="74">
        <v>195382</v>
      </c>
      <c r="D497" s="11" t="s">
        <v>2720</v>
      </c>
      <c r="E497" s="11" t="s">
        <v>2721</v>
      </c>
      <c r="F497" s="11" t="s">
        <v>5160</v>
      </c>
      <c r="G497" t="s">
        <v>4234</v>
      </c>
    </row>
    <row r="498" spans="1:7" ht="16.5" x14ac:dyDescent="0.35">
      <c r="A498" s="24" t="s">
        <v>4239</v>
      </c>
      <c r="B498" s="26" t="s">
        <v>4388</v>
      </c>
      <c r="C498" s="74">
        <v>195452</v>
      </c>
      <c r="D498" s="11" t="s">
        <v>2858</v>
      </c>
      <c r="E498" s="11" t="s">
        <v>2859</v>
      </c>
      <c r="F498" s="11" t="s">
        <v>5161</v>
      </c>
      <c r="G498" t="s">
        <v>4234</v>
      </c>
    </row>
    <row r="499" spans="1:7" ht="16.5" x14ac:dyDescent="0.35">
      <c r="A499" s="24" t="s">
        <v>4239</v>
      </c>
      <c r="B499" s="26" t="s">
        <v>7180</v>
      </c>
      <c r="C499" s="74">
        <v>220194</v>
      </c>
      <c r="D499" s="11" t="s">
        <v>2594</v>
      </c>
      <c r="E499" s="11" t="s">
        <v>69</v>
      </c>
      <c r="F499" s="11" t="s">
        <v>5162</v>
      </c>
      <c r="G499" t="s">
        <v>4234</v>
      </c>
    </row>
    <row r="500" spans="1:7" ht="16.5" x14ac:dyDescent="0.35">
      <c r="A500" s="24" t="s">
        <v>4239</v>
      </c>
      <c r="B500" s="26" t="s">
        <v>4387</v>
      </c>
      <c r="C500" s="74">
        <v>195446</v>
      </c>
      <c r="D500" s="11" t="s">
        <v>2845</v>
      </c>
      <c r="E500" s="11" t="s">
        <v>2846</v>
      </c>
      <c r="F500" s="11" t="s">
        <v>5163</v>
      </c>
      <c r="G500" t="s">
        <v>4234</v>
      </c>
    </row>
    <row r="501" spans="1:7" ht="16.5" x14ac:dyDescent="0.35">
      <c r="A501" s="24" t="s">
        <v>4239</v>
      </c>
      <c r="B501" s="26" t="s">
        <v>4375</v>
      </c>
      <c r="C501" s="74">
        <v>195378</v>
      </c>
      <c r="D501" s="11" t="s">
        <v>2708</v>
      </c>
      <c r="E501" s="11" t="s">
        <v>2709</v>
      </c>
      <c r="F501" s="11" t="s">
        <v>5164</v>
      </c>
      <c r="G501" t="s">
        <v>4234</v>
      </c>
    </row>
    <row r="502" spans="1:7" ht="16.5" x14ac:dyDescent="0.35">
      <c r="A502" s="24" t="s">
        <v>4239</v>
      </c>
      <c r="B502" s="26" t="s">
        <v>4368</v>
      </c>
      <c r="C502" s="74">
        <v>195346</v>
      </c>
      <c r="D502" s="11" t="s">
        <v>2610</v>
      </c>
      <c r="E502" s="11" t="s">
        <v>2611</v>
      </c>
      <c r="F502" s="11" t="s">
        <v>5165</v>
      </c>
      <c r="G502" t="s">
        <v>4234</v>
      </c>
    </row>
    <row r="503" spans="1:7" ht="16.5" x14ac:dyDescent="0.35">
      <c r="A503" s="24" t="s">
        <v>4239</v>
      </c>
      <c r="B503" s="26" t="s">
        <v>4383</v>
      </c>
      <c r="C503" s="74">
        <v>195420</v>
      </c>
      <c r="D503" s="11" t="s">
        <v>2792</v>
      </c>
      <c r="E503" s="11" t="s">
        <v>2793</v>
      </c>
      <c r="F503" s="11" t="s">
        <v>5166</v>
      </c>
      <c r="G503" t="s">
        <v>4234</v>
      </c>
    </row>
    <row r="504" spans="1:7" ht="16.5" x14ac:dyDescent="0.35">
      <c r="A504" s="24" t="s">
        <v>4239</v>
      </c>
      <c r="B504" s="26" t="s">
        <v>4385</v>
      </c>
      <c r="C504" s="74">
        <v>195436</v>
      </c>
      <c r="D504" s="11" t="s">
        <v>2815</v>
      </c>
      <c r="E504" s="11" t="s">
        <v>2816</v>
      </c>
      <c r="F504" s="11" t="s">
        <v>5167</v>
      </c>
      <c r="G504" t="s">
        <v>4234</v>
      </c>
    </row>
    <row r="505" spans="1:7" ht="16.5" x14ac:dyDescent="0.35">
      <c r="A505" s="24" t="s">
        <v>4239</v>
      </c>
      <c r="B505" s="26" t="s">
        <v>4391</v>
      </c>
      <c r="C505" s="74">
        <v>195461</v>
      </c>
      <c r="D505" s="11" t="s">
        <v>2895</v>
      </c>
      <c r="E505" s="11" t="s">
        <v>2896</v>
      </c>
      <c r="F505" s="11" t="s">
        <v>5168</v>
      </c>
      <c r="G505" t="s">
        <v>4234</v>
      </c>
    </row>
    <row r="506" spans="1:7" ht="16.5" x14ac:dyDescent="0.35">
      <c r="A506" s="24" t="s">
        <v>4239</v>
      </c>
      <c r="B506" s="26" t="s">
        <v>7182</v>
      </c>
      <c r="C506" s="74">
        <v>195439</v>
      </c>
      <c r="D506" s="11" t="s">
        <v>2835</v>
      </c>
      <c r="E506" s="11" t="s">
        <v>1170</v>
      </c>
      <c r="F506" s="11" t="s">
        <v>5169</v>
      </c>
      <c r="G506" t="s">
        <v>4234</v>
      </c>
    </row>
    <row r="507" spans="1:7" ht="16.5" x14ac:dyDescent="0.35">
      <c r="A507" s="24" t="s">
        <v>4239</v>
      </c>
      <c r="B507" s="26" t="s">
        <v>4374</v>
      </c>
      <c r="C507" s="74">
        <v>195369</v>
      </c>
      <c r="D507" s="11" t="s">
        <v>2697</v>
      </c>
      <c r="E507" s="11" t="s">
        <v>2698</v>
      </c>
      <c r="F507" s="11" t="s">
        <v>5170</v>
      </c>
      <c r="G507" t="s">
        <v>4234</v>
      </c>
    </row>
    <row r="508" spans="1:7" ht="16.5" x14ac:dyDescent="0.35">
      <c r="A508" s="24" t="s">
        <v>4239</v>
      </c>
      <c r="B508" s="26" t="s">
        <v>4375</v>
      </c>
      <c r="C508" s="74">
        <v>218090</v>
      </c>
      <c r="D508" s="11" t="s">
        <v>850</v>
      </c>
      <c r="E508" s="11" t="s">
        <v>2723</v>
      </c>
      <c r="F508" s="11" t="s">
        <v>5171</v>
      </c>
      <c r="G508" t="s">
        <v>4234</v>
      </c>
    </row>
    <row r="509" spans="1:7" ht="16.5" x14ac:dyDescent="0.35">
      <c r="A509" s="24" t="s">
        <v>4239</v>
      </c>
      <c r="B509" s="26" t="s">
        <v>4382</v>
      </c>
      <c r="C509" s="74">
        <v>195415</v>
      </c>
      <c r="D509" s="11" t="s">
        <v>2781</v>
      </c>
      <c r="E509" s="11" t="s">
        <v>2782</v>
      </c>
      <c r="F509" s="11" t="s">
        <v>5172</v>
      </c>
      <c r="G509" t="s">
        <v>4234</v>
      </c>
    </row>
    <row r="510" spans="1:7" ht="16.5" x14ac:dyDescent="0.35">
      <c r="A510" s="24" t="s">
        <v>4239</v>
      </c>
      <c r="B510" s="26" t="s">
        <v>4384</v>
      </c>
      <c r="C510" s="74">
        <v>195425</v>
      </c>
      <c r="D510" s="11" t="s">
        <v>2804</v>
      </c>
      <c r="E510" s="11" t="s">
        <v>2805</v>
      </c>
      <c r="F510" s="11" t="s">
        <v>5173</v>
      </c>
      <c r="G510" t="s">
        <v>4234</v>
      </c>
    </row>
    <row r="511" spans="1:7" ht="16.5" x14ac:dyDescent="0.35">
      <c r="A511" s="24" t="s">
        <v>4239</v>
      </c>
      <c r="B511" s="26" t="s">
        <v>4369</v>
      </c>
      <c r="C511" s="74">
        <v>195355</v>
      </c>
      <c r="D511" s="11" t="s">
        <v>2641</v>
      </c>
      <c r="E511" s="11" t="s">
        <v>2642</v>
      </c>
      <c r="F511" s="11" t="s">
        <v>5174</v>
      </c>
      <c r="G511" t="s">
        <v>4234</v>
      </c>
    </row>
    <row r="512" spans="1:7" ht="16.5" x14ac:dyDescent="0.35">
      <c r="A512" s="24" t="s">
        <v>4239</v>
      </c>
      <c r="B512" s="26" t="s">
        <v>4374</v>
      </c>
      <c r="C512" s="74">
        <v>220216</v>
      </c>
      <c r="D512" s="11" t="s">
        <v>2092</v>
      </c>
      <c r="E512" s="11" t="s">
        <v>2093</v>
      </c>
      <c r="F512" s="11" t="s">
        <v>5175</v>
      </c>
      <c r="G512" t="s">
        <v>4234</v>
      </c>
    </row>
    <row r="513" spans="1:7" ht="16.5" x14ac:dyDescent="0.35">
      <c r="A513" s="24" t="s">
        <v>4239</v>
      </c>
      <c r="B513" s="26" t="s">
        <v>4381</v>
      </c>
      <c r="C513" s="74">
        <v>195411</v>
      </c>
      <c r="D513" s="11" t="s">
        <v>2769</v>
      </c>
      <c r="E513" s="11" t="s">
        <v>1149</v>
      </c>
      <c r="F513" s="11" t="s">
        <v>5176</v>
      </c>
      <c r="G513" t="s">
        <v>4234</v>
      </c>
    </row>
    <row r="514" spans="1:7" ht="16.5" x14ac:dyDescent="0.35">
      <c r="A514" s="24" t="s">
        <v>4239</v>
      </c>
      <c r="B514" s="26" t="s">
        <v>4384</v>
      </c>
      <c r="C514" s="74">
        <v>195428</v>
      </c>
      <c r="D514" s="11" t="s">
        <v>2801</v>
      </c>
      <c r="E514" s="11" t="s">
        <v>2802</v>
      </c>
      <c r="F514" s="11" t="s">
        <v>5177</v>
      </c>
      <c r="G514" t="s">
        <v>4234</v>
      </c>
    </row>
    <row r="515" spans="1:7" ht="16.5" x14ac:dyDescent="0.35">
      <c r="A515" s="24" t="s">
        <v>4239</v>
      </c>
      <c r="B515" s="26" t="s">
        <v>4387</v>
      </c>
      <c r="C515" s="74">
        <v>195448</v>
      </c>
      <c r="D515" s="11" t="s">
        <v>1497</v>
      </c>
      <c r="E515" s="11" t="s">
        <v>2848</v>
      </c>
      <c r="F515" s="11" t="s">
        <v>5178</v>
      </c>
      <c r="G515" t="s">
        <v>4234</v>
      </c>
    </row>
    <row r="516" spans="1:7" ht="16.5" x14ac:dyDescent="0.35">
      <c r="A516" s="24" t="s">
        <v>4239</v>
      </c>
      <c r="B516" s="26" t="s">
        <v>4374</v>
      </c>
      <c r="C516" s="74">
        <v>195368</v>
      </c>
      <c r="D516" s="11" t="s">
        <v>1117</v>
      </c>
      <c r="E516" s="11" t="s">
        <v>2700</v>
      </c>
      <c r="F516" s="11" t="s">
        <v>5179</v>
      </c>
      <c r="G516" t="s">
        <v>4234</v>
      </c>
    </row>
    <row r="517" spans="1:7" ht="16.5" x14ac:dyDescent="0.35">
      <c r="A517" s="24" t="s">
        <v>4239</v>
      </c>
      <c r="B517" s="26" t="s">
        <v>4383</v>
      </c>
      <c r="C517" s="74">
        <v>195418</v>
      </c>
      <c r="D517" s="11" t="s">
        <v>2798</v>
      </c>
      <c r="E517" s="11" t="s">
        <v>2799</v>
      </c>
      <c r="F517" s="11" t="s">
        <v>5180</v>
      </c>
      <c r="G517" t="s">
        <v>4234</v>
      </c>
    </row>
    <row r="518" spans="1:7" ht="16.5" x14ac:dyDescent="0.35">
      <c r="A518" s="24" t="s">
        <v>4239</v>
      </c>
      <c r="B518" s="26" t="s">
        <v>4384</v>
      </c>
      <c r="C518" s="74">
        <v>195426</v>
      </c>
      <c r="D518" s="11" t="s">
        <v>2807</v>
      </c>
      <c r="E518" s="11" t="s">
        <v>2808</v>
      </c>
      <c r="F518" s="11" t="s">
        <v>5181</v>
      </c>
      <c r="G518" t="s">
        <v>4234</v>
      </c>
    </row>
    <row r="519" spans="1:7" ht="16.5" x14ac:dyDescent="0.35">
      <c r="A519" s="24" t="s">
        <v>4239</v>
      </c>
      <c r="B519" s="26" t="s">
        <v>4387</v>
      </c>
      <c r="C519" s="74">
        <v>220223</v>
      </c>
      <c r="D519" s="11" t="s">
        <v>2850</v>
      </c>
      <c r="E519" s="11" t="s">
        <v>2851</v>
      </c>
      <c r="F519" s="11" t="s">
        <v>5182</v>
      </c>
      <c r="G519" t="s">
        <v>4234</v>
      </c>
    </row>
    <row r="520" spans="1:7" ht="16.5" x14ac:dyDescent="0.35">
      <c r="A520" s="24" t="s">
        <v>4239</v>
      </c>
      <c r="B520" s="26" t="s">
        <v>7180</v>
      </c>
      <c r="C520" s="74">
        <v>195341</v>
      </c>
      <c r="D520" s="11" t="s">
        <v>1093</v>
      </c>
      <c r="E520" s="11" t="s">
        <v>1094</v>
      </c>
      <c r="F520" s="11" t="s">
        <v>5183</v>
      </c>
      <c r="G520" t="s">
        <v>4234</v>
      </c>
    </row>
    <row r="521" spans="1:7" ht="16.5" x14ac:dyDescent="0.35">
      <c r="A521" s="24" t="s">
        <v>4239</v>
      </c>
      <c r="B521" s="26" t="s">
        <v>4377</v>
      </c>
      <c r="C521" s="74">
        <v>195394</v>
      </c>
      <c r="D521" s="11" t="s">
        <v>2735</v>
      </c>
      <c r="E521" s="11" t="s">
        <v>2736</v>
      </c>
      <c r="F521" s="11" t="s">
        <v>5184</v>
      </c>
      <c r="G521" t="s">
        <v>4234</v>
      </c>
    </row>
    <row r="522" spans="1:7" ht="16.5" x14ac:dyDescent="0.35">
      <c r="A522" s="24" t="s">
        <v>4239</v>
      </c>
      <c r="B522" s="26" t="s">
        <v>4368</v>
      </c>
      <c r="C522" s="74">
        <v>220208</v>
      </c>
      <c r="D522" s="11" t="s">
        <v>2613</v>
      </c>
      <c r="E522" s="11" t="s">
        <v>2614</v>
      </c>
      <c r="F522" s="11" t="s">
        <v>5185</v>
      </c>
      <c r="G522" t="s">
        <v>4234</v>
      </c>
    </row>
    <row r="523" spans="1:7" ht="16.5" x14ac:dyDescent="0.35">
      <c r="A523" s="24" t="s">
        <v>4239</v>
      </c>
      <c r="B523" s="26" t="s">
        <v>4382</v>
      </c>
      <c r="C523" s="74">
        <v>195416</v>
      </c>
      <c r="D523" s="11" t="s">
        <v>2773</v>
      </c>
      <c r="E523" s="11" t="s">
        <v>2774</v>
      </c>
      <c r="F523" s="11" t="s">
        <v>5186</v>
      </c>
      <c r="G523" t="s">
        <v>4234</v>
      </c>
    </row>
    <row r="524" spans="1:7" ht="16.5" x14ac:dyDescent="0.35">
      <c r="A524" s="24" t="s">
        <v>4239</v>
      </c>
      <c r="B524" s="26" t="s">
        <v>4372</v>
      </c>
      <c r="C524" s="74">
        <v>195363</v>
      </c>
      <c r="D524" s="11" t="s">
        <v>2673</v>
      </c>
      <c r="E524" s="11" t="s">
        <v>2674</v>
      </c>
      <c r="F524" s="11" t="s">
        <v>5187</v>
      </c>
      <c r="G524" t="s">
        <v>4234</v>
      </c>
    </row>
    <row r="525" spans="1:7" ht="16.5" x14ac:dyDescent="0.35">
      <c r="A525" s="24" t="s">
        <v>4239</v>
      </c>
      <c r="B525" s="26" t="s">
        <v>4384</v>
      </c>
      <c r="C525" s="74">
        <v>195427</v>
      </c>
      <c r="D525" s="11" t="s">
        <v>2810</v>
      </c>
      <c r="E525" s="11" t="s">
        <v>2811</v>
      </c>
      <c r="F525" s="11" t="s">
        <v>5188</v>
      </c>
      <c r="G525" t="s">
        <v>4234</v>
      </c>
    </row>
    <row r="526" spans="1:7" ht="16.5" x14ac:dyDescent="0.35">
      <c r="A526" s="24" t="s">
        <v>4239</v>
      </c>
      <c r="B526" s="26" t="s">
        <v>7182</v>
      </c>
      <c r="C526" s="74">
        <v>195440</v>
      </c>
      <c r="D526" s="11" t="s">
        <v>2836</v>
      </c>
      <c r="E526" s="11" t="s">
        <v>2837</v>
      </c>
      <c r="F526" s="11" t="s">
        <v>7296</v>
      </c>
      <c r="G526" t="s">
        <v>4234</v>
      </c>
    </row>
    <row r="527" spans="1:7" ht="16.5" x14ac:dyDescent="0.35">
      <c r="A527" s="24" t="s">
        <v>4239</v>
      </c>
      <c r="B527" s="26" t="s">
        <v>4383</v>
      </c>
      <c r="C527" s="74">
        <v>195419</v>
      </c>
      <c r="D527" s="11" t="s">
        <v>2795</v>
      </c>
      <c r="E527" s="11" t="s">
        <v>2796</v>
      </c>
      <c r="F527" s="11" t="s">
        <v>5189</v>
      </c>
      <c r="G527" t="s">
        <v>4234</v>
      </c>
    </row>
    <row r="528" spans="1:7" ht="16.5" x14ac:dyDescent="0.35">
      <c r="A528" s="24" t="s">
        <v>4239</v>
      </c>
      <c r="B528" s="26" t="s">
        <v>4371</v>
      </c>
      <c r="C528" s="74">
        <v>195359</v>
      </c>
      <c r="D528" s="11" t="s">
        <v>2665</v>
      </c>
      <c r="E528" s="11" t="s">
        <v>2666</v>
      </c>
      <c r="F528" s="11" t="s">
        <v>5190</v>
      </c>
      <c r="G528" t="s">
        <v>4234</v>
      </c>
    </row>
    <row r="529" spans="1:7" ht="16.5" x14ac:dyDescent="0.35">
      <c r="A529" s="24" t="s">
        <v>4239</v>
      </c>
      <c r="B529" s="26" t="s">
        <v>4371</v>
      </c>
      <c r="C529" s="74">
        <v>220212</v>
      </c>
      <c r="D529" s="11" t="s">
        <v>2658</v>
      </c>
      <c r="E529" s="11" t="s">
        <v>2659</v>
      </c>
      <c r="F529" s="11" t="s">
        <v>5191</v>
      </c>
      <c r="G529" t="s">
        <v>4234</v>
      </c>
    </row>
    <row r="530" spans="1:7" ht="16.5" x14ac:dyDescent="0.35">
      <c r="A530" s="24" t="s">
        <v>4239</v>
      </c>
      <c r="B530" s="26" t="s">
        <v>4383</v>
      </c>
      <c r="C530" s="74">
        <v>195421</v>
      </c>
      <c r="D530" s="11" t="s">
        <v>2784</v>
      </c>
      <c r="E530" s="11" t="s">
        <v>2785</v>
      </c>
      <c r="F530" s="11" t="s">
        <v>5192</v>
      </c>
      <c r="G530" t="s">
        <v>4234</v>
      </c>
    </row>
    <row r="531" spans="1:7" ht="16.5" x14ac:dyDescent="0.35">
      <c r="A531" s="24" t="s">
        <v>4239</v>
      </c>
      <c r="B531" s="26" t="s">
        <v>4373</v>
      </c>
      <c r="C531" s="74">
        <v>195367</v>
      </c>
      <c r="D531" s="11" t="s">
        <v>2682</v>
      </c>
      <c r="E531" s="11" t="s">
        <v>2683</v>
      </c>
      <c r="F531" s="11" t="s">
        <v>5193</v>
      </c>
      <c r="G531" t="s">
        <v>4234</v>
      </c>
    </row>
    <row r="532" spans="1:7" ht="16.5" x14ac:dyDescent="0.35">
      <c r="A532" s="24" t="s">
        <v>4239</v>
      </c>
      <c r="B532" s="26" t="s">
        <v>4390</v>
      </c>
      <c r="C532" s="74">
        <v>195458</v>
      </c>
      <c r="D532" s="11" t="s">
        <v>2880</v>
      </c>
      <c r="E532" s="11" t="s">
        <v>2881</v>
      </c>
      <c r="F532" s="11" t="s">
        <v>5194</v>
      </c>
      <c r="G532" t="s">
        <v>4234</v>
      </c>
    </row>
    <row r="533" spans="1:7" ht="16.5" x14ac:dyDescent="0.35">
      <c r="A533" s="24" t="s">
        <v>4239</v>
      </c>
      <c r="B533" s="26" t="s">
        <v>4390</v>
      </c>
      <c r="C533" s="74">
        <v>195459</v>
      </c>
      <c r="D533" s="11" t="s">
        <v>2875</v>
      </c>
      <c r="E533" s="11" t="s">
        <v>2876</v>
      </c>
      <c r="F533" s="11" t="s">
        <v>5195</v>
      </c>
      <c r="G533" t="s">
        <v>4234</v>
      </c>
    </row>
    <row r="534" spans="1:7" ht="16.5" x14ac:dyDescent="0.35">
      <c r="A534" s="24" t="s">
        <v>4239</v>
      </c>
      <c r="B534" s="26" t="s">
        <v>4390</v>
      </c>
      <c r="C534" s="74">
        <v>195457</v>
      </c>
      <c r="D534" s="11" t="s">
        <v>2878</v>
      </c>
      <c r="E534" s="11" t="s">
        <v>1190</v>
      </c>
      <c r="F534" s="11" t="s">
        <v>5196</v>
      </c>
      <c r="G534" t="s">
        <v>4234</v>
      </c>
    </row>
    <row r="535" spans="1:7" ht="16.5" x14ac:dyDescent="0.35">
      <c r="A535" s="24" t="s">
        <v>4239</v>
      </c>
      <c r="B535" s="26" t="s">
        <v>4368</v>
      </c>
      <c r="C535" s="74">
        <v>220203</v>
      </c>
      <c r="D535" s="11" t="s">
        <v>2604</v>
      </c>
      <c r="E535" s="11" t="s">
        <v>2605</v>
      </c>
      <c r="F535" s="11" t="s">
        <v>5197</v>
      </c>
      <c r="G535" t="s">
        <v>4234</v>
      </c>
    </row>
    <row r="536" spans="1:7" ht="16.5" x14ac:dyDescent="0.35">
      <c r="A536" s="24" t="s">
        <v>4239</v>
      </c>
      <c r="B536" s="26" t="s">
        <v>4375</v>
      </c>
      <c r="C536" s="74">
        <v>195379</v>
      </c>
      <c r="D536" s="11" t="s">
        <v>2711</v>
      </c>
      <c r="E536" s="11" t="s">
        <v>2712</v>
      </c>
      <c r="F536" s="11" t="s">
        <v>5198</v>
      </c>
      <c r="G536" t="s">
        <v>4234</v>
      </c>
    </row>
    <row r="537" spans="1:7" ht="16.5" x14ac:dyDescent="0.35">
      <c r="A537" s="24" t="s">
        <v>4239</v>
      </c>
      <c r="B537" s="26" t="s">
        <v>7181</v>
      </c>
      <c r="C537" s="74">
        <v>195390</v>
      </c>
      <c r="D537" s="11" t="s">
        <v>2138</v>
      </c>
      <c r="E537" s="11" t="s">
        <v>2139</v>
      </c>
      <c r="F537" s="11" t="s">
        <v>5200</v>
      </c>
      <c r="G537" t="s">
        <v>4234</v>
      </c>
    </row>
    <row r="538" spans="1:7" ht="16.5" x14ac:dyDescent="0.35">
      <c r="A538" s="24" t="s">
        <v>4239</v>
      </c>
      <c r="B538" s="26" t="s">
        <v>4375</v>
      </c>
      <c r="C538" s="74">
        <v>220218</v>
      </c>
      <c r="D538" s="11" t="s">
        <v>2138</v>
      </c>
      <c r="E538" s="11" t="s">
        <v>2139</v>
      </c>
      <c r="F538" s="11" t="s">
        <v>5199</v>
      </c>
      <c r="G538" t="s">
        <v>4234</v>
      </c>
    </row>
    <row r="539" spans="1:7" ht="16.5" x14ac:dyDescent="0.35">
      <c r="A539" s="24" t="s">
        <v>4239</v>
      </c>
      <c r="B539" s="26" t="s">
        <v>4366</v>
      </c>
      <c r="C539" s="74">
        <v>195338</v>
      </c>
      <c r="D539" s="11" t="s">
        <v>1085</v>
      </c>
      <c r="E539" s="11" t="s">
        <v>1086</v>
      </c>
      <c r="F539" s="11" t="s">
        <v>5201</v>
      </c>
      <c r="G539" t="s">
        <v>4234</v>
      </c>
    </row>
    <row r="540" spans="1:7" ht="16.5" x14ac:dyDescent="0.35">
      <c r="A540" s="24" t="s">
        <v>4239</v>
      </c>
      <c r="B540" s="26" t="s">
        <v>4374</v>
      </c>
      <c r="C540" s="74">
        <v>195375</v>
      </c>
      <c r="D540" s="11" t="s">
        <v>2702</v>
      </c>
      <c r="E540" s="11" t="s">
        <v>2703</v>
      </c>
      <c r="F540" s="11" t="s">
        <v>5202</v>
      </c>
      <c r="G540" t="s">
        <v>4234</v>
      </c>
    </row>
    <row r="541" spans="1:7" ht="16.5" x14ac:dyDescent="0.35">
      <c r="A541" s="24" t="s">
        <v>4240</v>
      </c>
      <c r="B541" s="26" t="s">
        <v>4412</v>
      </c>
      <c r="C541" s="74">
        <v>195570</v>
      </c>
      <c r="D541" s="11" t="s">
        <v>3148</v>
      </c>
      <c r="E541" s="11" t="s">
        <v>3149</v>
      </c>
      <c r="F541" s="11" t="s">
        <v>5203</v>
      </c>
      <c r="G541" t="s">
        <v>4234</v>
      </c>
    </row>
    <row r="542" spans="1:7" ht="16.5" x14ac:dyDescent="0.35">
      <c r="A542" s="24" t="s">
        <v>4240</v>
      </c>
      <c r="B542" s="26" t="s">
        <v>4411</v>
      </c>
      <c r="C542" s="74">
        <v>195559</v>
      </c>
      <c r="D542" s="11" t="s">
        <v>3141</v>
      </c>
      <c r="E542" s="11" t="s">
        <v>3142</v>
      </c>
      <c r="F542" s="11" t="s">
        <v>5204</v>
      </c>
      <c r="G542" t="s">
        <v>4234</v>
      </c>
    </row>
    <row r="543" spans="1:7" ht="16.5" x14ac:dyDescent="0.35">
      <c r="A543" s="24" t="s">
        <v>4240</v>
      </c>
      <c r="B543" s="26" t="s">
        <v>4411</v>
      </c>
      <c r="C543" s="74">
        <v>195561</v>
      </c>
      <c r="D543" s="11" t="s">
        <v>3126</v>
      </c>
      <c r="E543" s="11" t="s">
        <v>3127</v>
      </c>
      <c r="F543" s="11" t="s">
        <v>5205</v>
      </c>
      <c r="G543" t="s">
        <v>4234</v>
      </c>
    </row>
    <row r="544" spans="1:7" ht="16.5" x14ac:dyDescent="0.35">
      <c r="A544" s="24" t="s">
        <v>4240</v>
      </c>
      <c r="B544" s="26" t="s">
        <v>4411</v>
      </c>
      <c r="C544" s="74">
        <v>195560</v>
      </c>
      <c r="D544" s="11" t="s">
        <v>3129</v>
      </c>
      <c r="E544" s="11" t="s">
        <v>3130</v>
      </c>
      <c r="F544" s="11" t="s">
        <v>5206</v>
      </c>
      <c r="G544" t="s">
        <v>4234</v>
      </c>
    </row>
    <row r="545" spans="1:7" ht="16.5" x14ac:dyDescent="0.35">
      <c r="A545" s="24" t="s">
        <v>4240</v>
      </c>
      <c r="B545" s="26" t="s">
        <v>4411</v>
      </c>
      <c r="C545" s="74">
        <v>195564</v>
      </c>
      <c r="D545" s="11" t="s">
        <v>3120</v>
      </c>
      <c r="E545" s="11" t="s">
        <v>3121</v>
      </c>
      <c r="F545" s="11" t="s">
        <v>5207</v>
      </c>
      <c r="G545" t="s">
        <v>4234</v>
      </c>
    </row>
    <row r="546" spans="1:7" ht="16.5" x14ac:dyDescent="0.35">
      <c r="A546" s="24" t="s">
        <v>4240</v>
      </c>
      <c r="B546" s="26" t="s">
        <v>4411</v>
      </c>
      <c r="C546" s="74">
        <v>195563</v>
      </c>
      <c r="D546" s="11" t="s">
        <v>3114</v>
      </c>
      <c r="E546" s="11" t="s">
        <v>3115</v>
      </c>
      <c r="F546" s="11" t="s">
        <v>5208</v>
      </c>
      <c r="G546" t="s">
        <v>4234</v>
      </c>
    </row>
    <row r="547" spans="1:7" ht="16.5" x14ac:dyDescent="0.35">
      <c r="A547" s="24" t="s">
        <v>4240</v>
      </c>
      <c r="B547" s="26" t="s">
        <v>4411</v>
      </c>
      <c r="C547" s="74">
        <v>195562</v>
      </c>
      <c r="D547" s="11" t="s">
        <v>3123</v>
      </c>
      <c r="E547" s="11" t="s">
        <v>3124</v>
      </c>
      <c r="F547" s="11" t="s">
        <v>5209</v>
      </c>
      <c r="G547" t="s">
        <v>4234</v>
      </c>
    </row>
    <row r="548" spans="1:7" ht="16.5" x14ac:dyDescent="0.35">
      <c r="A548" s="24" t="s">
        <v>4240</v>
      </c>
      <c r="B548" s="26" t="s">
        <v>4411</v>
      </c>
      <c r="C548" s="74">
        <v>195565</v>
      </c>
      <c r="D548" s="11" t="s">
        <v>3144</v>
      </c>
      <c r="E548" s="11" t="s">
        <v>3145</v>
      </c>
      <c r="F548" s="11" t="s">
        <v>5210</v>
      </c>
      <c r="G548" t="s">
        <v>4234</v>
      </c>
    </row>
    <row r="549" spans="1:7" ht="16.5" x14ac:dyDescent="0.35">
      <c r="A549" s="24" t="s">
        <v>4240</v>
      </c>
      <c r="B549" s="26" t="s">
        <v>7186</v>
      </c>
      <c r="C549" s="74">
        <v>195602</v>
      </c>
      <c r="D549" s="11" t="s">
        <v>3231</v>
      </c>
      <c r="E549" s="11" t="s">
        <v>3232</v>
      </c>
      <c r="F549" s="11" t="s">
        <v>5211</v>
      </c>
      <c r="G549" t="s">
        <v>4234</v>
      </c>
    </row>
    <row r="550" spans="1:7" ht="16.5" x14ac:dyDescent="0.35">
      <c r="A550" s="24" t="s">
        <v>4240</v>
      </c>
      <c r="B550" s="26" t="s">
        <v>7187</v>
      </c>
      <c r="C550" s="74">
        <v>195618</v>
      </c>
      <c r="D550" s="11" t="s">
        <v>3231</v>
      </c>
      <c r="E550" s="11" t="s">
        <v>3232</v>
      </c>
      <c r="F550" s="11" t="s">
        <v>5212</v>
      </c>
      <c r="G550" t="s">
        <v>4234</v>
      </c>
    </row>
    <row r="551" spans="1:7" ht="16.5" x14ac:dyDescent="0.35">
      <c r="A551" s="24" t="s">
        <v>4240</v>
      </c>
      <c r="B551" s="26" t="s">
        <v>4427</v>
      </c>
      <c r="C551" s="74">
        <v>195622</v>
      </c>
      <c r="D551" s="11" t="s">
        <v>3231</v>
      </c>
      <c r="E551" s="11" t="s">
        <v>3232</v>
      </c>
      <c r="F551" s="11" t="s">
        <v>5213</v>
      </c>
      <c r="G551" t="s">
        <v>4234</v>
      </c>
    </row>
    <row r="552" spans="1:7" ht="16.5" x14ac:dyDescent="0.35">
      <c r="A552" s="24" t="s">
        <v>4240</v>
      </c>
      <c r="B552" s="26" t="s">
        <v>4419</v>
      </c>
      <c r="C552" s="74">
        <v>195597</v>
      </c>
      <c r="D552" s="11" t="s">
        <v>3217</v>
      </c>
      <c r="E552" s="11" t="s">
        <v>3218</v>
      </c>
      <c r="F552" s="11" t="s">
        <v>5214</v>
      </c>
      <c r="G552" t="s">
        <v>4234</v>
      </c>
    </row>
    <row r="553" spans="1:7" ht="16.5" x14ac:dyDescent="0.35">
      <c r="A553" s="24" t="s">
        <v>4240</v>
      </c>
      <c r="B553" s="26" t="s">
        <v>4433</v>
      </c>
      <c r="C553" s="74">
        <v>195655</v>
      </c>
      <c r="D553" s="11" t="s">
        <v>1377</v>
      </c>
      <c r="E553" s="11" t="s">
        <v>1378</v>
      </c>
      <c r="F553" s="11" t="s">
        <v>5215</v>
      </c>
      <c r="G553" t="s">
        <v>4234</v>
      </c>
    </row>
    <row r="554" spans="1:7" ht="16.5" x14ac:dyDescent="0.35">
      <c r="A554" s="24" t="s">
        <v>4240</v>
      </c>
      <c r="B554" s="26" t="s">
        <v>4402</v>
      </c>
      <c r="C554" s="74">
        <v>195524</v>
      </c>
      <c r="D554" s="11" t="s">
        <v>3049</v>
      </c>
      <c r="E554" s="11" t="s">
        <v>3050</v>
      </c>
      <c r="F554" s="11" t="s">
        <v>5216</v>
      </c>
      <c r="G554" t="s">
        <v>4234</v>
      </c>
    </row>
    <row r="555" spans="1:7" ht="16.5" x14ac:dyDescent="0.35">
      <c r="A555" s="24" t="s">
        <v>4240</v>
      </c>
      <c r="B555" s="26" t="s">
        <v>4402</v>
      </c>
      <c r="C555" s="74">
        <v>195521</v>
      </c>
      <c r="D555" s="11" t="s">
        <v>3040</v>
      </c>
      <c r="E555" s="11" t="s">
        <v>3041</v>
      </c>
      <c r="F555" s="11" t="s">
        <v>5217</v>
      </c>
      <c r="G555" t="s">
        <v>4234</v>
      </c>
    </row>
    <row r="556" spans="1:7" ht="16.5" x14ac:dyDescent="0.35">
      <c r="A556" s="24" t="s">
        <v>4240</v>
      </c>
      <c r="B556" s="26" t="s">
        <v>4417</v>
      </c>
      <c r="C556" s="74">
        <v>219206</v>
      </c>
      <c r="D556" s="11" t="s">
        <v>3212</v>
      </c>
      <c r="E556" s="11" t="s">
        <v>3213</v>
      </c>
      <c r="F556" s="11" t="s">
        <v>5218</v>
      </c>
      <c r="G556" t="s">
        <v>4234</v>
      </c>
    </row>
    <row r="557" spans="1:7" ht="16.5" x14ac:dyDescent="0.35">
      <c r="A557" s="24" t="s">
        <v>4240</v>
      </c>
      <c r="B557" s="26" t="s">
        <v>4393</v>
      </c>
      <c r="C557" s="74">
        <v>195475</v>
      </c>
      <c r="D557" s="11" t="s">
        <v>2927</v>
      </c>
      <c r="E557" s="11" t="s">
        <v>2928</v>
      </c>
      <c r="F557" s="11" t="s">
        <v>5219</v>
      </c>
      <c r="G557" t="s">
        <v>4234</v>
      </c>
    </row>
    <row r="558" spans="1:7" ht="16.5" x14ac:dyDescent="0.35">
      <c r="A558" s="24" t="s">
        <v>4240</v>
      </c>
      <c r="B558" s="26" t="s">
        <v>4402</v>
      </c>
      <c r="C558" s="74">
        <v>195523</v>
      </c>
      <c r="D558" s="11" t="s">
        <v>3046</v>
      </c>
      <c r="E558" s="11" t="s">
        <v>3047</v>
      </c>
      <c r="F558" s="11" t="s">
        <v>5220</v>
      </c>
      <c r="G558" t="s">
        <v>4234</v>
      </c>
    </row>
    <row r="559" spans="1:7" ht="16.5" x14ac:dyDescent="0.35">
      <c r="A559" s="24" t="s">
        <v>4240</v>
      </c>
      <c r="B559" s="26" t="s">
        <v>4415</v>
      </c>
      <c r="C559" s="74">
        <v>195585</v>
      </c>
      <c r="D559" s="11" t="s">
        <v>3190</v>
      </c>
      <c r="E559" s="11" t="s">
        <v>3191</v>
      </c>
      <c r="F559" s="11" t="s">
        <v>5221</v>
      </c>
      <c r="G559" t="s">
        <v>4234</v>
      </c>
    </row>
    <row r="560" spans="1:7" ht="16.5" x14ac:dyDescent="0.35">
      <c r="A560" s="24" t="s">
        <v>4240</v>
      </c>
      <c r="B560" s="26" t="s">
        <v>4401</v>
      </c>
      <c r="C560" s="74">
        <v>195515</v>
      </c>
      <c r="D560" s="11" t="s">
        <v>3033</v>
      </c>
      <c r="E560" s="11" t="s">
        <v>3034</v>
      </c>
      <c r="F560" s="11" t="s">
        <v>5222</v>
      </c>
      <c r="G560" t="s">
        <v>4234</v>
      </c>
    </row>
    <row r="561" spans="1:7" ht="16.5" x14ac:dyDescent="0.35">
      <c r="A561" s="24" t="s">
        <v>4240</v>
      </c>
      <c r="B561" s="26" t="s">
        <v>7183</v>
      </c>
      <c r="C561" s="74">
        <v>195481</v>
      </c>
      <c r="D561" s="11" t="s">
        <v>2945</v>
      </c>
      <c r="E561" s="11" t="s">
        <v>2946</v>
      </c>
      <c r="F561" s="11" t="s">
        <v>5223</v>
      </c>
      <c r="G561" t="s">
        <v>4234</v>
      </c>
    </row>
    <row r="562" spans="1:7" ht="16.5" x14ac:dyDescent="0.35">
      <c r="A562" s="24" t="s">
        <v>4240</v>
      </c>
      <c r="B562" s="26" t="s">
        <v>7183</v>
      </c>
      <c r="C562" s="74">
        <v>195482</v>
      </c>
      <c r="D562" s="11" t="s">
        <v>2947</v>
      </c>
      <c r="E562" s="11" t="s">
        <v>2948</v>
      </c>
      <c r="F562" s="11" t="s">
        <v>5224</v>
      </c>
      <c r="G562" t="s">
        <v>4234</v>
      </c>
    </row>
    <row r="563" spans="1:7" ht="16.5" x14ac:dyDescent="0.35">
      <c r="A563" s="24" t="s">
        <v>4240</v>
      </c>
      <c r="B563" s="26" t="s">
        <v>4434</v>
      </c>
      <c r="C563" s="74">
        <v>195659</v>
      </c>
      <c r="D563" s="11" t="s">
        <v>3326</v>
      </c>
      <c r="E563" s="11" t="s">
        <v>3327</v>
      </c>
      <c r="F563" s="11" t="s">
        <v>5225</v>
      </c>
      <c r="G563" t="s">
        <v>4234</v>
      </c>
    </row>
    <row r="564" spans="1:7" ht="16.5" x14ac:dyDescent="0.35">
      <c r="A564" s="24" t="s">
        <v>4240</v>
      </c>
      <c r="B564" s="26" t="s">
        <v>4397</v>
      </c>
      <c r="C564" s="74">
        <v>195498</v>
      </c>
      <c r="D564" s="11" t="s">
        <v>1221</v>
      </c>
      <c r="E564" s="11" t="s">
        <v>2998</v>
      </c>
      <c r="F564" s="11" t="s">
        <v>5226</v>
      </c>
      <c r="G564" t="s">
        <v>4234</v>
      </c>
    </row>
    <row r="565" spans="1:7" ht="16.5" x14ac:dyDescent="0.35">
      <c r="A565" s="24" t="s">
        <v>4240</v>
      </c>
      <c r="B565" s="26" t="s">
        <v>4407</v>
      </c>
      <c r="C565" s="74">
        <v>195549</v>
      </c>
      <c r="D565" s="11" t="s">
        <v>1264</v>
      </c>
      <c r="E565" s="11" t="s">
        <v>3104</v>
      </c>
      <c r="F565" s="11" t="s">
        <v>5227</v>
      </c>
      <c r="G565" t="s">
        <v>4234</v>
      </c>
    </row>
    <row r="566" spans="1:7" ht="16.5" x14ac:dyDescent="0.35">
      <c r="A566" s="24" t="s">
        <v>4240</v>
      </c>
      <c r="B566" s="26" t="s">
        <v>4393</v>
      </c>
      <c r="C566" s="74">
        <v>195473</v>
      </c>
      <c r="D566" s="11" t="s">
        <v>2923</v>
      </c>
      <c r="E566" s="11" t="s">
        <v>2924</v>
      </c>
      <c r="F566" s="11" t="s">
        <v>5228</v>
      </c>
      <c r="G566" t="s">
        <v>4234</v>
      </c>
    </row>
    <row r="567" spans="1:7" ht="16.5" x14ac:dyDescent="0.35">
      <c r="A567" s="24" t="s">
        <v>4240</v>
      </c>
      <c r="B567" s="26" t="s">
        <v>4397</v>
      </c>
      <c r="C567" s="74">
        <v>195499</v>
      </c>
      <c r="D567" s="11" t="s">
        <v>2995</v>
      </c>
      <c r="E567" s="11" t="s">
        <v>2996</v>
      </c>
      <c r="F567" s="11" t="s">
        <v>5229</v>
      </c>
      <c r="G567" t="s">
        <v>4234</v>
      </c>
    </row>
    <row r="568" spans="1:7" ht="16.5" x14ac:dyDescent="0.35">
      <c r="A568" s="24" t="s">
        <v>4240</v>
      </c>
      <c r="B568" s="26" t="s">
        <v>4413</v>
      </c>
      <c r="C568" s="74">
        <v>195573</v>
      </c>
      <c r="D568" s="11" t="s">
        <v>3173</v>
      </c>
      <c r="E568" s="11" t="s">
        <v>3174</v>
      </c>
      <c r="F568" s="11" t="s">
        <v>5230</v>
      </c>
      <c r="G568" t="s">
        <v>4234</v>
      </c>
    </row>
    <row r="569" spans="1:7" ht="16.5" x14ac:dyDescent="0.35">
      <c r="A569" s="24" t="s">
        <v>4240</v>
      </c>
      <c r="B569" s="26" t="s">
        <v>4420</v>
      </c>
      <c r="C569" s="74">
        <v>195599</v>
      </c>
      <c r="D569" s="11" t="s">
        <v>3226</v>
      </c>
      <c r="E569" s="11" t="s">
        <v>1320</v>
      </c>
      <c r="F569" s="11" t="s">
        <v>5231</v>
      </c>
      <c r="G569" t="s">
        <v>4234</v>
      </c>
    </row>
    <row r="570" spans="1:7" ht="16.5" x14ac:dyDescent="0.35">
      <c r="A570" s="24" t="s">
        <v>4240</v>
      </c>
      <c r="B570" s="26" t="s">
        <v>4403</v>
      </c>
      <c r="C570" s="74">
        <v>195530</v>
      </c>
      <c r="D570" s="11" t="s">
        <v>3058</v>
      </c>
      <c r="E570" s="11" t="s">
        <v>3059</v>
      </c>
      <c r="F570" s="11" t="s">
        <v>5232</v>
      </c>
      <c r="G570" t="s">
        <v>4234</v>
      </c>
    </row>
    <row r="571" spans="1:7" ht="16.5" x14ac:dyDescent="0.35">
      <c r="A571" s="24" t="s">
        <v>4240</v>
      </c>
      <c r="B571" s="26" t="s">
        <v>4404</v>
      </c>
      <c r="C571" s="74">
        <v>195539</v>
      </c>
      <c r="D571" s="11" t="s">
        <v>1252</v>
      </c>
      <c r="E571" s="11" t="s">
        <v>1253</v>
      </c>
      <c r="F571" s="11" t="s">
        <v>5233</v>
      </c>
      <c r="G571" t="s">
        <v>4234</v>
      </c>
    </row>
    <row r="572" spans="1:7" ht="16.5" x14ac:dyDescent="0.35">
      <c r="A572" s="24" t="s">
        <v>4240</v>
      </c>
      <c r="B572" s="26" t="s">
        <v>4428</v>
      </c>
      <c r="C572" s="74">
        <v>195624</v>
      </c>
      <c r="D572" s="11" t="s">
        <v>1354</v>
      </c>
      <c r="E572" s="11" t="s">
        <v>1355</v>
      </c>
      <c r="F572" s="11" t="s">
        <v>5234</v>
      </c>
      <c r="G572" t="s">
        <v>4234</v>
      </c>
    </row>
    <row r="573" spans="1:7" ht="16.5" x14ac:dyDescent="0.35">
      <c r="A573" s="24" t="s">
        <v>4240</v>
      </c>
      <c r="B573" s="26" t="s">
        <v>4426</v>
      </c>
      <c r="C573" s="74">
        <v>195615</v>
      </c>
      <c r="D573" s="11" t="s">
        <v>3250</v>
      </c>
      <c r="E573" s="11" t="s">
        <v>3251</v>
      </c>
      <c r="F573" s="11" t="s">
        <v>5235</v>
      </c>
      <c r="G573" t="s">
        <v>4234</v>
      </c>
    </row>
    <row r="574" spans="1:7" ht="16.5" x14ac:dyDescent="0.35">
      <c r="A574" s="24" t="s">
        <v>4240</v>
      </c>
      <c r="B574" s="26" t="s">
        <v>4426</v>
      </c>
      <c r="C574" s="74">
        <v>195614</v>
      </c>
      <c r="D574" s="11" t="s">
        <v>3253</v>
      </c>
      <c r="E574" s="11" t="s">
        <v>3254</v>
      </c>
      <c r="F574" s="11" t="s">
        <v>5236</v>
      </c>
      <c r="G574" t="s">
        <v>4234</v>
      </c>
    </row>
    <row r="575" spans="1:7" ht="16.5" x14ac:dyDescent="0.35">
      <c r="A575" s="24" t="s">
        <v>4240</v>
      </c>
      <c r="B575" s="26" t="s">
        <v>4414</v>
      </c>
      <c r="C575" s="74">
        <v>195584</v>
      </c>
      <c r="D575" s="11" t="s">
        <v>3187</v>
      </c>
      <c r="E575" s="11" t="s">
        <v>3188</v>
      </c>
      <c r="F575" s="11" t="s">
        <v>5237</v>
      </c>
      <c r="G575" t="s">
        <v>4234</v>
      </c>
    </row>
    <row r="576" spans="1:7" ht="16.5" x14ac:dyDescent="0.35">
      <c r="A576" s="24" t="s">
        <v>4240</v>
      </c>
      <c r="B576" s="26" t="s">
        <v>7187</v>
      </c>
      <c r="C576" s="74">
        <v>195617</v>
      </c>
      <c r="D576" s="11" t="s">
        <v>3187</v>
      </c>
      <c r="E576" s="11" t="s">
        <v>3188</v>
      </c>
      <c r="F576" s="11" t="s">
        <v>5238</v>
      </c>
      <c r="G576" t="s">
        <v>4234</v>
      </c>
    </row>
    <row r="577" spans="1:7" ht="16.5" x14ac:dyDescent="0.35">
      <c r="A577" s="24" t="s">
        <v>4240</v>
      </c>
      <c r="B577" s="26" t="s">
        <v>4416</v>
      </c>
      <c r="C577" s="74">
        <v>195592</v>
      </c>
      <c r="D577" s="11" t="s">
        <v>3206</v>
      </c>
      <c r="E577" s="11" t="s">
        <v>3207</v>
      </c>
      <c r="F577" s="11" t="s">
        <v>5239</v>
      </c>
      <c r="G577" t="s">
        <v>4234</v>
      </c>
    </row>
    <row r="578" spans="1:7" ht="16.5" x14ac:dyDescent="0.35">
      <c r="A578" s="24" t="s">
        <v>4240</v>
      </c>
      <c r="B578" s="26" t="s">
        <v>4416</v>
      </c>
      <c r="C578" s="74">
        <v>195588</v>
      </c>
      <c r="D578" s="11" t="s">
        <v>3200</v>
      </c>
      <c r="E578" s="11" t="s">
        <v>3201</v>
      </c>
      <c r="F578" s="11" t="s">
        <v>5240</v>
      </c>
      <c r="G578" t="s">
        <v>4234</v>
      </c>
    </row>
    <row r="579" spans="1:7" ht="16.5" x14ac:dyDescent="0.35">
      <c r="A579" s="24" t="s">
        <v>4240</v>
      </c>
      <c r="B579" s="26" t="s">
        <v>4403</v>
      </c>
      <c r="C579" s="74">
        <v>195531</v>
      </c>
      <c r="D579" s="11" t="s">
        <v>3055</v>
      </c>
      <c r="E579" s="11" t="s">
        <v>3056</v>
      </c>
      <c r="F579" s="11" t="s">
        <v>5241</v>
      </c>
      <c r="G579" t="s">
        <v>4234</v>
      </c>
    </row>
    <row r="580" spans="1:7" ht="16.5" x14ac:dyDescent="0.35">
      <c r="A580" s="24" t="s">
        <v>4240</v>
      </c>
      <c r="B580" s="26" t="s">
        <v>4416</v>
      </c>
      <c r="C580" s="74">
        <v>195590</v>
      </c>
      <c r="D580" s="11" t="s">
        <v>3194</v>
      </c>
      <c r="E580" s="11" t="s">
        <v>3195</v>
      </c>
      <c r="F580" s="11" t="s">
        <v>5242</v>
      </c>
      <c r="G580" t="s">
        <v>4234</v>
      </c>
    </row>
    <row r="581" spans="1:7" ht="16.5" x14ac:dyDescent="0.35">
      <c r="A581" s="24" t="s">
        <v>4240</v>
      </c>
      <c r="B581" s="26" t="s">
        <v>4399</v>
      </c>
      <c r="C581" s="74">
        <v>195506</v>
      </c>
      <c r="D581" s="11" t="s">
        <v>3002</v>
      </c>
      <c r="E581" s="11" t="s">
        <v>3003</v>
      </c>
      <c r="F581" s="11" t="s">
        <v>5243</v>
      </c>
      <c r="G581" t="s">
        <v>4234</v>
      </c>
    </row>
    <row r="582" spans="1:7" ht="16.5" x14ac:dyDescent="0.35">
      <c r="A582" s="24" t="s">
        <v>4240</v>
      </c>
      <c r="B582" s="26" t="s">
        <v>4432</v>
      </c>
      <c r="C582" s="74">
        <v>195653</v>
      </c>
      <c r="D582" s="11" t="s">
        <v>3318</v>
      </c>
      <c r="E582" s="11" t="s">
        <v>3319</v>
      </c>
      <c r="F582" s="11" t="s">
        <v>5244</v>
      </c>
      <c r="G582" t="s">
        <v>4234</v>
      </c>
    </row>
    <row r="583" spans="1:7" ht="16.5" x14ac:dyDescent="0.35">
      <c r="A583" s="24" t="s">
        <v>4240</v>
      </c>
      <c r="B583" s="26" t="s">
        <v>7184</v>
      </c>
      <c r="C583" s="74">
        <v>195534</v>
      </c>
      <c r="D583" s="11" t="s">
        <v>3070</v>
      </c>
      <c r="E583" s="11" t="s">
        <v>3071</v>
      </c>
      <c r="F583" s="11" t="s">
        <v>5245</v>
      </c>
      <c r="G583" t="s">
        <v>4234</v>
      </c>
    </row>
    <row r="584" spans="1:7" ht="16.5" x14ac:dyDescent="0.35">
      <c r="A584" s="24" t="s">
        <v>4240</v>
      </c>
      <c r="B584" s="26" t="s">
        <v>4429</v>
      </c>
      <c r="C584" s="74">
        <v>195632</v>
      </c>
      <c r="D584" s="11" t="s">
        <v>1358</v>
      </c>
      <c r="E584" s="11" t="s">
        <v>1359</v>
      </c>
      <c r="F584" s="11" t="s">
        <v>5246</v>
      </c>
      <c r="G584" t="s">
        <v>4234</v>
      </c>
    </row>
    <row r="585" spans="1:7" ht="16.5" x14ac:dyDescent="0.35">
      <c r="A585" s="24" t="s">
        <v>4240</v>
      </c>
      <c r="B585" s="26" t="s">
        <v>4418</v>
      </c>
      <c r="C585" s="74">
        <v>195594</v>
      </c>
      <c r="D585" s="11" t="s">
        <v>1311</v>
      </c>
      <c r="E585" s="11" t="s">
        <v>1312</v>
      </c>
      <c r="F585" s="11" t="s">
        <v>5247</v>
      </c>
      <c r="G585" t="s">
        <v>4234</v>
      </c>
    </row>
    <row r="586" spans="1:7" ht="16.5" x14ac:dyDescent="0.35">
      <c r="A586" s="24" t="s">
        <v>4240</v>
      </c>
      <c r="B586" s="26" t="s">
        <v>4403</v>
      </c>
      <c r="C586" s="74">
        <v>195528</v>
      </c>
      <c r="D586" s="11" t="s">
        <v>3062</v>
      </c>
      <c r="E586" s="11" t="s">
        <v>3063</v>
      </c>
      <c r="F586" s="11" t="s">
        <v>5248</v>
      </c>
      <c r="G586" t="s">
        <v>4234</v>
      </c>
    </row>
    <row r="587" spans="1:7" ht="16.5" x14ac:dyDescent="0.35">
      <c r="A587" s="24" t="s">
        <v>4240</v>
      </c>
      <c r="B587" s="26" t="s">
        <v>4411</v>
      </c>
      <c r="C587" s="74">
        <v>195557</v>
      </c>
      <c r="D587" s="11" t="s">
        <v>3135</v>
      </c>
      <c r="E587" s="11" t="s">
        <v>3136</v>
      </c>
      <c r="F587" s="11" t="s">
        <v>5249</v>
      </c>
      <c r="G587" t="s">
        <v>4234</v>
      </c>
    </row>
    <row r="588" spans="1:7" ht="16.5" x14ac:dyDescent="0.35">
      <c r="A588" s="24" t="s">
        <v>4240</v>
      </c>
      <c r="B588" s="26" t="s">
        <v>4395</v>
      </c>
      <c r="C588" s="74">
        <v>195485</v>
      </c>
      <c r="D588" s="11" t="s">
        <v>2959</v>
      </c>
      <c r="E588" s="11" t="s">
        <v>2960</v>
      </c>
      <c r="F588" s="11" t="s">
        <v>5250</v>
      </c>
      <c r="G588" t="s">
        <v>4234</v>
      </c>
    </row>
    <row r="589" spans="1:7" ht="16.5" x14ac:dyDescent="0.35">
      <c r="A589" s="24" t="s">
        <v>4240</v>
      </c>
      <c r="B589" s="26" t="s">
        <v>4395</v>
      </c>
      <c r="C589" s="74">
        <v>195484</v>
      </c>
      <c r="D589" s="11" t="s">
        <v>2953</v>
      </c>
      <c r="E589" s="11" t="s">
        <v>2954</v>
      </c>
      <c r="F589" s="11" t="s">
        <v>5251</v>
      </c>
      <c r="G589" t="s">
        <v>4234</v>
      </c>
    </row>
    <row r="590" spans="1:7" ht="16.5" x14ac:dyDescent="0.35">
      <c r="A590" s="24" t="s">
        <v>4240</v>
      </c>
      <c r="B590" s="26" t="s">
        <v>4433</v>
      </c>
      <c r="C590" s="74">
        <v>195656</v>
      </c>
      <c r="D590" s="11" t="s">
        <v>3323</v>
      </c>
      <c r="E590" s="11" t="s">
        <v>3324</v>
      </c>
      <c r="F590" s="11" t="s">
        <v>5252</v>
      </c>
      <c r="G590" t="s">
        <v>4234</v>
      </c>
    </row>
    <row r="591" spans="1:7" ht="16.5" x14ac:dyDescent="0.35">
      <c r="A591" s="24" t="s">
        <v>4240</v>
      </c>
      <c r="B591" s="26" t="s">
        <v>4429</v>
      </c>
      <c r="C591" s="74">
        <v>195635</v>
      </c>
      <c r="D591" s="11" t="s">
        <v>3286</v>
      </c>
      <c r="E591" s="11" t="s">
        <v>3287</v>
      </c>
      <c r="F591" s="11" t="s">
        <v>5253</v>
      </c>
      <c r="G591" t="s">
        <v>4234</v>
      </c>
    </row>
    <row r="592" spans="1:7" ht="16.5" x14ac:dyDescent="0.35">
      <c r="A592" s="24" t="s">
        <v>4240</v>
      </c>
      <c r="B592" s="26" t="s">
        <v>4428</v>
      </c>
      <c r="C592" s="74">
        <v>195629</v>
      </c>
      <c r="D592" s="11" t="s">
        <v>3269</v>
      </c>
      <c r="E592" s="11" t="s">
        <v>3270</v>
      </c>
      <c r="F592" s="11" t="s">
        <v>5254</v>
      </c>
      <c r="G592" t="s">
        <v>4234</v>
      </c>
    </row>
    <row r="593" spans="1:7" ht="16.5" x14ac:dyDescent="0.35">
      <c r="A593" s="24" t="s">
        <v>4240</v>
      </c>
      <c r="B593" s="26" t="s">
        <v>4431</v>
      </c>
      <c r="C593" s="74">
        <v>195648</v>
      </c>
      <c r="D593" s="11" t="s">
        <v>3311</v>
      </c>
      <c r="E593" s="11" t="s">
        <v>3312</v>
      </c>
      <c r="F593" s="11" t="s">
        <v>5255</v>
      </c>
      <c r="G593" t="s">
        <v>4234</v>
      </c>
    </row>
    <row r="594" spans="1:7" ht="16.5" x14ac:dyDescent="0.35">
      <c r="A594" s="24" t="s">
        <v>4240</v>
      </c>
      <c r="B594" s="26" t="s">
        <v>4431</v>
      </c>
      <c r="C594" s="74">
        <v>195649</v>
      </c>
      <c r="D594" s="11" t="s">
        <v>3305</v>
      </c>
      <c r="E594" s="11" t="s">
        <v>3306</v>
      </c>
      <c r="F594" s="11" t="s">
        <v>5256</v>
      </c>
      <c r="G594" t="s">
        <v>4234</v>
      </c>
    </row>
    <row r="595" spans="1:7" ht="16.5" x14ac:dyDescent="0.35">
      <c r="A595" s="24" t="s">
        <v>4240</v>
      </c>
      <c r="B595" s="26" t="s">
        <v>4396</v>
      </c>
      <c r="C595" s="74">
        <v>195495</v>
      </c>
      <c r="D595" s="11" t="s">
        <v>2969</v>
      </c>
      <c r="E595" s="11" t="s">
        <v>2970</v>
      </c>
      <c r="F595" s="11" t="s">
        <v>5257</v>
      </c>
      <c r="G595" t="s">
        <v>4234</v>
      </c>
    </row>
    <row r="596" spans="1:7" ht="16.5" x14ac:dyDescent="0.35">
      <c r="A596" s="24" t="s">
        <v>4240</v>
      </c>
      <c r="B596" s="26" t="s">
        <v>4400</v>
      </c>
      <c r="C596" s="74">
        <v>195508</v>
      </c>
      <c r="D596" s="11" t="s">
        <v>2969</v>
      </c>
      <c r="E596" s="11" t="s">
        <v>2970</v>
      </c>
      <c r="F596" s="11" t="s">
        <v>5258</v>
      </c>
      <c r="G596" t="s">
        <v>4234</v>
      </c>
    </row>
    <row r="597" spans="1:7" ht="16.5" x14ac:dyDescent="0.35">
      <c r="A597" s="24" t="s">
        <v>4240</v>
      </c>
      <c r="B597" s="26" t="s">
        <v>7184</v>
      </c>
      <c r="C597" s="74">
        <v>195536</v>
      </c>
      <c r="D597" s="11" t="s">
        <v>3074</v>
      </c>
      <c r="E597" s="11" t="s">
        <v>3075</v>
      </c>
      <c r="F597" s="11" t="s">
        <v>5259</v>
      </c>
      <c r="G597" t="s">
        <v>4234</v>
      </c>
    </row>
    <row r="598" spans="1:7" ht="16.5" x14ac:dyDescent="0.35">
      <c r="A598" s="24" t="s">
        <v>4240</v>
      </c>
      <c r="B598" s="26" t="s">
        <v>4424</v>
      </c>
      <c r="C598" s="74">
        <v>195609</v>
      </c>
      <c r="D598" s="11" t="s">
        <v>3242</v>
      </c>
      <c r="E598" s="11" t="s">
        <v>3243</v>
      </c>
      <c r="F598" s="11" t="s">
        <v>5260</v>
      </c>
      <c r="G598" t="s">
        <v>4234</v>
      </c>
    </row>
    <row r="599" spans="1:7" ht="16.5" x14ac:dyDescent="0.35">
      <c r="A599" s="24" t="s">
        <v>4240</v>
      </c>
      <c r="B599" s="26" t="s">
        <v>4404</v>
      </c>
      <c r="C599" s="74">
        <v>195540</v>
      </c>
      <c r="D599" s="11" t="s">
        <v>3080</v>
      </c>
      <c r="E599" s="11" t="s">
        <v>3081</v>
      </c>
      <c r="F599" s="11" t="s">
        <v>7297</v>
      </c>
      <c r="G599" t="s">
        <v>4234</v>
      </c>
    </row>
    <row r="600" spans="1:7" ht="16.5" x14ac:dyDescent="0.35">
      <c r="A600" s="24" t="s">
        <v>4240</v>
      </c>
      <c r="B600" s="26" t="s">
        <v>4406</v>
      </c>
      <c r="C600" s="74">
        <v>195546</v>
      </c>
      <c r="D600" s="11" t="s">
        <v>1260</v>
      </c>
      <c r="E600" s="11" t="s">
        <v>1261</v>
      </c>
      <c r="F600" s="11" t="s">
        <v>5261</v>
      </c>
      <c r="G600" t="s">
        <v>4234</v>
      </c>
    </row>
    <row r="601" spans="1:7" ht="16.5" x14ac:dyDescent="0.35">
      <c r="A601" s="24" t="s">
        <v>4240</v>
      </c>
      <c r="B601" s="26" t="s">
        <v>4405</v>
      </c>
      <c r="C601" s="74">
        <v>195545</v>
      </c>
      <c r="D601" s="11" t="s">
        <v>1256</v>
      </c>
      <c r="E601" s="11" t="s">
        <v>1257</v>
      </c>
      <c r="F601" s="11" t="s">
        <v>5262</v>
      </c>
      <c r="G601" t="s">
        <v>4234</v>
      </c>
    </row>
    <row r="602" spans="1:7" ht="16.5" x14ac:dyDescent="0.35">
      <c r="A602" s="24" t="s">
        <v>4240</v>
      </c>
      <c r="B602" s="26" t="s">
        <v>4413</v>
      </c>
      <c r="C602" s="74">
        <v>195574</v>
      </c>
      <c r="D602" s="11" t="s">
        <v>3170</v>
      </c>
      <c r="E602" s="11" t="s">
        <v>3171</v>
      </c>
      <c r="F602" s="11" t="s">
        <v>5263</v>
      </c>
      <c r="G602" t="s">
        <v>4234</v>
      </c>
    </row>
    <row r="603" spans="1:7" ht="16.5" x14ac:dyDescent="0.35">
      <c r="A603" s="24" t="s">
        <v>4240</v>
      </c>
      <c r="B603" s="26" t="s">
        <v>4428</v>
      </c>
      <c r="C603" s="74">
        <v>195627</v>
      </c>
      <c r="D603" s="11" t="s">
        <v>1834</v>
      </c>
      <c r="E603" s="11" t="s">
        <v>1835</v>
      </c>
      <c r="F603" s="11" t="s">
        <v>5264</v>
      </c>
      <c r="G603" t="s">
        <v>4234</v>
      </c>
    </row>
    <row r="604" spans="1:7" ht="16.5" x14ac:dyDescent="0.35">
      <c r="A604" s="24" t="s">
        <v>4240</v>
      </c>
      <c r="B604" s="26" t="s">
        <v>4413</v>
      </c>
      <c r="C604" s="74">
        <v>195580</v>
      </c>
      <c r="D604" s="11" t="s">
        <v>3158</v>
      </c>
      <c r="E604" s="11" t="s">
        <v>3159</v>
      </c>
      <c r="F604" s="11" t="s">
        <v>5265</v>
      </c>
      <c r="G604" t="s">
        <v>4234</v>
      </c>
    </row>
    <row r="605" spans="1:7" ht="16.5" x14ac:dyDescent="0.35">
      <c r="A605" s="24" t="s">
        <v>4240</v>
      </c>
      <c r="B605" s="26" t="s">
        <v>4394</v>
      </c>
      <c r="C605" s="74">
        <v>195480</v>
      </c>
      <c r="D605" s="11" t="s">
        <v>2942</v>
      </c>
      <c r="E605" s="11" t="s">
        <v>2943</v>
      </c>
      <c r="F605" s="11" t="s">
        <v>5266</v>
      </c>
      <c r="G605" t="s">
        <v>4234</v>
      </c>
    </row>
    <row r="606" spans="1:7" ht="16.5" x14ac:dyDescent="0.35">
      <c r="A606" s="24" t="s">
        <v>4240</v>
      </c>
      <c r="B606" s="26" t="s">
        <v>4394</v>
      </c>
      <c r="C606" s="74">
        <v>195479</v>
      </c>
      <c r="D606" s="11" t="s">
        <v>2939</v>
      </c>
      <c r="E606" s="11" t="s">
        <v>2940</v>
      </c>
      <c r="F606" s="11" t="s">
        <v>5267</v>
      </c>
      <c r="G606" t="s">
        <v>4234</v>
      </c>
    </row>
    <row r="607" spans="1:7" ht="16.5" x14ac:dyDescent="0.35">
      <c r="A607" s="24" t="s">
        <v>4240</v>
      </c>
      <c r="B607" s="26" t="s">
        <v>4394</v>
      </c>
      <c r="C607" s="74">
        <v>195477</v>
      </c>
      <c r="D607" s="11" t="s">
        <v>2933</v>
      </c>
      <c r="E607" s="11" t="s">
        <v>2934</v>
      </c>
      <c r="F607" s="11" t="s">
        <v>5268</v>
      </c>
      <c r="G607" t="s">
        <v>4234</v>
      </c>
    </row>
    <row r="608" spans="1:7" ht="16.5" x14ac:dyDescent="0.35">
      <c r="A608" s="24" t="s">
        <v>4240</v>
      </c>
      <c r="B608" s="26" t="s">
        <v>4394</v>
      </c>
      <c r="C608" s="74">
        <v>195478</v>
      </c>
      <c r="D608" s="11" t="s">
        <v>2936</v>
      </c>
      <c r="E608" s="11" t="s">
        <v>2937</v>
      </c>
      <c r="F608" s="11" t="s">
        <v>5269</v>
      </c>
      <c r="G608" t="s">
        <v>4234</v>
      </c>
    </row>
    <row r="609" spans="1:7" ht="16.5" x14ac:dyDescent="0.35">
      <c r="A609" s="24" t="s">
        <v>4240</v>
      </c>
      <c r="B609" s="26" t="s">
        <v>7184</v>
      </c>
      <c r="C609" s="74">
        <v>195533</v>
      </c>
      <c r="D609" s="11" t="s">
        <v>3068</v>
      </c>
      <c r="E609" s="11" t="s">
        <v>3069</v>
      </c>
      <c r="F609" s="11" t="s">
        <v>5270</v>
      </c>
      <c r="G609" t="s">
        <v>4234</v>
      </c>
    </row>
    <row r="610" spans="1:7" ht="16.5" x14ac:dyDescent="0.35">
      <c r="A610" s="24" t="s">
        <v>4240</v>
      </c>
      <c r="B610" s="26" t="s">
        <v>4406</v>
      </c>
      <c r="C610" s="74">
        <v>195548</v>
      </c>
      <c r="D610" s="11" t="s">
        <v>3101</v>
      </c>
      <c r="E610" s="11" t="s">
        <v>3102</v>
      </c>
      <c r="F610" s="11" t="s">
        <v>5271</v>
      </c>
      <c r="G610" t="s">
        <v>4234</v>
      </c>
    </row>
    <row r="611" spans="1:7" ht="16.5" x14ac:dyDescent="0.35">
      <c r="A611" s="24" t="s">
        <v>4240</v>
      </c>
      <c r="B611" s="26" t="s">
        <v>7187</v>
      </c>
      <c r="C611" s="74">
        <v>195616</v>
      </c>
      <c r="D611" s="11" t="s">
        <v>3101</v>
      </c>
      <c r="E611" s="11" t="s">
        <v>3102</v>
      </c>
      <c r="F611" s="11" t="s">
        <v>5272</v>
      </c>
      <c r="G611" t="s">
        <v>4234</v>
      </c>
    </row>
    <row r="612" spans="1:7" ht="16.5" x14ac:dyDescent="0.35">
      <c r="A612" s="24" t="s">
        <v>4240</v>
      </c>
      <c r="B612" s="26" t="s">
        <v>4427</v>
      </c>
      <c r="C612" s="74">
        <v>195621</v>
      </c>
      <c r="D612" s="11" t="s">
        <v>3101</v>
      </c>
      <c r="E612" s="11" t="s">
        <v>3102</v>
      </c>
      <c r="F612" s="11" t="s">
        <v>5273</v>
      </c>
      <c r="G612" t="s">
        <v>4234</v>
      </c>
    </row>
    <row r="613" spans="1:7" ht="16.5" x14ac:dyDescent="0.35">
      <c r="A613" s="24" t="s">
        <v>4240</v>
      </c>
      <c r="B613" s="26" t="s">
        <v>4423</v>
      </c>
      <c r="C613" s="74">
        <v>195606</v>
      </c>
      <c r="D613" s="11" t="s">
        <v>3236</v>
      </c>
      <c r="E613" s="11" t="s">
        <v>3237</v>
      </c>
      <c r="F613" s="11" t="s">
        <v>5274</v>
      </c>
      <c r="G613" t="s">
        <v>4234</v>
      </c>
    </row>
    <row r="614" spans="1:7" ht="16.5" x14ac:dyDescent="0.35">
      <c r="A614" s="24" t="s">
        <v>4240</v>
      </c>
      <c r="B614" s="26" t="s">
        <v>7184</v>
      </c>
      <c r="C614" s="74">
        <v>195538</v>
      </c>
      <c r="D614" s="11" t="s">
        <v>3078</v>
      </c>
      <c r="E614" s="11" t="s">
        <v>3079</v>
      </c>
      <c r="F614" s="11" t="s">
        <v>5275</v>
      </c>
      <c r="G614" t="s">
        <v>4234</v>
      </c>
    </row>
    <row r="615" spans="1:7" ht="16.5" x14ac:dyDescent="0.35">
      <c r="A615" s="24" t="s">
        <v>4240</v>
      </c>
      <c r="B615" s="26" t="s">
        <v>4395</v>
      </c>
      <c r="C615" s="74">
        <v>195487</v>
      </c>
      <c r="D615" s="11" t="s">
        <v>2950</v>
      </c>
      <c r="E615" s="11" t="s">
        <v>2951</v>
      </c>
      <c r="F615" s="11" t="s">
        <v>5276</v>
      </c>
      <c r="G615" t="s">
        <v>4234</v>
      </c>
    </row>
    <row r="616" spans="1:7" ht="16.5" x14ac:dyDescent="0.35">
      <c r="A616" s="24" t="s">
        <v>4240</v>
      </c>
      <c r="B616" s="26" t="s">
        <v>4396</v>
      </c>
      <c r="C616" s="74">
        <v>195497</v>
      </c>
      <c r="D616" s="11" t="s">
        <v>2386</v>
      </c>
      <c r="E616" s="11" t="s">
        <v>2387</v>
      </c>
      <c r="F616" s="11" t="s">
        <v>5277</v>
      </c>
      <c r="G616" t="s">
        <v>4234</v>
      </c>
    </row>
    <row r="617" spans="1:7" ht="16.5" x14ac:dyDescent="0.35">
      <c r="A617" s="24" t="s">
        <v>4240</v>
      </c>
      <c r="B617" s="26" t="s">
        <v>4402</v>
      </c>
      <c r="C617" s="74">
        <v>195520</v>
      </c>
      <c r="D617" s="11" t="s">
        <v>1241</v>
      </c>
      <c r="E617" s="11" t="s">
        <v>1242</v>
      </c>
      <c r="F617" s="11" t="s">
        <v>5278</v>
      </c>
      <c r="G617" t="s">
        <v>4234</v>
      </c>
    </row>
    <row r="618" spans="1:7" ht="16.5" x14ac:dyDescent="0.35">
      <c r="A618" s="24" t="s">
        <v>4240</v>
      </c>
      <c r="B618" s="26" t="s">
        <v>4428</v>
      </c>
      <c r="C618" s="74">
        <v>195625</v>
      </c>
      <c r="D618" s="11" t="s">
        <v>3261</v>
      </c>
      <c r="E618" s="11" t="s">
        <v>3262</v>
      </c>
      <c r="F618" s="11" t="s">
        <v>5279</v>
      </c>
      <c r="G618" t="s">
        <v>4234</v>
      </c>
    </row>
    <row r="619" spans="1:7" ht="16.5" x14ac:dyDescent="0.35">
      <c r="A619" s="24" t="s">
        <v>4240</v>
      </c>
      <c r="B619" s="26" t="s">
        <v>4392</v>
      </c>
      <c r="C619" s="74">
        <v>195471</v>
      </c>
      <c r="D619" s="11" t="s">
        <v>1337</v>
      </c>
      <c r="E619" s="11" t="s">
        <v>71</v>
      </c>
      <c r="F619" s="11" t="s">
        <v>5280</v>
      </c>
      <c r="G619" t="s">
        <v>4234</v>
      </c>
    </row>
    <row r="620" spans="1:7" ht="16.5" x14ac:dyDescent="0.35">
      <c r="A620" s="24" t="s">
        <v>4240</v>
      </c>
      <c r="B620" s="26" t="s">
        <v>4414</v>
      </c>
      <c r="C620" s="74">
        <v>195583</v>
      </c>
      <c r="D620" s="11" t="s">
        <v>1337</v>
      </c>
      <c r="E620" s="11" t="s">
        <v>71</v>
      </c>
      <c r="F620" s="11" t="s">
        <v>5281</v>
      </c>
      <c r="G620" t="s">
        <v>4234</v>
      </c>
    </row>
    <row r="621" spans="1:7" ht="16.5" x14ac:dyDescent="0.35">
      <c r="A621" s="24" t="s">
        <v>4240</v>
      </c>
      <c r="B621" s="26" t="s">
        <v>4424</v>
      </c>
      <c r="C621" s="74">
        <v>195608</v>
      </c>
      <c r="D621" s="11" t="s">
        <v>1337</v>
      </c>
      <c r="E621" s="11" t="s">
        <v>71</v>
      </c>
      <c r="F621" s="11" t="s">
        <v>5282</v>
      </c>
      <c r="G621" t="s">
        <v>4234</v>
      </c>
    </row>
    <row r="622" spans="1:7" ht="16.5" x14ac:dyDescent="0.35">
      <c r="A622" s="24" t="s">
        <v>4240</v>
      </c>
      <c r="B622" s="26" t="s">
        <v>4400</v>
      </c>
      <c r="C622" s="74">
        <v>195510</v>
      </c>
      <c r="D622" s="11" t="s">
        <v>3010</v>
      </c>
      <c r="E622" s="11" t="s">
        <v>3011</v>
      </c>
      <c r="F622" s="11" t="s">
        <v>5283</v>
      </c>
      <c r="G622" t="s">
        <v>4234</v>
      </c>
    </row>
    <row r="623" spans="1:7" ht="16.5" x14ac:dyDescent="0.35">
      <c r="A623" s="24" t="s">
        <v>4240</v>
      </c>
      <c r="B623" s="26" t="s">
        <v>4430</v>
      </c>
      <c r="C623" s="74">
        <v>195645</v>
      </c>
      <c r="D623" s="11" t="s">
        <v>3302</v>
      </c>
      <c r="E623" s="11" t="s">
        <v>3303</v>
      </c>
      <c r="F623" s="11" t="s">
        <v>5284</v>
      </c>
      <c r="G623" t="s">
        <v>4234</v>
      </c>
    </row>
    <row r="624" spans="1:7" ht="16.5" x14ac:dyDescent="0.35">
      <c r="A624" s="24" t="s">
        <v>4240</v>
      </c>
      <c r="B624" s="26" t="s">
        <v>4396</v>
      </c>
      <c r="C624" s="74">
        <v>195493</v>
      </c>
      <c r="D624" s="11" t="s">
        <v>927</v>
      </c>
      <c r="E624" s="11" t="s">
        <v>928</v>
      </c>
      <c r="F624" s="11" t="s">
        <v>5285</v>
      </c>
      <c r="G624" t="s">
        <v>4234</v>
      </c>
    </row>
    <row r="625" spans="1:7" ht="16.5" x14ac:dyDescent="0.35">
      <c r="A625" s="24" t="s">
        <v>4240</v>
      </c>
      <c r="B625" s="26" t="s">
        <v>4411</v>
      </c>
      <c r="C625" s="74">
        <v>195566</v>
      </c>
      <c r="D625" s="11" t="s">
        <v>3117</v>
      </c>
      <c r="E625" s="11" t="s">
        <v>3118</v>
      </c>
      <c r="F625" s="11" t="s">
        <v>5286</v>
      </c>
      <c r="G625" t="s">
        <v>4234</v>
      </c>
    </row>
    <row r="626" spans="1:7" ht="16.5" x14ac:dyDescent="0.35">
      <c r="A626" s="24" t="s">
        <v>4240</v>
      </c>
      <c r="B626" s="26" t="s">
        <v>4434</v>
      </c>
      <c r="C626" s="74">
        <v>195657</v>
      </c>
      <c r="D626" s="11" t="s">
        <v>1381</v>
      </c>
      <c r="E626" s="11" t="s">
        <v>1382</v>
      </c>
      <c r="F626" s="11" t="s">
        <v>5287</v>
      </c>
      <c r="G626" t="s">
        <v>4234</v>
      </c>
    </row>
    <row r="627" spans="1:7" ht="16.5" x14ac:dyDescent="0.35">
      <c r="A627" s="24" t="s">
        <v>4240</v>
      </c>
      <c r="B627" s="26" t="s">
        <v>4425</v>
      </c>
      <c r="C627" s="74">
        <v>195612</v>
      </c>
      <c r="D627" s="11" t="s">
        <v>1340</v>
      </c>
      <c r="E627" s="11" t="s">
        <v>1341</v>
      </c>
      <c r="F627" s="11" t="s">
        <v>5288</v>
      </c>
      <c r="G627" t="s">
        <v>4234</v>
      </c>
    </row>
    <row r="628" spans="1:7" ht="16.5" x14ac:dyDescent="0.35">
      <c r="A628" s="24" t="s">
        <v>4240</v>
      </c>
      <c r="B628" s="26" t="s">
        <v>7184</v>
      </c>
      <c r="C628" s="74">
        <v>195537</v>
      </c>
      <c r="D628" s="11" t="s">
        <v>3076</v>
      </c>
      <c r="E628" s="11" t="s">
        <v>3077</v>
      </c>
      <c r="F628" s="11" t="s">
        <v>5289</v>
      </c>
      <c r="G628" t="s">
        <v>4234</v>
      </c>
    </row>
    <row r="629" spans="1:7" ht="16.5" x14ac:dyDescent="0.35">
      <c r="A629" s="24" t="s">
        <v>4240</v>
      </c>
      <c r="B629" s="26" t="s">
        <v>4404</v>
      </c>
      <c r="C629" s="74">
        <v>195544</v>
      </c>
      <c r="D629" s="11" t="s">
        <v>3083</v>
      </c>
      <c r="E629" s="11" t="s">
        <v>3084</v>
      </c>
      <c r="F629" s="11" t="s">
        <v>5290</v>
      </c>
      <c r="G629" t="s">
        <v>4234</v>
      </c>
    </row>
    <row r="630" spans="1:7" ht="16.5" x14ac:dyDescent="0.35">
      <c r="A630" s="24" t="s">
        <v>4240</v>
      </c>
      <c r="B630" s="26" t="s">
        <v>4430</v>
      </c>
      <c r="C630" s="74">
        <v>195646</v>
      </c>
      <c r="D630" s="11" t="s">
        <v>3297</v>
      </c>
      <c r="E630" s="11" t="s">
        <v>3298</v>
      </c>
      <c r="F630" s="11" t="s">
        <v>5291</v>
      </c>
      <c r="G630" t="s">
        <v>4234</v>
      </c>
    </row>
    <row r="631" spans="1:7" ht="16.5" x14ac:dyDescent="0.35">
      <c r="A631" s="24" t="s">
        <v>4240</v>
      </c>
      <c r="B631" s="26" t="s">
        <v>4402</v>
      </c>
      <c r="C631" s="74">
        <v>195522</v>
      </c>
      <c r="D631" s="11" t="s">
        <v>3043</v>
      </c>
      <c r="E631" s="11" t="s">
        <v>3044</v>
      </c>
      <c r="F631" s="11" t="s">
        <v>5292</v>
      </c>
      <c r="G631" t="s">
        <v>4234</v>
      </c>
    </row>
    <row r="632" spans="1:7" ht="16.5" x14ac:dyDescent="0.35">
      <c r="A632" s="24" t="s">
        <v>4240</v>
      </c>
      <c r="B632" s="26" t="s">
        <v>4429</v>
      </c>
      <c r="C632" s="74">
        <v>195638</v>
      </c>
      <c r="D632" s="11" t="s">
        <v>3282</v>
      </c>
      <c r="E632" s="11" t="s">
        <v>3283</v>
      </c>
      <c r="F632" s="11" t="s">
        <v>5293</v>
      </c>
      <c r="G632" t="s">
        <v>4234</v>
      </c>
    </row>
    <row r="633" spans="1:7" ht="16.5" x14ac:dyDescent="0.35">
      <c r="A633" s="24" t="s">
        <v>4240</v>
      </c>
      <c r="B633" s="26" t="s">
        <v>4401</v>
      </c>
      <c r="C633" s="74">
        <v>195516</v>
      </c>
      <c r="D633" s="11" t="s">
        <v>3015</v>
      </c>
      <c r="E633" s="11" t="s">
        <v>3016</v>
      </c>
      <c r="F633" s="11" t="s">
        <v>5294</v>
      </c>
      <c r="G633" t="s">
        <v>4234</v>
      </c>
    </row>
    <row r="634" spans="1:7" ht="16.5" x14ac:dyDescent="0.35">
      <c r="A634" s="24" t="s">
        <v>4240</v>
      </c>
      <c r="B634" s="26" t="s">
        <v>4411</v>
      </c>
      <c r="C634" s="74">
        <v>195556</v>
      </c>
      <c r="D634" s="11" t="s">
        <v>3015</v>
      </c>
      <c r="E634" s="11" t="s">
        <v>3016</v>
      </c>
      <c r="F634" s="11" t="s">
        <v>5295</v>
      </c>
      <c r="G634" t="s">
        <v>4234</v>
      </c>
    </row>
    <row r="635" spans="1:7" ht="16.5" x14ac:dyDescent="0.35">
      <c r="A635" s="24" t="s">
        <v>4240</v>
      </c>
      <c r="B635" s="26" t="s">
        <v>4392</v>
      </c>
      <c r="C635" s="74">
        <v>195469</v>
      </c>
      <c r="D635" s="11" t="s">
        <v>2910</v>
      </c>
      <c r="E635" s="11" t="s">
        <v>2911</v>
      </c>
      <c r="F635" s="11" t="s">
        <v>5296</v>
      </c>
      <c r="G635" t="s">
        <v>4234</v>
      </c>
    </row>
    <row r="636" spans="1:7" ht="16.5" x14ac:dyDescent="0.35">
      <c r="A636" s="24" t="s">
        <v>4240</v>
      </c>
      <c r="B636" s="26" t="s">
        <v>4413</v>
      </c>
      <c r="C636" s="74">
        <v>195579</v>
      </c>
      <c r="D636" s="11" t="s">
        <v>3161</v>
      </c>
      <c r="E636" s="11" t="s">
        <v>3162</v>
      </c>
      <c r="F636" s="11" t="s">
        <v>5297</v>
      </c>
      <c r="G636" t="s">
        <v>4234</v>
      </c>
    </row>
    <row r="637" spans="1:7" ht="16.5" x14ac:dyDescent="0.35">
      <c r="A637" s="24" t="s">
        <v>4240</v>
      </c>
      <c r="B637" s="26" t="s">
        <v>4416</v>
      </c>
      <c r="C637" s="74">
        <v>195587</v>
      </c>
      <c r="D637" s="11" t="s">
        <v>3203</v>
      </c>
      <c r="E637" s="11" t="s">
        <v>3204</v>
      </c>
      <c r="F637" s="11" t="s">
        <v>5298</v>
      </c>
      <c r="G637" t="s">
        <v>4234</v>
      </c>
    </row>
    <row r="638" spans="1:7" ht="16.5" x14ac:dyDescent="0.35">
      <c r="A638" s="24" t="s">
        <v>4240</v>
      </c>
      <c r="B638" s="26" t="s">
        <v>4397</v>
      </c>
      <c r="C638" s="74">
        <v>195501</v>
      </c>
      <c r="D638" s="11" t="s">
        <v>2990</v>
      </c>
      <c r="E638" s="11" t="s">
        <v>811</v>
      </c>
      <c r="F638" s="11" t="s">
        <v>5299</v>
      </c>
      <c r="G638" t="s">
        <v>4234</v>
      </c>
    </row>
    <row r="639" spans="1:7" ht="16.5" x14ac:dyDescent="0.35">
      <c r="A639" s="24" t="s">
        <v>4240</v>
      </c>
      <c r="B639" s="26" t="s">
        <v>4428</v>
      </c>
      <c r="C639" s="74">
        <v>195628</v>
      </c>
      <c r="D639" s="11" t="s">
        <v>1642</v>
      </c>
      <c r="E639" s="11" t="s">
        <v>1643</v>
      </c>
      <c r="F639" s="11" t="s">
        <v>5300</v>
      </c>
      <c r="G639" t="s">
        <v>4234</v>
      </c>
    </row>
    <row r="640" spans="1:7" ht="16.5" x14ac:dyDescent="0.35">
      <c r="A640" s="24" t="s">
        <v>4240</v>
      </c>
      <c r="B640" s="26" t="s">
        <v>4399</v>
      </c>
      <c r="C640" s="74">
        <v>195504</v>
      </c>
      <c r="D640" s="11" t="s">
        <v>1229</v>
      </c>
      <c r="E640" s="11" t="s">
        <v>1230</v>
      </c>
      <c r="F640" s="11" t="s">
        <v>5301</v>
      </c>
      <c r="G640" t="s">
        <v>4234</v>
      </c>
    </row>
    <row r="641" spans="1:7" ht="16.5" x14ac:dyDescent="0.35">
      <c r="A641" s="24" t="s">
        <v>4240</v>
      </c>
      <c r="B641" s="26" t="s">
        <v>4396</v>
      </c>
      <c r="C641" s="74">
        <v>195491</v>
      </c>
      <c r="D641" s="11" t="s">
        <v>2962</v>
      </c>
      <c r="E641" s="11" t="s">
        <v>2963</v>
      </c>
      <c r="F641" s="11" t="s">
        <v>5302</v>
      </c>
      <c r="G641" t="s">
        <v>4234</v>
      </c>
    </row>
    <row r="642" spans="1:7" ht="16.5" x14ac:dyDescent="0.35">
      <c r="A642" s="24" t="s">
        <v>4240</v>
      </c>
      <c r="B642" s="26" t="s">
        <v>4396</v>
      </c>
      <c r="C642" s="74">
        <v>195490</v>
      </c>
      <c r="D642" s="11" t="s">
        <v>2980</v>
      </c>
      <c r="E642" s="11" t="s">
        <v>2981</v>
      </c>
      <c r="F642" s="11" t="s">
        <v>5303</v>
      </c>
      <c r="G642" t="s">
        <v>4234</v>
      </c>
    </row>
    <row r="643" spans="1:7" ht="16.5" x14ac:dyDescent="0.35">
      <c r="A643" s="24" t="s">
        <v>4240</v>
      </c>
      <c r="B643" s="26" t="s">
        <v>4401</v>
      </c>
      <c r="C643" s="74">
        <v>195517</v>
      </c>
      <c r="D643" s="11" t="s">
        <v>3025</v>
      </c>
      <c r="E643" s="11" t="s">
        <v>3026</v>
      </c>
      <c r="F643" s="11" t="s">
        <v>5304</v>
      </c>
      <c r="G643" t="s">
        <v>4234</v>
      </c>
    </row>
    <row r="644" spans="1:7" ht="16.5" x14ac:dyDescent="0.35">
      <c r="A644" s="24" t="s">
        <v>4240</v>
      </c>
      <c r="B644" s="26" t="s">
        <v>4401</v>
      </c>
      <c r="C644" s="74">
        <v>195513</v>
      </c>
      <c r="D644" s="11" t="s">
        <v>3018</v>
      </c>
      <c r="E644" s="11" t="s">
        <v>3019</v>
      </c>
      <c r="F644" s="11" t="s">
        <v>5305</v>
      </c>
      <c r="G644" t="s">
        <v>4234</v>
      </c>
    </row>
    <row r="645" spans="1:7" ht="16.5" x14ac:dyDescent="0.35">
      <c r="A645" s="24" t="s">
        <v>4240</v>
      </c>
      <c r="B645" s="26" t="s">
        <v>7184</v>
      </c>
      <c r="C645" s="74">
        <v>195532</v>
      </c>
      <c r="D645" s="11" t="s">
        <v>1249</v>
      </c>
      <c r="E645" s="11" t="s">
        <v>18</v>
      </c>
      <c r="F645" s="11" t="s">
        <v>5306</v>
      </c>
      <c r="G645" t="s">
        <v>4234</v>
      </c>
    </row>
    <row r="646" spans="1:7" ht="16.5" x14ac:dyDescent="0.35">
      <c r="A646" s="24" t="s">
        <v>4240</v>
      </c>
      <c r="B646" s="26" t="s">
        <v>4406</v>
      </c>
      <c r="C646" s="74">
        <v>195547</v>
      </c>
      <c r="D646" s="11" t="s">
        <v>3098</v>
      </c>
      <c r="E646" s="11" t="s">
        <v>3099</v>
      </c>
      <c r="F646" s="11" t="s">
        <v>5307</v>
      </c>
      <c r="G646" t="s">
        <v>4234</v>
      </c>
    </row>
    <row r="647" spans="1:7" ht="16.5" x14ac:dyDescent="0.35">
      <c r="A647" s="24" t="s">
        <v>4240</v>
      </c>
      <c r="B647" s="26" t="s">
        <v>4414</v>
      </c>
      <c r="C647" s="74">
        <v>195582</v>
      </c>
      <c r="D647" s="11" t="s">
        <v>3098</v>
      </c>
      <c r="E647" s="11" t="s">
        <v>3099</v>
      </c>
      <c r="F647" s="11" t="s">
        <v>5308</v>
      </c>
      <c r="G647" t="s">
        <v>4234</v>
      </c>
    </row>
    <row r="648" spans="1:7" ht="16.5" x14ac:dyDescent="0.35">
      <c r="A648" s="24" t="s">
        <v>4240</v>
      </c>
      <c r="B648" s="26" t="s">
        <v>4429</v>
      </c>
      <c r="C648" s="74">
        <v>195636</v>
      </c>
      <c r="D648" s="11" t="s">
        <v>3291</v>
      </c>
      <c r="E648" s="11" t="s">
        <v>3292</v>
      </c>
      <c r="F648" s="11" t="s">
        <v>5309</v>
      </c>
      <c r="G648" t="s">
        <v>4234</v>
      </c>
    </row>
    <row r="649" spans="1:7" ht="16.5" x14ac:dyDescent="0.35">
      <c r="A649" s="24" t="s">
        <v>4240</v>
      </c>
      <c r="B649" s="26" t="s">
        <v>7186</v>
      </c>
      <c r="C649" s="74">
        <v>195601</v>
      </c>
      <c r="D649" s="11" t="s">
        <v>3229</v>
      </c>
      <c r="E649" s="11" t="s">
        <v>3230</v>
      </c>
      <c r="F649" s="11" t="s">
        <v>5310</v>
      </c>
      <c r="G649" t="s">
        <v>4234</v>
      </c>
    </row>
    <row r="650" spans="1:7" ht="16.5" x14ac:dyDescent="0.35">
      <c r="A650" s="24" t="s">
        <v>4240</v>
      </c>
      <c r="B650" s="26" t="s">
        <v>4427</v>
      </c>
      <c r="C650" s="74">
        <v>195623</v>
      </c>
      <c r="D650" s="11" t="s">
        <v>3229</v>
      </c>
      <c r="E650" s="11" t="s">
        <v>3230</v>
      </c>
      <c r="F650" s="11" t="s">
        <v>5311</v>
      </c>
      <c r="G650" t="s">
        <v>4234</v>
      </c>
    </row>
    <row r="651" spans="1:7" ht="16.5" x14ac:dyDescent="0.35">
      <c r="A651" s="24" t="s">
        <v>4240</v>
      </c>
      <c r="B651" s="26" t="s">
        <v>4412</v>
      </c>
      <c r="C651" s="74">
        <v>195567</v>
      </c>
      <c r="D651" s="11" t="s">
        <v>1284</v>
      </c>
      <c r="E651" s="11" t="s">
        <v>1285</v>
      </c>
      <c r="F651" s="11" t="s">
        <v>5312</v>
      </c>
      <c r="G651" t="s">
        <v>4234</v>
      </c>
    </row>
    <row r="652" spans="1:7" ht="16.5" x14ac:dyDescent="0.35">
      <c r="A652" s="24" t="s">
        <v>4240</v>
      </c>
      <c r="B652" s="26" t="s">
        <v>4425</v>
      </c>
      <c r="C652" s="74">
        <v>195613</v>
      </c>
      <c r="D652" s="11" t="s">
        <v>1292</v>
      </c>
      <c r="E652" s="11" t="s">
        <v>1293</v>
      </c>
      <c r="F652" s="11" t="s">
        <v>5313</v>
      </c>
      <c r="G652" t="s">
        <v>4234</v>
      </c>
    </row>
    <row r="653" spans="1:7" ht="16.5" x14ac:dyDescent="0.35">
      <c r="A653" s="24" t="s">
        <v>4240</v>
      </c>
      <c r="B653" s="26" t="s">
        <v>4413</v>
      </c>
      <c r="C653" s="74">
        <v>195576</v>
      </c>
      <c r="D653" s="11" t="s">
        <v>3179</v>
      </c>
      <c r="E653" s="11" t="s">
        <v>3180</v>
      </c>
      <c r="F653" s="11" t="s">
        <v>5314</v>
      </c>
      <c r="G653" t="s">
        <v>4234</v>
      </c>
    </row>
    <row r="654" spans="1:7" ht="16.5" x14ac:dyDescent="0.35">
      <c r="A654" s="24" t="s">
        <v>4240</v>
      </c>
      <c r="B654" s="26" t="s">
        <v>4413</v>
      </c>
      <c r="C654" s="74">
        <v>195572</v>
      </c>
      <c r="D654" s="11" t="s">
        <v>3176</v>
      </c>
      <c r="E654" s="11" t="s">
        <v>3177</v>
      </c>
      <c r="F654" s="11" t="s">
        <v>5315</v>
      </c>
      <c r="G654" t="s">
        <v>4234</v>
      </c>
    </row>
    <row r="655" spans="1:7" ht="16.5" x14ac:dyDescent="0.35">
      <c r="A655" s="24" t="s">
        <v>4240</v>
      </c>
      <c r="B655" s="26" t="s">
        <v>4413</v>
      </c>
      <c r="C655" s="74">
        <v>195575</v>
      </c>
      <c r="D655" s="11" t="s">
        <v>3167</v>
      </c>
      <c r="E655" s="11" t="s">
        <v>3168</v>
      </c>
      <c r="F655" s="11" t="s">
        <v>5316</v>
      </c>
      <c r="G655" t="s">
        <v>4234</v>
      </c>
    </row>
    <row r="656" spans="1:7" ht="16.5" x14ac:dyDescent="0.35">
      <c r="A656" s="24" t="s">
        <v>4240</v>
      </c>
      <c r="B656" s="26" t="s">
        <v>4413</v>
      </c>
      <c r="C656" s="74">
        <v>195578</v>
      </c>
      <c r="D656" s="11" t="s">
        <v>3164</v>
      </c>
      <c r="E656" s="11" t="s">
        <v>3165</v>
      </c>
      <c r="F656" s="11" t="s">
        <v>5317</v>
      </c>
      <c r="G656" t="s">
        <v>4234</v>
      </c>
    </row>
    <row r="657" spans="1:7" ht="16.5" x14ac:dyDescent="0.35">
      <c r="A657" s="24" t="s">
        <v>4240</v>
      </c>
      <c r="B657" s="26" t="s">
        <v>4400</v>
      </c>
      <c r="C657" s="74">
        <v>195507</v>
      </c>
      <c r="D657" s="11" t="s">
        <v>1233</v>
      </c>
      <c r="E657" s="11" t="s">
        <v>1234</v>
      </c>
      <c r="F657" s="11" t="s">
        <v>5318</v>
      </c>
      <c r="G657" t="s">
        <v>4234</v>
      </c>
    </row>
    <row r="658" spans="1:7" ht="16.5" x14ac:dyDescent="0.35">
      <c r="A658" s="24" t="s">
        <v>4240</v>
      </c>
      <c r="B658" s="26" t="s">
        <v>4428</v>
      </c>
      <c r="C658" s="74">
        <v>195630</v>
      </c>
      <c r="D658" s="11" t="s">
        <v>3272</v>
      </c>
      <c r="E658" s="11" t="s">
        <v>3273</v>
      </c>
      <c r="F658" s="11" t="s">
        <v>5319</v>
      </c>
      <c r="G658" t="s">
        <v>4234</v>
      </c>
    </row>
    <row r="659" spans="1:7" ht="16.5" x14ac:dyDescent="0.35">
      <c r="A659" s="24" t="s">
        <v>4240</v>
      </c>
      <c r="B659" s="26" t="s">
        <v>4429</v>
      </c>
      <c r="C659" s="74">
        <v>195639</v>
      </c>
      <c r="D659" s="11" t="s">
        <v>3272</v>
      </c>
      <c r="E659" s="11" t="s">
        <v>3273</v>
      </c>
      <c r="F659" s="11" t="s">
        <v>5320</v>
      </c>
      <c r="G659" t="s">
        <v>4234</v>
      </c>
    </row>
    <row r="660" spans="1:7" ht="16.5" x14ac:dyDescent="0.35">
      <c r="A660" s="24" t="s">
        <v>4240</v>
      </c>
      <c r="B660" s="26" t="s">
        <v>7190</v>
      </c>
      <c r="C660" s="74">
        <v>195642</v>
      </c>
      <c r="D660" s="11" t="s">
        <v>3272</v>
      </c>
      <c r="E660" s="11" t="s">
        <v>3273</v>
      </c>
      <c r="F660" s="11" t="s">
        <v>5321</v>
      </c>
      <c r="G660" t="s">
        <v>4234</v>
      </c>
    </row>
    <row r="661" spans="1:7" ht="16.5" x14ac:dyDescent="0.35">
      <c r="A661" s="24" t="s">
        <v>4240</v>
      </c>
      <c r="B661" s="26" t="s">
        <v>4431</v>
      </c>
      <c r="C661" s="74">
        <v>195650</v>
      </c>
      <c r="D661" s="11" t="s">
        <v>3308</v>
      </c>
      <c r="E661" s="11" t="s">
        <v>3309</v>
      </c>
      <c r="F661" s="11" t="s">
        <v>5322</v>
      </c>
      <c r="G661" t="s">
        <v>4234</v>
      </c>
    </row>
    <row r="662" spans="1:7" ht="16.5" x14ac:dyDescent="0.35">
      <c r="A662" s="24" t="s">
        <v>4240</v>
      </c>
      <c r="B662" s="26" t="s">
        <v>4401</v>
      </c>
      <c r="C662" s="74">
        <v>195519</v>
      </c>
      <c r="D662" s="11" t="s">
        <v>3021</v>
      </c>
      <c r="E662" s="11" t="s">
        <v>3022</v>
      </c>
      <c r="F662" s="11" t="s">
        <v>5323</v>
      </c>
      <c r="G662" t="s">
        <v>4234</v>
      </c>
    </row>
    <row r="663" spans="1:7" ht="16.5" x14ac:dyDescent="0.35">
      <c r="A663" s="24" t="s">
        <v>4240</v>
      </c>
      <c r="B663" s="26" t="s">
        <v>4403</v>
      </c>
      <c r="C663" s="74">
        <v>195529</v>
      </c>
      <c r="D663" s="11" t="s">
        <v>3052</v>
      </c>
      <c r="E663" s="11" t="s">
        <v>3053</v>
      </c>
      <c r="F663" s="11" t="s">
        <v>5324</v>
      </c>
      <c r="G663" t="s">
        <v>4234</v>
      </c>
    </row>
    <row r="664" spans="1:7" ht="16.5" x14ac:dyDescent="0.35">
      <c r="A664" s="24" t="s">
        <v>4240</v>
      </c>
      <c r="B664" s="26" t="s">
        <v>4403</v>
      </c>
      <c r="C664" s="74">
        <v>195527</v>
      </c>
      <c r="D664" s="11" t="s">
        <v>3065</v>
      </c>
      <c r="E664" s="11" t="s">
        <v>3066</v>
      </c>
      <c r="F664" s="11" t="s">
        <v>5325</v>
      </c>
      <c r="G664" t="s">
        <v>4234</v>
      </c>
    </row>
    <row r="665" spans="1:7" ht="16.5" x14ac:dyDescent="0.35">
      <c r="A665" s="24" t="s">
        <v>4240</v>
      </c>
      <c r="B665" s="26" t="s">
        <v>4397</v>
      </c>
      <c r="C665" s="74">
        <v>195500</v>
      </c>
      <c r="D665" s="11" t="s">
        <v>2992</v>
      </c>
      <c r="E665" s="11" t="s">
        <v>2993</v>
      </c>
      <c r="F665" s="11" t="s">
        <v>5326</v>
      </c>
      <c r="G665" t="s">
        <v>4234</v>
      </c>
    </row>
    <row r="666" spans="1:7" ht="16.5" x14ac:dyDescent="0.35">
      <c r="A666" s="24" t="s">
        <v>4240</v>
      </c>
      <c r="B666" s="26" t="s">
        <v>4432</v>
      </c>
      <c r="C666" s="74">
        <v>195652</v>
      </c>
      <c r="D666" s="11" t="s">
        <v>3315</v>
      </c>
      <c r="E666" s="11" t="s">
        <v>3316</v>
      </c>
      <c r="F666" s="11" t="s">
        <v>5327</v>
      </c>
      <c r="G666" t="s">
        <v>4234</v>
      </c>
    </row>
    <row r="667" spans="1:7" ht="16.5" x14ac:dyDescent="0.35">
      <c r="A667" s="24" t="s">
        <v>4240</v>
      </c>
      <c r="B667" s="26" t="s">
        <v>4401</v>
      </c>
      <c r="C667" s="74">
        <v>195518</v>
      </c>
      <c r="D667" s="11" t="s">
        <v>976</v>
      </c>
      <c r="E667" s="11" t="s">
        <v>977</v>
      </c>
      <c r="F667" s="11" t="s">
        <v>5328</v>
      </c>
      <c r="G667" t="s">
        <v>4234</v>
      </c>
    </row>
    <row r="668" spans="1:7" ht="16.5" x14ac:dyDescent="0.35">
      <c r="A668" s="24" t="s">
        <v>4240</v>
      </c>
      <c r="B668" s="26" t="s">
        <v>4423</v>
      </c>
      <c r="C668" s="74">
        <v>195605</v>
      </c>
      <c r="D668" s="11" t="s">
        <v>1333</v>
      </c>
      <c r="E668" s="11" t="s">
        <v>3239</v>
      </c>
      <c r="F668" s="11" t="s">
        <v>5329</v>
      </c>
      <c r="G668" t="s">
        <v>4234</v>
      </c>
    </row>
    <row r="669" spans="1:7" ht="16.5" x14ac:dyDescent="0.35">
      <c r="A669" s="24" t="s">
        <v>4240</v>
      </c>
      <c r="B669" s="26" t="s">
        <v>4413</v>
      </c>
      <c r="C669" s="74">
        <v>195577</v>
      </c>
      <c r="D669" s="11" t="s">
        <v>3155</v>
      </c>
      <c r="E669" s="11" t="s">
        <v>3156</v>
      </c>
      <c r="F669" s="11" t="s">
        <v>5330</v>
      </c>
      <c r="G669" t="s">
        <v>4234</v>
      </c>
    </row>
    <row r="670" spans="1:7" ht="16.5" x14ac:dyDescent="0.35">
      <c r="A670" s="24" t="s">
        <v>4240</v>
      </c>
      <c r="B670" s="26" t="s">
        <v>4429</v>
      </c>
      <c r="C670" s="74">
        <v>195637</v>
      </c>
      <c r="D670" s="11" t="s">
        <v>3278</v>
      </c>
      <c r="E670" s="11" t="s">
        <v>3279</v>
      </c>
      <c r="F670" s="11" t="s">
        <v>5331</v>
      </c>
      <c r="G670" t="s">
        <v>4234</v>
      </c>
    </row>
    <row r="671" spans="1:7" ht="16.5" x14ac:dyDescent="0.35">
      <c r="A671" s="24" t="s">
        <v>4240</v>
      </c>
      <c r="B671" s="26" t="s">
        <v>4396</v>
      </c>
      <c r="C671" s="74">
        <v>219205</v>
      </c>
      <c r="D671" s="11" t="s">
        <v>2975</v>
      </c>
      <c r="E671" s="11" t="s">
        <v>2976</v>
      </c>
      <c r="F671" s="11" t="s">
        <v>5332</v>
      </c>
      <c r="G671" t="s">
        <v>4234</v>
      </c>
    </row>
    <row r="672" spans="1:7" ht="16.5" x14ac:dyDescent="0.35">
      <c r="A672" s="24" t="s">
        <v>4240</v>
      </c>
      <c r="B672" s="26" t="s">
        <v>4396</v>
      </c>
      <c r="C672" s="74">
        <v>195496</v>
      </c>
      <c r="D672" s="11" t="s">
        <v>2966</v>
      </c>
      <c r="E672" s="11" t="s">
        <v>2967</v>
      </c>
      <c r="F672" s="11" t="s">
        <v>5333</v>
      </c>
      <c r="G672" t="s">
        <v>4234</v>
      </c>
    </row>
    <row r="673" spans="1:7" ht="16.5" x14ac:dyDescent="0.35">
      <c r="A673" s="24" t="s">
        <v>4240</v>
      </c>
      <c r="B673" s="26" t="s">
        <v>4414</v>
      </c>
      <c r="C673" s="74">
        <v>195581</v>
      </c>
      <c r="D673" s="11" t="s">
        <v>3182</v>
      </c>
      <c r="E673" s="11" t="s">
        <v>3183</v>
      </c>
      <c r="F673" s="11" t="s">
        <v>5334</v>
      </c>
      <c r="G673" t="s">
        <v>4234</v>
      </c>
    </row>
    <row r="674" spans="1:7" ht="16.5" x14ac:dyDescent="0.35">
      <c r="A674" s="24" t="s">
        <v>4240</v>
      </c>
      <c r="B674" s="26" t="s">
        <v>7190</v>
      </c>
      <c r="C674" s="74">
        <v>195643</v>
      </c>
      <c r="D674" s="11" t="s">
        <v>673</v>
      </c>
      <c r="E674" s="11" t="s">
        <v>3296</v>
      </c>
      <c r="F674" s="11" t="s">
        <v>5335</v>
      </c>
      <c r="G674" t="s">
        <v>4234</v>
      </c>
    </row>
    <row r="675" spans="1:7" ht="16.5" x14ac:dyDescent="0.35">
      <c r="A675" s="24" t="s">
        <v>4240</v>
      </c>
      <c r="B675" s="26" t="s">
        <v>4396</v>
      </c>
      <c r="C675" s="74">
        <v>195488</v>
      </c>
      <c r="D675" s="11" t="s">
        <v>2986</v>
      </c>
      <c r="E675" s="11" t="s">
        <v>2987</v>
      </c>
      <c r="F675" s="11" t="s">
        <v>5336</v>
      </c>
      <c r="G675" t="s">
        <v>4234</v>
      </c>
    </row>
    <row r="676" spans="1:7" ht="16.5" x14ac:dyDescent="0.35">
      <c r="A676" s="24" t="s">
        <v>4240</v>
      </c>
      <c r="B676" s="26" t="s">
        <v>4396</v>
      </c>
      <c r="C676" s="74">
        <v>195489</v>
      </c>
      <c r="D676" s="11" t="s">
        <v>2983</v>
      </c>
      <c r="E676" s="11" t="s">
        <v>2984</v>
      </c>
      <c r="F676" s="11" t="s">
        <v>5337</v>
      </c>
      <c r="G676" t="s">
        <v>4234</v>
      </c>
    </row>
    <row r="677" spans="1:7" ht="16.5" x14ac:dyDescent="0.35">
      <c r="A677" s="24" t="s">
        <v>4240</v>
      </c>
      <c r="B677" s="26" t="s">
        <v>7184</v>
      </c>
      <c r="C677" s="74">
        <v>195535</v>
      </c>
      <c r="D677" s="11" t="s">
        <v>3072</v>
      </c>
      <c r="E677" s="11" t="s">
        <v>3073</v>
      </c>
      <c r="F677" s="11" t="s">
        <v>5338</v>
      </c>
      <c r="G677" t="s">
        <v>4234</v>
      </c>
    </row>
    <row r="678" spans="1:7" ht="16.5" x14ac:dyDescent="0.35">
      <c r="A678" s="24" t="s">
        <v>4240</v>
      </c>
      <c r="B678" s="26" t="s">
        <v>4419</v>
      </c>
      <c r="C678" s="74">
        <v>195598</v>
      </c>
      <c r="D678" s="11" t="s">
        <v>3223</v>
      </c>
      <c r="E678" s="11" t="s">
        <v>3224</v>
      </c>
      <c r="F678" s="11" t="s">
        <v>5339</v>
      </c>
      <c r="G678" t="s">
        <v>4234</v>
      </c>
    </row>
    <row r="679" spans="1:7" ht="16.5" x14ac:dyDescent="0.35">
      <c r="A679" s="24" t="s">
        <v>4240</v>
      </c>
      <c r="B679" s="26" t="s">
        <v>4432</v>
      </c>
      <c r="C679" s="74">
        <v>195651</v>
      </c>
      <c r="D679" s="11" t="s">
        <v>915</v>
      </c>
      <c r="E679" s="11" t="s">
        <v>1374</v>
      </c>
      <c r="F679" s="11" t="s">
        <v>5340</v>
      </c>
      <c r="G679" t="s">
        <v>4234</v>
      </c>
    </row>
    <row r="680" spans="1:7" ht="16.5" x14ac:dyDescent="0.35">
      <c r="A680" s="24" t="s">
        <v>4240</v>
      </c>
      <c r="B680" s="26" t="s">
        <v>4400</v>
      </c>
      <c r="C680" s="74">
        <v>195509</v>
      </c>
      <c r="D680" s="11" t="s">
        <v>778</v>
      </c>
      <c r="E680" s="11" t="s">
        <v>779</v>
      </c>
      <c r="F680" s="11" t="s">
        <v>5341</v>
      </c>
      <c r="G680" t="s">
        <v>4234</v>
      </c>
    </row>
    <row r="681" spans="1:7" ht="16.5" x14ac:dyDescent="0.35">
      <c r="A681" s="24" t="s">
        <v>4240</v>
      </c>
      <c r="B681" s="26" t="s">
        <v>4392</v>
      </c>
      <c r="C681" s="74">
        <v>195468</v>
      </c>
      <c r="D681" s="11" t="s">
        <v>2907</v>
      </c>
      <c r="E681" s="11" t="s">
        <v>2908</v>
      </c>
      <c r="F681" s="11" t="s">
        <v>5342</v>
      </c>
      <c r="G681" t="s">
        <v>4234</v>
      </c>
    </row>
    <row r="682" spans="1:7" ht="16.5" x14ac:dyDescent="0.35">
      <c r="A682" s="24" t="s">
        <v>4240</v>
      </c>
      <c r="B682" s="26" t="s">
        <v>4408</v>
      </c>
      <c r="C682" s="74">
        <v>195550</v>
      </c>
      <c r="D682" s="11" t="s">
        <v>3106</v>
      </c>
      <c r="E682" s="11" t="s">
        <v>3107</v>
      </c>
      <c r="F682" s="11" t="s">
        <v>5343</v>
      </c>
      <c r="G682" t="s">
        <v>4234</v>
      </c>
    </row>
    <row r="683" spans="1:7" ht="16.5" x14ac:dyDescent="0.35">
      <c r="A683" s="24" t="s">
        <v>4240</v>
      </c>
      <c r="B683" s="26" t="s">
        <v>4408</v>
      </c>
      <c r="C683" s="74">
        <v>195551</v>
      </c>
      <c r="D683" s="11" t="s">
        <v>3109</v>
      </c>
      <c r="E683" s="11" t="s">
        <v>3110</v>
      </c>
      <c r="F683" s="11" t="s">
        <v>5344</v>
      </c>
      <c r="G683" t="s">
        <v>4234</v>
      </c>
    </row>
    <row r="684" spans="1:7" ht="16.5" x14ac:dyDescent="0.35">
      <c r="A684" s="24" t="s">
        <v>4240</v>
      </c>
      <c r="B684" s="26" t="s">
        <v>4416</v>
      </c>
      <c r="C684" s="74">
        <v>195591</v>
      </c>
      <c r="D684" s="11" t="s">
        <v>3197</v>
      </c>
      <c r="E684" s="11" t="s">
        <v>3198</v>
      </c>
      <c r="F684" s="11" t="s">
        <v>5345</v>
      </c>
      <c r="G684" t="s">
        <v>4234</v>
      </c>
    </row>
    <row r="685" spans="1:7" ht="16.5" x14ac:dyDescent="0.35">
      <c r="A685" s="24" t="s">
        <v>4240</v>
      </c>
      <c r="B685" s="26" t="s">
        <v>4434</v>
      </c>
      <c r="C685" s="74">
        <v>195658</v>
      </c>
      <c r="D685" s="11" t="s">
        <v>3333</v>
      </c>
      <c r="E685" s="11" t="s">
        <v>3334</v>
      </c>
      <c r="F685" s="11" t="s">
        <v>5346</v>
      </c>
      <c r="G685" t="s">
        <v>4234</v>
      </c>
    </row>
    <row r="686" spans="1:7" ht="16.5" x14ac:dyDescent="0.35">
      <c r="A686" s="24" t="s">
        <v>4240</v>
      </c>
      <c r="B686" s="26" t="s">
        <v>4419</v>
      </c>
      <c r="C686" s="74">
        <v>195596</v>
      </c>
      <c r="D686" s="11" t="s">
        <v>1928</v>
      </c>
      <c r="E686" s="11" t="s">
        <v>1929</v>
      </c>
      <c r="F686" s="11" t="s">
        <v>5347</v>
      </c>
      <c r="G686" t="s">
        <v>4234</v>
      </c>
    </row>
    <row r="687" spans="1:7" ht="16.5" x14ac:dyDescent="0.35">
      <c r="A687" s="24" t="s">
        <v>4240</v>
      </c>
      <c r="B687" s="26" t="s">
        <v>7190</v>
      </c>
      <c r="C687" s="74">
        <v>195641</v>
      </c>
      <c r="D687" s="11" t="s">
        <v>3294</v>
      </c>
      <c r="E687" s="11" t="s">
        <v>3295</v>
      </c>
      <c r="F687" s="11" t="s">
        <v>5348</v>
      </c>
      <c r="G687" t="s">
        <v>4234</v>
      </c>
    </row>
    <row r="688" spans="1:7" ht="16.5" x14ac:dyDescent="0.35">
      <c r="A688" s="24" t="s">
        <v>4240</v>
      </c>
      <c r="B688" s="26" t="s">
        <v>4401</v>
      </c>
      <c r="C688" s="74">
        <v>195514</v>
      </c>
      <c r="D688" s="11" t="s">
        <v>2858</v>
      </c>
      <c r="E688" s="11" t="s">
        <v>2859</v>
      </c>
      <c r="F688" s="11" t="s">
        <v>5349</v>
      </c>
      <c r="G688" t="s">
        <v>4234</v>
      </c>
    </row>
    <row r="689" spans="1:7" ht="16.5" x14ac:dyDescent="0.35">
      <c r="A689" s="24" t="s">
        <v>4240</v>
      </c>
      <c r="B689" s="26" t="s">
        <v>4401</v>
      </c>
      <c r="C689" s="74">
        <v>195512</v>
      </c>
      <c r="D689" s="11" t="s">
        <v>3029</v>
      </c>
      <c r="E689" s="11" t="s">
        <v>3030</v>
      </c>
      <c r="F689" s="11" t="s">
        <v>5350</v>
      </c>
      <c r="G689" t="s">
        <v>4234</v>
      </c>
    </row>
    <row r="690" spans="1:7" ht="16.5" x14ac:dyDescent="0.35">
      <c r="A690" s="24" t="s">
        <v>4240</v>
      </c>
      <c r="B690" s="26" t="s">
        <v>4399</v>
      </c>
      <c r="C690" s="74">
        <v>195505</v>
      </c>
      <c r="D690" s="11" t="s">
        <v>3006</v>
      </c>
      <c r="E690" s="11" t="s">
        <v>3007</v>
      </c>
      <c r="F690" s="11" t="s">
        <v>5351</v>
      </c>
      <c r="G690" t="s">
        <v>4234</v>
      </c>
    </row>
    <row r="691" spans="1:7" ht="16.5" x14ac:dyDescent="0.35">
      <c r="A691" s="24" t="s">
        <v>4240</v>
      </c>
      <c r="B691" s="26" t="s">
        <v>7185</v>
      </c>
      <c r="C691" s="74">
        <v>195571</v>
      </c>
      <c r="D691" s="11" t="s">
        <v>1288</v>
      </c>
      <c r="E691" s="11" t="s">
        <v>1289</v>
      </c>
      <c r="F691" s="11" t="s">
        <v>5352</v>
      </c>
      <c r="G691" t="s">
        <v>4234</v>
      </c>
    </row>
    <row r="692" spans="1:7" ht="16.5" x14ac:dyDescent="0.35">
      <c r="A692" s="24" t="s">
        <v>4240</v>
      </c>
      <c r="B692" s="26" t="s">
        <v>7190</v>
      </c>
      <c r="C692" s="74">
        <v>195640</v>
      </c>
      <c r="D692" s="11" t="s">
        <v>1362</v>
      </c>
      <c r="E692" s="11" t="s">
        <v>1363</v>
      </c>
      <c r="F692" s="11" t="s">
        <v>7298</v>
      </c>
      <c r="G692" t="s">
        <v>4234</v>
      </c>
    </row>
    <row r="693" spans="1:7" ht="16.5" x14ac:dyDescent="0.35">
      <c r="A693" s="24" t="s">
        <v>4240</v>
      </c>
      <c r="B693" s="26" t="s">
        <v>4428</v>
      </c>
      <c r="C693" s="74">
        <v>195631</v>
      </c>
      <c r="D693" s="11" t="s">
        <v>3275</v>
      </c>
      <c r="E693" s="11" t="s">
        <v>3276</v>
      </c>
      <c r="F693" s="11" t="s">
        <v>5353</v>
      </c>
      <c r="G693" t="s">
        <v>4234</v>
      </c>
    </row>
    <row r="694" spans="1:7" ht="16.5" x14ac:dyDescent="0.35">
      <c r="A694" s="24" t="s">
        <v>4240</v>
      </c>
      <c r="B694" s="26" t="s">
        <v>4403</v>
      </c>
      <c r="C694" s="74">
        <v>195526</v>
      </c>
      <c r="D694" s="11" t="s">
        <v>1245</v>
      </c>
      <c r="E694" s="11" t="s">
        <v>1246</v>
      </c>
      <c r="F694" s="11" t="s">
        <v>5354</v>
      </c>
      <c r="G694" t="s">
        <v>4234</v>
      </c>
    </row>
    <row r="695" spans="1:7" ht="16.5" x14ac:dyDescent="0.35">
      <c r="A695" s="24" t="s">
        <v>4240</v>
      </c>
      <c r="B695" s="26" t="s">
        <v>4429</v>
      </c>
      <c r="C695" s="74">
        <v>195634</v>
      </c>
      <c r="D695" s="11" t="s">
        <v>1245</v>
      </c>
      <c r="E695" s="11" t="s">
        <v>1246</v>
      </c>
      <c r="F695" s="11" t="s">
        <v>5355</v>
      </c>
      <c r="G695" t="s">
        <v>4234</v>
      </c>
    </row>
    <row r="696" spans="1:7" ht="16.5" x14ac:dyDescent="0.35">
      <c r="A696" s="24" t="s">
        <v>4240</v>
      </c>
      <c r="B696" s="26" t="s">
        <v>4415</v>
      </c>
      <c r="C696" s="74">
        <v>195586</v>
      </c>
      <c r="D696" s="11" t="s">
        <v>999</v>
      </c>
      <c r="E696" s="11" t="s">
        <v>1000</v>
      </c>
      <c r="F696" s="11" t="s">
        <v>5356</v>
      </c>
      <c r="G696" t="s">
        <v>4234</v>
      </c>
    </row>
    <row r="697" spans="1:7" ht="16.5" x14ac:dyDescent="0.35">
      <c r="A697" s="24" t="s">
        <v>4240</v>
      </c>
      <c r="B697" s="26" t="s">
        <v>4402</v>
      </c>
      <c r="C697" s="74">
        <v>195525</v>
      </c>
      <c r="D697" s="11" t="s">
        <v>3036</v>
      </c>
      <c r="E697" s="11" t="s">
        <v>3037</v>
      </c>
      <c r="F697" s="11" t="s">
        <v>5357</v>
      </c>
      <c r="G697" t="s">
        <v>4234</v>
      </c>
    </row>
    <row r="698" spans="1:7" ht="16.5" x14ac:dyDescent="0.35">
      <c r="A698" s="24" t="s">
        <v>4240</v>
      </c>
      <c r="B698" s="26" t="s">
        <v>4432</v>
      </c>
      <c r="C698" s="74">
        <v>195654</v>
      </c>
      <c r="D698" s="11" t="s">
        <v>1197</v>
      </c>
      <c r="E698" s="11" t="s">
        <v>1198</v>
      </c>
      <c r="F698" s="11" t="s">
        <v>5358</v>
      </c>
      <c r="G698" t="s">
        <v>4234</v>
      </c>
    </row>
    <row r="699" spans="1:7" ht="16.5" x14ac:dyDescent="0.35">
      <c r="A699" s="24" t="s">
        <v>4240</v>
      </c>
      <c r="B699" s="26" t="s">
        <v>4392</v>
      </c>
      <c r="C699" s="74">
        <v>195466</v>
      </c>
      <c r="D699" s="11" t="s">
        <v>2901</v>
      </c>
      <c r="E699" s="11" t="s">
        <v>2902</v>
      </c>
      <c r="F699" s="11" t="s">
        <v>5359</v>
      </c>
      <c r="G699" t="s">
        <v>4234</v>
      </c>
    </row>
    <row r="700" spans="1:7" ht="16.5" x14ac:dyDescent="0.35">
      <c r="A700" s="24" t="s">
        <v>4240</v>
      </c>
      <c r="B700" s="26" t="s">
        <v>4392</v>
      </c>
      <c r="C700" s="74">
        <v>195465</v>
      </c>
      <c r="D700" s="11" t="s">
        <v>2898</v>
      </c>
      <c r="E700" s="11" t="s">
        <v>2899</v>
      </c>
      <c r="F700" s="11" t="s">
        <v>5360</v>
      </c>
      <c r="G700" t="s">
        <v>4234</v>
      </c>
    </row>
    <row r="701" spans="1:7" ht="16.5" x14ac:dyDescent="0.35">
      <c r="A701" s="24" t="s">
        <v>4240</v>
      </c>
      <c r="B701" s="26" t="s">
        <v>7186</v>
      </c>
      <c r="C701" s="74">
        <v>195603</v>
      </c>
      <c r="D701" s="11" t="s">
        <v>3233</v>
      </c>
      <c r="E701" s="11" t="s">
        <v>2413</v>
      </c>
      <c r="F701" s="11" t="s">
        <v>5361</v>
      </c>
      <c r="G701" t="s">
        <v>4234</v>
      </c>
    </row>
    <row r="702" spans="1:7" ht="16.5" x14ac:dyDescent="0.35">
      <c r="A702" s="24" t="s">
        <v>4240</v>
      </c>
      <c r="B702" s="26" t="s">
        <v>7187</v>
      </c>
      <c r="C702" s="74">
        <v>195619</v>
      </c>
      <c r="D702" s="11" t="s">
        <v>3233</v>
      </c>
      <c r="E702" s="11" t="s">
        <v>2413</v>
      </c>
      <c r="F702" s="11" t="s">
        <v>5362</v>
      </c>
      <c r="G702" t="s">
        <v>4234</v>
      </c>
    </row>
    <row r="703" spans="1:7" ht="16.5" x14ac:dyDescent="0.35">
      <c r="A703" s="24" t="s">
        <v>4240</v>
      </c>
      <c r="B703" s="26" t="s">
        <v>4427</v>
      </c>
      <c r="C703" s="74">
        <v>195620</v>
      </c>
      <c r="D703" s="11" t="s">
        <v>3233</v>
      </c>
      <c r="E703" s="11" t="s">
        <v>2413</v>
      </c>
      <c r="F703" s="11" t="s">
        <v>5363</v>
      </c>
      <c r="G703" t="s">
        <v>4234</v>
      </c>
    </row>
    <row r="704" spans="1:7" ht="16.5" x14ac:dyDescent="0.35">
      <c r="A704" s="24" t="s">
        <v>4240</v>
      </c>
      <c r="B704" s="26" t="s">
        <v>4392</v>
      </c>
      <c r="C704" s="74">
        <v>195470</v>
      </c>
      <c r="D704" s="11" t="s">
        <v>2913</v>
      </c>
      <c r="E704" s="11" t="s">
        <v>2914</v>
      </c>
      <c r="F704" s="11" t="s">
        <v>5364</v>
      </c>
      <c r="G704" t="s">
        <v>4234</v>
      </c>
    </row>
    <row r="705" spans="1:7" ht="16.5" x14ac:dyDescent="0.35">
      <c r="A705" s="24" t="s">
        <v>4240</v>
      </c>
      <c r="B705" s="26" t="s">
        <v>4422</v>
      </c>
      <c r="C705" s="74">
        <v>195604</v>
      </c>
      <c r="D705" s="11" t="s">
        <v>850</v>
      </c>
      <c r="E705" s="11" t="s">
        <v>851</v>
      </c>
      <c r="F705" s="11" t="s">
        <v>5365</v>
      </c>
      <c r="G705" t="s">
        <v>4234</v>
      </c>
    </row>
    <row r="706" spans="1:7" ht="16.5" x14ac:dyDescent="0.35">
      <c r="A706" s="24" t="s">
        <v>4240</v>
      </c>
      <c r="B706" s="26" t="s">
        <v>4396</v>
      </c>
      <c r="C706" s="74">
        <v>195494</v>
      </c>
      <c r="D706" s="11" t="s">
        <v>2972</v>
      </c>
      <c r="E706" s="11" t="s">
        <v>2973</v>
      </c>
      <c r="F706" s="11" t="s">
        <v>5366</v>
      </c>
      <c r="G706" t="s">
        <v>4234</v>
      </c>
    </row>
    <row r="707" spans="1:7" ht="16.5" x14ac:dyDescent="0.35">
      <c r="A707" s="24" t="s">
        <v>4240</v>
      </c>
      <c r="B707" s="26" t="s">
        <v>4430</v>
      </c>
      <c r="C707" s="74">
        <v>195644</v>
      </c>
      <c r="D707" s="11" t="s">
        <v>2972</v>
      </c>
      <c r="E707" s="11" t="s">
        <v>2973</v>
      </c>
      <c r="F707" s="11" t="s">
        <v>5367</v>
      </c>
      <c r="G707" t="s">
        <v>4234</v>
      </c>
    </row>
    <row r="708" spans="1:7" ht="16.5" x14ac:dyDescent="0.35">
      <c r="A708" s="24" t="s">
        <v>4240</v>
      </c>
      <c r="B708" s="26" t="s">
        <v>4409</v>
      </c>
      <c r="C708" s="74">
        <v>195552</v>
      </c>
      <c r="D708" s="11" t="s">
        <v>1272</v>
      </c>
      <c r="E708" s="11" t="s">
        <v>1273</v>
      </c>
      <c r="F708" s="11" t="s">
        <v>5368</v>
      </c>
      <c r="G708" t="s">
        <v>4234</v>
      </c>
    </row>
    <row r="709" spans="1:7" ht="16.5" x14ac:dyDescent="0.35">
      <c r="A709" s="24" t="s">
        <v>4240</v>
      </c>
      <c r="B709" s="26" t="s">
        <v>4412</v>
      </c>
      <c r="C709" s="74">
        <v>195569</v>
      </c>
      <c r="D709" s="11" t="s">
        <v>3152</v>
      </c>
      <c r="E709" s="11" t="s">
        <v>3153</v>
      </c>
      <c r="F709" s="11" t="s">
        <v>5369</v>
      </c>
      <c r="G709" t="s">
        <v>4234</v>
      </c>
    </row>
    <row r="710" spans="1:7" ht="16.5" x14ac:dyDescent="0.35">
      <c r="A710" s="24" t="s">
        <v>4240</v>
      </c>
      <c r="B710" s="26" t="s">
        <v>4393</v>
      </c>
      <c r="C710" s="74">
        <v>195476</v>
      </c>
      <c r="D710" s="11" t="s">
        <v>2920</v>
      </c>
      <c r="E710" s="11" t="s">
        <v>2921</v>
      </c>
      <c r="F710" s="11" t="s">
        <v>5370</v>
      </c>
      <c r="G710" t="s">
        <v>4234</v>
      </c>
    </row>
    <row r="711" spans="1:7" ht="16.5" x14ac:dyDescent="0.35">
      <c r="A711" s="24" t="s">
        <v>4240</v>
      </c>
      <c r="B711" s="26" t="s">
        <v>4421</v>
      </c>
      <c r="C711" s="74">
        <v>195600</v>
      </c>
      <c r="D711" s="11" t="s">
        <v>1323</v>
      </c>
      <c r="E711" s="11" t="s">
        <v>1324</v>
      </c>
      <c r="F711" s="11" t="s">
        <v>5371</v>
      </c>
      <c r="G711" t="s">
        <v>4234</v>
      </c>
    </row>
    <row r="712" spans="1:7" ht="16.5" x14ac:dyDescent="0.35">
      <c r="A712" s="24" t="s">
        <v>4240</v>
      </c>
      <c r="B712" s="26" t="s">
        <v>4416</v>
      </c>
      <c r="C712" s="74">
        <v>195589</v>
      </c>
      <c r="D712" s="11" t="s">
        <v>3209</v>
      </c>
      <c r="E712" s="11" t="s">
        <v>3210</v>
      </c>
      <c r="F712" s="11" t="s">
        <v>5372</v>
      </c>
      <c r="G712" t="s">
        <v>4234</v>
      </c>
    </row>
    <row r="713" spans="1:7" ht="16.5" x14ac:dyDescent="0.35">
      <c r="A713" s="24" t="s">
        <v>4240</v>
      </c>
      <c r="B713" s="26" t="s">
        <v>4428</v>
      </c>
      <c r="C713" s="74">
        <v>195626</v>
      </c>
      <c r="D713" s="11" t="s">
        <v>3264</v>
      </c>
      <c r="E713" s="11" t="s">
        <v>3265</v>
      </c>
      <c r="F713" s="11" t="s">
        <v>5373</v>
      </c>
      <c r="G713" t="s">
        <v>4234</v>
      </c>
    </row>
    <row r="714" spans="1:7" ht="16.5" x14ac:dyDescent="0.35">
      <c r="A714" s="24" t="s">
        <v>4240</v>
      </c>
      <c r="B714" s="26" t="s">
        <v>4411</v>
      </c>
      <c r="C714" s="74">
        <v>195555</v>
      </c>
      <c r="D714" s="11" t="s">
        <v>2092</v>
      </c>
      <c r="E714" s="11" t="s">
        <v>2093</v>
      </c>
      <c r="F714" s="11" t="s">
        <v>5374</v>
      </c>
      <c r="G714" t="s">
        <v>4234</v>
      </c>
    </row>
    <row r="715" spans="1:7" ht="16.5" x14ac:dyDescent="0.35">
      <c r="A715" s="24" t="s">
        <v>4240</v>
      </c>
      <c r="B715" s="26" t="s">
        <v>4410</v>
      </c>
      <c r="C715" s="74">
        <v>195553</v>
      </c>
      <c r="D715" s="11" t="s">
        <v>1276</v>
      </c>
      <c r="E715" s="11" t="s">
        <v>1277</v>
      </c>
      <c r="F715" s="11" t="s">
        <v>5375</v>
      </c>
      <c r="G715" t="s">
        <v>4234</v>
      </c>
    </row>
    <row r="716" spans="1:7" ht="16.5" x14ac:dyDescent="0.35">
      <c r="A716" s="24" t="s">
        <v>4240</v>
      </c>
      <c r="B716" s="26" t="s">
        <v>4397</v>
      </c>
      <c r="C716" s="74">
        <v>195502</v>
      </c>
      <c r="D716" s="11" t="s">
        <v>1497</v>
      </c>
      <c r="E716" s="11" t="s">
        <v>19</v>
      </c>
      <c r="F716" s="11" t="s">
        <v>5376</v>
      </c>
      <c r="G716" t="s">
        <v>4234</v>
      </c>
    </row>
    <row r="717" spans="1:7" ht="16.5" x14ac:dyDescent="0.35">
      <c r="A717" s="24" t="s">
        <v>4240</v>
      </c>
      <c r="B717" s="26" t="s">
        <v>4430</v>
      </c>
      <c r="C717" s="74">
        <v>195647</v>
      </c>
      <c r="D717" s="11" t="s">
        <v>1019</v>
      </c>
      <c r="E717" s="11" t="s">
        <v>1020</v>
      </c>
      <c r="F717" s="11" t="s">
        <v>5377</v>
      </c>
      <c r="G717" t="s">
        <v>4234</v>
      </c>
    </row>
    <row r="718" spans="1:7" ht="16.5" x14ac:dyDescent="0.35">
      <c r="A718" s="24" t="s">
        <v>4240</v>
      </c>
      <c r="B718" s="26" t="s">
        <v>4401</v>
      </c>
      <c r="C718" s="74">
        <v>195511</v>
      </c>
      <c r="D718" s="11" t="s">
        <v>1237</v>
      </c>
      <c r="E718" s="11" t="s">
        <v>1238</v>
      </c>
      <c r="F718" s="11" t="s">
        <v>5378</v>
      </c>
      <c r="G718" t="s">
        <v>4234</v>
      </c>
    </row>
    <row r="719" spans="1:7" ht="16.5" x14ac:dyDescent="0.35">
      <c r="A719" s="24" t="s">
        <v>4240</v>
      </c>
      <c r="B719" s="26" t="s">
        <v>4411</v>
      </c>
      <c r="C719" s="74">
        <v>195558</v>
      </c>
      <c r="D719" s="11" t="s">
        <v>3132</v>
      </c>
      <c r="E719" s="11" t="s">
        <v>3133</v>
      </c>
      <c r="F719" s="11" t="s">
        <v>5379</v>
      </c>
      <c r="G719" t="s">
        <v>4234</v>
      </c>
    </row>
    <row r="720" spans="1:7" ht="16.5" x14ac:dyDescent="0.35">
      <c r="A720" s="24" t="s">
        <v>4240</v>
      </c>
      <c r="B720" s="26" t="s">
        <v>4424</v>
      </c>
      <c r="C720" s="74">
        <v>195610</v>
      </c>
      <c r="D720" s="11" t="s">
        <v>3245</v>
      </c>
      <c r="E720" s="11" t="s">
        <v>3246</v>
      </c>
      <c r="F720" s="11" t="s">
        <v>5380</v>
      </c>
      <c r="G720" t="s">
        <v>4234</v>
      </c>
    </row>
    <row r="721" spans="1:7" ht="16.5" x14ac:dyDescent="0.35">
      <c r="A721" s="24" t="s">
        <v>4240</v>
      </c>
      <c r="B721" s="26" t="s">
        <v>4395</v>
      </c>
      <c r="C721" s="74">
        <v>195486</v>
      </c>
      <c r="D721" s="11" t="s">
        <v>2024</v>
      </c>
      <c r="E721" s="11" t="s">
        <v>2025</v>
      </c>
      <c r="F721" s="11" t="s">
        <v>5381</v>
      </c>
      <c r="G721" t="s">
        <v>4234</v>
      </c>
    </row>
    <row r="722" spans="1:7" ht="16.5" x14ac:dyDescent="0.35">
      <c r="A722" s="24" t="s">
        <v>4240</v>
      </c>
      <c r="B722" s="26" t="s">
        <v>4423</v>
      </c>
      <c r="C722" s="74">
        <v>195607</v>
      </c>
      <c r="D722" s="11" t="s">
        <v>2024</v>
      </c>
      <c r="E722" s="11" t="s">
        <v>2025</v>
      </c>
      <c r="F722" s="11" t="s">
        <v>5382</v>
      </c>
      <c r="G722" t="s">
        <v>4234</v>
      </c>
    </row>
    <row r="723" spans="1:7" ht="16.5" x14ac:dyDescent="0.35">
      <c r="A723" s="24" t="s">
        <v>4240</v>
      </c>
      <c r="B723" s="26" t="s">
        <v>4434</v>
      </c>
      <c r="C723" s="74">
        <v>195660</v>
      </c>
      <c r="D723" s="11" t="s">
        <v>3329</v>
      </c>
      <c r="E723" s="11" t="s">
        <v>3330</v>
      </c>
      <c r="F723" s="11" t="s">
        <v>5383</v>
      </c>
      <c r="G723" t="s">
        <v>4234</v>
      </c>
    </row>
    <row r="724" spans="1:7" ht="16.5" x14ac:dyDescent="0.35">
      <c r="A724" s="24" t="s">
        <v>4240</v>
      </c>
      <c r="B724" s="26" t="s">
        <v>4396</v>
      </c>
      <c r="C724" s="74">
        <v>195492</v>
      </c>
      <c r="D724" s="11" t="s">
        <v>2977</v>
      </c>
      <c r="E724" s="11" t="s">
        <v>2978</v>
      </c>
      <c r="F724" s="11" t="s">
        <v>5384</v>
      </c>
      <c r="G724" t="s">
        <v>4234</v>
      </c>
    </row>
    <row r="725" spans="1:7" ht="16.5" x14ac:dyDescent="0.35">
      <c r="A725" s="24" t="s">
        <v>4240</v>
      </c>
      <c r="B725" s="26" t="s">
        <v>4395</v>
      </c>
      <c r="C725" s="74">
        <v>195483</v>
      </c>
      <c r="D725" s="11" t="s">
        <v>2956</v>
      </c>
      <c r="E725" s="11" t="s">
        <v>2957</v>
      </c>
      <c r="F725" s="11" t="s">
        <v>5385</v>
      </c>
      <c r="G725" t="s">
        <v>4234</v>
      </c>
    </row>
    <row r="726" spans="1:7" ht="16.5" x14ac:dyDescent="0.35">
      <c r="A726" s="24" t="s">
        <v>4240</v>
      </c>
      <c r="B726" s="26" t="s">
        <v>4398</v>
      </c>
      <c r="C726" s="74">
        <v>195503</v>
      </c>
      <c r="D726" s="11" t="s">
        <v>1225</v>
      </c>
      <c r="E726" s="11" t="s">
        <v>1226</v>
      </c>
      <c r="F726" s="11" t="s">
        <v>5386</v>
      </c>
      <c r="G726" t="s">
        <v>4234</v>
      </c>
    </row>
    <row r="727" spans="1:7" ht="16.5" x14ac:dyDescent="0.35">
      <c r="A727" s="24" t="s">
        <v>4240</v>
      </c>
      <c r="B727" s="26" t="s">
        <v>4393</v>
      </c>
      <c r="C727" s="74">
        <v>195472</v>
      </c>
      <c r="D727" s="11" t="s">
        <v>2917</v>
      </c>
      <c r="E727" s="11" t="s">
        <v>2918</v>
      </c>
      <c r="F727" s="11" t="s">
        <v>5387</v>
      </c>
      <c r="G727" t="s">
        <v>4234</v>
      </c>
    </row>
    <row r="728" spans="1:7" ht="16.5" x14ac:dyDescent="0.35">
      <c r="A728" s="24" t="s">
        <v>4240</v>
      </c>
      <c r="B728" s="26" t="s">
        <v>4393</v>
      </c>
      <c r="C728" s="74">
        <v>195474</v>
      </c>
      <c r="D728" s="11" t="s">
        <v>2930</v>
      </c>
      <c r="E728" s="11" t="s">
        <v>2931</v>
      </c>
      <c r="F728" s="11" t="s">
        <v>5388</v>
      </c>
      <c r="G728" t="s">
        <v>4234</v>
      </c>
    </row>
    <row r="729" spans="1:7" ht="16.5" x14ac:dyDescent="0.35">
      <c r="A729" s="24" t="s">
        <v>4240</v>
      </c>
      <c r="B729" s="26" t="s">
        <v>4404</v>
      </c>
      <c r="C729" s="74">
        <v>195542</v>
      </c>
      <c r="D729" s="11" t="s">
        <v>3093</v>
      </c>
      <c r="E729" s="11" t="s">
        <v>3094</v>
      </c>
      <c r="F729" s="11" t="s">
        <v>5389</v>
      </c>
      <c r="G729" t="s">
        <v>4234</v>
      </c>
    </row>
    <row r="730" spans="1:7" ht="16.5" x14ac:dyDescent="0.35">
      <c r="A730" s="24" t="s">
        <v>4240</v>
      </c>
      <c r="B730" s="26" t="s">
        <v>4404</v>
      </c>
      <c r="C730" s="74">
        <v>195543</v>
      </c>
      <c r="D730" s="11" t="s">
        <v>3086</v>
      </c>
      <c r="E730" s="11" t="s">
        <v>3087</v>
      </c>
      <c r="F730" s="11" t="s">
        <v>5390</v>
      </c>
      <c r="G730" t="s">
        <v>4234</v>
      </c>
    </row>
    <row r="731" spans="1:7" ht="16.5" x14ac:dyDescent="0.35">
      <c r="A731" s="24" t="s">
        <v>4240</v>
      </c>
      <c r="B731" s="26" t="s">
        <v>4419</v>
      </c>
      <c r="C731" s="74">
        <v>195595</v>
      </c>
      <c r="D731" s="11" t="s">
        <v>3220</v>
      </c>
      <c r="E731" s="11" t="s">
        <v>3221</v>
      </c>
      <c r="F731" s="11" t="s">
        <v>5391</v>
      </c>
      <c r="G731" t="s">
        <v>4234</v>
      </c>
    </row>
    <row r="732" spans="1:7" ht="16.5" x14ac:dyDescent="0.35">
      <c r="A732" s="24" t="s">
        <v>4240</v>
      </c>
      <c r="B732" s="26" t="s">
        <v>4392</v>
      </c>
      <c r="C732" s="74">
        <v>195467</v>
      </c>
      <c r="D732" s="11" t="s">
        <v>2904</v>
      </c>
      <c r="E732" s="11" t="s">
        <v>2905</v>
      </c>
      <c r="F732" s="11" t="s">
        <v>5392</v>
      </c>
      <c r="G732" t="s">
        <v>4234</v>
      </c>
    </row>
    <row r="733" spans="1:7" ht="16.5" x14ac:dyDescent="0.35">
      <c r="A733" s="24" t="s">
        <v>4240</v>
      </c>
      <c r="B733" s="26" t="s">
        <v>4429</v>
      </c>
      <c r="C733" s="74">
        <v>195633</v>
      </c>
      <c r="D733" s="11" t="s">
        <v>1461</v>
      </c>
      <c r="E733" s="11" t="s">
        <v>1462</v>
      </c>
      <c r="F733" s="11" t="s">
        <v>5393</v>
      </c>
      <c r="G733" t="s">
        <v>4234</v>
      </c>
    </row>
    <row r="734" spans="1:7" ht="16.5" x14ac:dyDescent="0.35">
      <c r="A734" s="24" t="s">
        <v>4240</v>
      </c>
      <c r="B734" s="26" t="s">
        <v>4404</v>
      </c>
      <c r="C734" s="74">
        <v>195541</v>
      </c>
      <c r="D734" s="11" t="s">
        <v>3089</v>
      </c>
      <c r="E734" s="11" t="s">
        <v>3090</v>
      </c>
      <c r="F734" s="11" t="s">
        <v>5394</v>
      </c>
      <c r="G734" t="s">
        <v>4234</v>
      </c>
    </row>
    <row r="735" spans="1:7" ht="16.5" x14ac:dyDescent="0.35">
      <c r="A735" s="24" t="s">
        <v>4240</v>
      </c>
      <c r="B735" s="26" t="s">
        <v>4411</v>
      </c>
      <c r="C735" s="74">
        <v>195554</v>
      </c>
      <c r="D735" s="11" t="s">
        <v>1280</v>
      </c>
      <c r="E735" s="11" t="s">
        <v>1281</v>
      </c>
      <c r="F735" s="11" t="s">
        <v>5395</v>
      </c>
      <c r="G735" t="s">
        <v>4234</v>
      </c>
    </row>
    <row r="736" spans="1:7" ht="16.5" x14ac:dyDescent="0.35">
      <c r="A736" s="24" t="s">
        <v>4240</v>
      </c>
      <c r="B736" s="26" t="s">
        <v>4412</v>
      </c>
      <c r="C736" s="74">
        <v>195568</v>
      </c>
      <c r="D736" s="11" t="s">
        <v>1280</v>
      </c>
      <c r="E736" s="11" t="s">
        <v>1281</v>
      </c>
      <c r="F736" s="11" t="s">
        <v>5396</v>
      </c>
      <c r="G736" t="s">
        <v>4234</v>
      </c>
    </row>
    <row r="737" spans="1:7" ht="16.5" x14ac:dyDescent="0.35">
      <c r="A737" s="24" t="s">
        <v>4240</v>
      </c>
      <c r="B737" s="26" t="s">
        <v>4417</v>
      </c>
      <c r="C737" s="74">
        <v>195593</v>
      </c>
      <c r="D737" s="11" t="s">
        <v>1307</v>
      </c>
      <c r="E737" s="11" t="s">
        <v>1308</v>
      </c>
      <c r="F737" s="11" t="s">
        <v>5397</v>
      </c>
      <c r="G737" t="s">
        <v>4234</v>
      </c>
    </row>
    <row r="738" spans="1:7" ht="16.5" x14ac:dyDescent="0.35">
      <c r="A738" s="24" t="s">
        <v>4241</v>
      </c>
      <c r="B738" s="26" t="s">
        <v>4440</v>
      </c>
      <c r="C738" s="74">
        <v>195675</v>
      </c>
      <c r="D738" s="11" t="s">
        <v>1409</v>
      </c>
      <c r="E738" s="11" t="s">
        <v>1410</v>
      </c>
      <c r="F738" s="11" t="s">
        <v>5398</v>
      </c>
      <c r="G738" t="s">
        <v>4234</v>
      </c>
    </row>
    <row r="739" spans="1:7" ht="16.5" x14ac:dyDescent="0.35">
      <c r="A739" s="24" t="s">
        <v>4241</v>
      </c>
      <c r="B739" s="26" t="s">
        <v>4474</v>
      </c>
      <c r="C739" s="74">
        <v>195802</v>
      </c>
      <c r="D739" s="11" t="s">
        <v>3231</v>
      </c>
      <c r="E739" s="11" t="s">
        <v>3232</v>
      </c>
      <c r="F739" s="11" t="s">
        <v>5399</v>
      </c>
      <c r="G739" t="s">
        <v>4234</v>
      </c>
    </row>
    <row r="740" spans="1:7" ht="16.5" x14ac:dyDescent="0.35">
      <c r="A740" s="24" t="s">
        <v>4241</v>
      </c>
      <c r="B740" s="26" t="s">
        <v>4462</v>
      </c>
      <c r="C740" s="74">
        <v>195740</v>
      </c>
      <c r="D740" s="11" t="s">
        <v>3217</v>
      </c>
      <c r="E740" s="11" t="s">
        <v>3218</v>
      </c>
      <c r="F740" s="11" t="s">
        <v>7299</v>
      </c>
      <c r="G740" t="s">
        <v>4234</v>
      </c>
    </row>
    <row r="741" spans="1:7" ht="16.5" x14ac:dyDescent="0.35">
      <c r="A741" s="24" t="s">
        <v>4241</v>
      </c>
      <c r="B741" s="26" t="s">
        <v>4475</v>
      </c>
      <c r="C741" s="74">
        <v>195810</v>
      </c>
      <c r="D741" s="11" t="s">
        <v>3591</v>
      </c>
      <c r="E741" s="11" t="s">
        <v>3592</v>
      </c>
      <c r="F741" s="11" t="s">
        <v>5400</v>
      </c>
      <c r="G741" t="s">
        <v>4234</v>
      </c>
    </row>
    <row r="742" spans="1:7" ht="16.5" x14ac:dyDescent="0.35">
      <c r="A742" s="24" t="s">
        <v>4241</v>
      </c>
      <c r="B742" s="26" t="s">
        <v>4474</v>
      </c>
      <c r="C742" s="74">
        <v>195798</v>
      </c>
      <c r="D742" s="11" t="s">
        <v>3583</v>
      </c>
      <c r="E742" s="11" t="s">
        <v>3584</v>
      </c>
      <c r="F742" s="11" t="s">
        <v>5401</v>
      </c>
      <c r="G742" t="s">
        <v>4234</v>
      </c>
    </row>
    <row r="743" spans="1:7" ht="16.5" x14ac:dyDescent="0.35">
      <c r="A743" s="24" t="s">
        <v>4241</v>
      </c>
      <c r="B743" s="26" t="s">
        <v>4437</v>
      </c>
      <c r="C743" s="74">
        <v>195668</v>
      </c>
      <c r="D743" s="11" t="s">
        <v>3347</v>
      </c>
      <c r="E743" s="11" t="s">
        <v>3348</v>
      </c>
      <c r="F743" s="11" t="s">
        <v>5402</v>
      </c>
      <c r="G743" t="s">
        <v>4234</v>
      </c>
    </row>
    <row r="744" spans="1:7" ht="16.5" x14ac:dyDescent="0.35">
      <c r="A744" s="24" t="s">
        <v>4241</v>
      </c>
      <c r="B744" s="26" t="s">
        <v>4460</v>
      </c>
      <c r="C744" s="74">
        <v>195731</v>
      </c>
      <c r="D744" s="11" t="s">
        <v>3453</v>
      </c>
      <c r="E744" s="11" t="s">
        <v>3454</v>
      </c>
      <c r="F744" s="11" t="s">
        <v>5403</v>
      </c>
      <c r="G744" t="s">
        <v>4234</v>
      </c>
    </row>
    <row r="745" spans="1:7" ht="16.5" x14ac:dyDescent="0.35">
      <c r="A745" s="24" t="s">
        <v>4241</v>
      </c>
      <c r="B745" s="26" t="s">
        <v>4461</v>
      </c>
      <c r="C745" s="74">
        <v>195737</v>
      </c>
      <c r="D745" s="11" t="s">
        <v>2017</v>
      </c>
      <c r="E745" s="11" t="s">
        <v>2018</v>
      </c>
      <c r="F745" s="11" t="s">
        <v>5404</v>
      </c>
      <c r="G745" t="s">
        <v>4234</v>
      </c>
    </row>
    <row r="746" spans="1:7" ht="16.5" x14ac:dyDescent="0.35">
      <c r="A746" s="24" t="s">
        <v>4241</v>
      </c>
      <c r="B746" s="26" t="s">
        <v>7198</v>
      </c>
      <c r="C746" s="74">
        <v>195787</v>
      </c>
      <c r="D746" s="11" t="s">
        <v>3547</v>
      </c>
      <c r="E746" s="11" t="s">
        <v>3548</v>
      </c>
      <c r="F746" s="11" t="s">
        <v>5405</v>
      </c>
      <c r="G746" t="s">
        <v>4234</v>
      </c>
    </row>
    <row r="747" spans="1:7" ht="16.5" x14ac:dyDescent="0.35">
      <c r="A747" s="24" t="s">
        <v>4241</v>
      </c>
      <c r="B747" s="26" t="s">
        <v>4441</v>
      </c>
      <c r="C747" s="74">
        <v>195678</v>
      </c>
      <c r="D747" s="11" t="s">
        <v>3367</v>
      </c>
      <c r="E747" s="11" t="s">
        <v>3368</v>
      </c>
      <c r="F747" s="11" t="s">
        <v>5406</v>
      </c>
      <c r="G747" t="s">
        <v>4234</v>
      </c>
    </row>
    <row r="748" spans="1:7" ht="16.5" x14ac:dyDescent="0.35">
      <c r="A748" s="24" t="s">
        <v>4241</v>
      </c>
      <c r="B748" s="26" t="s">
        <v>4443</v>
      </c>
      <c r="C748" s="74">
        <v>195684</v>
      </c>
      <c r="D748" s="11" t="s">
        <v>3367</v>
      </c>
      <c r="E748" s="11" t="s">
        <v>3368</v>
      </c>
      <c r="F748" s="11" t="s">
        <v>5407</v>
      </c>
      <c r="G748" t="s">
        <v>4234</v>
      </c>
    </row>
    <row r="749" spans="1:7" ht="16.5" x14ac:dyDescent="0.35">
      <c r="A749" s="24" t="s">
        <v>4241</v>
      </c>
      <c r="B749" s="26" t="s">
        <v>4447</v>
      </c>
      <c r="C749" s="74">
        <v>195696</v>
      </c>
      <c r="D749" s="11" t="s">
        <v>1441</v>
      </c>
      <c r="E749" s="11" t="s">
        <v>1442</v>
      </c>
      <c r="F749" s="11" t="s">
        <v>5408</v>
      </c>
      <c r="G749" t="s">
        <v>4234</v>
      </c>
    </row>
    <row r="750" spans="1:7" ht="16.5" x14ac:dyDescent="0.35">
      <c r="A750" s="24" t="s">
        <v>4241</v>
      </c>
      <c r="B750" s="26" t="s">
        <v>4445</v>
      </c>
      <c r="C750" s="74">
        <v>195689</v>
      </c>
      <c r="D750" s="11" t="s">
        <v>3386</v>
      </c>
      <c r="E750" s="11" t="s">
        <v>3387</v>
      </c>
      <c r="F750" s="11" t="s">
        <v>5409</v>
      </c>
      <c r="G750" t="s">
        <v>4234</v>
      </c>
    </row>
    <row r="751" spans="1:7" ht="16.5" x14ac:dyDescent="0.35">
      <c r="A751" s="24" t="s">
        <v>4241</v>
      </c>
      <c r="B751" s="26" t="s">
        <v>4461</v>
      </c>
      <c r="C751" s="74">
        <v>195738</v>
      </c>
      <c r="D751" s="11" t="s">
        <v>3470</v>
      </c>
      <c r="E751" s="11" t="s">
        <v>3471</v>
      </c>
      <c r="F751" s="11" t="s">
        <v>5410</v>
      </c>
      <c r="G751" t="s">
        <v>4234</v>
      </c>
    </row>
    <row r="752" spans="1:7" ht="16.5" x14ac:dyDescent="0.35">
      <c r="A752" s="24" t="s">
        <v>4241</v>
      </c>
      <c r="B752" s="26" t="s">
        <v>7191</v>
      </c>
      <c r="C752" s="74">
        <v>195669</v>
      </c>
      <c r="D752" s="11" t="s">
        <v>1397</v>
      </c>
      <c r="E752" s="11" t="s">
        <v>1398</v>
      </c>
      <c r="F752" s="11" t="s">
        <v>5411</v>
      </c>
      <c r="G752" t="s">
        <v>4234</v>
      </c>
    </row>
    <row r="753" spans="1:7" ht="16.5" x14ac:dyDescent="0.35">
      <c r="A753" s="24" t="s">
        <v>4241</v>
      </c>
      <c r="B753" s="26" t="s">
        <v>4469</v>
      </c>
      <c r="C753" s="74">
        <v>195762</v>
      </c>
      <c r="D753" s="11" t="s">
        <v>3507</v>
      </c>
      <c r="E753" s="11" t="s">
        <v>3508</v>
      </c>
      <c r="F753" s="11" t="s">
        <v>5412</v>
      </c>
      <c r="G753" t="s">
        <v>4234</v>
      </c>
    </row>
    <row r="754" spans="1:7" ht="16.5" x14ac:dyDescent="0.35">
      <c r="A754" s="24" t="s">
        <v>4241</v>
      </c>
      <c r="B754" s="26" t="s">
        <v>4450</v>
      </c>
      <c r="C754" s="74">
        <v>195705</v>
      </c>
      <c r="D754" s="11" t="s">
        <v>3226</v>
      </c>
      <c r="E754" s="11" t="s">
        <v>1320</v>
      </c>
      <c r="F754" s="11" t="s">
        <v>5413</v>
      </c>
      <c r="G754" t="s">
        <v>4234</v>
      </c>
    </row>
    <row r="755" spans="1:7" ht="16.5" x14ac:dyDescent="0.35">
      <c r="A755" s="24" t="s">
        <v>4241</v>
      </c>
      <c r="B755" s="26" t="s">
        <v>4438</v>
      </c>
      <c r="C755" s="74">
        <v>195671</v>
      </c>
      <c r="D755" s="11" t="s">
        <v>1401</v>
      </c>
      <c r="E755" s="11" t="s">
        <v>1402</v>
      </c>
      <c r="F755" s="11" t="s">
        <v>5414</v>
      </c>
      <c r="G755" t="s">
        <v>4234</v>
      </c>
    </row>
    <row r="756" spans="1:7" ht="16.5" x14ac:dyDescent="0.35">
      <c r="A756" s="24" t="s">
        <v>4241</v>
      </c>
      <c r="B756" s="26" t="s">
        <v>4478</v>
      </c>
      <c r="C756" s="74">
        <v>195823</v>
      </c>
      <c r="D756" s="11" t="s">
        <v>1573</v>
      </c>
      <c r="E756" s="11" t="s">
        <v>1574</v>
      </c>
      <c r="F756" s="11" t="s">
        <v>5415</v>
      </c>
      <c r="G756" t="s">
        <v>4234</v>
      </c>
    </row>
    <row r="757" spans="1:7" ht="16.5" x14ac:dyDescent="0.35">
      <c r="A757" s="24" t="s">
        <v>4241</v>
      </c>
      <c r="B757" s="26" t="s">
        <v>4460</v>
      </c>
      <c r="C757" s="74">
        <v>195735</v>
      </c>
      <c r="D757" s="11" t="s">
        <v>3463</v>
      </c>
      <c r="E757" s="11" t="s">
        <v>3464</v>
      </c>
      <c r="F757" s="11" t="s">
        <v>5416</v>
      </c>
      <c r="G757" t="s">
        <v>4234</v>
      </c>
    </row>
    <row r="758" spans="1:7" ht="16.5" x14ac:dyDescent="0.35">
      <c r="A758" s="24" t="s">
        <v>4241</v>
      </c>
      <c r="B758" s="26" t="s">
        <v>4468</v>
      </c>
      <c r="C758" s="74">
        <v>195758</v>
      </c>
      <c r="D758" s="11" t="s">
        <v>1532</v>
      </c>
      <c r="E758" s="11" t="s">
        <v>68</v>
      </c>
      <c r="F758" s="11" t="s">
        <v>5417</v>
      </c>
      <c r="G758" t="s">
        <v>4234</v>
      </c>
    </row>
    <row r="759" spans="1:7" ht="16.5" x14ac:dyDescent="0.35">
      <c r="A759" s="24" t="s">
        <v>4241</v>
      </c>
      <c r="B759" s="26" t="s">
        <v>4442</v>
      </c>
      <c r="C759" s="74">
        <v>195681</v>
      </c>
      <c r="D759" s="11" t="s">
        <v>1449</v>
      </c>
      <c r="E759" s="11" t="s">
        <v>1450</v>
      </c>
      <c r="F759" s="11" t="s">
        <v>5418</v>
      </c>
      <c r="G759" t="s">
        <v>4234</v>
      </c>
    </row>
    <row r="760" spans="1:7" ht="16.5" x14ac:dyDescent="0.35">
      <c r="A760" s="24" t="s">
        <v>4241</v>
      </c>
      <c r="B760" s="26" t="s">
        <v>4449</v>
      </c>
      <c r="C760" s="74">
        <v>195701</v>
      </c>
      <c r="D760" s="11" t="s">
        <v>1449</v>
      </c>
      <c r="E760" s="11" t="s">
        <v>1450</v>
      </c>
      <c r="F760" s="11" t="s">
        <v>5419</v>
      </c>
      <c r="G760" t="s">
        <v>4234</v>
      </c>
    </row>
    <row r="761" spans="1:7" ht="16.5" x14ac:dyDescent="0.35">
      <c r="A761" s="24" t="s">
        <v>4241</v>
      </c>
      <c r="B761" s="26" t="s">
        <v>4462</v>
      </c>
      <c r="C761" s="74">
        <v>195744</v>
      </c>
      <c r="D761" s="11" t="s">
        <v>3474</v>
      </c>
      <c r="E761" s="11" t="s">
        <v>3475</v>
      </c>
      <c r="F761" s="11" t="s">
        <v>5420</v>
      </c>
      <c r="G761" t="s">
        <v>4234</v>
      </c>
    </row>
    <row r="762" spans="1:7" ht="16.5" x14ac:dyDescent="0.35">
      <c r="A762" s="24" t="s">
        <v>4241</v>
      </c>
      <c r="B762" s="26" t="s">
        <v>4453</v>
      </c>
      <c r="C762" s="74">
        <v>195712</v>
      </c>
      <c r="D762" s="11" t="s">
        <v>1465</v>
      </c>
      <c r="E762" s="11" t="s">
        <v>1466</v>
      </c>
      <c r="F762" s="11" t="s">
        <v>5421</v>
      </c>
      <c r="G762" t="s">
        <v>4234</v>
      </c>
    </row>
    <row r="763" spans="1:7" ht="16.5" x14ac:dyDescent="0.35">
      <c r="A763" s="24" t="s">
        <v>4241</v>
      </c>
      <c r="B763" s="26" t="s">
        <v>4457</v>
      </c>
      <c r="C763" s="74">
        <v>195722</v>
      </c>
      <c r="D763" s="11" t="s">
        <v>1485</v>
      </c>
      <c r="E763" s="11" t="s">
        <v>1486</v>
      </c>
      <c r="F763" s="11" t="s">
        <v>5422</v>
      </c>
      <c r="G763" t="s">
        <v>4234</v>
      </c>
    </row>
    <row r="764" spans="1:7" ht="16.5" x14ac:dyDescent="0.35">
      <c r="A764" s="24" t="s">
        <v>4241</v>
      </c>
      <c r="B764" s="26" t="s">
        <v>4441</v>
      </c>
      <c r="C764" s="74">
        <v>195676</v>
      </c>
      <c r="D764" s="11" t="s">
        <v>3361</v>
      </c>
      <c r="E764" s="11" t="s">
        <v>3362</v>
      </c>
      <c r="F764" s="11" t="s">
        <v>5423</v>
      </c>
      <c r="G764" t="s">
        <v>4234</v>
      </c>
    </row>
    <row r="765" spans="1:7" ht="16.5" x14ac:dyDescent="0.35">
      <c r="A765" s="24" t="s">
        <v>4241</v>
      </c>
      <c r="B765" s="26" t="s">
        <v>4463</v>
      </c>
      <c r="C765" s="74">
        <v>195747</v>
      </c>
      <c r="D765" s="11" t="s">
        <v>3485</v>
      </c>
      <c r="E765" s="11" t="s">
        <v>3486</v>
      </c>
      <c r="F765" s="11" t="s">
        <v>5424</v>
      </c>
      <c r="G765" t="s">
        <v>4234</v>
      </c>
    </row>
    <row r="766" spans="1:7" ht="16.5" x14ac:dyDescent="0.35">
      <c r="A766" s="24" t="s">
        <v>4241</v>
      </c>
      <c r="B766" s="26" t="s">
        <v>7195</v>
      </c>
      <c r="C766" s="74">
        <v>195769</v>
      </c>
      <c r="D766" s="11" t="s">
        <v>3519</v>
      </c>
      <c r="E766" s="11" t="s">
        <v>3520</v>
      </c>
      <c r="F766" s="11" t="s">
        <v>5425</v>
      </c>
      <c r="G766" t="s">
        <v>4234</v>
      </c>
    </row>
    <row r="767" spans="1:7" ht="16.5" x14ac:dyDescent="0.35">
      <c r="A767" s="24" t="s">
        <v>4241</v>
      </c>
      <c r="B767" s="26" t="s">
        <v>7193</v>
      </c>
      <c r="C767" s="74">
        <v>195717</v>
      </c>
      <c r="D767" s="11" t="s">
        <v>1477</v>
      </c>
      <c r="E767" s="11" t="s">
        <v>1478</v>
      </c>
      <c r="F767" s="11" t="s">
        <v>5426</v>
      </c>
      <c r="G767" t="s">
        <v>4234</v>
      </c>
    </row>
    <row r="768" spans="1:7" ht="16.5" x14ac:dyDescent="0.35">
      <c r="A768" s="24" t="s">
        <v>4241</v>
      </c>
      <c r="B768" s="26" t="s">
        <v>7192</v>
      </c>
      <c r="C768" s="74">
        <v>195695</v>
      </c>
      <c r="D768" s="11" t="s">
        <v>1437</v>
      </c>
      <c r="E768" s="11" t="s">
        <v>1438</v>
      </c>
      <c r="F768" s="11" t="s">
        <v>5427</v>
      </c>
      <c r="G768" t="s">
        <v>4234</v>
      </c>
    </row>
    <row r="769" spans="1:7" ht="16.5" x14ac:dyDescent="0.35">
      <c r="A769" s="24" t="s">
        <v>4241</v>
      </c>
      <c r="B769" s="26" t="s">
        <v>4439</v>
      </c>
      <c r="C769" s="74">
        <v>195674</v>
      </c>
      <c r="D769" s="11" t="s">
        <v>1405</v>
      </c>
      <c r="E769" s="11" t="s">
        <v>1406</v>
      </c>
      <c r="F769" s="11" t="s">
        <v>5428</v>
      </c>
      <c r="G769" t="s">
        <v>4234</v>
      </c>
    </row>
    <row r="770" spans="1:7" ht="16.5" x14ac:dyDescent="0.35">
      <c r="A770" s="24" t="s">
        <v>4241</v>
      </c>
      <c r="B770" s="26" t="s">
        <v>4461</v>
      </c>
      <c r="C770" s="74">
        <v>195736</v>
      </c>
      <c r="D770" s="11" t="s">
        <v>3466</v>
      </c>
      <c r="E770" s="11" t="s">
        <v>3467</v>
      </c>
      <c r="F770" s="11" t="s">
        <v>5429</v>
      </c>
      <c r="G770" t="s">
        <v>4234</v>
      </c>
    </row>
    <row r="771" spans="1:7" ht="16.5" x14ac:dyDescent="0.35">
      <c r="A771" s="24" t="s">
        <v>4241</v>
      </c>
      <c r="B771" s="26" t="s">
        <v>4454</v>
      </c>
      <c r="C771" s="74">
        <v>195713</v>
      </c>
      <c r="D771" s="11" t="s">
        <v>1469</v>
      </c>
      <c r="E771" s="11" t="s">
        <v>1470</v>
      </c>
      <c r="F771" s="11" t="s">
        <v>5430</v>
      </c>
      <c r="G771" t="s">
        <v>4234</v>
      </c>
    </row>
    <row r="772" spans="1:7" ht="16.5" x14ac:dyDescent="0.35">
      <c r="A772" s="24" t="s">
        <v>4241</v>
      </c>
      <c r="B772" s="26" t="s">
        <v>4470</v>
      </c>
      <c r="C772" s="74">
        <v>195774</v>
      </c>
      <c r="D772" s="11" t="s">
        <v>3532</v>
      </c>
      <c r="E772" s="11" t="s">
        <v>3533</v>
      </c>
      <c r="F772" s="11" t="s">
        <v>5431</v>
      </c>
      <c r="G772" t="s">
        <v>4234</v>
      </c>
    </row>
    <row r="773" spans="1:7" ht="16.5" x14ac:dyDescent="0.35">
      <c r="A773" s="24" t="s">
        <v>4241</v>
      </c>
      <c r="B773" s="26" t="s">
        <v>7194</v>
      </c>
      <c r="C773" s="74">
        <v>195752</v>
      </c>
      <c r="D773" s="11" t="s">
        <v>3492</v>
      </c>
      <c r="E773" s="11" t="s">
        <v>3493</v>
      </c>
      <c r="F773" s="11" t="s">
        <v>5432</v>
      </c>
      <c r="G773" t="s">
        <v>4234</v>
      </c>
    </row>
    <row r="774" spans="1:7" ht="16.5" x14ac:dyDescent="0.35">
      <c r="A774" s="24" t="s">
        <v>4241</v>
      </c>
      <c r="B774" s="26" t="s">
        <v>4448</v>
      </c>
      <c r="C774" s="74">
        <v>195700</v>
      </c>
      <c r="D774" s="11" t="s">
        <v>3402</v>
      </c>
      <c r="E774" s="11" t="s">
        <v>3403</v>
      </c>
      <c r="F774" s="11" t="s">
        <v>5433</v>
      </c>
      <c r="G774" t="s">
        <v>4234</v>
      </c>
    </row>
    <row r="775" spans="1:7" ht="16.5" x14ac:dyDescent="0.35">
      <c r="A775" s="24" t="s">
        <v>4241</v>
      </c>
      <c r="B775" s="26" t="s">
        <v>4444</v>
      </c>
      <c r="C775" s="74">
        <v>195685</v>
      </c>
      <c r="D775" s="11" t="s">
        <v>1425</v>
      </c>
      <c r="E775" s="11" t="s">
        <v>1426</v>
      </c>
      <c r="F775" s="11" t="s">
        <v>5434</v>
      </c>
      <c r="G775" t="s">
        <v>4234</v>
      </c>
    </row>
    <row r="776" spans="1:7" ht="16.5" x14ac:dyDescent="0.35">
      <c r="A776" s="24" t="s">
        <v>4241</v>
      </c>
      <c r="B776" s="26" t="s">
        <v>4471</v>
      </c>
      <c r="C776" s="74">
        <v>195777</v>
      </c>
      <c r="D776" s="11" t="s">
        <v>826</v>
      </c>
      <c r="E776" s="11" t="s">
        <v>827</v>
      </c>
      <c r="F776" s="11" t="s">
        <v>5435</v>
      </c>
      <c r="G776" t="s">
        <v>4234</v>
      </c>
    </row>
    <row r="777" spans="1:7" ht="16.5" x14ac:dyDescent="0.35">
      <c r="A777" s="24" t="s">
        <v>4241</v>
      </c>
      <c r="B777" s="26" t="s">
        <v>4468</v>
      </c>
      <c r="C777" s="74">
        <v>195759</v>
      </c>
      <c r="D777" s="11" t="s">
        <v>3501</v>
      </c>
      <c r="E777" s="11" t="s">
        <v>3502</v>
      </c>
      <c r="F777" s="11" t="s">
        <v>5436</v>
      </c>
      <c r="G777" t="s">
        <v>4234</v>
      </c>
    </row>
    <row r="778" spans="1:7" ht="16.5" x14ac:dyDescent="0.35">
      <c r="A778" s="24" t="s">
        <v>4241</v>
      </c>
      <c r="B778" s="26" t="s">
        <v>4462</v>
      </c>
      <c r="C778" s="74">
        <v>195741</v>
      </c>
      <c r="D778" s="11" t="s">
        <v>3478</v>
      </c>
      <c r="E778" s="11" t="s">
        <v>3479</v>
      </c>
      <c r="F778" s="11" t="s">
        <v>5437</v>
      </c>
      <c r="G778" t="s">
        <v>4234</v>
      </c>
    </row>
    <row r="779" spans="1:7" ht="16.5" x14ac:dyDescent="0.35">
      <c r="A779" s="24" t="s">
        <v>4241</v>
      </c>
      <c r="B779" s="26" t="s">
        <v>4446</v>
      </c>
      <c r="C779" s="74">
        <v>195693</v>
      </c>
      <c r="D779" s="11" t="s">
        <v>1433</v>
      </c>
      <c r="E779" s="11" t="s">
        <v>1434</v>
      </c>
      <c r="F779" s="11" t="s">
        <v>5438</v>
      </c>
      <c r="G779" t="s">
        <v>4234</v>
      </c>
    </row>
    <row r="780" spans="1:7" ht="16.5" x14ac:dyDescent="0.35">
      <c r="A780" s="24" t="s">
        <v>4241</v>
      </c>
      <c r="B780" s="26" t="s">
        <v>4478</v>
      </c>
      <c r="C780" s="74">
        <v>195824</v>
      </c>
      <c r="D780" s="11" t="s">
        <v>3611</v>
      </c>
      <c r="E780" s="11" t="s">
        <v>3612</v>
      </c>
      <c r="F780" s="11" t="s">
        <v>5439</v>
      </c>
      <c r="G780" t="s">
        <v>4234</v>
      </c>
    </row>
    <row r="781" spans="1:7" ht="16.5" x14ac:dyDescent="0.35">
      <c r="A781" s="24" t="s">
        <v>4241</v>
      </c>
      <c r="B781" s="26" t="s">
        <v>7198</v>
      </c>
      <c r="C781" s="74">
        <v>195783</v>
      </c>
      <c r="D781" s="11" t="s">
        <v>3565</v>
      </c>
      <c r="E781" s="11" t="s">
        <v>3566</v>
      </c>
      <c r="F781" s="11" t="s">
        <v>5440</v>
      </c>
      <c r="G781" t="s">
        <v>4234</v>
      </c>
    </row>
    <row r="782" spans="1:7" ht="16.5" x14ac:dyDescent="0.35">
      <c r="A782" s="24" t="s">
        <v>4241</v>
      </c>
      <c r="B782" s="26" t="s">
        <v>4457</v>
      </c>
      <c r="C782" s="74">
        <v>195726</v>
      </c>
      <c r="D782" s="11" t="s">
        <v>3101</v>
      </c>
      <c r="E782" s="11" t="s">
        <v>3102</v>
      </c>
      <c r="F782" s="11" t="s">
        <v>5441</v>
      </c>
      <c r="G782" t="s">
        <v>4234</v>
      </c>
    </row>
    <row r="783" spans="1:7" ht="16.5" x14ac:dyDescent="0.35">
      <c r="A783" s="24" t="s">
        <v>4241</v>
      </c>
      <c r="B783" s="26" t="s">
        <v>4474</v>
      </c>
      <c r="C783" s="74">
        <v>195800</v>
      </c>
      <c r="D783" s="11" t="s">
        <v>3101</v>
      </c>
      <c r="E783" s="11" t="s">
        <v>3102</v>
      </c>
      <c r="F783" s="11" t="s">
        <v>5442</v>
      </c>
      <c r="G783" t="s">
        <v>4234</v>
      </c>
    </row>
    <row r="784" spans="1:7" ht="16.5" x14ac:dyDescent="0.35">
      <c r="A784" s="24" t="s">
        <v>4241</v>
      </c>
      <c r="B784" s="26" t="s">
        <v>4442</v>
      </c>
      <c r="C784" s="74">
        <v>195680</v>
      </c>
      <c r="D784" s="11" t="s">
        <v>3371</v>
      </c>
      <c r="E784" s="11" t="s">
        <v>3372</v>
      </c>
      <c r="F784" s="11" t="s">
        <v>5443</v>
      </c>
      <c r="G784" t="s">
        <v>4234</v>
      </c>
    </row>
    <row r="785" spans="1:7" ht="16.5" x14ac:dyDescent="0.35">
      <c r="A785" s="24" t="s">
        <v>4241</v>
      </c>
      <c r="B785" s="26" t="s">
        <v>4448</v>
      </c>
      <c r="C785" s="74">
        <v>195699</v>
      </c>
      <c r="D785" s="11" t="s">
        <v>3406</v>
      </c>
      <c r="E785" s="11" t="s">
        <v>3407</v>
      </c>
      <c r="F785" s="11" t="s">
        <v>5444</v>
      </c>
      <c r="G785" t="s">
        <v>4234</v>
      </c>
    </row>
    <row r="786" spans="1:7" ht="16.5" x14ac:dyDescent="0.35">
      <c r="A786" s="24" t="s">
        <v>4241</v>
      </c>
      <c r="B786" s="26" t="s">
        <v>4457</v>
      </c>
      <c r="C786" s="74">
        <v>195725</v>
      </c>
      <c r="D786" s="11" t="s">
        <v>3406</v>
      </c>
      <c r="E786" s="11" t="s">
        <v>3407</v>
      </c>
      <c r="F786" s="11" t="s">
        <v>5445</v>
      </c>
      <c r="G786" t="s">
        <v>4234</v>
      </c>
    </row>
    <row r="787" spans="1:7" ht="16.5" x14ac:dyDescent="0.35">
      <c r="A787" s="24" t="s">
        <v>4241</v>
      </c>
      <c r="B787" s="26" t="s">
        <v>4460</v>
      </c>
      <c r="C787" s="74">
        <v>195734</v>
      </c>
      <c r="D787" s="11" t="s">
        <v>3406</v>
      </c>
      <c r="E787" s="11" t="s">
        <v>3407</v>
      </c>
      <c r="F787" s="11" t="s">
        <v>5446</v>
      </c>
      <c r="G787" t="s">
        <v>4234</v>
      </c>
    </row>
    <row r="788" spans="1:7" ht="16.5" x14ac:dyDescent="0.35">
      <c r="A788" s="24" t="s">
        <v>4241</v>
      </c>
      <c r="B788" s="26" t="s">
        <v>4475</v>
      </c>
      <c r="C788" s="74">
        <v>195805</v>
      </c>
      <c r="D788" s="11" t="s">
        <v>3406</v>
      </c>
      <c r="E788" s="11" t="s">
        <v>3407</v>
      </c>
      <c r="F788" s="11" t="s">
        <v>5447</v>
      </c>
      <c r="G788" t="s">
        <v>4234</v>
      </c>
    </row>
    <row r="789" spans="1:7" ht="16.5" x14ac:dyDescent="0.35">
      <c r="A789" s="24" t="s">
        <v>4241</v>
      </c>
      <c r="B789" s="26" t="s">
        <v>4450</v>
      </c>
      <c r="C789" s="74">
        <v>195706</v>
      </c>
      <c r="D789" s="11" t="s">
        <v>3418</v>
      </c>
      <c r="E789" s="11" t="s">
        <v>3419</v>
      </c>
      <c r="F789" s="11" t="s">
        <v>5448</v>
      </c>
      <c r="G789" t="s">
        <v>4234</v>
      </c>
    </row>
    <row r="790" spans="1:7" ht="16.5" x14ac:dyDescent="0.35">
      <c r="A790" s="24" t="s">
        <v>4241</v>
      </c>
      <c r="B790" s="26" t="s">
        <v>4444</v>
      </c>
      <c r="C790" s="74">
        <v>195686</v>
      </c>
      <c r="D790" s="11" t="s">
        <v>2950</v>
      </c>
      <c r="E790" s="11" t="s">
        <v>2951</v>
      </c>
      <c r="F790" s="11" t="s">
        <v>5449</v>
      </c>
      <c r="G790" t="s">
        <v>4234</v>
      </c>
    </row>
    <row r="791" spans="1:7" ht="16.5" x14ac:dyDescent="0.35">
      <c r="A791" s="24" t="s">
        <v>4241</v>
      </c>
      <c r="B791" s="26" t="s">
        <v>4446</v>
      </c>
      <c r="C791" s="74">
        <v>195694</v>
      </c>
      <c r="D791" s="11" t="s">
        <v>2950</v>
      </c>
      <c r="E791" s="11" t="s">
        <v>2951</v>
      </c>
      <c r="F791" s="11" t="s">
        <v>5450</v>
      </c>
      <c r="G791" t="s">
        <v>4234</v>
      </c>
    </row>
    <row r="792" spans="1:7" ht="16.5" x14ac:dyDescent="0.35">
      <c r="A792" s="24" t="s">
        <v>4241</v>
      </c>
      <c r="B792" s="26" t="s">
        <v>4468</v>
      </c>
      <c r="C792" s="74">
        <v>195760</v>
      </c>
      <c r="D792" s="11" t="s">
        <v>3504</v>
      </c>
      <c r="E792" s="11" t="s">
        <v>2951</v>
      </c>
      <c r="F792" s="11" t="s">
        <v>5451</v>
      </c>
      <c r="G792" t="s">
        <v>4234</v>
      </c>
    </row>
    <row r="793" spans="1:7" ht="16.5" x14ac:dyDescent="0.35">
      <c r="A793" s="24" t="s">
        <v>4241</v>
      </c>
      <c r="B793" s="26" t="s">
        <v>4476</v>
      </c>
      <c r="C793" s="74">
        <v>195813</v>
      </c>
      <c r="D793" s="11" t="s">
        <v>2386</v>
      </c>
      <c r="E793" s="11" t="s">
        <v>2387</v>
      </c>
      <c r="F793" s="11" t="s">
        <v>5452</v>
      </c>
      <c r="G793" t="s">
        <v>4234</v>
      </c>
    </row>
    <row r="794" spans="1:7" ht="16.5" x14ac:dyDescent="0.35">
      <c r="A794" s="24" t="s">
        <v>4241</v>
      </c>
      <c r="B794" s="26" t="s">
        <v>4460</v>
      </c>
      <c r="C794" s="74">
        <v>195732</v>
      </c>
      <c r="D794" s="11" t="s">
        <v>3456</v>
      </c>
      <c r="E794" s="11" t="s">
        <v>3457</v>
      </c>
      <c r="F794" s="11" t="s">
        <v>5453</v>
      </c>
      <c r="G794" t="s">
        <v>4234</v>
      </c>
    </row>
    <row r="795" spans="1:7" ht="16.5" x14ac:dyDescent="0.35">
      <c r="A795" s="24" t="s">
        <v>4241</v>
      </c>
      <c r="B795" s="26" t="s">
        <v>4473</v>
      </c>
      <c r="C795" s="74">
        <v>195796</v>
      </c>
      <c r="D795" s="11" t="s">
        <v>3456</v>
      </c>
      <c r="E795" s="11" t="s">
        <v>3457</v>
      </c>
      <c r="F795" s="11" t="s">
        <v>5454</v>
      </c>
      <c r="G795" t="s">
        <v>4234</v>
      </c>
    </row>
    <row r="796" spans="1:7" ht="16.5" x14ac:dyDescent="0.35">
      <c r="A796" s="24" t="s">
        <v>4241</v>
      </c>
      <c r="B796" s="26" t="s">
        <v>4451</v>
      </c>
      <c r="C796" s="74">
        <v>195709</v>
      </c>
      <c r="D796" s="11" t="s">
        <v>3423</v>
      </c>
      <c r="E796" s="11" t="s">
        <v>3424</v>
      </c>
      <c r="F796" s="11" t="s">
        <v>5455</v>
      </c>
      <c r="G796" t="s">
        <v>4234</v>
      </c>
    </row>
    <row r="797" spans="1:7" ht="16.5" x14ac:dyDescent="0.35">
      <c r="A797" s="24" t="s">
        <v>4241</v>
      </c>
      <c r="B797" s="26" t="s">
        <v>4445</v>
      </c>
      <c r="C797" s="74">
        <v>195692</v>
      </c>
      <c r="D797" s="11" t="s">
        <v>3393</v>
      </c>
      <c r="E797" s="11" t="s">
        <v>3394</v>
      </c>
      <c r="F797" s="11" t="s">
        <v>5456</v>
      </c>
      <c r="G797" t="s">
        <v>4234</v>
      </c>
    </row>
    <row r="798" spans="1:7" ht="16.5" x14ac:dyDescent="0.35">
      <c r="A798" s="24" t="s">
        <v>4241</v>
      </c>
      <c r="B798" s="26" t="s">
        <v>4477</v>
      </c>
      <c r="C798" s="74">
        <v>195820</v>
      </c>
      <c r="D798" s="11" t="s">
        <v>1569</v>
      </c>
      <c r="E798" s="11" t="s">
        <v>3606</v>
      </c>
      <c r="F798" s="11" t="s">
        <v>5457</v>
      </c>
      <c r="G798" t="s">
        <v>4234</v>
      </c>
    </row>
    <row r="799" spans="1:7" ht="16.5" x14ac:dyDescent="0.35">
      <c r="A799" s="24" t="s">
        <v>4241</v>
      </c>
      <c r="B799" s="26" t="s">
        <v>7191</v>
      </c>
      <c r="C799" s="74">
        <v>195670</v>
      </c>
      <c r="D799" s="11" t="s">
        <v>3350</v>
      </c>
      <c r="E799" s="11" t="s">
        <v>3351</v>
      </c>
      <c r="F799" s="11" t="s">
        <v>5458</v>
      </c>
      <c r="G799" t="s">
        <v>4234</v>
      </c>
    </row>
    <row r="800" spans="1:7" ht="16.5" x14ac:dyDescent="0.35">
      <c r="A800" s="24" t="s">
        <v>4241</v>
      </c>
      <c r="B800" s="26" t="s">
        <v>7194</v>
      </c>
      <c r="C800" s="74">
        <v>195753</v>
      </c>
      <c r="D800" s="11" t="s">
        <v>3494</v>
      </c>
      <c r="E800" s="11" t="s">
        <v>3495</v>
      </c>
      <c r="F800" s="11" t="s">
        <v>5459</v>
      </c>
      <c r="G800" t="s">
        <v>4234</v>
      </c>
    </row>
    <row r="801" spans="1:7" ht="16.5" x14ac:dyDescent="0.35">
      <c r="A801" s="24" t="s">
        <v>4241</v>
      </c>
      <c r="B801" s="26" t="s">
        <v>4472</v>
      </c>
      <c r="C801" s="74">
        <v>195780</v>
      </c>
      <c r="D801" s="11" t="s">
        <v>1545</v>
      </c>
      <c r="E801" s="11" t="s">
        <v>1546</v>
      </c>
      <c r="F801" s="11" t="s">
        <v>5460</v>
      </c>
      <c r="G801" t="s">
        <v>4234</v>
      </c>
    </row>
    <row r="802" spans="1:7" ht="16.5" x14ac:dyDescent="0.35">
      <c r="A802" s="24" t="s">
        <v>4241</v>
      </c>
      <c r="B802" s="26" t="s">
        <v>4465</v>
      </c>
      <c r="C802" s="74">
        <v>195754</v>
      </c>
      <c r="D802" s="11" t="s">
        <v>1520</v>
      </c>
      <c r="E802" s="11" t="s">
        <v>1521</v>
      </c>
      <c r="F802" s="11" t="s">
        <v>5461</v>
      </c>
      <c r="G802" t="s">
        <v>4234</v>
      </c>
    </row>
    <row r="803" spans="1:7" ht="16.5" x14ac:dyDescent="0.35">
      <c r="A803" s="24" t="s">
        <v>4241</v>
      </c>
      <c r="B803" s="26" t="s">
        <v>4455</v>
      </c>
      <c r="C803" s="74">
        <v>195715</v>
      </c>
      <c r="D803" s="11" t="s">
        <v>1473</v>
      </c>
      <c r="E803" s="11" t="s">
        <v>1474</v>
      </c>
      <c r="F803" s="11" t="s">
        <v>5462</v>
      </c>
      <c r="G803" t="s">
        <v>4234</v>
      </c>
    </row>
    <row r="804" spans="1:7" ht="16.5" x14ac:dyDescent="0.35">
      <c r="A804" s="24" t="s">
        <v>4241</v>
      </c>
      <c r="B804" s="26" t="s">
        <v>4457</v>
      </c>
      <c r="C804" s="74">
        <v>195724</v>
      </c>
      <c r="D804" s="11" t="s">
        <v>3445</v>
      </c>
      <c r="E804" s="11" t="s">
        <v>3446</v>
      </c>
      <c r="F804" s="11" t="s">
        <v>5463</v>
      </c>
      <c r="G804" t="s">
        <v>4234</v>
      </c>
    </row>
    <row r="805" spans="1:7" ht="16.5" x14ac:dyDescent="0.35">
      <c r="A805" s="24" t="s">
        <v>4241</v>
      </c>
      <c r="B805" s="26" t="s">
        <v>4459</v>
      </c>
      <c r="C805" s="74">
        <v>195729</v>
      </c>
      <c r="D805" s="11" t="s">
        <v>1493</v>
      </c>
      <c r="E805" s="11" t="s">
        <v>1494</v>
      </c>
      <c r="F805" s="11" t="s">
        <v>5464</v>
      </c>
      <c r="G805" t="s">
        <v>4234</v>
      </c>
    </row>
    <row r="806" spans="1:7" ht="16.5" x14ac:dyDescent="0.35">
      <c r="A806" s="24" t="s">
        <v>4241</v>
      </c>
      <c r="B806" s="26" t="s">
        <v>4469</v>
      </c>
      <c r="C806" s="74">
        <v>195764</v>
      </c>
      <c r="D806" s="11" t="s">
        <v>3513</v>
      </c>
      <c r="E806" s="11" t="s">
        <v>3514</v>
      </c>
      <c r="F806" s="11" t="s">
        <v>5465</v>
      </c>
      <c r="G806" t="s">
        <v>4234</v>
      </c>
    </row>
    <row r="807" spans="1:7" ht="16.5" x14ac:dyDescent="0.35">
      <c r="A807" s="24" t="s">
        <v>4241</v>
      </c>
      <c r="B807" s="26" t="s">
        <v>4469</v>
      </c>
      <c r="C807" s="74">
        <v>195763</v>
      </c>
      <c r="D807" s="11" t="s">
        <v>3510</v>
      </c>
      <c r="E807" s="11" t="s">
        <v>3511</v>
      </c>
      <c r="F807" s="11" t="s">
        <v>5466</v>
      </c>
      <c r="G807" t="s">
        <v>4234</v>
      </c>
    </row>
    <row r="808" spans="1:7" ht="16.5" x14ac:dyDescent="0.35">
      <c r="A808" s="24" t="s">
        <v>4241</v>
      </c>
      <c r="B808" s="26" t="s">
        <v>4471</v>
      </c>
      <c r="C808" s="74">
        <v>195778</v>
      </c>
      <c r="D808" s="11" t="s">
        <v>3542</v>
      </c>
      <c r="E808" s="11" t="s">
        <v>3543</v>
      </c>
      <c r="F808" s="11" t="s">
        <v>5467</v>
      </c>
      <c r="G808" t="s">
        <v>4234</v>
      </c>
    </row>
    <row r="809" spans="1:7" ht="16.5" x14ac:dyDescent="0.35">
      <c r="A809" s="24" t="s">
        <v>4241</v>
      </c>
      <c r="B809" s="26" t="s">
        <v>4450</v>
      </c>
      <c r="C809" s="74">
        <v>195707</v>
      </c>
      <c r="D809" s="11" t="s">
        <v>2151</v>
      </c>
      <c r="E809" s="11" t="s">
        <v>2152</v>
      </c>
      <c r="F809" s="11" t="s">
        <v>5468</v>
      </c>
      <c r="G809" t="s">
        <v>4234</v>
      </c>
    </row>
    <row r="810" spans="1:7" ht="16.5" x14ac:dyDescent="0.35">
      <c r="A810" s="24" t="s">
        <v>4241</v>
      </c>
      <c r="B810" s="26" t="s">
        <v>4477</v>
      </c>
      <c r="C810" s="74">
        <v>195821</v>
      </c>
      <c r="D810" s="11" t="s">
        <v>637</v>
      </c>
      <c r="E810" s="11" t="s">
        <v>3604</v>
      </c>
      <c r="F810" s="11" t="s">
        <v>5469</v>
      </c>
      <c r="G810" t="s">
        <v>4234</v>
      </c>
    </row>
    <row r="811" spans="1:7" ht="16.5" x14ac:dyDescent="0.35">
      <c r="A811" s="24" t="s">
        <v>4241</v>
      </c>
      <c r="B811" s="26" t="s">
        <v>4476</v>
      </c>
      <c r="C811" s="74">
        <v>195812</v>
      </c>
      <c r="D811" s="11" t="s">
        <v>3602</v>
      </c>
      <c r="E811" s="11" t="s">
        <v>1566</v>
      </c>
      <c r="F811" s="11" t="s">
        <v>5470</v>
      </c>
      <c r="G811" t="s">
        <v>4234</v>
      </c>
    </row>
    <row r="812" spans="1:7" ht="16.5" x14ac:dyDescent="0.35">
      <c r="A812" s="24" t="s">
        <v>4241</v>
      </c>
      <c r="B812" s="26" t="s">
        <v>4466</v>
      </c>
      <c r="C812" s="74">
        <v>195755</v>
      </c>
      <c r="D812" s="11" t="s">
        <v>1524</v>
      </c>
      <c r="E812" s="11" t="s">
        <v>1525</v>
      </c>
      <c r="F812" s="11" t="s">
        <v>5471</v>
      </c>
      <c r="G812" t="s">
        <v>4234</v>
      </c>
    </row>
    <row r="813" spans="1:7" ht="16.5" x14ac:dyDescent="0.35">
      <c r="A813" s="24" t="s">
        <v>4241</v>
      </c>
      <c r="B813" s="26" t="s">
        <v>7195</v>
      </c>
      <c r="C813" s="74">
        <v>195767</v>
      </c>
      <c r="D813" s="11" t="s">
        <v>3523</v>
      </c>
      <c r="E813" s="11" t="s">
        <v>3524</v>
      </c>
      <c r="F813" s="11" t="s">
        <v>5472</v>
      </c>
      <c r="G813" t="s">
        <v>4234</v>
      </c>
    </row>
    <row r="814" spans="1:7" ht="16.5" x14ac:dyDescent="0.35">
      <c r="A814" s="24" t="s">
        <v>4241</v>
      </c>
      <c r="B814" s="26" t="s">
        <v>7198</v>
      </c>
      <c r="C814" s="74">
        <v>195786</v>
      </c>
      <c r="D814" s="11" t="s">
        <v>3575</v>
      </c>
      <c r="E814" s="11" t="s">
        <v>3576</v>
      </c>
      <c r="F814" s="11" t="s">
        <v>5473</v>
      </c>
      <c r="G814" t="s">
        <v>4234</v>
      </c>
    </row>
    <row r="815" spans="1:7" ht="16.5" x14ac:dyDescent="0.35">
      <c r="A815" s="24" t="s">
        <v>4241</v>
      </c>
      <c r="B815" s="26" t="s">
        <v>4447</v>
      </c>
      <c r="C815" s="74">
        <v>195697</v>
      </c>
      <c r="D815" s="11" t="s">
        <v>3399</v>
      </c>
      <c r="E815" s="11" t="s">
        <v>3400</v>
      </c>
      <c r="F815" s="11" t="s">
        <v>5474</v>
      </c>
      <c r="G815" t="s">
        <v>4234</v>
      </c>
    </row>
    <row r="816" spans="1:7" ht="16.5" x14ac:dyDescent="0.35">
      <c r="A816" s="24" t="s">
        <v>4241</v>
      </c>
      <c r="B816" s="26" t="s">
        <v>4445</v>
      </c>
      <c r="C816" s="74">
        <v>195690</v>
      </c>
      <c r="D816" s="11" t="s">
        <v>2253</v>
      </c>
      <c r="E816" s="11" t="s">
        <v>2254</v>
      </c>
      <c r="F816" s="11" t="s">
        <v>5475</v>
      </c>
      <c r="G816" t="s">
        <v>4234</v>
      </c>
    </row>
    <row r="817" spans="1:7" ht="16.5" x14ac:dyDescent="0.35">
      <c r="A817" s="24" t="s">
        <v>4241</v>
      </c>
      <c r="B817" s="26" t="s">
        <v>4451</v>
      </c>
      <c r="C817" s="74">
        <v>195710</v>
      </c>
      <c r="D817" s="11" t="s">
        <v>2253</v>
      </c>
      <c r="E817" s="11" t="s">
        <v>2254</v>
      </c>
      <c r="F817" s="11" t="s">
        <v>5476</v>
      </c>
      <c r="G817" t="s">
        <v>4234</v>
      </c>
    </row>
    <row r="818" spans="1:7" ht="16.5" x14ac:dyDescent="0.35">
      <c r="A818" s="24" t="s">
        <v>4241</v>
      </c>
      <c r="B818" s="26" t="s">
        <v>4476</v>
      </c>
      <c r="C818" s="74">
        <v>195815</v>
      </c>
      <c r="D818" s="11" t="s">
        <v>2253</v>
      </c>
      <c r="E818" s="11" t="s">
        <v>2254</v>
      </c>
      <c r="F818" s="11" t="s">
        <v>5477</v>
      </c>
      <c r="G818" t="s">
        <v>4234</v>
      </c>
    </row>
    <row r="819" spans="1:7" ht="16.5" x14ac:dyDescent="0.35">
      <c r="A819" s="24" t="s">
        <v>4241</v>
      </c>
      <c r="B819" s="26" t="s">
        <v>4456</v>
      </c>
      <c r="C819" s="74">
        <v>195721</v>
      </c>
      <c r="D819" s="11" t="s">
        <v>1481</v>
      </c>
      <c r="E819" s="11" t="s">
        <v>1482</v>
      </c>
      <c r="F819" s="11" t="s">
        <v>5478</v>
      </c>
      <c r="G819" t="s">
        <v>4234</v>
      </c>
    </row>
    <row r="820" spans="1:7" ht="16.5" x14ac:dyDescent="0.35">
      <c r="A820" s="24" t="s">
        <v>4241</v>
      </c>
      <c r="B820" s="26" t="s">
        <v>7194</v>
      </c>
      <c r="C820" s="74">
        <v>195751</v>
      </c>
      <c r="D820" s="11" t="s">
        <v>3229</v>
      </c>
      <c r="E820" s="11" t="s">
        <v>3230</v>
      </c>
      <c r="F820" s="11" t="s">
        <v>5479</v>
      </c>
      <c r="G820" t="s">
        <v>4234</v>
      </c>
    </row>
    <row r="821" spans="1:7" ht="16.5" x14ac:dyDescent="0.35">
      <c r="A821" s="24" t="s">
        <v>4241</v>
      </c>
      <c r="B821" s="26" t="s">
        <v>4475</v>
      </c>
      <c r="C821" s="74">
        <v>195808</v>
      </c>
      <c r="D821" s="11" t="s">
        <v>3229</v>
      </c>
      <c r="E821" s="11" t="s">
        <v>3230</v>
      </c>
      <c r="F821" s="11" t="s">
        <v>5480</v>
      </c>
      <c r="G821" t="s">
        <v>4234</v>
      </c>
    </row>
    <row r="822" spans="1:7" ht="16.5" x14ac:dyDescent="0.35">
      <c r="A822" s="24" t="s">
        <v>4241</v>
      </c>
      <c r="B822" s="26" t="s">
        <v>7198</v>
      </c>
      <c r="C822" s="74">
        <v>195791</v>
      </c>
      <c r="D822" s="11" t="s">
        <v>3553</v>
      </c>
      <c r="E822" s="11" t="s">
        <v>3554</v>
      </c>
      <c r="F822" s="11" t="s">
        <v>5481</v>
      </c>
      <c r="G822" t="s">
        <v>4234</v>
      </c>
    </row>
    <row r="823" spans="1:7" ht="16.5" x14ac:dyDescent="0.35">
      <c r="A823" s="24" t="s">
        <v>4241</v>
      </c>
      <c r="B823" s="26" t="s">
        <v>4473</v>
      </c>
      <c r="C823" s="74">
        <v>195795</v>
      </c>
      <c r="D823" s="11" t="s">
        <v>1553</v>
      </c>
      <c r="E823" s="11" t="s">
        <v>3577</v>
      </c>
      <c r="F823" s="11" t="s">
        <v>5482</v>
      </c>
      <c r="G823" t="s">
        <v>4234</v>
      </c>
    </row>
    <row r="824" spans="1:7" ht="16.5" x14ac:dyDescent="0.35">
      <c r="A824" s="24" t="s">
        <v>4241</v>
      </c>
      <c r="B824" s="26" t="s">
        <v>4469</v>
      </c>
      <c r="C824" s="74">
        <v>195761</v>
      </c>
      <c r="D824" s="11" t="s">
        <v>876</v>
      </c>
      <c r="E824" s="11" t="s">
        <v>877</v>
      </c>
      <c r="F824" s="11" t="s">
        <v>5483</v>
      </c>
      <c r="G824" t="s">
        <v>4234</v>
      </c>
    </row>
    <row r="825" spans="1:7" ht="16.5" x14ac:dyDescent="0.35">
      <c r="A825" s="24" t="s">
        <v>4241</v>
      </c>
      <c r="B825" s="26" t="s">
        <v>4436</v>
      </c>
      <c r="C825" s="74">
        <v>195665</v>
      </c>
      <c r="D825" s="11" t="s">
        <v>3342</v>
      </c>
      <c r="E825" s="11" t="s">
        <v>3343</v>
      </c>
      <c r="F825" s="11" t="s">
        <v>5484</v>
      </c>
      <c r="G825" t="s">
        <v>4234</v>
      </c>
    </row>
    <row r="826" spans="1:7" ht="16.5" x14ac:dyDescent="0.35">
      <c r="A826" s="24" t="s">
        <v>4241</v>
      </c>
      <c r="B826" s="26" t="s">
        <v>4470</v>
      </c>
      <c r="C826" s="74">
        <v>195773</v>
      </c>
      <c r="D826" s="11" t="s">
        <v>3529</v>
      </c>
      <c r="E826" s="11" t="s">
        <v>3530</v>
      </c>
      <c r="F826" s="11" t="s">
        <v>5485</v>
      </c>
      <c r="G826" t="s">
        <v>4234</v>
      </c>
    </row>
    <row r="827" spans="1:7" ht="16.5" x14ac:dyDescent="0.35">
      <c r="A827" s="24" t="s">
        <v>4241</v>
      </c>
      <c r="B827" s="26" t="s">
        <v>4458</v>
      </c>
      <c r="C827" s="74">
        <v>195727</v>
      </c>
      <c r="D827" s="11" t="s">
        <v>1489</v>
      </c>
      <c r="E827" s="11" t="s">
        <v>1490</v>
      </c>
      <c r="F827" s="11" t="s">
        <v>5486</v>
      </c>
      <c r="G827" t="s">
        <v>4234</v>
      </c>
    </row>
    <row r="828" spans="1:7" ht="16.5" x14ac:dyDescent="0.35">
      <c r="A828" s="24" t="s">
        <v>4241</v>
      </c>
      <c r="B828" s="26" t="s">
        <v>4435</v>
      </c>
      <c r="C828" s="74">
        <v>195661</v>
      </c>
      <c r="D828" s="11" t="s">
        <v>1385</v>
      </c>
      <c r="E828" s="11" t="s">
        <v>1386</v>
      </c>
      <c r="F828" s="11" t="s">
        <v>5487</v>
      </c>
      <c r="G828" t="s">
        <v>4234</v>
      </c>
    </row>
    <row r="829" spans="1:7" ht="16.5" x14ac:dyDescent="0.35">
      <c r="A829" s="24" t="s">
        <v>4241</v>
      </c>
      <c r="B829" s="26" t="s">
        <v>4457</v>
      </c>
      <c r="C829" s="74">
        <v>195723</v>
      </c>
      <c r="D829" s="11" t="s">
        <v>3442</v>
      </c>
      <c r="E829" s="11" t="s">
        <v>3443</v>
      </c>
      <c r="F829" s="11" t="s">
        <v>5488</v>
      </c>
      <c r="G829" t="s">
        <v>4234</v>
      </c>
    </row>
    <row r="830" spans="1:7" ht="16.5" x14ac:dyDescent="0.35">
      <c r="A830" s="24" t="s">
        <v>4241</v>
      </c>
      <c r="B830" s="26" t="s">
        <v>4460</v>
      </c>
      <c r="C830" s="74">
        <v>195733</v>
      </c>
      <c r="D830" s="11" t="s">
        <v>3459</v>
      </c>
      <c r="E830" s="11" t="s">
        <v>3460</v>
      </c>
      <c r="F830" s="11" t="s">
        <v>5489</v>
      </c>
      <c r="G830" t="s">
        <v>4234</v>
      </c>
    </row>
    <row r="831" spans="1:7" ht="16.5" x14ac:dyDescent="0.35">
      <c r="A831" s="24" t="s">
        <v>4241</v>
      </c>
      <c r="B831" s="26" t="s">
        <v>4462</v>
      </c>
      <c r="C831" s="74">
        <v>195739</v>
      </c>
      <c r="D831" s="11" t="s">
        <v>1504</v>
      </c>
      <c r="E831" s="11" t="s">
        <v>1505</v>
      </c>
      <c r="F831" s="11" t="s">
        <v>5490</v>
      </c>
      <c r="G831" t="s">
        <v>4234</v>
      </c>
    </row>
    <row r="832" spans="1:7" ht="16.5" x14ac:dyDescent="0.35">
      <c r="A832" s="24" t="s">
        <v>4241</v>
      </c>
      <c r="B832" s="26" t="s">
        <v>4467</v>
      </c>
      <c r="C832" s="74">
        <v>195757</v>
      </c>
      <c r="D832" s="11" t="s">
        <v>1528</v>
      </c>
      <c r="E832" s="11" t="s">
        <v>1529</v>
      </c>
      <c r="F832" s="11" t="s">
        <v>5491</v>
      </c>
      <c r="G832" t="s">
        <v>4234</v>
      </c>
    </row>
    <row r="833" spans="1:7" ht="16.5" x14ac:dyDescent="0.35">
      <c r="A833" s="24" t="s">
        <v>4241</v>
      </c>
      <c r="B833" s="26" t="s">
        <v>4437</v>
      </c>
      <c r="C833" s="74">
        <v>195667</v>
      </c>
      <c r="D833" s="11" t="s">
        <v>1393</v>
      </c>
      <c r="E833" s="11" t="s">
        <v>1394</v>
      </c>
      <c r="F833" s="11" t="s">
        <v>5492</v>
      </c>
      <c r="G833" t="s">
        <v>4234</v>
      </c>
    </row>
    <row r="834" spans="1:7" ht="16.5" x14ac:dyDescent="0.35">
      <c r="A834" s="24" t="s">
        <v>4241</v>
      </c>
      <c r="B834" s="26" t="s">
        <v>4470</v>
      </c>
      <c r="C834" s="74">
        <v>195776</v>
      </c>
      <c r="D834" s="11" t="s">
        <v>3538</v>
      </c>
      <c r="E834" s="11" t="s">
        <v>3539</v>
      </c>
      <c r="F834" s="11" t="s">
        <v>5493</v>
      </c>
      <c r="G834" t="s">
        <v>4234</v>
      </c>
    </row>
    <row r="835" spans="1:7" ht="16.5" x14ac:dyDescent="0.35">
      <c r="A835" s="24" t="s">
        <v>4241</v>
      </c>
      <c r="B835" s="26" t="s">
        <v>4436</v>
      </c>
      <c r="C835" s="74">
        <v>195662</v>
      </c>
      <c r="D835" s="11" t="s">
        <v>1389</v>
      </c>
      <c r="E835" s="11" t="s">
        <v>1390</v>
      </c>
      <c r="F835" s="11" t="s">
        <v>5494</v>
      </c>
      <c r="G835" t="s">
        <v>4234</v>
      </c>
    </row>
    <row r="836" spans="1:7" ht="16.5" x14ac:dyDescent="0.35">
      <c r="A836" s="24" t="s">
        <v>4241</v>
      </c>
      <c r="B836" s="26" t="s">
        <v>7198</v>
      </c>
      <c r="C836" s="74">
        <v>195782</v>
      </c>
      <c r="D836" s="11" t="s">
        <v>3567</v>
      </c>
      <c r="E836" s="11" t="s">
        <v>3568</v>
      </c>
      <c r="F836" s="11" t="s">
        <v>5495</v>
      </c>
      <c r="G836" t="s">
        <v>4234</v>
      </c>
    </row>
    <row r="837" spans="1:7" ht="16.5" x14ac:dyDescent="0.35">
      <c r="A837" s="24" t="s">
        <v>4241</v>
      </c>
      <c r="B837" s="26" t="s">
        <v>4455</v>
      </c>
      <c r="C837" s="74">
        <v>195716</v>
      </c>
      <c r="D837" s="11" t="s">
        <v>1764</v>
      </c>
      <c r="E837" s="11" t="s">
        <v>66</v>
      </c>
      <c r="F837" s="11" t="s">
        <v>5496</v>
      </c>
      <c r="G837" t="s">
        <v>4234</v>
      </c>
    </row>
    <row r="838" spans="1:7" ht="16.5" x14ac:dyDescent="0.35">
      <c r="A838" s="24" t="s">
        <v>4241</v>
      </c>
      <c r="B838" s="26" t="s">
        <v>4474</v>
      </c>
      <c r="C838" s="74">
        <v>195797</v>
      </c>
      <c r="D838" s="11" t="s">
        <v>3586</v>
      </c>
      <c r="E838" s="11" t="s">
        <v>3587</v>
      </c>
      <c r="F838" s="11" t="s">
        <v>5497</v>
      </c>
      <c r="G838" t="s">
        <v>4234</v>
      </c>
    </row>
    <row r="839" spans="1:7" ht="16.5" x14ac:dyDescent="0.35">
      <c r="A839" s="24" t="s">
        <v>4241</v>
      </c>
      <c r="B839" s="26" t="s">
        <v>4445</v>
      </c>
      <c r="C839" s="74">
        <v>195691</v>
      </c>
      <c r="D839" s="11" t="s">
        <v>3390</v>
      </c>
      <c r="E839" s="11" t="s">
        <v>3391</v>
      </c>
      <c r="F839" s="11" t="s">
        <v>5498</v>
      </c>
      <c r="G839" t="s">
        <v>4234</v>
      </c>
    </row>
    <row r="840" spans="1:7" ht="16.5" x14ac:dyDescent="0.35">
      <c r="A840" s="24" t="s">
        <v>4241</v>
      </c>
      <c r="B840" s="26" t="s">
        <v>4442</v>
      </c>
      <c r="C840" s="74">
        <v>195682</v>
      </c>
      <c r="D840" s="11" t="s">
        <v>3375</v>
      </c>
      <c r="E840" s="11" t="s">
        <v>3376</v>
      </c>
      <c r="F840" s="11" t="s">
        <v>5499</v>
      </c>
      <c r="G840" t="s">
        <v>4234</v>
      </c>
    </row>
    <row r="841" spans="1:7" ht="16.5" x14ac:dyDescent="0.35">
      <c r="A841" s="24" t="s">
        <v>4241</v>
      </c>
      <c r="B841" s="26" t="s">
        <v>4475</v>
      </c>
      <c r="C841" s="74">
        <v>195803</v>
      </c>
      <c r="D841" s="11" t="s">
        <v>3597</v>
      </c>
      <c r="E841" s="11" t="s">
        <v>3598</v>
      </c>
      <c r="F841" s="11" t="s">
        <v>5500</v>
      </c>
      <c r="G841" t="s">
        <v>4234</v>
      </c>
    </row>
    <row r="842" spans="1:7" ht="16.5" x14ac:dyDescent="0.35">
      <c r="A842" s="24" t="s">
        <v>4241</v>
      </c>
      <c r="B842" s="26" t="s">
        <v>4438</v>
      </c>
      <c r="C842" s="74">
        <v>195673</v>
      </c>
      <c r="D842" s="11" t="s">
        <v>3356</v>
      </c>
      <c r="E842" s="11" t="s">
        <v>3357</v>
      </c>
      <c r="F842" s="11" t="s">
        <v>5501</v>
      </c>
      <c r="G842" t="s">
        <v>4234</v>
      </c>
    </row>
    <row r="843" spans="1:7" ht="16.5" x14ac:dyDescent="0.35">
      <c r="A843" s="24" t="s">
        <v>4241</v>
      </c>
      <c r="B843" s="26" t="s">
        <v>4463</v>
      </c>
      <c r="C843" s="74">
        <v>195746</v>
      </c>
      <c r="D843" s="11" t="s">
        <v>1928</v>
      </c>
      <c r="E843" s="11" t="s">
        <v>1929</v>
      </c>
      <c r="F843" s="11" t="s">
        <v>5502</v>
      </c>
      <c r="G843" t="s">
        <v>4234</v>
      </c>
    </row>
    <row r="844" spans="1:7" ht="16.5" x14ac:dyDescent="0.35">
      <c r="A844" s="24" t="s">
        <v>4241</v>
      </c>
      <c r="B844" s="26" t="s">
        <v>7198</v>
      </c>
      <c r="C844" s="74">
        <v>195789</v>
      </c>
      <c r="D844" s="11" t="s">
        <v>3557</v>
      </c>
      <c r="E844" s="11" t="s">
        <v>3558</v>
      </c>
      <c r="F844" s="11" t="s">
        <v>5503</v>
      </c>
      <c r="G844" t="s">
        <v>4234</v>
      </c>
    </row>
    <row r="845" spans="1:7" ht="16.5" x14ac:dyDescent="0.35">
      <c r="A845" s="24" t="s">
        <v>4241</v>
      </c>
      <c r="B845" s="26" t="s">
        <v>7198</v>
      </c>
      <c r="C845" s="74">
        <v>195794</v>
      </c>
      <c r="D845" s="11" t="s">
        <v>3006</v>
      </c>
      <c r="E845" s="11" t="s">
        <v>3007</v>
      </c>
      <c r="F845" s="11" t="s">
        <v>5504</v>
      </c>
      <c r="G845" t="s">
        <v>4234</v>
      </c>
    </row>
    <row r="846" spans="1:7" ht="16.5" x14ac:dyDescent="0.35">
      <c r="A846" s="24" t="s">
        <v>4241</v>
      </c>
      <c r="B846" s="26" t="s">
        <v>7198</v>
      </c>
      <c r="C846" s="74">
        <v>195792</v>
      </c>
      <c r="D846" s="11" t="s">
        <v>3551</v>
      </c>
      <c r="E846" s="11" t="s">
        <v>3552</v>
      </c>
      <c r="F846" s="11" t="s">
        <v>5505</v>
      </c>
      <c r="G846" t="s">
        <v>4234</v>
      </c>
    </row>
    <row r="847" spans="1:7" ht="16.5" x14ac:dyDescent="0.35">
      <c r="A847" s="24" t="s">
        <v>4241</v>
      </c>
      <c r="B847" s="26" t="s">
        <v>4463</v>
      </c>
      <c r="C847" s="74">
        <v>195745</v>
      </c>
      <c r="D847" s="11" t="s">
        <v>1508</v>
      </c>
      <c r="E847" s="11" t="s">
        <v>1509</v>
      </c>
      <c r="F847" s="11" t="s">
        <v>5506</v>
      </c>
      <c r="G847" t="s">
        <v>4234</v>
      </c>
    </row>
    <row r="848" spans="1:7" ht="16.5" x14ac:dyDescent="0.35">
      <c r="A848" s="24" t="s">
        <v>4241</v>
      </c>
      <c r="B848" s="26" t="s">
        <v>4454</v>
      </c>
      <c r="C848" s="74">
        <v>195714</v>
      </c>
      <c r="D848" s="11" t="s">
        <v>3430</v>
      </c>
      <c r="E848" s="11" t="s">
        <v>3431</v>
      </c>
      <c r="F848" s="11" t="s">
        <v>5507</v>
      </c>
      <c r="G848" t="s">
        <v>4234</v>
      </c>
    </row>
    <row r="849" spans="1:7" ht="16.5" x14ac:dyDescent="0.35">
      <c r="A849" s="24" t="s">
        <v>4241</v>
      </c>
      <c r="B849" s="26" t="s">
        <v>7193</v>
      </c>
      <c r="C849" s="74">
        <v>195718</v>
      </c>
      <c r="D849" s="11" t="s">
        <v>999</v>
      </c>
      <c r="E849" s="11" t="s">
        <v>1000</v>
      </c>
      <c r="F849" s="11" t="s">
        <v>5508</v>
      </c>
      <c r="G849" t="s">
        <v>4234</v>
      </c>
    </row>
    <row r="850" spans="1:7" ht="16.5" x14ac:dyDescent="0.35">
      <c r="A850" s="24" t="s">
        <v>4241</v>
      </c>
      <c r="B850" s="26" t="s">
        <v>7193</v>
      </c>
      <c r="C850" s="74">
        <v>195720</v>
      </c>
      <c r="D850" s="11" t="s">
        <v>3437</v>
      </c>
      <c r="E850" s="11" t="s">
        <v>3438</v>
      </c>
      <c r="F850" s="11" t="s">
        <v>5509</v>
      </c>
      <c r="G850" t="s">
        <v>4234</v>
      </c>
    </row>
    <row r="851" spans="1:7" ht="16.5" x14ac:dyDescent="0.35">
      <c r="A851" s="24" t="s">
        <v>4241</v>
      </c>
      <c r="B851" s="26" t="s">
        <v>7193</v>
      </c>
      <c r="C851" s="74">
        <v>195719</v>
      </c>
      <c r="D851" s="11" t="s">
        <v>3435</v>
      </c>
      <c r="E851" s="11" t="s">
        <v>3436</v>
      </c>
      <c r="F851" s="11" t="s">
        <v>5510</v>
      </c>
      <c r="G851" t="s">
        <v>4234</v>
      </c>
    </row>
    <row r="852" spans="1:7" ht="16.5" x14ac:dyDescent="0.35">
      <c r="A852" s="24" t="s">
        <v>4241</v>
      </c>
      <c r="B852" s="26" t="s">
        <v>4443</v>
      </c>
      <c r="C852" s="74">
        <v>195683</v>
      </c>
      <c r="D852" s="11" t="s">
        <v>1421</v>
      </c>
      <c r="E852" s="11" t="s">
        <v>1422</v>
      </c>
      <c r="F852" s="11" t="s">
        <v>5511</v>
      </c>
      <c r="G852" t="s">
        <v>4234</v>
      </c>
    </row>
    <row r="853" spans="1:7" ht="16.5" x14ac:dyDescent="0.35">
      <c r="A853" s="24" t="s">
        <v>4241</v>
      </c>
      <c r="B853" s="26" t="s">
        <v>7194</v>
      </c>
      <c r="C853" s="74">
        <v>195750</v>
      </c>
      <c r="D853" s="11" t="s">
        <v>3233</v>
      </c>
      <c r="E853" s="11" t="s">
        <v>2413</v>
      </c>
      <c r="F853" s="11" t="s">
        <v>5512</v>
      </c>
      <c r="G853" t="s">
        <v>4234</v>
      </c>
    </row>
    <row r="854" spans="1:7" ht="16.5" x14ac:dyDescent="0.35">
      <c r="A854" s="24" t="s">
        <v>4241</v>
      </c>
      <c r="B854" s="26" t="s">
        <v>4475</v>
      </c>
      <c r="C854" s="74">
        <v>195809</v>
      </c>
      <c r="D854" s="11" t="s">
        <v>3233</v>
      </c>
      <c r="E854" s="11" t="s">
        <v>2413</v>
      </c>
      <c r="F854" s="11" t="s">
        <v>5513</v>
      </c>
      <c r="G854" t="s">
        <v>4234</v>
      </c>
    </row>
    <row r="855" spans="1:7" ht="16.5" x14ac:dyDescent="0.35">
      <c r="A855" s="24" t="s">
        <v>4241</v>
      </c>
      <c r="B855" s="26" t="s">
        <v>4462</v>
      </c>
      <c r="C855" s="74">
        <v>195743</v>
      </c>
      <c r="D855" s="11" t="s">
        <v>2972</v>
      </c>
      <c r="E855" s="11" t="s">
        <v>2973</v>
      </c>
      <c r="F855" s="11" t="s">
        <v>5514</v>
      </c>
      <c r="G855" t="s">
        <v>4234</v>
      </c>
    </row>
    <row r="856" spans="1:7" ht="16.5" x14ac:dyDescent="0.35">
      <c r="A856" s="24" t="s">
        <v>4241</v>
      </c>
      <c r="B856" s="26" t="s">
        <v>4474</v>
      </c>
      <c r="C856" s="74">
        <v>195801</v>
      </c>
      <c r="D856" s="11" t="s">
        <v>2972</v>
      </c>
      <c r="E856" s="11" t="s">
        <v>2973</v>
      </c>
      <c r="F856" s="11" t="s">
        <v>5515</v>
      </c>
      <c r="G856" t="s">
        <v>4234</v>
      </c>
    </row>
    <row r="857" spans="1:7" ht="16.5" x14ac:dyDescent="0.35">
      <c r="A857" s="24" t="s">
        <v>4241</v>
      </c>
      <c r="B857" s="26" t="s">
        <v>4450</v>
      </c>
      <c r="C857" s="74">
        <v>195704</v>
      </c>
      <c r="D857" s="11" t="s">
        <v>3414</v>
      </c>
      <c r="E857" s="11" t="s">
        <v>3415</v>
      </c>
      <c r="F857" s="11" t="s">
        <v>5516</v>
      </c>
      <c r="G857" t="s">
        <v>4234</v>
      </c>
    </row>
    <row r="858" spans="1:7" ht="16.5" x14ac:dyDescent="0.35">
      <c r="A858" s="24" t="s">
        <v>4241</v>
      </c>
      <c r="B858" s="26" t="s">
        <v>4448</v>
      </c>
      <c r="C858" s="74">
        <v>195698</v>
      </c>
      <c r="D858" s="11" t="s">
        <v>1445</v>
      </c>
      <c r="E858" s="11" t="s">
        <v>1446</v>
      </c>
      <c r="F858" s="11" t="s">
        <v>5517</v>
      </c>
      <c r="G858" t="s">
        <v>4234</v>
      </c>
    </row>
    <row r="859" spans="1:7" ht="16.5" x14ac:dyDescent="0.35">
      <c r="A859" s="24" t="s">
        <v>4241</v>
      </c>
      <c r="B859" s="26" t="s">
        <v>4436</v>
      </c>
      <c r="C859" s="74">
        <v>195664</v>
      </c>
      <c r="D859" s="11" t="s">
        <v>2092</v>
      </c>
      <c r="E859" s="11" t="s">
        <v>2093</v>
      </c>
      <c r="F859" s="11" t="s">
        <v>5518</v>
      </c>
      <c r="G859" t="s">
        <v>4234</v>
      </c>
    </row>
    <row r="860" spans="1:7" ht="16.5" x14ac:dyDescent="0.35">
      <c r="A860" s="24" t="s">
        <v>4241</v>
      </c>
      <c r="B860" s="26" t="s">
        <v>7195</v>
      </c>
      <c r="C860" s="74">
        <v>195766</v>
      </c>
      <c r="D860" s="11" t="s">
        <v>1536</v>
      </c>
      <c r="E860" s="11" t="s">
        <v>1537</v>
      </c>
      <c r="F860" s="11" t="s">
        <v>5519</v>
      </c>
      <c r="G860" t="s">
        <v>4234</v>
      </c>
    </row>
    <row r="861" spans="1:7" ht="16.5" x14ac:dyDescent="0.35">
      <c r="A861" s="24" t="s">
        <v>4241</v>
      </c>
      <c r="B861" s="26" t="s">
        <v>4466</v>
      </c>
      <c r="C861" s="74">
        <v>195756</v>
      </c>
      <c r="D861" s="11" t="s">
        <v>1788</v>
      </c>
      <c r="E861" s="11" t="s">
        <v>1789</v>
      </c>
      <c r="F861" s="11" t="s">
        <v>5520</v>
      </c>
      <c r="G861" t="s">
        <v>4234</v>
      </c>
    </row>
    <row r="862" spans="1:7" ht="16.5" x14ac:dyDescent="0.35">
      <c r="A862" s="24" t="s">
        <v>4241</v>
      </c>
      <c r="B862" s="26" t="s">
        <v>4470</v>
      </c>
      <c r="C862" s="74">
        <v>195771</v>
      </c>
      <c r="D862" s="11" t="s">
        <v>1539</v>
      </c>
      <c r="E862" s="11" t="s">
        <v>1540</v>
      </c>
      <c r="F862" s="11" t="s">
        <v>5521</v>
      </c>
      <c r="G862" t="s">
        <v>4234</v>
      </c>
    </row>
    <row r="863" spans="1:7" ht="16.5" x14ac:dyDescent="0.35">
      <c r="A863" s="24" t="s">
        <v>4241</v>
      </c>
      <c r="B863" s="26" t="s">
        <v>4460</v>
      </c>
      <c r="C863" s="74">
        <v>195730</v>
      </c>
      <c r="D863" s="11" t="s">
        <v>1497</v>
      </c>
      <c r="E863" s="11" t="s">
        <v>19</v>
      </c>
      <c r="F863" s="11" t="s">
        <v>5522</v>
      </c>
      <c r="G863" t="s">
        <v>4234</v>
      </c>
    </row>
    <row r="864" spans="1:7" ht="16.5" x14ac:dyDescent="0.35">
      <c r="A864" s="24" t="s">
        <v>4241</v>
      </c>
      <c r="B864" s="26" t="s">
        <v>4436</v>
      </c>
      <c r="C864" s="74">
        <v>195666</v>
      </c>
      <c r="D864" s="11" t="s">
        <v>1019</v>
      </c>
      <c r="E864" s="11" t="s">
        <v>1020</v>
      </c>
      <c r="F864" s="11" t="s">
        <v>5523</v>
      </c>
      <c r="G864" t="s">
        <v>4234</v>
      </c>
    </row>
    <row r="865" spans="1:7" ht="16.5" x14ac:dyDescent="0.35">
      <c r="A865" s="24" t="s">
        <v>4241</v>
      </c>
      <c r="B865" s="26" t="s">
        <v>4436</v>
      </c>
      <c r="C865" s="74">
        <v>195663</v>
      </c>
      <c r="D865" s="11" t="s">
        <v>3338</v>
      </c>
      <c r="E865" s="11" t="s">
        <v>3339</v>
      </c>
      <c r="F865" s="11" t="s">
        <v>5524</v>
      </c>
      <c r="G865" t="s">
        <v>4234</v>
      </c>
    </row>
    <row r="866" spans="1:7" ht="16.5" x14ac:dyDescent="0.35">
      <c r="A866" s="24" t="s">
        <v>4241</v>
      </c>
      <c r="B866" s="26" t="s">
        <v>7195</v>
      </c>
      <c r="C866" s="74">
        <v>195768</v>
      </c>
      <c r="D866" s="11" t="s">
        <v>3521</v>
      </c>
      <c r="E866" s="11" t="s">
        <v>3522</v>
      </c>
      <c r="F866" s="11" t="s">
        <v>5525</v>
      </c>
      <c r="G866" t="s">
        <v>4234</v>
      </c>
    </row>
    <row r="867" spans="1:7" ht="16.5" x14ac:dyDescent="0.35">
      <c r="A867" s="24" t="s">
        <v>4241</v>
      </c>
      <c r="B867" s="26" t="s">
        <v>4470</v>
      </c>
      <c r="C867" s="74">
        <v>195772</v>
      </c>
      <c r="D867" s="11" t="s">
        <v>3526</v>
      </c>
      <c r="E867" s="11" t="s">
        <v>3527</v>
      </c>
      <c r="F867" s="11" t="s">
        <v>5526</v>
      </c>
      <c r="G867" t="s">
        <v>4234</v>
      </c>
    </row>
    <row r="868" spans="1:7" ht="16.5" x14ac:dyDescent="0.35">
      <c r="A868" s="24" t="s">
        <v>4241</v>
      </c>
      <c r="B868" s="26" t="s">
        <v>4474</v>
      </c>
      <c r="C868" s="74">
        <v>195799</v>
      </c>
      <c r="D868" s="11" t="s">
        <v>2024</v>
      </c>
      <c r="E868" s="11" t="s">
        <v>2025</v>
      </c>
      <c r="F868" s="11" t="s">
        <v>5527</v>
      </c>
      <c r="G868" t="s">
        <v>4234</v>
      </c>
    </row>
    <row r="869" spans="1:7" ht="16.5" x14ac:dyDescent="0.35">
      <c r="A869" s="24" t="s">
        <v>4241</v>
      </c>
      <c r="B869" s="26" t="s">
        <v>7198</v>
      </c>
      <c r="C869" s="74">
        <v>195785</v>
      </c>
      <c r="D869" s="11" t="s">
        <v>3561</v>
      </c>
      <c r="E869" s="11" t="s">
        <v>3562</v>
      </c>
      <c r="F869" s="11" t="s">
        <v>5528</v>
      </c>
      <c r="G869" t="s">
        <v>4234</v>
      </c>
    </row>
    <row r="870" spans="1:7" ht="16.5" x14ac:dyDescent="0.35">
      <c r="A870" s="24" t="s">
        <v>4241</v>
      </c>
      <c r="B870" s="26" t="s">
        <v>7198</v>
      </c>
      <c r="C870" s="74">
        <v>219208</v>
      </c>
      <c r="D870" s="11" t="s">
        <v>3573</v>
      </c>
      <c r="E870" s="11" t="s">
        <v>3574</v>
      </c>
      <c r="F870" s="11" t="s">
        <v>5529</v>
      </c>
      <c r="G870" t="s">
        <v>4234</v>
      </c>
    </row>
    <row r="871" spans="1:7" ht="16.5" x14ac:dyDescent="0.35">
      <c r="A871" s="24" t="s">
        <v>4241</v>
      </c>
      <c r="B871" s="26" t="s">
        <v>7198</v>
      </c>
      <c r="C871" s="74">
        <v>219207</v>
      </c>
      <c r="D871" s="11" t="s">
        <v>3571</v>
      </c>
      <c r="E871" s="11" t="s">
        <v>3572</v>
      </c>
      <c r="F871" s="11" t="s">
        <v>5530</v>
      </c>
      <c r="G871" t="s">
        <v>4234</v>
      </c>
    </row>
    <row r="872" spans="1:7" ht="16.5" x14ac:dyDescent="0.35">
      <c r="A872" s="24" t="s">
        <v>4241</v>
      </c>
      <c r="B872" s="26" t="s">
        <v>4464</v>
      </c>
      <c r="C872" s="74">
        <v>195749</v>
      </c>
      <c r="D872" s="11" t="s">
        <v>1512</v>
      </c>
      <c r="E872" s="11" t="s">
        <v>1513</v>
      </c>
      <c r="F872" s="11" t="s">
        <v>5531</v>
      </c>
      <c r="G872" t="s">
        <v>4234</v>
      </c>
    </row>
    <row r="873" spans="1:7" ht="16.5" x14ac:dyDescent="0.35">
      <c r="A873" s="24" t="s">
        <v>4241</v>
      </c>
      <c r="B873" s="26" t="s">
        <v>4464</v>
      </c>
      <c r="C873" s="74">
        <v>195748</v>
      </c>
      <c r="D873" s="11" t="s">
        <v>3488</v>
      </c>
      <c r="E873" s="11" t="s">
        <v>3489</v>
      </c>
      <c r="F873" s="11" t="s">
        <v>5532</v>
      </c>
      <c r="G873" t="s">
        <v>4234</v>
      </c>
    </row>
    <row r="874" spans="1:7" ht="16.5" x14ac:dyDescent="0.35">
      <c r="A874" s="24" t="s">
        <v>4241</v>
      </c>
      <c r="B874" s="26" t="s">
        <v>4449</v>
      </c>
      <c r="C874" s="74">
        <v>195702</v>
      </c>
      <c r="D874" s="11" t="s">
        <v>3410</v>
      </c>
      <c r="E874" s="11" t="s">
        <v>3411</v>
      </c>
      <c r="F874" s="11" t="s">
        <v>5533</v>
      </c>
      <c r="G874" t="s">
        <v>4234</v>
      </c>
    </row>
    <row r="875" spans="1:7" ht="16.5" x14ac:dyDescent="0.35">
      <c r="A875" s="24" t="s">
        <v>4241</v>
      </c>
      <c r="B875" s="26" t="s">
        <v>7198</v>
      </c>
      <c r="C875" s="74">
        <v>195790</v>
      </c>
      <c r="D875" s="11" t="s">
        <v>3555</v>
      </c>
      <c r="E875" s="11" t="s">
        <v>3556</v>
      </c>
      <c r="F875" s="11" t="s">
        <v>5534</v>
      </c>
      <c r="G875" t="s">
        <v>4234</v>
      </c>
    </row>
    <row r="876" spans="1:7" ht="16.5" x14ac:dyDescent="0.35">
      <c r="A876" s="24" t="s">
        <v>4241</v>
      </c>
      <c r="B876" s="26" t="s">
        <v>7198</v>
      </c>
      <c r="C876" s="74">
        <v>195793</v>
      </c>
      <c r="D876" s="11" t="s">
        <v>3549</v>
      </c>
      <c r="E876" s="11" t="s">
        <v>3550</v>
      </c>
      <c r="F876" s="11" t="s">
        <v>5535</v>
      </c>
      <c r="G876" t="s">
        <v>4234</v>
      </c>
    </row>
    <row r="877" spans="1:7" ht="16.5" x14ac:dyDescent="0.35">
      <c r="A877" s="24" t="s">
        <v>4241</v>
      </c>
      <c r="B877" s="26" t="s">
        <v>4471</v>
      </c>
      <c r="C877" s="74">
        <v>195779</v>
      </c>
      <c r="D877" s="11" t="s">
        <v>696</v>
      </c>
      <c r="E877" s="11" t="s">
        <v>697</v>
      </c>
      <c r="F877" s="11" t="s">
        <v>5536</v>
      </c>
      <c r="G877" t="s">
        <v>4234</v>
      </c>
    </row>
    <row r="878" spans="1:7" ht="16.5" x14ac:dyDescent="0.35">
      <c r="A878" s="24" t="s">
        <v>4241</v>
      </c>
      <c r="B878" s="26" t="s">
        <v>4470</v>
      </c>
      <c r="C878" s="74">
        <v>195775</v>
      </c>
      <c r="D878" s="11" t="s">
        <v>3535</v>
      </c>
      <c r="E878" s="11" t="s">
        <v>3536</v>
      </c>
      <c r="F878" s="11" t="s">
        <v>5537</v>
      </c>
      <c r="G878" t="s">
        <v>4234</v>
      </c>
    </row>
    <row r="879" spans="1:7" ht="16.5" x14ac:dyDescent="0.35">
      <c r="A879" s="24" t="s">
        <v>4241</v>
      </c>
      <c r="B879" s="26" t="s">
        <v>4450</v>
      </c>
      <c r="C879" s="74">
        <v>195703</v>
      </c>
      <c r="D879" s="11" t="s">
        <v>1453</v>
      </c>
      <c r="E879" s="11" t="s">
        <v>1454</v>
      </c>
      <c r="F879" s="11" t="s">
        <v>5538</v>
      </c>
      <c r="G879" t="s">
        <v>4234</v>
      </c>
    </row>
    <row r="880" spans="1:7" ht="16.5" x14ac:dyDescent="0.35">
      <c r="A880" s="24" t="s">
        <v>4241</v>
      </c>
      <c r="B880" s="26" t="s">
        <v>4451</v>
      </c>
      <c r="C880" s="74">
        <v>195708</v>
      </c>
      <c r="D880" s="11" t="s">
        <v>1457</v>
      </c>
      <c r="E880" s="11" t="s">
        <v>1458</v>
      </c>
      <c r="F880" s="11" t="s">
        <v>5539</v>
      </c>
      <c r="G880" t="s">
        <v>4234</v>
      </c>
    </row>
    <row r="881" spans="1:7" ht="16.5" x14ac:dyDescent="0.35">
      <c r="A881" s="24" t="s">
        <v>4241</v>
      </c>
      <c r="B881" s="26" t="s">
        <v>4462</v>
      </c>
      <c r="C881" s="74">
        <v>195742</v>
      </c>
      <c r="D881" s="11" t="s">
        <v>2711</v>
      </c>
      <c r="E881" s="11" t="s">
        <v>2712</v>
      </c>
      <c r="F881" s="11" t="s">
        <v>5540</v>
      </c>
      <c r="G881" t="s">
        <v>4234</v>
      </c>
    </row>
    <row r="882" spans="1:7" ht="16.5" x14ac:dyDescent="0.35">
      <c r="A882" s="24" t="s">
        <v>4241</v>
      </c>
      <c r="B882" s="26" t="s">
        <v>7195</v>
      </c>
      <c r="C882" s="74">
        <v>195770</v>
      </c>
      <c r="D882" s="11" t="s">
        <v>2711</v>
      </c>
      <c r="E882" s="11" t="s">
        <v>2712</v>
      </c>
      <c r="F882" s="11" t="s">
        <v>5541</v>
      </c>
      <c r="G882" t="s">
        <v>4234</v>
      </c>
    </row>
    <row r="883" spans="1:7" ht="16.5" x14ac:dyDescent="0.35">
      <c r="A883" s="24" t="s">
        <v>4241</v>
      </c>
      <c r="B883" s="26" t="s">
        <v>4441</v>
      </c>
      <c r="C883" s="74">
        <v>195677</v>
      </c>
      <c r="D883" s="11" t="s">
        <v>3364</v>
      </c>
      <c r="E883" s="11" t="s">
        <v>3365</v>
      </c>
      <c r="F883" s="11" t="s">
        <v>5542</v>
      </c>
      <c r="G883" t="s">
        <v>4234</v>
      </c>
    </row>
    <row r="884" spans="1:7" ht="16.5" x14ac:dyDescent="0.35">
      <c r="A884" s="24" t="s">
        <v>4241</v>
      </c>
      <c r="B884" s="26" t="s">
        <v>4445</v>
      </c>
      <c r="C884" s="74">
        <v>195687</v>
      </c>
      <c r="D884" s="11" t="s">
        <v>3382</v>
      </c>
      <c r="E884" s="11" t="s">
        <v>3383</v>
      </c>
      <c r="F884" s="11" t="s">
        <v>5543</v>
      </c>
      <c r="G884" t="s">
        <v>4234</v>
      </c>
    </row>
    <row r="885" spans="1:7" ht="16.5" x14ac:dyDescent="0.35">
      <c r="A885" s="24" t="s">
        <v>4241</v>
      </c>
      <c r="B885" s="26" t="s">
        <v>4452</v>
      </c>
      <c r="C885" s="74">
        <v>195711</v>
      </c>
      <c r="D885" s="11" t="s">
        <v>1461</v>
      </c>
      <c r="E885" s="11" t="s">
        <v>1462</v>
      </c>
      <c r="F885" s="11" t="s">
        <v>5544</v>
      </c>
      <c r="G885" t="s">
        <v>4234</v>
      </c>
    </row>
    <row r="886" spans="1:7" ht="16.5" x14ac:dyDescent="0.35">
      <c r="A886" s="24" t="s">
        <v>4241</v>
      </c>
      <c r="B886" s="26" t="s">
        <v>4475</v>
      </c>
      <c r="C886" s="74">
        <v>219209</v>
      </c>
      <c r="D886" s="11" t="s">
        <v>2138</v>
      </c>
      <c r="E886" s="11" t="s">
        <v>2139</v>
      </c>
      <c r="F886" s="11" t="s">
        <v>5545</v>
      </c>
      <c r="G886" t="s">
        <v>4234</v>
      </c>
    </row>
    <row r="887" spans="1:7" ht="16.5" x14ac:dyDescent="0.35">
      <c r="A887" s="24" t="s">
        <v>4241</v>
      </c>
      <c r="B887" s="26" t="s">
        <v>4438</v>
      </c>
      <c r="C887" s="74">
        <v>195672</v>
      </c>
      <c r="D887" s="11" t="s">
        <v>3353</v>
      </c>
      <c r="E887" s="11" t="s">
        <v>3354</v>
      </c>
      <c r="F887" s="11" t="s">
        <v>5546</v>
      </c>
      <c r="G887" t="s">
        <v>4234</v>
      </c>
    </row>
    <row r="888" spans="1:7" ht="16.5" x14ac:dyDescent="0.35">
      <c r="A888" s="24" t="s">
        <v>4241</v>
      </c>
      <c r="B888" s="26" t="s">
        <v>4445</v>
      </c>
      <c r="C888" s="74">
        <v>195688</v>
      </c>
      <c r="D888" s="11" t="s">
        <v>3353</v>
      </c>
      <c r="E888" s="11" t="s">
        <v>3354</v>
      </c>
      <c r="F888" s="11" t="s">
        <v>5547</v>
      </c>
      <c r="G888" t="s">
        <v>4234</v>
      </c>
    </row>
    <row r="889" spans="1:7" ht="16.5" x14ac:dyDescent="0.35">
      <c r="A889" s="24" t="s">
        <v>4241</v>
      </c>
      <c r="B889" s="26" t="s">
        <v>4458</v>
      </c>
      <c r="C889" s="74">
        <v>195728</v>
      </c>
      <c r="D889" s="11" t="s">
        <v>3353</v>
      </c>
      <c r="E889" s="11" t="s">
        <v>3354</v>
      </c>
      <c r="F889" s="11" t="s">
        <v>5548</v>
      </c>
      <c r="G889" t="s">
        <v>4234</v>
      </c>
    </row>
    <row r="890" spans="1:7" ht="16.5" x14ac:dyDescent="0.35">
      <c r="A890" s="24" t="s">
        <v>4241</v>
      </c>
      <c r="B890" s="26" t="s">
        <v>4469</v>
      </c>
      <c r="C890" s="74">
        <v>195765</v>
      </c>
      <c r="D890" s="11" t="s">
        <v>3516</v>
      </c>
      <c r="E890" s="11" t="s">
        <v>3517</v>
      </c>
      <c r="F890" s="11" t="s">
        <v>5549</v>
      </c>
      <c r="G890" t="s">
        <v>4234</v>
      </c>
    </row>
    <row r="891" spans="1:7" ht="16.5" x14ac:dyDescent="0.35">
      <c r="A891" s="24" t="s">
        <v>4241</v>
      </c>
      <c r="B891" s="26" t="s">
        <v>4477</v>
      </c>
      <c r="C891" s="74">
        <v>195822</v>
      </c>
      <c r="D891" s="11" t="s">
        <v>3608</v>
      </c>
      <c r="E891" s="11" t="s">
        <v>3609</v>
      </c>
      <c r="F891" s="11" t="s">
        <v>5550</v>
      </c>
      <c r="G891" t="s">
        <v>4234</v>
      </c>
    </row>
    <row r="892" spans="1:7" ht="16.5" x14ac:dyDescent="0.35">
      <c r="A892" s="24" t="s">
        <v>4241</v>
      </c>
      <c r="B892" s="26" t="s">
        <v>7198</v>
      </c>
      <c r="C892" s="74">
        <v>195784</v>
      </c>
      <c r="D892" s="11" t="s">
        <v>3563</v>
      </c>
      <c r="E892" s="11" t="s">
        <v>3564</v>
      </c>
      <c r="F892" s="11" t="s">
        <v>5551</v>
      </c>
      <c r="G892" t="s">
        <v>4234</v>
      </c>
    </row>
    <row r="893" spans="1:7" ht="16.5" x14ac:dyDescent="0.35">
      <c r="A893" s="24" t="s">
        <v>4241</v>
      </c>
      <c r="B893" s="26" t="s">
        <v>7198</v>
      </c>
      <c r="C893" s="74">
        <v>195788</v>
      </c>
      <c r="D893" s="11" t="s">
        <v>3559</v>
      </c>
      <c r="E893" s="11" t="s">
        <v>3560</v>
      </c>
      <c r="F893" s="11" t="s">
        <v>5552</v>
      </c>
      <c r="G893" t="s">
        <v>4234</v>
      </c>
    </row>
    <row r="894" spans="1:7" ht="16.5" x14ac:dyDescent="0.35">
      <c r="A894" s="24" t="s">
        <v>4241</v>
      </c>
      <c r="B894" s="26" t="s">
        <v>4475</v>
      </c>
      <c r="C894" s="74">
        <v>195804</v>
      </c>
      <c r="D894" s="11" t="s">
        <v>747</v>
      </c>
      <c r="E894" s="11" t="s">
        <v>21</v>
      </c>
      <c r="F894" s="11" t="s">
        <v>5553</v>
      </c>
      <c r="G894" t="s">
        <v>4234</v>
      </c>
    </row>
    <row r="895" spans="1:7" ht="16.5" x14ac:dyDescent="0.35">
      <c r="A895" s="24" t="s">
        <v>4241</v>
      </c>
      <c r="B895" s="26" t="s">
        <v>7198</v>
      </c>
      <c r="C895" s="74">
        <v>195781</v>
      </c>
      <c r="D895" s="11" t="s">
        <v>3569</v>
      </c>
      <c r="E895" s="11" t="s">
        <v>3570</v>
      </c>
      <c r="F895" s="11" t="s">
        <v>5554</v>
      </c>
      <c r="G895" t="s">
        <v>4234</v>
      </c>
    </row>
    <row r="896" spans="1:7" ht="16.5" x14ac:dyDescent="0.35">
      <c r="A896" s="24" t="s">
        <v>4241</v>
      </c>
      <c r="B896" s="26" t="s">
        <v>4442</v>
      </c>
      <c r="C896" s="74">
        <v>195679</v>
      </c>
      <c r="D896" s="11" t="s">
        <v>1417</v>
      </c>
      <c r="E896" s="11" t="s">
        <v>1418</v>
      </c>
      <c r="F896" s="11" t="s">
        <v>5555</v>
      </c>
      <c r="G896" t="s">
        <v>4234</v>
      </c>
    </row>
    <row r="897" spans="1:7" ht="16.5" x14ac:dyDescent="0.35">
      <c r="A897" s="24" t="s">
        <v>4242</v>
      </c>
      <c r="B897" s="26" t="s">
        <v>4479</v>
      </c>
      <c r="C897" s="74">
        <v>195825</v>
      </c>
      <c r="D897" s="11" t="s">
        <v>3615</v>
      </c>
      <c r="E897" s="11" t="s">
        <v>3616</v>
      </c>
      <c r="F897" s="11" t="s">
        <v>5556</v>
      </c>
      <c r="G897" t="s">
        <v>4234</v>
      </c>
    </row>
    <row r="898" spans="1:7" ht="16.5" x14ac:dyDescent="0.35">
      <c r="A898" s="24" t="s">
        <v>4242</v>
      </c>
      <c r="B898" s="26" t="s">
        <v>4487</v>
      </c>
      <c r="C898" s="74">
        <v>195847</v>
      </c>
      <c r="D898" s="11" t="s">
        <v>3644</v>
      </c>
      <c r="E898" s="11" t="s">
        <v>3646</v>
      </c>
      <c r="F898" s="11" t="s">
        <v>5557</v>
      </c>
      <c r="G898" t="s">
        <v>4234</v>
      </c>
    </row>
    <row r="899" spans="1:7" ht="16.5" x14ac:dyDescent="0.35">
      <c r="A899" s="24" t="s">
        <v>4242</v>
      </c>
      <c r="B899" s="26" t="s">
        <v>4482</v>
      </c>
      <c r="C899" s="74">
        <v>195836</v>
      </c>
      <c r="D899" s="11" t="s">
        <v>3631</v>
      </c>
      <c r="E899" s="11" t="s">
        <v>3632</v>
      </c>
      <c r="F899" s="11" t="s">
        <v>5558</v>
      </c>
      <c r="G899" t="s">
        <v>4234</v>
      </c>
    </row>
    <row r="900" spans="1:7" ht="16.5" x14ac:dyDescent="0.35">
      <c r="A900" s="24" t="s">
        <v>4242</v>
      </c>
      <c r="B900" s="26" t="s">
        <v>7199</v>
      </c>
      <c r="C900" s="74">
        <v>195833</v>
      </c>
      <c r="D900" s="11" t="s">
        <v>3627</v>
      </c>
      <c r="E900" s="11" t="s">
        <v>3628</v>
      </c>
      <c r="F900" s="11" t="s">
        <v>5559</v>
      </c>
      <c r="G900" t="s">
        <v>4234</v>
      </c>
    </row>
    <row r="901" spans="1:7" ht="16.5" x14ac:dyDescent="0.35">
      <c r="A901" s="24" t="s">
        <v>4242</v>
      </c>
      <c r="B901" s="26" t="s">
        <v>4500</v>
      </c>
      <c r="C901" s="74">
        <v>195873</v>
      </c>
      <c r="D901" s="11" t="s">
        <v>1670</v>
      </c>
      <c r="E901" s="11" t="s">
        <v>1671</v>
      </c>
      <c r="F901" s="11" t="s">
        <v>5560</v>
      </c>
      <c r="G901" t="s">
        <v>4234</v>
      </c>
    </row>
    <row r="902" spans="1:7" ht="16.5" x14ac:dyDescent="0.35">
      <c r="A902" s="24" t="s">
        <v>4242</v>
      </c>
      <c r="B902" s="26" t="s">
        <v>4503</v>
      </c>
      <c r="C902" s="74">
        <v>195882</v>
      </c>
      <c r="D902" s="11" t="s">
        <v>3674</v>
      </c>
      <c r="E902" s="11" t="s">
        <v>3675</v>
      </c>
      <c r="F902" s="11" t="s">
        <v>5561</v>
      </c>
      <c r="G902" t="s">
        <v>4234</v>
      </c>
    </row>
    <row r="903" spans="1:7" ht="16.5" x14ac:dyDescent="0.35">
      <c r="A903" s="24" t="s">
        <v>4242</v>
      </c>
      <c r="B903" s="26" t="s">
        <v>4486</v>
      </c>
      <c r="C903" s="74">
        <v>195845</v>
      </c>
      <c r="D903" s="11" t="s">
        <v>3641</v>
      </c>
      <c r="E903" s="11" t="s">
        <v>3642</v>
      </c>
      <c r="F903" s="11" t="s">
        <v>5562</v>
      </c>
      <c r="G903" t="s">
        <v>4234</v>
      </c>
    </row>
    <row r="904" spans="1:7" ht="16.5" x14ac:dyDescent="0.35">
      <c r="A904" s="24" t="s">
        <v>4242</v>
      </c>
      <c r="B904" s="26" t="s">
        <v>4482</v>
      </c>
      <c r="C904" s="74">
        <v>195835</v>
      </c>
      <c r="D904" s="11" t="s">
        <v>1592</v>
      </c>
      <c r="E904" s="11" t="s">
        <v>1593</v>
      </c>
      <c r="F904" s="11" t="s">
        <v>5563</v>
      </c>
      <c r="G904" t="s">
        <v>4234</v>
      </c>
    </row>
    <row r="905" spans="1:7" ht="16.5" x14ac:dyDescent="0.35">
      <c r="A905" s="24" t="s">
        <v>4242</v>
      </c>
      <c r="B905" s="26" t="s">
        <v>4498</v>
      </c>
      <c r="C905" s="74">
        <v>195865</v>
      </c>
      <c r="D905" s="11" t="s">
        <v>1658</v>
      </c>
      <c r="E905" s="11" t="s">
        <v>1659</v>
      </c>
      <c r="F905" s="11" t="s">
        <v>5564</v>
      </c>
      <c r="G905" t="s">
        <v>4234</v>
      </c>
    </row>
    <row r="906" spans="1:7" ht="16.5" x14ac:dyDescent="0.35">
      <c r="A906" s="24" t="s">
        <v>4242</v>
      </c>
      <c r="B906" s="26" t="s">
        <v>4502</v>
      </c>
      <c r="C906" s="74">
        <v>195878</v>
      </c>
      <c r="D906" s="11" t="s">
        <v>1678</v>
      </c>
      <c r="E906" s="11" t="s">
        <v>3671</v>
      </c>
      <c r="F906" s="11" t="s">
        <v>5565</v>
      </c>
      <c r="G906" t="s">
        <v>4234</v>
      </c>
    </row>
    <row r="907" spans="1:7" ht="16.5" x14ac:dyDescent="0.35">
      <c r="A907" s="24" t="s">
        <v>4242</v>
      </c>
      <c r="B907" s="26" t="s">
        <v>4483</v>
      </c>
      <c r="C907" s="74">
        <v>195837</v>
      </c>
      <c r="D907" s="11" t="s">
        <v>1596</v>
      </c>
      <c r="E907" s="11" t="s">
        <v>1597</v>
      </c>
      <c r="F907" s="11" t="s">
        <v>5566</v>
      </c>
      <c r="G907" t="s">
        <v>4234</v>
      </c>
    </row>
    <row r="908" spans="1:7" ht="16.5" x14ac:dyDescent="0.35">
      <c r="A908" s="24" t="s">
        <v>4242</v>
      </c>
      <c r="B908" s="26" t="s">
        <v>4508</v>
      </c>
      <c r="C908" s="74">
        <v>219217</v>
      </c>
      <c r="D908" s="11" t="s">
        <v>3685</v>
      </c>
      <c r="E908" s="11" t="s">
        <v>3686</v>
      </c>
      <c r="F908" s="11" t="s">
        <v>5567</v>
      </c>
      <c r="G908" t="s">
        <v>4234</v>
      </c>
    </row>
    <row r="909" spans="1:7" ht="16.5" x14ac:dyDescent="0.35">
      <c r="A909" s="24" t="s">
        <v>4242</v>
      </c>
      <c r="B909" s="26" t="s">
        <v>4484</v>
      </c>
      <c r="C909" s="74">
        <v>195839</v>
      </c>
      <c r="D909" s="11" t="s">
        <v>1600</v>
      </c>
      <c r="E909" s="11" t="s">
        <v>1601</v>
      </c>
      <c r="F909" s="11" t="s">
        <v>5568</v>
      </c>
      <c r="G909" t="s">
        <v>4234</v>
      </c>
    </row>
    <row r="910" spans="1:7" ht="16.5" x14ac:dyDescent="0.35">
      <c r="A910" s="24" t="s">
        <v>4242</v>
      </c>
      <c r="B910" s="26" t="s">
        <v>4479</v>
      </c>
      <c r="C910" s="74">
        <v>195827</v>
      </c>
      <c r="D910" s="11" t="s">
        <v>3617</v>
      </c>
      <c r="E910" s="11" t="s">
        <v>3618</v>
      </c>
      <c r="F910" s="11" t="s">
        <v>5569</v>
      </c>
      <c r="G910" t="s">
        <v>4234</v>
      </c>
    </row>
    <row r="911" spans="1:7" ht="16.5" x14ac:dyDescent="0.35">
      <c r="A911" s="24" t="s">
        <v>4242</v>
      </c>
      <c r="B911" s="26" t="s">
        <v>4485</v>
      </c>
      <c r="C911" s="74">
        <v>195842</v>
      </c>
      <c r="D911" s="11" t="s">
        <v>1604</v>
      </c>
      <c r="E911" s="11" t="s">
        <v>1605</v>
      </c>
      <c r="F911" s="11" t="s">
        <v>5570</v>
      </c>
      <c r="G911" t="s">
        <v>4234</v>
      </c>
    </row>
    <row r="912" spans="1:7" ht="16.5" x14ac:dyDescent="0.35">
      <c r="A912" s="24" t="s">
        <v>4242</v>
      </c>
      <c r="B912" s="26" t="s">
        <v>4489</v>
      </c>
      <c r="C912" s="74">
        <v>195849</v>
      </c>
      <c r="D912" s="11" t="s">
        <v>1620</v>
      </c>
      <c r="E912" s="11" t="s">
        <v>1621</v>
      </c>
      <c r="F912" s="11" t="s">
        <v>5571</v>
      </c>
      <c r="G912" t="s">
        <v>4234</v>
      </c>
    </row>
    <row r="913" spans="1:7" ht="16.5" x14ac:dyDescent="0.35">
      <c r="A913" s="24" t="s">
        <v>4242</v>
      </c>
      <c r="B913" s="26" t="s">
        <v>4488</v>
      </c>
      <c r="C913" s="74">
        <v>195848</v>
      </c>
      <c r="D913" s="11" t="s">
        <v>1616</v>
      </c>
      <c r="E913" s="11" t="s">
        <v>1617</v>
      </c>
      <c r="F913" s="11" t="s">
        <v>5572</v>
      </c>
      <c r="G913" t="s">
        <v>4234</v>
      </c>
    </row>
    <row r="914" spans="1:7" ht="16.5" x14ac:dyDescent="0.35">
      <c r="A914" s="24" t="s">
        <v>4242</v>
      </c>
      <c r="B914" s="26" t="s">
        <v>7200</v>
      </c>
      <c r="C914" s="74">
        <v>195854</v>
      </c>
      <c r="D914" s="11" t="s">
        <v>3652</v>
      </c>
      <c r="E914" s="11" t="s">
        <v>3653</v>
      </c>
      <c r="F914" s="11" t="s">
        <v>5573</v>
      </c>
      <c r="G914" t="s">
        <v>4234</v>
      </c>
    </row>
    <row r="915" spans="1:7" ht="16.5" x14ac:dyDescent="0.35">
      <c r="A915" s="24" t="s">
        <v>4242</v>
      </c>
      <c r="B915" s="26" t="s">
        <v>4506</v>
      </c>
      <c r="C915" s="74">
        <v>195888</v>
      </c>
      <c r="D915" s="11" t="s">
        <v>1694</v>
      </c>
      <c r="E915" s="11" t="s">
        <v>1695</v>
      </c>
      <c r="F915" s="11" t="s">
        <v>5574</v>
      </c>
      <c r="G915" t="s">
        <v>4234</v>
      </c>
    </row>
    <row r="916" spans="1:7" ht="16.5" x14ac:dyDescent="0.35">
      <c r="A916" s="24" t="s">
        <v>4242</v>
      </c>
      <c r="B916" s="26" t="s">
        <v>4504</v>
      </c>
      <c r="C916" s="74">
        <v>195885</v>
      </c>
      <c r="D916" s="11" t="s">
        <v>3676</v>
      </c>
      <c r="E916" s="11" t="s">
        <v>3677</v>
      </c>
      <c r="F916" s="11" t="s">
        <v>5575</v>
      </c>
      <c r="G916" t="s">
        <v>4234</v>
      </c>
    </row>
    <row r="917" spans="1:7" ht="16.5" x14ac:dyDescent="0.35">
      <c r="A917" s="24" t="s">
        <v>4242</v>
      </c>
      <c r="B917" s="26" t="s">
        <v>4486</v>
      </c>
      <c r="C917" s="74">
        <v>195844</v>
      </c>
      <c r="D917" s="11" t="s">
        <v>1608</v>
      </c>
      <c r="E917" s="11" t="s">
        <v>1609</v>
      </c>
      <c r="F917" s="11" t="s">
        <v>5576</v>
      </c>
      <c r="G917" t="s">
        <v>4234</v>
      </c>
    </row>
    <row r="918" spans="1:7" ht="16.5" x14ac:dyDescent="0.35">
      <c r="A918" s="24" t="s">
        <v>4242</v>
      </c>
      <c r="B918" s="26" t="s">
        <v>4492</v>
      </c>
      <c r="C918" s="74">
        <v>195856</v>
      </c>
      <c r="D918" s="11" t="s">
        <v>1634</v>
      </c>
      <c r="E918" s="11" t="s">
        <v>1635</v>
      </c>
      <c r="F918" s="11" t="s">
        <v>5577</v>
      </c>
      <c r="G918" t="s">
        <v>4234</v>
      </c>
    </row>
    <row r="919" spans="1:7" ht="16.5" x14ac:dyDescent="0.35">
      <c r="A919" s="24" t="s">
        <v>4242</v>
      </c>
      <c r="B919" s="26" t="s">
        <v>4508</v>
      </c>
      <c r="C919" s="74">
        <v>195891</v>
      </c>
      <c r="D919" s="11" t="s">
        <v>1702</v>
      </c>
      <c r="E919" s="11" t="s">
        <v>1703</v>
      </c>
      <c r="F919" s="11" t="s">
        <v>5578</v>
      </c>
      <c r="G919" t="s">
        <v>4234</v>
      </c>
    </row>
    <row r="920" spans="1:7" ht="16.5" x14ac:dyDescent="0.35">
      <c r="A920" s="24" t="s">
        <v>4242</v>
      </c>
      <c r="B920" s="26" t="s">
        <v>7200</v>
      </c>
      <c r="C920" s="74">
        <v>195853</v>
      </c>
      <c r="D920" s="11" t="s">
        <v>1626</v>
      </c>
      <c r="E920" s="11" t="s">
        <v>1627</v>
      </c>
      <c r="F920" s="11" t="s">
        <v>5579</v>
      </c>
      <c r="G920" t="s">
        <v>4234</v>
      </c>
    </row>
    <row r="921" spans="1:7" ht="16.5" x14ac:dyDescent="0.35">
      <c r="A921" s="24" t="s">
        <v>4242</v>
      </c>
      <c r="B921" s="26" t="s">
        <v>4491</v>
      </c>
      <c r="C921" s="74">
        <v>195855</v>
      </c>
      <c r="D921" s="11" t="s">
        <v>1630</v>
      </c>
      <c r="E921" s="11" t="s">
        <v>1631</v>
      </c>
      <c r="F921" s="11" t="s">
        <v>5580</v>
      </c>
      <c r="G921" t="s">
        <v>4234</v>
      </c>
    </row>
    <row r="922" spans="1:7" ht="16.5" x14ac:dyDescent="0.35">
      <c r="A922" s="24" t="s">
        <v>4242</v>
      </c>
      <c r="B922" s="26" t="s">
        <v>4502</v>
      </c>
      <c r="C922" s="74">
        <v>219214</v>
      </c>
      <c r="D922" s="11" t="s">
        <v>3672</v>
      </c>
      <c r="E922" s="11" t="s">
        <v>3673</v>
      </c>
      <c r="F922" s="11" t="s">
        <v>5581</v>
      </c>
      <c r="G922" t="s">
        <v>4234</v>
      </c>
    </row>
    <row r="923" spans="1:7" ht="16.5" x14ac:dyDescent="0.35">
      <c r="A923" s="24" t="s">
        <v>4242</v>
      </c>
      <c r="B923" s="26" t="s">
        <v>4507</v>
      </c>
      <c r="C923" s="74">
        <v>219215</v>
      </c>
      <c r="D923" s="11" t="s">
        <v>3680</v>
      </c>
      <c r="E923" s="11" t="s">
        <v>3681</v>
      </c>
      <c r="F923" s="11" t="s">
        <v>5582</v>
      </c>
      <c r="G923" t="s">
        <v>4234</v>
      </c>
    </row>
    <row r="924" spans="1:7" ht="16.5" x14ac:dyDescent="0.35">
      <c r="A924" s="24" t="s">
        <v>4242</v>
      </c>
      <c r="B924" s="26" t="s">
        <v>7201</v>
      </c>
      <c r="C924" s="74">
        <v>195870</v>
      </c>
      <c r="D924" s="11" t="s">
        <v>1666</v>
      </c>
      <c r="E924" s="11" t="s">
        <v>1667</v>
      </c>
      <c r="F924" s="11" t="s">
        <v>5583</v>
      </c>
      <c r="G924" t="s">
        <v>4234</v>
      </c>
    </row>
    <row r="925" spans="1:7" ht="16.5" x14ac:dyDescent="0.35">
      <c r="A925" s="24" t="s">
        <v>4242</v>
      </c>
      <c r="B925" s="26" t="s">
        <v>4501</v>
      </c>
      <c r="C925" s="74">
        <v>195875</v>
      </c>
      <c r="D925" s="11" t="s">
        <v>3669</v>
      </c>
      <c r="E925" s="11" t="s">
        <v>3670</v>
      </c>
      <c r="F925" s="11" t="s">
        <v>5584</v>
      </c>
      <c r="G925" t="s">
        <v>4234</v>
      </c>
    </row>
    <row r="926" spans="1:7" ht="16.5" x14ac:dyDescent="0.35">
      <c r="A926" s="24" t="s">
        <v>4242</v>
      </c>
      <c r="B926" s="26" t="s">
        <v>4505</v>
      </c>
      <c r="C926" s="74">
        <v>195887</v>
      </c>
      <c r="D926" s="11" t="s">
        <v>3678</v>
      </c>
      <c r="E926" s="11" t="s">
        <v>3679</v>
      </c>
      <c r="F926" s="11" t="s">
        <v>5585</v>
      </c>
      <c r="G926" t="s">
        <v>4234</v>
      </c>
    </row>
    <row r="927" spans="1:7" ht="16.5" x14ac:dyDescent="0.35">
      <c r="A927" s="24" t="s">
        <v>4242</v>
      </c>
      <c r="B927" s="26" t="s">
        <v>4490</v>
      </c>
      <c r="C927" s="74">
        <v>195850</v>
      </c>
      <c r="D927" s="11" t="s">
        <v>927</v>
      </c>
      <c r="E927" s="11" t="s">
        <v>928</v>
      </c>
      <c r="F927" s="11" t="s">
        <v>5586</v>
      </c>
      <c r="G927" t="s">
        <v>4234</v>
      </c>
    </row>
    <row r="928" spans="1:7" ht="16.5" x14ac:dyDescent="0.35">
      <c r="A928" s="24" t="s">
        <v>4242</v>
      </c>
      <c r="B928" s="26" t="s">
        <v>4480</v>
      </c>
      <c r="C928" s="74">
        <v>195828</v>
      </c>
      <c r="D928" s="11" t="s">
        <v>1581</v>
      </c>
      <c r="E928" s="11" t="s">
        <v>1582</v>
      </c>
      <c r="F928" s="11" t="s">
        <v>5587</v>
      </c>
      <c r="G928" t="s">
        <v>4234</v>
      </c>
    </row>
    <row r="929" spans="1:7" ht="16.5" x14ac:dyDescent="0.35">
      <c r="A929" s="24" t="s">
        <v>4242</v>
      </c>
      <c r="B929" s="26" t="s">
        <v>4497</v>
      </c>
      <c r="C929" s="74">
        <v>195863</v>
      </c>
      <c r="D929" s="11" t="s">
        <v>1654</v>
      </c>
      <c r="E929" s="11" t="s">
        <v>1655</v>
      </c>
      <c r="F929" s="11" t="s">
        <v>5588</v>
      </c>
      <c r="G929" t="s">
        <v>4234</v>
      </c>
    </row>
    <row r="930" spans="1:7" ht="16.5" x14ac:dyDescent="0.35">
      <c r="A930" s="24" t="s">
        <v>4242</v>
      </c>
      <c r="B930" s="26" t="s">
        <v>7201</v>
      </c>
      <c r="C930" s="74">
        <v>195871</v>
      </c>
      <c r="D930" s="11" t="s">
        <v>3663</v>
      </c>
      <c r="E930" s="11" t="s">
        <v>3664</v>
      </c>
      <c r="F930" s="11" t="s">
        <v>5589</v>
      </c>
      <c r="G930" t="s">
        <v>4234</v>
      </c>
    </row>
    <row r="931" spans="1:7" ht="16.5" x14ac:dyDescent="0.35">
      <c r="A931" s="24" t="s">
        <v>4242</v>
      </c>
      <c r="B931" s="26" t="s">
        <v>4493</v>
      </c>
      <c r="C931" s="74">
        <v>195858</v>
      </c>
      <c r="D931" s="11" t="s">
        <v>1638</v>
      </c>
      <c r="E931" s="11" t="s">
        <v>1639</v>
      </c>
      <c r="F931" s="11" t="s">
        <v>5590</v>
      </c>
      <c r="G931" t="s">
        <v>4234</v>
      </c>
    </row>
    <row r="932" spans="1:7" ht="16.5" x14ac:dyDescent="0.35">
      <c r="A932" s="24" t="s">
        <v>4242</v>
      </c>
      <c r="B932" s="26" t="s">
        <v>4496</v>
      </c>
      <c r="C932" s="74">
        <v>195862</v>
      </c>
      <c r="D932" s="11" t="s">
        <v>1650</v>
      </c>
      <c r="E932" s="11" t="s">
        <v>1651</v>
      </c>
      <c r="F932" s="11" t="s">
        <v>5591</v>
      </c>
      <c r="G932" t="s">
        <v>4234</v>
      </c>
    </row>
    <row r="933" spans="1:7" ht="16.5" x14ac:dyDescent="0.35">
      <c r="A933" s="24" t="s">
        <v>4242</v>
      </c>
      <c r="B933" s="26" t="s">
        <v>4494</v>
      </c>
      <c r="C933" s="74">
        <v>195859</v>
      </c>
      <c r="D933" s="11" t="s">
        <v>1642</v>
      </c>
      <c r="E933" s="11" t="s">
        <v>1643</v>
      </c>
      <c r="F933" s="11" t="s">
        <v>5592</v>
      </c>
      <c r="G933" t="s">
        <v>4234</v>
      </c>
    </row>
    <row r="934" spans="1:7" ht="16.5" x14ac:dyDescent="0.35">
      <c r="A934" s="24" t="s">
        <v>4242</v>
      </c>
      <c r="B934" s="26" t="s">
        <v>4484</v>
      </c>
      <c r="C934" s="74">
        <v>195840</v>
      </c>
      <c r="D934" s="11" t="s">
        <v>3635</v>
      </c>
      <c r="E934" s="11" t="s">
        <v>3636</v>
      </c>
      <c r="F934" s="11" t="s">
        <v>7300</v>
      </c>
      <c r="G934" t="s">
        <v>4234</v>
      </c>
    </row>
    <row r="935" spans="1:7" ht="16.5" x14ac:dyDescent="0.35">
      <c r="A935" s="24" t="s">
        <v>4242</v>
      </c>
      <c r="B935" s="26" t="s">
        <v>4483</v>
      </c>
      <c r="C935" s="74">
        <v>195838</v>
      </c>
      <c r="D935" s="11" t="s">
        <v>3633</v>
      </c>
      <c r="E935" s="11" t="s">
        <v>3634</v>
      </c>
      <c r="F935" s="11" t="s">
        <v>5593</v>
      </c>
      <c r="G935" t="s">
        <v>4234</v>
      </c>
    </row>
    <row r="936" spans="1:7" ht="16.5" x14ac:dyDescent="0.35">
      <c r="A936" s="24" t="s">
        <v>4242</v>
      </c>
      <c r="B936" s="26" t="s">
        <v>4507</v>
      </c>
      <c r="C936" s="74">
        <v>195890</v>
      </c>
      <c r="D936" s="11" t="s">
        <v>3682</v>
      </c>
      <c r="E936" s="11" t="s">
        <v>3683</v>
      </c>
      <c r="F936" s="11" t="s">
        <v>5594</v>
      </c>
      <c r="G936" t="s">
        <v>4234</v>
      </c>
    </row>
    <row r="937" spans="1:7" ht="16.5" x14ac:dyDescent="0.35">
      <c r="A937" s="24" t="s">
        <v>4242</v>
      </c>
      <c r="B937" s="26" t="s">
        <v>4487</v>
      </c>
      <c r="C937" s="74">
        <v>195846</v>
      </c>
      <c r="D937" s="11" t="s">
        <v>1612</v>
      </c>
      <c r="E937" s="11" t="s">
        <v>1613</v>
      </c>
      <c r="F937" s="11" t="s">
        <v>5595</v>
      </c>
      <c r="G937" t="s">
        <v>4234</v>
      </c>
    </row>
    <row r="938" spans="1:7" ht="16.5" x14ac:dyDescent="0.35">
      <c r="A938" s="24" t="s">
        <v>4242</v>
      </c>
      <c r="B938" s="26" t="s">
        <v>4495</v>
      </c>
      <c r="C938" s="74">
        <v>195861</v>
      </c>
      <c r="D938" s="11" t="s">
        <v>1646</v>
      </c>
      <c r="E938" s="11" t="s">
        <v>3658</v>
      </c>
      <c r="F938" s="11" t="s">
        <v>5596</v>
      </c>
      <c r="G938" t="s">
        <v>4234</v>
      </c>
    </row>
    <row r="939" spans="1:7" ht="16.5" x14ac:dyDescent="0.35">
      <c r="A939" s="24" t="s">
        <v>4242</v>
      </c>
      <c r="B939" s="26" t="s">
        <v>4509</v>
      </c>
      <c r="C939" s="74">
        <v>195898</v>
      </c>
      <c r="D939" s="11" t="s">
        <v>1710</v>
      </c>
      <c r="E939" s="11" t="s">
        <v>1711</v>
      </c>
      <c r="F939" s="11" t="s">
        <v>5597</v>
      </c>
      <c r="G939" t="s">
        <v>4234</v>
      </c>
    </row>
    <row r="940" spans="1:7" ht="16.5" x14ac:dyDescent="0.35">
      <c r="A940" s="24" t="s">
        <v>4242</v>
      </c>
      <c r="B940" s="26" t="s">
        <v>4501</v>
      </c>
      <c r="C940" s="74">
        <v>195876</v>
      </c>
      <c r="D940" s="11" t="s">
        <v>673</v>
      </c>
      <c r="E940" s="11" t="s">
        <v>3296</v>
      </c>
      <c r="F940" s="11" t="s">
        <v>5598</v>
      </c>
      <c r="G940" t="s">
        <v>4234</v>
      </c>
    </row>
    <row r="941" spans="1:7" ht="16.5" x14ac:dyDescent="0.35">
      <c r="A941" s="24" t="s">
        <v>4242</v>
      </c>
      <c r="B941" s="26" t="s">
        <v>4498</v>
      </c>
      <c r="C941" s="74">
        <v>195866</v>
      </c>
      <c r="D941" s="11" t="s">
        <v>3586</v>
      </c>
      <c r="E941" s="11" t="s">
        <v>3587</v>
      </c>
      <c r="F941" s="11" t="s">
        <v>5599</v>
      </c>
      <c r="G941" t="s">
        <v>4234</v>
      </c>
    </row>
    <row r="942" spans="1:7" ht="16.5" x14ac:dyDescent="0.35">
      <c r="A942" s="24" t="s">
        <v>4242</v>
      </c>
      <c r="B942" s="26" t="s">
        <v>4503</v>
      </c>
      <c r="C942" s="74">
        <v>195879</v>
      </c>
      <c r="D942" s="11" t="s">
        <v>1682</v>
      </c>
      <c r="E942" s="11" t="s">
        <v>1683</v>
      </c>
      <c r="F942" s="11" t="s">
        <v>5600</v>
      </c>
      <c r="G942" t="s">
        <v>4234</v>
      </c>
    </row>
    <row r="943" spans="1:7" ht="16.5" x14ac:dyDescent="0.35">
      <c r="A943" s="24" t="s">
        <v>4242</v>
      </c>
      <c r="B943" s="26" t="s">
        <v>4501</v>
      </c>
      <c r="C943" s="74">
        <v>195874</v>
      </c>
      <c r="D943" s="11" t="s">
        <v>1674</v>
      </c>
      <c r="E943" s="11" t="s">
        <v>1675</v>
      </c>
      <c r="F943" s="11" t="s">
        <v>5601</v>
      </c>
      <c r="G943" t="s">
        <v>4234</v>
      </c>
    </row>
    <row r="944" spans="1:7" ht="16.5" x14ac:dyDescent="0.35">
      <c r="A944" s="24" t="s">
        <v>4242</v>
      </c>
      <c r="B944" s="26" t="s">
        <v>4497</v>
      </c>
      <c r="C944" s="74">
        <v>195864</v>
      </c>
      <c r="D944" s="11" t="s">
        <v>3659</v>
      </c>
      <c r="E944" s="11" t="s">
        <v>3660</v>
      </c>
      <c r="F944" s="11" t="s">
        <v>5602</v>
      </c>
      <c r="G944" t="s">
        <v>4234</v>
      </c>
    </row>
    <row r="945" spans="1:7" ht="16.5" x14ac:dyDescent="0.35">
      <c r="A945" s="24" t="s">
        <v>4242</v>
      </c>
      <c r="B945" s="26" t="s">
        <v>4480</v>
      </c>
      <c r="C945" s="74">
        <v>195830</v>
      </c>
      <c r="D945" s="11" t="s">
        <v>3619</v>
      </c>
      <c r="E945" s="11" t="s">
        <v>3620</v>
      </c>
      <c r="F945" s="11" t="s">
        <v>5603</v>
      </c>
      <c r="G945" t="s">
        <v>4234</v>
      </c>
    </row>
    <row r="946" spans="1:7" ht="16.5" x14ac:dyDescent="0.35">
      <c r="A946" s="24" t="s">
        <v>4242</v>
      </c>
      <c r="B946" s="26" t="s">
        <v>4490</v>
      </c>
      <c r="C946" s="74">
        <v>195852</v>
      </c>
      <c r="D946" s="11" t="s">
        <v>3648</v>
      </c>
      <c r="E946" s="11" t="s">
        <v>3649</v>
      </c>
      <c r="F946" s="11" t="s">
        <v>5604</v>
      </c>
      <c r="G946" t="s">
        <v>4234</v>
      </c>
    </row>
    <row r="947" spans="1:7" ht="16.5" x14ac:dyDescent="0.35">
      <c r="A947" s="24" t="s">
        <v>4242</v>
      </c>
      <c r="B947" s="26" t="s">
        <v>4484</v>
      </c>
      <c r="C947" s="74">
        <v>195841</v>
      </c>
      <c r="D947" s="11" t="s">
        <v>3637</v>
      </c>
      <c r="E947" s="11" t="s">
        <v>3638</v>
      </c>
      <c r="F947" s="11" t="s">
        <v>5605</v>
      </c>
      <c r="G947" t="s">
        <v>4234</v>
      </c>
    </row>
    <row r="948" spans="1:7" ht="16.5" x14ac:dyDescent="0.35">
      <c r="A948" s="24" t="s">
        <v>4242</v>
      </c>
      <c r="B948" s="26" t="s">
        <v>4499</v>
      </c>
      <c r="C948" s="74">
        <v>219212</v>
      </c>
      <c r="D948" s="11" t="s">
        <v>3661</v>
      </c>
      <c r="E948" s="11" t="s">
        <v>3662</v>
      </c>
      <c r="F948" s="11" t="s">
        <v>5606</v>
      </c>
      <c r="G948" t="s">
        <v>4234</v>
      </c>
    </row>
    <row r="949" spans="1:7" ht="16.5" x14ac:dyDescent="0.35">
      <c r="A949" s="24" t="s">
        <v>4242</v>
      </c>
      <c r="B949" s="26" t="s">
        <v>4501</v>
      </c>
      <c r="C949" s="74">
        <v>195877</v>
      </c>
      <c r="D949" s="11" t="s">
        <v>3665</v>
      </c>
      <c r="E949" s="11" t="s">
        <v>3666</v>
      </c>
      <c r="F949" s="11" t="s">
        <v>5607</v>
      </c>
      <c r="G949" t="s">
        <v>4234</v>
      </c>
    </row>
    <row r="950" spans="1:7" ht="16.5" x14ac:dyDescent="0.35">
      <c r="A950" s="24" t="s">
        <v>4242</v>
      </c>
      <c r="B950" s="26" t="s">
        <v>4504</v>
      </c>
      <c r="C950" s="74">
        <v>195884</v>
      </c>
      <c r="D950" s="11" t="s">
        <v>1686</v>
      </c>
      <c r="E950" s="11" t="s">
        <v>1687</v>
      </c>
      <c r="F950" s="11" t="s">
        <v>5608</v>
      </c>
      <c r="G950" t="s">
        <v>4234</v>
      </c>
    </row>
    <row r="951" spans="1:7" ht="16.5" x14ac:dyDescent="0.35">
      <c r="A951" s="24" t="s">
        <v>4242</v>
      </c>
      <c r="B951" s="26" t="s">
        <v>4505</v>
      </c>
      <c r="C951" s="74">
        <v>195886</v>
      </c>
      <c r="D951" s="11" t="s">
        <v>1690</v>
      </c>
      <c r="E951" s="11" t="s">
        <v>1691</v>
      </c>
      <c r="F951" s="11" t="s">
        <v>5609</v>
      </c>
      <c r="G951" t="s">
        <v>4234</v>
      </c>
    </row>
    <row r="952" spans="1:7" ht="16.5" x14ac:dyDescent="0.35">
      <c r="A952" s="24" t="s">
        <v>4242</v>
      </c>
      <c r="B952" s="26" t="s">
        <v>4492</v>
      </c>
      <c r="C952" s="74">
        <v>195857</v>
      </c>
      <c r="D952" s="11" t="s">
        <v>3654</v>
      </c>
      <c r="E952" s="11" t="s">
        <v>3655</v>
      </c>
      <c r="F952" s="11" t="s">
        <v>5610</v>
      </c>
      <c r="G952" t="s">
        <v>4234</v>
      </c>
    </row>
    <row r="953" spans="1:7" ht="16.5" x14ac:dyDescent="0.35">
      <c r="A953" s="24" t="s">
        <v>4242</v>
      </c>
      <c r="B953" s="26" t="s">
        <v>4508</v>
      </c>
      <c r="C953" s="74">
        <v>219216</v>
      </c>
      <c r="D953" s="11" t="s">
        <v>3684</v>
      </c>
      <c r="E953" s="11" t="s">
        <v>1981</v>
      </c>
      <c r="F953" s="11" t="s">
        <v>5611</v>
      </c>
      <c r="G953" t="s">
        <v>4234</v>
      </c>
    </row>
    <row r="954" spans="1:7" ht="16.5" x14ac:dyDescent="0.35">
      <c r="A954" s="24" t="s">
        <v>4242</v>
      </c>
      <c r="B954" s="26" t="s">
        <v>4485</v>
      </c>
      <c r="C954" s="74">
        <v>195843</v>
      </c>
      <c r="D954" s="11" t="s">
        <v>3639</v>
      </c>
      <c r="E954" s="11" t="s">
        <v>3640</v>
      </c>
      <c r="F954" s="11" t="s">
        <v>5612</v>
      </c>
      <c r="G954" t="s">
        <v>4234</v>
      </c>
    </row>
    <row r="955" spans="1:7" ht="16.5" x14ac:dyDescent="0.35">
      <c r="A955" s="24" t="s">
        <v>4242</v>
      </c>
      <c r="B955" s="26" t="s">
        <v>4479</v>
      </c>
      <c r="C955" s="74">
        <v>195826</v>
      </c>
      <c r="D955" s="11" t="s">
        <v>2011</v>
      </c>
      <c r="E955" s="11" t="s">
        <v>2012</v>
      </c>
      <c r="F955" s="11" t="s">
        <v>5613</v>
      </c>
      <c r="G955" t="s">
        <v>4234</v>
      </c>
    </row>
    <row r="956" spans="1:7" ht="16.5" x14ac:dyDescent="0.35">
      <c r="A956" s="24" t="s">
        <v>4242</v>
      </c>
      <c r="B956" s="26" t="s">
        <v>4480</v>
      </c>
      <c r="C956" s="74">
        <v>219210</v>
      </c>
      <c r="D956" s="11" t="s">
        <v>3621</v>
      </c>
      <c r="E956" s="11" t="s">
        <v>3622</v>
      </c>
      <c r="F956" s="11" t="s">
        <v>5614</v>
      </c>
      <c r="G956" t="s">
        <v>4234</v>
      </c>
    </row>
    <row r="957" spans="1:7" ht="16.5" x14ac:dyDescent="0.35">
      <c r="A957" s="24" t="s">
        <v>4242</v>
      </c>
      <c r="B957" s="26" t="s">
        <v>4499</v>
      </c>
      <c r="C957" s="74">
        <v>195867</v>
      </c>
      <c r="D957" s="11" t="s">
        <v>1662</v>
      </c>
      <c r="E957" s="11" t="s">
        <v>1663</v>
      </c>
      <c r="F957" s="11" t="s">
        <v>5615</v>
      </c>
      <c r="G957" t="s">
        <v>4234</v>
      </c>
    </row>
    <row r="958" spans="1:7" ht="16.5" x14ac:dyDescent="0.35">
      <c r="A958" s="24" t="s">
        <v>4242</v>
      </c>
      <c r="B958" s="26" t="s">
        <v>4501</v>
      </c>
      <c r="C958" s="74">
        <v>219213</v>
      </c>
      <c r="D958" s="11" t="s">
        <v>3667</v>
      </c>
      <c r="E958" s="11" t="s">
        <v>3668</v>
      </c>
      <c r="F958" s="11" t="s">
        <v>5616</v>
      </c>
      <c r="G958" t="s">
        <v>4234</v>
      </c>
    </row>
    <row r="959" spans="1:7" ht="16.5" x14ac:dyDescent="0.35">
      <c r="A959" s="24" t="s">
        <v>4242</v>
      </c>
      <c r="B959" s="26" t="s">
        <v>7201</v>
      </c>
      <c r="C959" s="74">
        <v>195872</v>
      </c>
      <c r="D959" s="11" t="s">
        <v>2024</v>
      </c>
      <c r="E959" s="11" t="s">
        <v>2025</v>
      </c>
      <c r="F959" s="11" t="s">
        <v>5617</v>
      </c>
      <c r="G959" t="s">
        <v>4234</v>
      </c>
    </row>
    <row r="960" spans="1:7" ht="16.5" x14ac:dyDescent="0.35">
      <c r="A960" s="24" t="s">
        <v>4242</v>
      </c>
      <c r="B960" s="26" t="s">
        <v>4481</v>
      </c>
      <c r="C960" s="74">
        <v>195831</v>
      </c>
      <c r="D960" s="11" t="s">
        <v>1585</v>
      </c>
      <c r="E960" s="11" t="s">
        <v>72</v>
      </c>
      <c r="F960" s="11" t="s">
        <v>5618</v>
      </c>
      <c r="G960" t="s">
        <v>4234</v>
      </c>
    </row>
    <row r="961" spans="1:7" ht="16.5" x14ac:dyDescent="0.35">
      <c r="A961" s="24" t="s">
        <v>4242</v>
      </c>
      <c r="B961" s="26" t="s">
        <v>4507</v>
      </c>
      <c r="C961" s="74">
        <v>195889</v>
      </c>
      <c r="D961" s="11" t="s">
        <v>1698</v>
      </c>
      <c r="E961" s="11" t="s">
        <v>1699</v>
      </c>
      <c r="F961" s="11" t="s">
        <v>5619</v>
      </c>
      <c r="G961" t="s">
        <v>4234</v>
      </c>
    </row>
    <row r="962" spans="1:7" ht="16.5" x14ac:dyDescent="0.35">
      <c r="A962" s="24" t="s">
        <v>4242</v>
      </c>
      <c r="B962" s="26" t="s">
        <v>4490</v>
      </c>
      <c r="C962" s="74">
        <v>195851</v>
      </c>
      <c r="D962" s="11" t="s">
        <v>3650</v>
      </c>
      <c r="E962" s="11" t="s">
        <v>3651</v>
      </c>
      <c r="F962" s="11" t="s">
        <v>5620</v>
      </c>
      <c r="G962" t="s">
        <v>4234</v>
      </c>
    </row>
    <row r="963" spans="1:7" ht="16.5" x14ac:dyDescent="0.35">
      <c r="A963" s="24" t="s">
        <v>4242</v>
      </c>
      <c r="B963" s="26" t="s">
        <v>7199</v>
      </c>
      <c r="C963" s="74">
        <v>195834</v>
      </c>
      <c r="D963" s="11" t="s">
        <v>3626</v>
      </c>
      <c r="E963" s="11" t="s">
        <v>3630</v>
      </c>
      <c r="F963" s="11" t="s">
        <v>5621</v>
      </c>
      <c r="G963" t="s">
        <v>4234</v>
      </c>
    </row>
    <row r="964" spans="1:7" ht="16.5" x14ac:dyDescent="0.35">
      <c r="A964" s="24" t="s">
        <v>4242</v>
      </c>
      <c r="B964" s="26" t="s">
        <v>4508</v>
      </c>
      <c r="C964" s="74">
        <v>219218</v>
      </c>
      <c r="D964" s="11" t="s">
        <v>1796</v>
      </c>
      <c r="E964" s="11" t="s">
        <v>1797</v>
      </c>
      <c r="F964" s="11" t="s">
        <v>5622</v>
      </c>
      <c r="G964" t="s">
        <v>4234</v>
      </c>
    </row>
    <row r="965" spans="1:7" ht="16.5" x14ac:dyDescent="0.35">
      <c r="A965" s="24" t="s">
        <v>4242</v>
      </c>
      <c r="B965" s="26" t="s">
        <v>4481</v>
      </c>
      <c r="C965" s="74">
        <v>219211</v>
      </c>
      <c r="D965" s="11" t="s">
        <v>3624</v>
      </c>
      <c r="E965" s="11" t="s">
        <v>3625</v>
      </c>
      <c r="F965" s="11" t="s">
        <v>5623</v>
      </c>
      <c r="G965" t="s">
        <v>4234</v>
      </c>
    </row>
    <row r="966" spans="1:7" ht="16.5" x14ac:dyDescent="0.35">
      <c r="A966" s="24" t="s">
        <v>4242</v>
      </c>
      <c r="B966" s="26" t="s">
        <v>4494</v>
      </c>
      <c r="C966" s="74">
        <v>195860</v>
      </c>
      <c r="D966" s="11" t="s">
        <v>3656</v>
      </c>
      <c r="E966" s="11" t="s">
        <v>3657</v>
      </c>
      <c r="F966" s="11" t="s">
        <v>5624</v>
      </c>
      <c r="G966" t="s">
        <v>4234</v>
      </c>
    </row>
    <row r="967" spans="1:7" ht="16.5" x14ac:dyDescent="0.35">
      <c r="A967" s="24" t="s">
        <v>4242</v>
      </c>
      <c r="B967" s="26" t="s">
        <v>4480</v>
      </c>
      <c r="C967" s="74">
        <v>195829</v>
      </c>
      <c r="D967" s="11" t="s">
        <v>1280</v>
      </c>
      <c r="E967" s="11" t="s">
        <v>3623</v>
      </c>
      <c r="F967" s="11" t="s">
        <v>5625</v>
      </c>
      <c r="G967" t="s">
        <v>4234</v>
      </c>
    </row>
    <row r="968" spans="1:7" ht="16.5" x14ac:dyDescent="0.35">
      <c r="A968" s="24" t="s">
        <v>4242</v>
      </c>
      <c r="B968" s="26" t="s">
        <v>7202</v>
      </c>
      <c r="C968" s="74">
        <v>195892</v>
      </c>
      <c r="D968" s="11" t="s">
        <v>3689</v>
      </c>
      <c r="E968" s="11" t="s">
        <v>3690</v>
      </c>
      <c r="F968" s="11" t="s">
        <v>5626</v>
      </c>
      <c r="G968" t="s">
        <v>4234</v>
      </c>
    </row>
    <row r="969" spans="1:7" ht="16.5" x14ac:dyDescent="0.35">
      <c r="A969" s="24" t="s">
        <v>4242</v>
      </c>
      <c r="B969" s="26" t="s">
        <v>7202</v>
      </c>
      <c r="C969" s="74">
        <v>195893</v>
      </c>
      <c r="D969" s="11" t="s">
        <v>3691</v>
      </c>
      <c r="E969" s="11" t="s">
        <v>3692</v>
      </c>
      <c r="F969" s="11" t="s">
        <v>5627</v>
      </c>
      <c r="G969" t="s">
        <v>4234</v>
      </c>
    </row>
    <row r="970" spans="1:7" ht="16.5" x14ac:dyDescent="0.35">
      <c r="A970" s="24" t="s">
        <v>4242</v>
      </c>
      <c r="B970" s="26" t="s">
        <v>7202</v>
      </c>
      <c r="C970" s="74">
        <v>195894</v>
      </c>
      <c r="D970" s="11" t="s">
        <v>3693</v>
      </c>
      <c r="E970" s="11" t="s">
        <v>3694</v>
      </c>
      <c r="F970" s="11" t="s">
        <v>5628</v>
      </c>
      <c r="G970" t="s">
        <v>4234</v>
      </c>
    </row>
    <row r="971" spans="1:7" ht="16.5" x14ac:dyDescent="0.35">
      <c r="A971" s="24" t="s">
        <v>4242</v>
      </c>
      <c r="B971" s="26" t="s">
        <v>7202</v>
      </c>
      <c r="C971" s="74">
        <v>195895</v>
      </c>
      <c r="D971" s="11" t="s">
        <v>3695</v>
      </c>
      <c r="E971" s="11" t="s">
        <v>3696</v>
      </c>
      <c r="F971" s="11" t="s">
        <v>5629</v>
      </c>
      <c r="G971" t="s">
        <v>4234</v>
      </c>
    </row>
    <row r="972" spans="1:7" ht="16.5" x14ac:dyDescent="0.35">
      <c r="A972" s="24" t="s">
        <v>4242</v>
      </c>
      <c r="B972" s="26" t="s">
        <v>7202</v>
      </c>
      <c r="C972" s="74">
        <v>195896</v>
      </c>
      <c r="D972" s="11" t="s">
        <v>3687</v>
      </c>
      <c r="E972" s="11" t="s">
        <v>3688</v>
      </c>
      <c r="F972" s="11" t="s">
        <v>5630</v>
      </c>
      <c r="G972" t="s">
        <v>4234</v>
      </c>
    </row>
    <row r="973" spans="1:7" ht="16.5" x14ac:dyDescent="0.35">
      <c r="A973" s="24" t="s">
        <v>4242</v>
      </c>
      <c r="B973" s="26" t="s">
        <v>7202</v>
      </c>
      <c r="C973" s="74">
        <v>195897</v>
      </c>
      <c r="D973" s="11" t="s">
        <v>3697</v>
      </c>
      <c r="E973" s="11" t="s">
        <v>3698</v>
      </c>
      <c r="F973" s="11" t="s">
        <v>5631</v>
      </c>
      <c r="G973" t="s">
        <v>4234</v>
      </c>
    </row>
    <row r="974" spans="1:7" ht="16.5" x14ac:dyDescent="0.35">
      <c r="A974" s="24" t="s">
        <v>4243</v>
      </c>
      <c r="B974" s="26" t="s">
        <v>4542</v>
      </c>
      <c r="C974" s="74">
        <v>196041</v>
      </c>
      <c r="D974" s="11" t="s">
        <v>1850</v>
      </c>
      <c r="E974" s="11" t="s">
        <v>1851</v>
      </c>
      <c r="F974" s="11" t="s">
        <v>5632</v>
      </c>
      <c r="G974" t="s">
        <v>4234</v>
      </c>
    </row>
    <row r="975" spans="1:7" ht="16.5" x14ac:dyDescent="0.35">
      <c r="A975" s="24" t="s">
        <v>4243</v>
      </c>
      <c r="B975" s="26" t="s">
        <v>4552</v>
      </c>
      <c r="C975" s="74">
        <v>196116</v>
      </c>
      <c r="D975" s="11" t="s">
        <v>4126</v>
      </c>
      <c r="E975" s="11" t="s">
        <v>4127</v>
      </c>
      <c r="F975" s="11" t="s">
        <v>5633</v>
      </c>
      <c r="G975" t="s">
        <v>4234</v>
      </c>
    </row>
    <row r="976" spans="1:7" ht="16.5" x14ac:dyDescent="0.35">
      <c r="A976" s="24" t="s">
        <v>4243</v>
      </c>
      <c r="B976" s="26" t="s">
        <v>4526</v>
      </c>
      <c r="C976" s="74">
        <v>195956</v>
      </c>
      <c r="D976" s="11" t="s">
        <v>3217</v>
      </c>
      <c r="E976" s="11" t="s">
        <v>3218</v>
      </c>
      <c r="F976" s="11" t="s">
        <v>5634</v>
      </c>
      <c r="G976" t="s">
        <v>4234</v>
      </c>
    </row>
    <row r="977" spans="1:7" ht="16.5" x14ac:dyDescent="0.35">
      <c r="A977" s="24" t="s">
        <v>4243</v>
      </c>
      <c r="B977" s="26" t="s">
        <v>4529</v>
      </c>
      <c r="C977" s="74">
        <v>195969</v>
      </c>
      <c r="D977" s="11" t="s">
        <v>3217</v>
      </c>
      <c r="E977" s="11" t="s">
        <v>3218</v>
      </c>
      <c r="F977" s="11" t="s">
        <v>5635</v>
      </c>
      <c r="G977" t="s">
        <v>4234</v>
      </c>
    </row>
    <row r="978" spans="1:7" ht="16.5" x14ac:dyDescent="0.35">
      <c r="A978" s="24" t="s">
        <v>4243</v>
      </c>
      <c r="B978" s="26" t="s">
        <v>4529</v>
      </c>
      <c r="C978" s="74">
        <v>195966</v>
      </c>
      <c r="D978" s="11" t="s">
        <v>3833</v>
      </c>
      <c r="E978" s="11" t="s">
        <v>3834</v>
      </c>
      <c r="F978" s="11" t="s">
        <v>5636</v>
      </c>
      <c r="G978" t="s">
        <v>4234</v>
      </c>
    </row>
    <row r="979" spans="1:7" ht="16.5" x14ac:dyDescent="0.35">
      <c r="A979" s="24" t="s">
        <v>4243</v>
      </c>
      <c r="B979" s="26" t="s">
        <v>4532</v>
      </c>
      <c r="C979" s="74">
        <v>195982</v>
      </c>
      <c r="D979" s="11" t="s">
        <v>3859</v>
      </c>
      <c r="E979" s="11" t="s">
        <v>3860</v>
      </c>
      <c r="F979" s="11" t="s">
        <v>5637</v>
      </c>
      <c r="G979" t="s">
        <v>4234</v>
      </c>
    </row>
    <row r="980" spans="1:7" ht="16.5" x14ac:dyDescent="0.35">
      <c r="A980" s="24" t="s">
        <v>4243</v>
      </c>
      <c r="B980" s="26" t="s">
        <v>4514</v>
      </c>
      <c r="C980" s="74">
        <v>195910</v>
      </c>
      <c r="D980" s="11" t="s">
        <v>1734</v>
      </c>
      <c r="E980" s="11" t="s">
        <v>3717</v>
      </c>
      <c r="F980" s="11" t="s">
        <v>5638</v>
      </c>
      <c r="G980" t="s">
        <v>4234</v>
      </c>
    </row>
    <row r="981" spans="1:7" ht="16.5" x14ac:dyDescent="0.35">
      <c r="A981" s="24" t="s">
        <v>4243</v>
      </c>
      <c r="B981" s="26" t="s">
        <v>4520</v>
      </c>
      <c r="C981" s="74">
        <v>195929</v>
      </c>
      <c r="D981" s="11" t="s">
        <v>3751</v>
      </c>
      <c r="E981" s="11" t="s">
        <v>3752</v>
      </c>
      <c r="F981" s="11" t="s">
        <v>5639</v>
      </c>
      <c r="G981" t="s">
        <v>4234</v>
      </c>
    </row>
    <row r="982" spans="1:7" ht="16.5" x14ac:dyDescent="0.35">
      <c r="A982" s="24" t="s">
        <v>4243</v>
      </c>
      <c r="B982" s="26" t="s">
        <v>4538</v>
      </c>
      <c r="C982" s="74">
        <v>196023</v>
      </c>
      <c r="D982" s="11" t="s">
        <v>3953</v>
      </c>
      <c r="E982" s="11" t="s">
        <v>3954</v>
      </c>
      <c r="F982" s="11" t="s">
        <v>5640</v>
      </c>
      <c r="G982" t="s">
        <v>4234</v>
      </c>
    </row>
    <row r="983" spans="1:7" ht="16.5" x14ac:dyDescent="0.35">
      <c r="A983" s="24" t="s">
        <v>4243</v>
      </c>
      <c r="B983" s="26" t="s">
        <v>4529</v>
      </c>
      <c r="C983" s="74">
        <v>195970</v>
      </c>
      <c r="D983" s="11" t="s">
        <v>3829</v>
      </c>
      <c r="E983" s="11" t="s">
        <v>3830</v>
      </c>
      <c r="F983" s="11" t="s">
        <v>5641</v>
      </c>
      <c r="G983" t="s">
        <v>4234</v>
      </c>
    </row>
    <row r="984" spans="1:7" ht="16.5" x14ac:dyDescent="0.35">
      <c r="A984" s="24" t="s">
        <v>4243</v>
      </c>
      <c r="B984" s="26" t="s">
        <v>4529</v>
      </c>
      <c r="C984" s="74">
        <v>195968</v>
      </c>
      <c r="D984" s="11" t="s">
        <v>3836</v>
      </c>
      <c r="E984" s="11" t="s">
        <v>3837</v>
      </c>
      <c r="F984" s="11" t="s">
        <v>5642</v>
      </c>
      <c r="G984" t="s">
        <v>4234</v>
      </c>
    </row>
    <row r="985" spans="1:7" ht="16.5" x14ac:dyDescent="0.35">
      <c r="A985" s="24" t="s">
        <v>4243</v>
      </c>
      <c r="B985" s="26" t="s">
        <v>4529</v>
      </c>
      <c r="C985" s="74">
        <v>195967</v>
      </c>
      <c r="D985" s="11" t="s">
        <v>3839</v>
      </c>
      <c r="E985" s="11" t="s">
        <v>3840</v>
      </c>
      <c r="F985" s="11" t="s">
        <v>5643</v>
      </c>
      <c r="G985" t="s">
        <v>4234</v>
      </c>
    </row>
    <row r="986" spans="1:7" ht="16.5" x14ac:dyDescent="0.35">
      <c r="A986" s="24" t="s">
        <v>4243</v>
      </c>
      <c r="B986" s="26" t="s">
        <v>7210</v>
      </c>
      <c r="C986" s="74">
        <v>196087</v>
      </c>
      <c r="D986" s="11" t="s">
        <v>1874</v>
      </c>
      <c r="E986" s="11" t="s">
        <v>1875</v>
      </c>
      <c r="F986" s="11" t="s">
        <v>5644</v>
      </c>
      <c r="G986" t="s">
        <v>4234</v>
      </c>
    </row>
    <row r="987" spans="1:7" ht="16.5" x14ac:dyDescent="0.35">
      <c r="A987" s="24" t="s">
        <v>4243</v>
      </c>
      <c r="B987" s="26" t="s">
        <v>4536</v>
      </c>
      <c r="C987" s="74">
        <v>196009</v>
      </c>
      <c r="D987" s="11" t="s">
        <v>3914</v>
      </c>
      <c r="E987" s="11" t="s">
        <v>3915</v>
      </c>
      <c r="F987" s="11" t="s">
        <v>5645</v>
      </c>
      <c r="G987" t="s">
        <v>4234</v>
      </c>
    </row>
    <row r="988" spans="1:7" ht="16.5" x14ac:dyDescent="0.35">
      <c r="A988" s="24" t="s">
        <v>4243</v>
      </c>
      <c r="B988" s="26" t="s">
        <v>4525</v>
      </c>
      <c r="C988" s="74">
        <v>195949</v>
      </c>
      <c r="D988" s="11" t="s">
        <v>1778</v>
      </c>
      <c r="E988" s="11" t="s">
        <v>1779</v>
      </c>
      <c r="F988" s="11" t="s">
        <v>5646</v>
      </c>
      <c r="G988" t="s">
        <v>4234</v>
      </c>
    </row>
    <row r="989" spans="1:7" ht="16.5" x14ac:dyDescent="0.35">
      <c r="A989" s="24" t="s">
        <v>4243</v>
      </c>
      <c r="B989" s="26" t="s">
        <v>4539</v>
      </c>
      <c r="C989" s="74">
        <v>196026</v>
      </c>
      <c r="D989" s="11" t="s">
        <v>1441</v>
      </c>
      <c r="E989" s="11" t="s">
        <v>1442</v>
      </c>
      <c r="F989" s="11" t="s">
        <v>5647</v>
      </c>
      <c r="G989" t="s">
        <v>4234</v>
      </c>
    </row>
    <row r="990" spans="1:7" ht="16.5" x14ac:dyDescent="0.35">
      <c r="A990" s="24" t="s">
        <v>4243</v>
      </c>
      <c r="B990" s="26" t="s">
        <v>4547</v>
      </c>
      <c r="C990" s="74">
        <v>196082</v>
      </c>
      <c r="D990" s="11" t="s">
        <v>1870</v>
      </c>
      <c r="E990" s="11" t="s">
        <v>1871</v>
      </c>
      <c r="F990" s="11" t="s">
        <v>5648</v>
      </c>
      <c r="G990" t="s">
        <v>4234</v>
      </c>
    </row>
    <row r="991" spans="1:7" ht="16.5" x14ac:dyDescent="0.35">
      <c r="A991" s="24" t="s">
        <v>4243</v>
      </c>
      <c r="B991" s="26" t="s">
        <v>4550</v>
      </c>
      <c r="C991" s="74">
        <v>196110</v>
      </c>
      <c r="D991" s="11" t="s">
        <v>1870</v>
      </c>
      <c r="E991" s="11" t="s">
        <v>4110</v>
      </c>
      <c r="F991" s="11" t="s">
        <v>5649</v>
      </c>
      <c r="G991" t="s">
        <v>4234</v>
      </c>
    </row>
    <row r="992" spans="1:7" ht="16.5" x14ac:dyDescent="0.35">
      <c r="A992" s="24" t="s">
        <v>4243</v>
      </c>
      <c r="B992" s="26" t="s">
        <v>7207</v>
      </c>
      <c r="C992" s="74">
        <v>196063</v>
      </c>
      <c r="D992" s="11" t="s">
        <v>4034</v>
      </c>
      <c r="E992" s="11" t="s">
        <v>4035</v>
      </c>
      <c r="F992" s="11" t="s">
        <v>5650</v>
      </c>
      <c r="G992" t="s">
        <v>4234</v>
      </c>
    </row>
    <row r="993" spans="1:7" ht="16.5" x14ac:dyDescent="0.35">
      <c r="A993" s="24" t="s">
        <v>4243</v>
      </c>
      <c r="B993" s="26" t="s">
        <v>4534</v>
      </c>
      <c r="C993" s="74">
        <v>195994</v>
      </c>
      <c r="D993" s="11" t="s">
        <v>3898</v>
      </c>
      <c r="E993" s="11" t="s">
        <v>3899</v>
      </c>
      <c r="F993" s="11" t="s">
        <v>5651</v>
      </c>
      <c r="G993" t="s">
        <v>4234</v>
      </c>
    </row>
    <row r="994" spans="1:7" ht="16.5" x14ac:dyDescent="0.35">
      <c r="A994" s="24" t="s">
        <v>4243</v>
      </c>
      <c r="B994" s="26" t="s">
        <v>4510</v>
      </c>
      <c r="C994" s="74">
        <v>195901</v>
      </c>
      <c r="D994" s="11" t="s">
        <v>2771</v>
      </c>
      <c r="E994" s="11" t="s">
        <v>2772</v>
      </c>
      <c r="F994" s="11" t="s">
        <v>5652</v>
      </c>
      <c r="G994" t="s">
        <v>4234</v>
      </c>
    </row>
    <row r="995" spans="1:7" ht="16.5" x14ac:dyDescent="0.35">
      <c r="A995" s="24" t="s">
        <v>4243</v>
      </c>
      <c r="B995" s="26" t="s">
        <v>7207</v>
      </c>
      <c r="C995" s="74">
        <v>196060</v>
      </c>
      <c r="D995" s="11" t="s">
        <v>3470</v>
      </c>
      <c r="E995" s="11" t="s">
        <v>3471</v>
      </c>
      <c r="F995" s="11" t="s">
        <v>5653</v>
      </c>
      <c r="G995" t="s">
        <v>4234</v>
      </c>
    </row>
    <row r="996" spans="1:7" ht="16.5" x14ac:dyDescent="0.35">
      <c r="A996" s="24" t="s">
        <v>4243</v>
      </c>
      <c r="B996" s="26" t="s">
        <v>4533</v>
      </c>
      <c r="C996" s="74">
        <v>195986</v>
      </c>
      <c r="D996" s="11" t="s">
        <v>3674</v>
      </c>
      <c r="E996" s="11" t="s">
        <v>3869</v>
      </c>
      <c r="F996" s="11" t="s">
        <v>5654</v>
      </c>
      <c r="G996" t="s">
        <v>4234</v>
      </c>
    </row>
    <row r="997" spans="1:7" ht="16.5" x14ac:dyDescent="0.35">
      <c r="A997" s="24" t="s">
        <v>4243</v>
      </c>
      <c r="B997" s="26" t="s">
        <v>4539</v>
      </c>
      <c r="C997" s="74">
        <v>196028</v>
      </c>
      <c r="D997" s="11" t="s">
        <v>3965</v>
      </c>
      <c r="E997" s="11" t="s">
        <v>3966</v>
      </c>
      <c r="F997" s="11" t="s">
        <v>5655</v>
      </c>
      <c r="G997" t="s">
        <v>4234</v>
      </c>
    </row>
    <row r="998" spans="1:7" ht="16.5" x14ac:dyDescent="0.35">
      <c r="A998" s="24" t="s">
        <v>4243</v>
      </c>
      <c r="B998" s="26" t="s">
        <v>4541</v>
      </c>
      <c r="C998" s="74">
        <v>196036</v>
      </c>
      <c r="D998" s="11" t="s">
        <v>3989</v>
      </c>
      <c r="E998" s="11" t="s">
        <v>3990</v>
      </c>
      <c r="F998" s="11" t="s">
        <v>5656</v>
      </c>
      <c r="G998" t="s">
        <v>4234</v>
      </c>
    </row>
    <row r="999" spans="1:7" ht="16.5" x14ac:dyDescent="0.35">
      <c r="A999" s="24" t="s">
        <v>4243</v>
      </c>
      <c r="B999" s="26" t="s">
        <v>4535</v>
      </c>
      <c r="C999" s="74">
        <v>195999</v>
      </c>
      <c r="D999" s="11" t="s">
        <v>1818</v>
      </c>
      <c r="E999" s="11" t="s">
        <v>1819</v>
      </c>
      <c r="F999" s="11" t="s">
        <v>5657</v>
      </c>
      <c r="G999" t="s">
        <v>4234</v>
      </c>
    </row>
    <row r="1000" spans="1:7" ht="16.5" x14ac:dyDescent="0.35">
      <c r="A1000" s="24" t="s">
        <v>4243</v>
      </c>
      <c r="B1000" s="26" t="s">
        <v>7210</v>
      </c>
      <c r="C1000" s="74">
        <v>196088</v>
      </c>
      <c r="D1000" s="11" t="s">
        <v>4074</v>
      </c>
      <c r="E1000" s="11" t="s">
        <v>4075</v>
      </c>
      <c r="F1000" s="11" t="s">
        <v>5658</v>
      </c>
      <c r="G1000" t="s">
        <v>4234</v>
      </c>
    </row>
    <row r="1001" spans="1:7" ht="16.5" x14ac:dyDescent="0.35">
      <c r="A1001" s="24" t="s">
        <v>4243</v>
      </c>
      <c r="B1001" s="26" t="s">
        <v>7207</v>
      </c>
      <c r="C1001" s="74">
        <v>196066</v>
      </c>
      <c r="D1001" s="11" t="s">
        <v>4028</v>
      </c>
      <c r="E1001" s="11" t="s">
        <v>4029</v>
      </c>
      <c r="F1001" s="11" t="s">
        <v>5659</v>
      </c>
      <c r="G1001" t="s">
        <v>4234</v>
      </c>
    </row>
    <row r="1002" spans="1:7" ht="16.5" x14ac:dyDescent="0.35">
      <c r="A1002" s="24" t="s">
        <v>4243</v>
      </c>
      <c r="B1002" s="26" t="s">
        <v>4532</v>
      </c>
      <c r="C1002" s="74">
        <v>195981</v>
      </c>
      <c r="D1002" s="11" t="s">
        <v>3862</v>
      </c>
      <c r="E1002" s="11" t="s">
        <v>1807</v>
      </c>
      <c r="F1002" s="11" t="s">
        <v>5660</v>
      </c>
      <c r="G1002" t="s">
        <v>4234</v>
      </c>
    </row>
    <row r="1003" spans="1:7" ht="16.5" x14ac:dyDescent="0.35">
      <c r="A1003" s="24" t="s">
        <v>4243</v>
      </c>
      <c r="B1003" s="26" t="s">
        <v>4510</v>
      </c>
      <c r="C1003" s="74">
        <v>195899</v>
      </c>
      <c r="D1003" s="11" t="s">
        <v>1714</v>
      </c>
      <c r="E1003" s="11" t="s">
        <v>1715</v>
      </c>
      <c r="F1003" s="11" t="s">
        <v>5661</v>
      </c>
      <c r="G1003" t="s">
        <v>4234</v>
      </c>
    </row>
    <row r="1004" spans="1:7" ht="16.5" x14ac:dyDescent="0.35">
      <c r="A1004" s="24" t="s">
        <v>4243</v>
      </c>
      <c r="B1004" s="26" t="s">
        <v>4537</v>
      </c>
      <c r="C1004" s="74">
        <v>196020</v>
      </c>
      <c r="D1004" s="11" t="s">
        <v>3947</v>
      </c>
      <c r="E1004" s="11" t="s">
        <v>3948</v>
      </c>
      <c r="F1004" s="11" t="s">
        <v>5662</v>
      </c>
      <c r="G1004" t="s">
        <v>4234</v>
      </c>
    </row>
    <row r="1005" spans="1:7" ht="16.5" x14ac:dyDescent="0.35">
      <c r="A1005" s="24" t="s">
        <v>4243</v>
      </c>
      <c r="B1005" s="26" t="s">
        <v>4543</v>
      </c>
      <c r="C1005" s="74">
        <v>196045</v>
      </c>
      <c r="D1005" s="11" t="s">
        <v>1854</v>
      </c>
      <c r="E1005" s="11" t="s">
        <v>1855</v>
      </c>
      <c r="F1005" s="11" t="s">
        <v>5663</v>
      </c>
      <c r="G1005" t="s">
        <v>4234</v>
      </c>
    </row>
    <row r="1006" spans="1:7" ht="16.5" x14ac:dyDescent="0.35">
      <c r="A1006" s="24" t="s">
        <v>4243</v>
      </c>
      <c r="B1006" s="26" t="s">
        <v>4538</v>
      </c>
      <c r="C1006" s="74">
        <v>196022</v>
      </c>
      <c r="D1006" s="11" t="s">
        <v>3950</v>
      </c>
      <c r="E1006" s="11" t="s">
        <v>3951</v>
      </c>
      <c r="F1006" s="11" t="s">
        <v>5664</v>
      </c>
      <c r="G1006" t="s">
        <v>4234</v>
      </c>
    </row>
    <row r="1007" spans="1:7" ht="16.5" x14ac:dyDescent="0.35">
      <c r="A1007" s="24" t="s">
        <v>4243</v>
      </c>
      <c r="B1007" s="26" t="s">
        <v>4546</v>
      </c>
      <c r="C1007" s="74">
        <v>196080</v>
      </c>
      <c r="D1007" s="11" t="s">
        <v>4058</v>
      </c>
      <c r="E1007" s="11" t="s">
        <v>4059</v>
      </c>
      <c r="F1007" s="11" t="s">
        <v>5665</v>
      </c>
      <c r="G1007" t="s">
        <v>4234</v>
      </c>
    </row>
    <row r="1008" spans="1:7" ht="16.5" x14ac:dyDescent="0.35">
      <c r="A1008" s="24" t="s">
        <v>4243</v>
      </c>
      <c r="B1008" s="26" t="s">
        <v>4542</v>
      </c>
      <c r="C1008" s="74">
        <v>220227</v>
      </c>
      <c r="D1008" s="11" t="s">
        <v>4001</v>
      </c>
      <c r="E1008" s="11" t="s">
        <v>4002</v>
      </c>
      <c r="F1008" s="11" t="s">
        <v>5666</v>
      </c>
      <c r="G1008" t="s">
        <v>4234</v>
      </c>
    </row>
    <row r="1009" spans="1:7" ht="16.5" x14ac:dyDescent="0.35">
      <c r="A1009" s="24" t="s">
        <v>4243</v>
      </c>
      <c r="B1009" s="26" t="s">
        <v>4531</v>
      </c>
      <c r="C1009" s="74">
        <v>195979</v>
      </c>
      <c r="D1009" s="11" t="s">
        <v>1802</v>
      </c>
      <c r="E1009" s="11" t="s">
        <v>1803</v>
      </c>
      <c r="F1009" s="11" t="s">
        <v>5667</v>
      </c>
      <c r="G1009" t="s">
        <v>4234</v>
      </c>
    </row>
    <row r="1010" spans="1:7" ht="16.5" x14ac:dyDescent="0.35">
      <c r="A1010" s="24" t="s">
        <v>4243</v>
      </c>
      <c r="B1010" s="26" t="s">
        <v>4547</v>
      </c>
      <c r="C1010" s="74">
        <v>196086</v>
      </c>
      <c r="D1010" s="11" t="s">
        <v>4070</v>
      </c>
      <c r="E1010" s="11" t="s">
        <v>4071</v>
      </c>
      <c r="F1010" s="11" t="s">
        <v>5668</v>
      </c>
      <c r="G1010" t="s">
        <v>4234</v>
      </c>
    </row>
    <row r="1011" spans="1:7" ht="16.5" x14ac:dyDescent="0.35">
      <c r="A1011" s="24" t="s">
        <v>4243</v>
      </c>
      <c r="B1011" s="26" t="s">
        <v>7207</v>
      </c>
      <c r="C1011" s="74">
        <v>196067</v>
      </c>
      <c r="D1011" s="11" t="s">
        <v>4026</v>
      </c>
      <c r="E1011" s="11" t="s">
        <v>4027</v>
      </c>
      <c r="F1011" s="11" t="s">
        <v>5669</v>
      </c>
      <c r="G1011" t="s">
        <v>4234</v>
      </c>
    </row>
    <row r="1012" spans="1:7" ht="16.5" x14ac:dyDescent="0.35">
      <c r="A1012" s="24" t="s">
        <v>4243</v>
      </c>
      <c r="B1012" s="26" t="s">
        <v>4514</v>
      </c>
      <c r="C1012" s="74">
        <v>195914</v>
      </c>
      <c r="D1012" s="11" t="s">
        <v>3714</v>
      </c>
      <c r="E1012" s="11" t="s">
        <v>3715</v>
      </c>
      <c r="F1012" s="11" t="s">
        <v>5670</v>
      </c>
      <c r="G1012" t="s">
        <v>4234</v>
      </c>
    </row>
    <row r="1013" spans="1:7" ht="16.5" x14ac:dyDescent="0.35">
      <c r="A1013" s="24" t="s">
        <v>4243</v>
      </c>
      <c r="B1013" s="26" t="s">
        <v>4521</v>
      </c>
      <c r="C1013" s="74">
        <v>195937</v>
      </c>
      <c r="D1013" s="11" t="s">
        <v>3775</v>
      </c>
      <c r="E1013" s="11" t="s">
        <v>3776</v>
      </c>
      <c r="F1013" s="11" t="s">
        <v>5671</v>
      </c>
      <c r="G1013" t="s">
        <v>4234</v>
      </c>
    </row>
    <row r="1014" spans="1:7" ht="16.5" x14ac:dyDescent="0.35">
      <c r="A1014" s="24" t="s">
        <v>4243</v>
      </c>
      <c r="B1014" s="26" t="s">
        <v>4542</v>
      </c>
      <c r="C1014" s="74">
        <v>196043</v>
      </c>
      <c r="D1014" s="11" t="s">
        <v>3996</v>
      </c>
      <c r="E1014" s="11" t="s">
        <v>3997</v>
      </c>
      <c r="F1014" s="11" t="s">
        <v>5672</v>
      </c>
      <c r="G1014" t="s">
        <v>4234</v>
      </c>
    </row>
    <row r="1015" spans="1:7" ht="16.5" x14ac:dyDescent="0.35">
      <c r="A1015" s="24" t="s">
        <v>4243</v>
      </c>
      <c r="B1015" s="26" t="s">
        <v>4514</v>
      </c>
      <c r="C1015" s="74">
        <v>195912</v>
      </c>
      <c r="D1015" s="11" t="s">
        <v>3722</v>
      </c>
      <c r="E1015" s="11" t="s">
        <v>3723</v>
      </c>
      <c r="F1015" s="11" t="s">
        <v>5673</v>
      </c>
      <c r="G1015" t="s">
        <v>4234</v>
      </c>
    </row>
    <row r="1016" spans="1:7" ht="16.5" x14ac:dyDescent="0.35">
      <c r="A1016" s="24" t="s">
        <v>4243</v>
      </c>
      <c r="B1016" s="26" t="s">
        <v>4543</v>
      </c>
      <c r="C1016" s="74">
        <v>196048</v>
      </c>
      <c r="D1016" s="11" t="s">
        <v>4008</v>
      </c>
      <c r="E1016" s="11" t="s">
        <v>4009</v>
      </c>
      <c r="F1016" s="11" t="s">
        <v>5674</v>
      </c>
      <c r="G1016" t="s">
        <v>4234</v>
      </c>
    </row>
    <row r="1017" spans="1:7" ht="16.5" x14ac:dyDescent="0.35">
      <c r="A1017" s="24" t="s">
        <v>4243</v>
      </c>
      <c r="B1017" s="26" t="s">
        <v>4534</v>
      </c>
      <c r="C1017" s="74">
        <v>195990</v>
      </c>
      <c r="D1017" s="11" t="s">
        <v>1814</v>
      </c>
      <c r="E1017" s="11" t="s">
        <v>1815</v>
      </c>
      <c r="F1017" s="11" t="s">
        <v>5675</v>
      </c>
      <c r="G1017" t="s">
        <v>4234</v>
      </c>
    </row>
    <row r="1018" spans="1:7" ht="16.5" x14ac:dyDescent="0.35">
      <c r="A1018" s="24" t="s">
        <v>4243</v>
      </c>
      <c r="B1018" s="26" t="s">
        <v>4534</v>
      </c>
      <c r="C1018" s="74">
        <v>195991</v>
      </c>
      <c r="D1018" s="11" t="s">
        <v>3880</v>
      </c>
      <c r="E1018" s="11" t="s">
        <v>3881</v>
      </c>
      <c r="F1018" s="11" t="s">
        <v>5676</v>
      </c>
      <c r="G1018" t="s">
        <v>4234</v>
      </c>
    </row>
    <row r="1019" spans="1:7" ht="16.5" x14ac:dyDescent="0.35">
      <c r="A1019" s="24" t="s">
        <v>4243</v>
      </c>
      <c r="B1019" s="26" t="s">
        <v>4520</v>
      </c>
      <c r="C1019" s="74">
        <v>195928</v>
      </c>
      <c r="D1019" s="11" t="s">
        <v>3748</v>
      </c>
      <c r="E1019" s="11" t="s">
        <v>3749</v>
      </c>
      <c r="F1019" s="11" t="s">
        <v>5677</v>
      </c>
      <c r="G1019" t="s">
        <v>4234</v>
      </c>
    </row>
    <row r="1020" spans="1:7" ht="16.5" x14ac:dyDescent="0.35">
      <c r="A1020" s="24" t="s">
        <v>4243</v>
      </c>
      <c r="B1020" s="26" t="s">
        <v>4547</v>
      </c>
      <c r="C1020" s="74">
        <v>196084</v>
      </c>
      <c r="D1020" s="11" t="s">
        <v>4064</v>
      </c>
      <c r="E1020" s="11" t="s">
        <v>4065</v>
      </c>
      <c r="F1020" s="11" t="s">
        <v>5678</v>
      </c>
      <c r="G1020" t="s">
        <v>4234</v>
      </c>
    </row>
    <row r="1021" spans="1:7" ht="16.5" x14ac:dyDescent="0.35">
      <c r="A1021" s="24" t="s">
        <v>4243</v>
      </c>
      <c r="B1021" s="26" t="s">
        <v>4533</v>
      </c>
      <c r="C1021" s="74">
        <v>195988</v>
      </c>
      <c r="D1021" s="11" t="s">
        <v>3874</v>
      </c>
      <c r="E1021" s="11" t="s">
        <v>3875</v>
      </c>
      <c r="F1021" s="11" t="s">
        <v>5679</v>
      </c>
      <c r="G1021" t="s">
        <v>4234</v>
      </c>
    </row>
    <row r="1022" spans="1:7" ht="16.5" x14ac:dyDescent="0.35">
      <c r="A1022" s="24" t="s">
        <v>4243</v>
      </c>
      <c r="B1022" s="26" t="s">
        <v>4533</v>
      </c>
      <c r="C1022" s="74">
        <v>195989</v>
      </c>
      <c r="D1022" s="11" t="s">
        <v>3877</v>
      </c>
      <c r="E1022" s="11" t="s">
        <v>3878</v>
      </c>
      <c r="F1022" s="11" t="s">
        <v>5680</v>
      </c>
      <c r="G1022" t="s">
        <v>4234</v>
      </c>
    </row>
    <row r="1023" spans="1:7" ht="16.5" x14ac:dyDescent="0.35">
      <c r="A1023" s="24" t="s">
        <v>4243</v>
      </c>
      <c r="B1023" s="26" t="s">
        <v>4533</v>
      </c>
      <c r="C1023" s="74">
        <v>195987</v>
      </c>
      <c r="D1023" s="11" t="s">
        <v>3871</v>
      </c>
      <c r="E1023" s="11" t="s">
        <v>3872</v>
      </c>
      <c r="F1023" s="11" t="s">
        <v>5681</v>
      </c>
      <c r="G1023" t="s">
        <v>4234</v>
      </c>
    </row>
    <row r="1024" spans="1:7" ht="16.5" x14ac:dyDescent="0.35">
      <c r="A1024" s="24" t="s">
        <v>4243</v>
      </c>
      <c r="B1024" s="26" t="s">
        <v>7204</v>
      </c>
      <c r="C1024" s="74">
        <v>195940</v>
      </c>
      <c r="D1024" s="11" t="s">
        <v>3778</v>
      </c>
      <c r="E1024" s="11" t="s">
        <v>3779</v>
      </c>
      <c r="F1024" s="11" t="s">
        <v>7301</v>
      </c>
      <c r="G1024" t="s">
        <v>4234</v>
      </c>
    </row>
    <row r="1025" spans="1:7" ht="16.5" x14ac:dyDescent="0.35">
      <c r="A1025" s="24" t="s">
        <v>4243</v>
      </c>
      <c r="B1025" s="26" t="s">
        <v>4539</v>
      </c>
      <c r="C1025" s="74">
        <v>196025</v>
      </c>
      <c r="D1025" s="11" t="s">
        <v>1834</v>
      </c>
      <c r="E1025" s="11" t="s">
        <v>1835</v>
      </c>
      <c r="F1025" s="11" t="s">
        <v>5682</v>
      </c>
      <c r="G1025" t="s">
        <v>4234</v>
      </c>
    </row>
    <row r="1026" spans="1:7" ht="16.5" x14ac:dyDescent="0.35">
      <c r="A1026" s="24" t="s">
        <v>4243</v>
      </c>
      <c r="B1026" s="26" t="s">
        <v>4526</v>
      </c>
      <c r="C1026" s="74">
        <v>195957</v>
      </c>
      <c r="D1026" s="11" t="s">
        <v>3800</v>
      </c>
      <c r="E1026" s="11" t="s">
        <v>3801</v>
      </c>
      <c r="F1026" s="11" t="s">
        <v>5683</v>
      </c>
      <c r="G1026" t="s">
        <v>4234</v>
      </c>
    </row>
    <row r="1027" spans="1:7" ht="16.5" x14ac:dyDescent="0.35">
      <c r="A1027" s="24" t="s">
        <v>4243</v>
      </c>
      <c r="B1027" s="26" t="s">
        <v>7205</v>
      </c>
      <c r="C1027" s="74">
        <v>195976</v>
      </c>
      <c r="D1027" s="11" t="s">
        <v>1604</v>
      </c>
      <c r="E1027" s="11" t="s">
        <v>3850</v>
      </c>
      <c r="F1027" s="11" t="s">
        <v>5684</v>
      </c>
      <c r="G1027" t="s">
        <v>4234</v>
      </c>
    </row>
    <row r="1028" spans="1:7" ht="16.5" x14ac:dyDescent="0.35">
      <c r="A1028" s="24" t="s">
        <v>4243</v>
      </c>
      <c r="B1028" s="26" t="s">
        <v>4519</v>
      </c>
      <c r="C1028" s="74">
        <v>195924</v>
      </c>
      <c r="D1028" s="11" t="s">
        <v>1754</v>
      </c>
      <c r="E1028" s="11" t="s">
        <v>3746</v>
      </c>
      <c r="F1028" s="11" t="s">
        <v>5685</v>
      </c>
      <c r="G1028" t="s">
        <v>4234</v>
      </c>
    </row>
    <row r="1029" spans="1:7" ht="16.5" x14ac:dyDescent="0.35">
      <c r="A1029" s="24" t="s">
        <v>4243</v>
      </c>
      <c r="B1029" s="26" t="s">
        <v>4520</v>
      </c>
      <c r="C1029" s="74">
        <v>195927</v>
      </c>
      <c r="D1029" s="11" t="s">
        <v>3755</v>
      </c>
      <c r="E1029" s="11" t="s">
        <v>3756</v>
      </c>
      <c r="F1029" s="11" t="s">
        <v>5686</v>
      </c>
      <c r="G1029" t="s">
        <v>4234</v>
      </c>
    </row>
    <row r="1030" spans="1:7" ht="16.5" x14ac:dyDescent="0.35">
      <c r="A1030" s="24" t="s">
        <v>4243</v>
      </c>
      <c r="B1030" s="26" t="s">
        <v>4521</v>
      </c>
      <c r="C1030" s="74">
        <v>195931</v>
      </c>
      <c r="D1030" s="11" t="s">
        <v>3759</v>
      </c>
      <c r="E1030" s="11" t="s">
        <v>3760</v>
      </c>
      <c r="F1030" s="11" t="s">
        <v>5687</v>
      </c>
      <c r="G1030" t="s">
        <v>4234</v>
      </c>
    </row>
    <row r="1031" spans="1:7" ht="16.5" x14ac:dyDescent="0.35">
      <c r="A1031" s="24" t="s">
        <v>4243</v>
      </c>
      <c r="B1031" s="26" t="s">
        <v>4526</v>
      </c>
      <c r="C1031" s="74">
        <v>195958</v>
      </c>
      <c r="D1031" s="11" t="s">
        <v>3797</v>
      </c>
      <c r="E1031" s="11" t="s">
        <v>3798</v>
      </c>
      <c r="F1031" s="11" t="s">
        <v>5688</v>
      </c>
      <c r="G1031" t="s">
        <v>4234</v>
      </c>
    </row>
    <row r="1032" spans="1:7" ht="16.5" x14ac:dyDescent="0.35">
      <c r="A1032" s="24" t="s">
        <v>4243</v>
      </c>
      <c r="B1032" s="26" t="s">
        <v>4521</v>
      </c>
      <c r="C1032" s="74">
        <v>195936</v>
      </c>
      <c r="D1032" s="11" t="s">
        <v>3101</v>
      </c>
      <c r="E1032" s="11" t="s">
        <v>3102</v>
      </c>
      <c r="F1032" s="11" t="s">
        <v>5689</v>
      </c>
      <c r="G1032" t="s">
        <v>4234</v>
      </c>
    </row>
    <row r="1033" spans="1:7" ht="16.5" x14ac:dyDescent="0.35">
      <c r="A1033" s="24" t="s">
        <v>4243</v>
      </c>
      <c r="B1033" s="26" t="s">
        <v>4544</v>
      </c>
      <c r="C1033" s="74">
        <v>196055</v>
      </c>
      <c r="D1033" s="11" t="s">
        <v>3101</v>
      </c>
      <c r="E1033" s="11" t="s">
        <v>3102</v>
      </c>
      <c r="F1033" s="11" t="s">
        <v>5690</v>
      </c>
      <c r="G1033" t="s">
        <v>4234</v>
      </c>
    </row>
    <row r="1034" spans="1:7" ht="16.5" x14ac:dyDescent="0.35">
      <c r="A1034" s="24" t="s">
        <v>4243</v>
      </c>
      <c r="B1034" s="26" t="s">
        <v>4534</v>
      </c>
      <c r="C1034" s="74">
        <v>195993</v>
      </c>
      <c r="D1034" s="11" t="s">
        <v>3891</v>
      </c>
      <c r="E1034" s="11" t="s">
        <v>3892</v>
      </c>
      <c r="F1034" s="11" t="s">
        <v>5691</v>
      </c>
      <c r="G1034" t="s">
        <v>4234</v>
      </c>
    </row>
    <row r="1035" spans="1:7" ht="16.5" x14ac:dyDescent="0.35">
      <c r="A1035" s="24" t="s">
        <v>4243</v>
      </c>
      <c r="B1035" s="26" t="s">
        <v>4536</v>
      </c>
      <c r="C1035" s="74">
        <v>196010</v>
      </c>
      <c r="D1035" s="11" t="s">
        <v>3917</v>
      </c>
      <c r="E1035" s="11" t="s">
        <v>3372</v>
      </c>
      <c r="F1035" s="11" t="s">
        <v>5692</v>
      </c>
      <c r="G1035" t="s">
        <v>4234</v>
      </c>
    </row>
    <row r="1036" spans="1:7" ht="16.5" x14ac:dyDescent="0.35">
      <c r="A1036" s="24" t="s">
        <v>4243</v>
      </c>
      <c r="B1036" s="26" t="s">
        <v>7207</v>
      </c>
      <c r="C1036" s="74">
        <v>196070</v>
      </c>
      <c r="D1036" s="11" t="s">
        <v>4030</v>
      </c>
      <c r="E1036" s="11" t="s">
        <v>4031</v>
      </c>
      <c r="F1036" s="11" t="s">
        <v>5693</v>
      </c>
      <c r="G1036" t="s">
        <v>4234</v>
      </c>
    </row>
    <row r="1037" spans="1:7" ht="16.5" x14ac:dyDescent="0.35">
      <c r="A1037" s="24" t="s">
        <v>4243</v>
      </c>
      <c r="B1037" s="26" t="s">
        <v>4535</v>
      </c>
      <c r="C1037" s="74">
        <v>196003</v>
      </c>
      <c r="D1037" s="11" t="s">
        <v>3911</v>
      </c>
      <c r="E1037" s="11" t="s">
        <v>3912</v>
      </c>
      <c r="F1037" s="11" t="s">
        <v>5694</v>
      </c>
      <c r="G1037" t="s">
        <v>4234</v>
      </c>
    </row>
    <row r="1038" spans="1:7" ht="16.5" x14ac:dyDescent="0.35">
      <c r="A1038" s="24" t="s">
        <v>4243</v>
      </c>
      <c r="B1038" s="26" t="s">
        <v>4522</v>
      </c>
      <c r="C1038" s="74">
        <v>195944</v>
      </c>
      <c r="D1038" s="11" t="s">
        <v>1767</v>
      </c>
      <c r="E1038" s="11" t="s">
        <v>1768</v>
      </c>
      <c r="F1038" s="11" t="s">
        <v>5695</v>
      </c>
      <c r="G1038" t="s">
        <v>4234</v>
      </c>
    </row>
    <row r="1039" spans="1:7" ht="16.5" x14ac:dyDescent="0.35">
      <c r="A1039" s="24" t="s">
        <v>4243</v>
      </c>
      <c r="B1039" s="26" t="s">
        <v>4547</v>
      </c>
      <c r="C1039" s="74">
        <v>196083</v>
      </c>
      <c r="D1039" s="11" t="s">
        <v>4061</v>
      </c>
      <c r="E1039" s="11" t="s">
        <v>4062</v>
      </c>
      <c r="F1039" s="11" t="s">
        <v>5696</v>
      </c>
      <c r="G1039" t="s">
        <v>4234</v>
      </c>
    </row>
    <row r="1040" spans="1:7" ht="16.5" x14ac:dyDescent="0.35">
      <c r="A1040" s="24" t="s">
        <v>4243</v>
      </c>
      <c r="B1040" s="26" t="s">
        <v>4544</v>
      </c>
      <c r="C1040" s="74">
        <v>196053</v>
      </c>
      <c r="D1040" s="11" t="s">
        <v>3423</v>
      </c>
      <c r="E1040" s="11" t="s">
        <v>3424</v>
      </c>
      <c r="F1040" s="11" t="s">
        <v>5697</v>
      </c>
      <c r="G1040" t="s">
        <v>4234</v>
      </c>
    </row>
    <row r="1041" spans="1:7" ht="16.5" x14ac:dyDescent="0.35">
      <c r="A1041" s="24" t="s">
        <v>4243</v>
      </c>
      <c r="B1041" s="26" t="s">
        <v>4541</v>
      </c>
      <c r="C1041" s="74">
        <v>196040</v>
      </c>
      <c r="D1041" s="11" t="s">
        <v>1702</v>
      </c>
      <c r="E1041" s="11" t="s">
        <v>1703</v>
      </c>
      <c r="F1041" s="11" t="s">
        <v>7302</v>
      </c>
      <c r="G1041" t="s">
        <v>4234</v>
      </c>
    </row>
    <row r="1042" spans="1:7" ht="16.5" x14ac:dyDescent="0.35">
      <c r="A1042" s="24" t="s">
        <v>4243</v>
      </c>
      <c r="B1042" s="26" t="s">
        <v>4542</v>
      </c>
      <c r="C1042" s="74">
        <v>196044</v>
      </c>
      <c r="D1042" s="11" t="s">
        <v>1702</v>
      </c>
      <c r="E1042" s="11" t="s">
        <v>1703</v>
      </c>
      <c r="F1042" s="11" t="s">
        <v>5698</v>
      </c>
      <c r="G1042" t="s">
        <v>4234</v>
      </c>
    </row>
    <row r="1043" spans="1:7" ht="16.5" x14ac:dyDescent="0.35">
      <c r="A1043" s="24" t="s">
        <v>4243</v>
      </c>
      <c r="B1043" s="26" t="s">
        <v>7210</v>
      </c>
      <c r="C1043" s="74">
        <v>196089</v>
      </c>
      <c r="D1043" s="11" t="s">
        <v>1702</v>
      </c>
      <c r="E1043" s="11" t="s">
        <v>1703</v>
      </c>
      <c r="F1043" s="11" t="s">
        <v>5699</v>
      </c>
      <c r="G1043" t="s">
        <v>4234</v>
      </c>
    </row>
    <row r="1044" spans="1:7" ht="16.5" x14ac:dyDescent="0.35">
      <c r="A1044" s="24" t="s">
        <v>4243</v>
      </c>
      <c r="B1044" s="26" t="s">
        <v>4537</v>
      </c>
      <c r="C1044" s="74">
        <v>196013</v>
      </c>
      <c r="D1044" s="11" t="s">
        <v>1826</v>
      </c>
      <c r="E1044" s="11" t="s">
        <v>1827</v>
      </c>
      <c r="F1044" s="11" t="s">
        <v>5700</v>
      </c>
      <c r="G1044" t="s">
        <v>4234</v>
      </c>
    </row>
    <row r="1045" spans="1:7" ht="16.5" x14ac:dyDescent="0.35">
      <c r="A1045" s="24" t="s">
        <v>4243</v>
      </c>
      <c r="B1045" s="26" t="s">
        <v>4549</v>
      </c>
      <c r="C1045" s="74">
        <v>196102</v>
      </c>
      <c r="D1045" s="11" t="s">
        <v>4099</v>
      </c>
      <c r="E1045" s="11" t="s">
        <v>4100</v>
      </c>
      <c r="F1045" s="11" t="s">
        <v>5701</v>
      </c>
      <c r="G1045" t="s">
        <v>4234</v>
      </c>
    </row>
    <row r="1046" spans="1:7" ht="16.5" x14ac:dyDescent="0.35">
      <c r="A1046" s="24" t="s">
        <v>4243</v>
      </c>
      <c r="B1046" s="26" t="s">
        <v>7210</v>
      </c>
      <c r="C1046" s="74">
        <v>196093</v>
      </c>
      <c r="D1046" s="11" t="s">
        <v>4082</v>
      </c>
      <c r="E1046" s="11" t="s">
        <v>4083</v>
      </c>
      <c r="F1046" s="11" t="s">
        <v>5702</v>
      </c>
      <c r="G1046" t="s">
        <v>4234</v>
      </c>
    </row>
    <row r="1047" spans="1:7" ht="16.5" x14ac:dyDescent="0.35">
      <c r="A1047" s="24" t="s">
        <v>4243</v>
      </c>
      <c r="B1047" s="26" t="s">
        <v>4528</v>
      </c>
      <c r="C1047" s="74">
        <v>195963</v>
      </c>
      <c r="D1047" s="11" t="s">
        <v>3823</v>
      </c>
      <c r="E1047" s="11" t="s">
        <v>3824</v>
      </c>
      <c r="F1047" s="11" t="s">
        <v>5703</v>
      </c>
      <c r="G1047" t="s">
        <v>4234</v>
      </c>
    </row>
    <row r="1048" spans="1:7" ht="16.5" x14ac:dyDescent="0.35">
      <c r="A1048" s="24" t="s">
        <v>4243</v>
      </c>
      <c r="B1048" s="26" t="s">
        <v>4552</v>
      </c>
      <c r="C1048" s="74">
        <v>196114</v>
      </c>
      <c r="D1048" s="11" t="s">
        <v>1894</v>
      </c>
      <c r="E1048" s="11" t="s">
        <v>1895</v>
      </c>
      <c r="F1048" s="11" t="s">
        <v>5704</v>
      </c>
      <c r="G1048" t="s">
        <v>4234</v>
      </c>
    </row>
    <row r="1049" spans="1:7" ht="16.5" x14ac:dyDescent="0.35">
      <c r="A1049" s="24" t="s">
        <v>4243</v>
      </c>
      <c r="B1049" s="26" t="s">
        <v>4549</v>
      </c>
      <c r="C1049" s="74">
        <v>196104</v>
      </c>
      <c r="D1049" s="11" t="s">
        <v>3680</v>
      </c>
      <c r="E1049" s="11" t="s">
        <v>3681</v>
      </c>
      <c r="F1049" s="11" t="s">
        <v>5705</v>
      </c>
      <c r="G1049" t="s">
        <v>4234</v>
      </c>
    </row>
    <row r="1050" spans="1:7" ht="16.5" x14ac:dyDescent="0.35">
      <c r="A1050" s="24" t="s">
        <v>4243</v>
      </c>
      <c r="B1050" s="26" t="s">
        <v>4524</v>
      </c>
      <c r="C1050" s="74">
        <v>195948</v>
      </c>
      <c r="D1050" s="11" t="s">
        <v>1898</v>
      </c>
      <c r="E1050" s="11" t="s">
        <v>1899</v>
      </c>
      <c r="F1050" s="11" t="s">
        <v>5706</v>
      </c>
      <c r="G1050" t="s">
        <v>4234</v>
      </c>
    </row>
    <row r="1051" spans="1:7" ht="16.5" x14ac:dyDescent="0.35">
      <c r="A1051" s="24" t="s">
        <v>4243</v>
      </c>
      <c r="B1051" s="26" t="s">
        <v>4533</v>
      </c>
      <c r="C1051" s="74">
        <v>195984</v>
      </c>
      <c r="D1051" s="11" t="s">
        <v>1898</v>
      </c>
      <c r="E1051" s="11" t="s">
        <v>1899</v>
      </c>
      <c r="F1051" s="11" t="s">
        <v>5707</v>
      </c>
      <c r="G1051" t="s">
        <v>4234</v>
      </c>
    </row>
    <row r="1052" spans="1:7" ht="16.5" x14ac:dyDescent="0.35">
      <c r="A1052" s="24" t="s">
        <v>4243</v>
      </c>
      <c r="B1052" s="26" t="s">
        <v>4553</v>
      </c>
      <c r="C1052" s="74">
        <v>196120</v>
      </c>
      <c r="D1052" s="11" t="s">
        <v>1898</v>
      </c>
      <c r="E1052" s="11" t="s">
        <v>1899</v>
      </c>
      <c r="F1052" s="11" t="s">
        <v>5708</v>
      </c>
      <c r="G1052" t="s">
        <v>4234</v>
      </c>
    </row>
    <row r="1053" spans="1:7" ht="16.5" x14ac:dyDescent="0.35">
      <c r="A1053" s="24" t="s">
        <v>4243</v>
      </c>
      <c r="B1053" s="26" t="s">
        <v>4533</v>
      </c>
      <c r="C1053" s="74">
        <v>195985</v>
      </c>
      <c r="D1053" s="11" t="s">
        <v>3866</v>
      </c>
      <c r="E1053" s="11" t="s">
        <v>3867</v>
      </c>
      <c r="F1053" s="11" t="s">
        <v>5709</v>
      </c>
      <c r="G1053" t="s">
        <v>4234</v>
      </c>
    </row>
    <row r="1054" spans="1:7" ht="16.5" x14ac:dyDescent="0.35">
      <c r="A1054" s="24" t="s">
        <v>4243</v>
      </c>
      <c r="B1054" s="26" t="s">
        <v>4542</v>
      </c>
      <c r="C1054" s="74">
        <v>220228</v>
      </c>
      <c r="D1054" s="11" t="s">
        <v>4003</v>
      </c>
      <c r="E1054" s="11" t="s">
        <v>4004</v>
      </c>
      <c r="F1054" s="11" t="s">
        <v>5710</v>
      </c>
      <c r="G1054" t="s">
        <v>4234</v>
      </c>
    </row>
    <row r="1055" spans="1:7" ht="16.5" x14ac:dyDescent="0.35">
      <c r="A1055" s="24" t="s">
        <v>4243</v>
      </c>
      <c r="B1055" s="26" t="s">
        <v>7204</v>
      </c>
      <c r="C1055" s="74">
        <v>195941</v>
      </c>
      <c r="D1055" s="11" t="s">
        <v>944</v>
      </c>
      <c r="E1055" s="11" t="s">
        <v>945</v>
      </c>
      <c r="F1055" s="11" t="s">
        <v>5711</v>
      </c>
      <c r="G1055" t="s">
        <v>4234</v>
      </c>
    </row>
    <row r="1056" spans="1:7" ht="16.5" x14ac:dyDescent="0.35">
      <c r="A1056" s="24" t="s">
        <v>4243</v>
      </c>
      <c r="B1056" s="26" t="s">
        <v>4549</v>
      </c>
      <c r="C1056" s="74">
        <v>196101</v>
      </c>
      <c r="D1056" s="11" t="s">
        <v>4096</v>
      </c>
      <c r="E1056" s="11" t="s">
        <v>4097</v>
      </c>
      <c r="F1056" s="11" t="s">
        <v>5712</v>
      </c>
      <c r="G1056" t="s">
        <v>4234</v>
      </c>
    </row>
    <row r="1057" spans="1:7" ht="16.5" x14ac:dyDescent="0.35">
      <c r="A1057" s="24" t="s">
        <v>4243</v>
      </c>
      <c r="B1057" s="26" t="s">
        <v>7205</v>
      </c>
      <c r="C1057" s="74">
        <v>195973</v>
      </c>
      <c r="D1057" s="11" t="s">
        <v>1473</v>
      </c>
      <c r="E1057" s="11" t="s">
        <v>1474</v>
      </c>
      <c r="F1057" s="11" t="s">
        <v>5713</v>
      </c>
      <c r="G1057" t="s">
        <v>4234</v>
      </c>
    </row>
    <row r="1058" spans="1:7" ht="16.5" x14ac:dyDescent="0.35">
      <c r="A1058" s="24" t="s">
        <v>4243</v>
      </c>
      <c r="B1058" s="26" t="s">
        <v>7205</v>
      </c>
      <c r="C1058" s="74">
        <v>195978</v>
      </c>
      <c r="D1058" s="11" t="s">
        <v>3853</v>
      </c>
      <c r="E1058" s="11" t="s">
        <v>3854</v>
      </c>
      <c r="F1058" s="11" t="s">
        <v>5714</v>
      </c>
      <c r="G1058" t="s">
        <v>4234</v>
      </c>
    </row>
    <row r="1059" spans="1:7" ht="16.5" x14ac:dyDescent="0.35">
      <c r="A1059" s="24" t="s">
        <v>4243</v>
      </c>
      <c r="B1059" s="26" t="s">
        <v>4511</v>
      </c>
      <c r="C1059" s="74">
        <v>195903</v>
      </c>
      <c r="D1059" s="11" t="s">
        <v>927</v>
      </c>
      <c r="E1059" s="11" t="s">
        <v>928</v>
      </c>
      <c r="F1059" s="11" t="s">
        <v>5715</v>
      </c>
      <c r="G1059" t="s">
        <v>4234</v>
      </c>
    </row>
    <row r="1060" spans="1:7" ht="16.5" x14ac:dyDescent="0.35">
      <c r="A1060" s="24" t="s">
        <v>4243</v>
      </c>
      <c r="B1060" s="26" t="s">
        <v>4551</v>
      </c>
      <c r="C1060" s="74">
        <v>220231</v>
      </c>
      <c r="D1060" s="11" t="s">
        <v>4115</v>
      </c>
      <c r="E1060" s="11" t="s">
        <v>4116</v>
      </c>
      <c r="F1060" s="11" t="s">
        <v>5716</v>
      </c>
      <c r="G1060" t="s">
        <v>4234</v>
      </c>
    </row>
    <row r="1061" spans="1:7" ht="16.5" x14ac:dyDescent="0.35">
      <c r="A1061" s="24" t="s">
        <v>4243</v>
      </c>
      <c r="B1061" s="26" t="s">
        <v>4521</v>
      </c>
      <c r="C1061" s="74">
        <v>195932</v>
      </c>
      <c r="D1061" s="11" t="s">
        <v>3762</v>
      </c>
      <c r="E1061" s="11" t="s">
        <v>3763</v>
      </c>
      <c r="F1061" s="11" t="s">
        <v>5717</v>
      </c>
      <c r="G1061" t="s">
        <v>4234</v>
      </c>
    </row>
    <row r="1062" spans="1:7" ht="16.5" x14ac:dyDescent="0.35">
      <c r="A1062" s="24" t="s">
        <v>4243</v>
      </c>
      <c r="B1062" s="26" t="s">
        <v>4526</v>
      </c>
      <c r="C1062" s="74">
        <v>195954</v>
      </c>
      <c r="D1062" s="11" t="s">
        <v>3812</v>
      </c>
      <c r="E1062" s="11" t="s">
        <v>3813</v>
      </c>
      <c r="F1062" s="11" t="s">
        <v>5718</v>
      </c>
      <c r="G1062" t="s">
        <v>4234</v>
      </c>
    </row>
    <row r="1063" spans="1:7" ht="16.5" x14ac:dyDescent="0.35">
      <c r="A1063" s="24" t="s">
        <v>4243</v>
      </c>
      <c r="B1063" s="26" t="s">
        <v>4534</v>
      </c>
      <c r="C1063" s="74">
        <v>195997</v>
      </c>
      <c r="D1063" s="11" t="s">
        <v>3885</v>
      </c>
      <c r="E1063" s="11" t="s">
        <v>3886</v>
      </c>
      <c r="F1063" s="11" t="s">
        <v>5719</v>
      </c>
      <c r="G1063" t="s">
        <v>4234</v>
      </c>
    </row>
    <row r="1064" spans="1:7" ht="16.5" x14ac:dyDescent="0.35">
      <c r="A1064" s="24" t="s">
        <v>4243</v>
      </c>
      <c r="B1064" s="26" t="s">
        <v>4550</v>
      </c>
      <c r="C1064" s="74">
        <v>196109</v>
      </c>
      <c r="D1064" s="11" t="s">
        <v>1886</v>
      </c>
      <c r="E1064" s="11" t="s">
        <v>1887</v>
      </c>
      <c r="F1064" s="11" t="s">
        <v>5720</v>
      </c>
      <c r="G1064" t="s">
        <v>4234</v>
      </c>
    </row>
    <row r="1065" spans="1:7" ht="16.5" x14ac:dyDescent="0.35">
      <c r="A1065" s="24" t="s">
        <v>4243</v>
      </c>
      <c r="B1065" s="26" t="s">
        <v>7204</v>
      </c>
      <c r="C1065" s="74">
        <v>195939</v>
      </c>
      <c r="D1065" s="11" t="s">
        <v>3782</v>
      </c>
      <c r="E1065" s="11" t="s">
        <v>3783</v>
      </c>
      <c r="F1065" s="11" t="s">
        <v>5721</v>
      </c>
      <c r="G1065" t="s">
        <v>4234</v>
      </c>
    </row>
    <row r="1066" spans="1:7" ht="16.5" x14ac:dyDescent="0.35">
      <c r="A1066" s="24" t="s">
        <v>4243</v>
      </c>
      <c r="B1066" s="26" t="s">
        <v>4549</v>
      </c>
      <c r="C1066" s="74">
        <v>196099</v>
      </c>
      <c r="D1066" s="11" t="s">
        <v>1882</v>
      </c>
      <c r="E1066" s="11" t="s">
        <v>1883</v>
      </c>
      <c r="F1066" s="11" t="s">
        <v>5722</v>
      </c>
      <c r="G1066" t="s">
        <v>4234</v>
      </c>
    </row>
    <row r="1067" spans="1:7" ht="16.5" x14ac:dyDescent="0.35">
      <c r="A1067" s="24" t="s">
        <v>4243</v>
      </c>
      <c r="B1067" s="26" t="s">
        <v>7203</v>
      </c>
      <c r="C1067" s="74">
        <v>195907</v>
      </c>
      <c r="D1067" s="11" t="s">
        <v>1726</v>
      </c>
      <c r="E1067" s="11" t="s">
        <v>1727</v>
      </c>
      <c r="F1067" s="11" t="s">
        <v>5723</v>
      </c>
      <c r="G1067" t="s">
        <v>4234</v>
      </c>
    </row>
    <row r="1068" spans="1:7" ht="16.5" x14ac:dyDescent="0.35">
      <c r="A1068" s="24" t="s">
        <v>4243</v>
      </c>
      <c r="B1068" s="26" t="s">
        <v>7203</v>
      </c>
      <c r="C1068" s="74">
        <v>195908</v>
      </c>
      <c r="D1068" s="11" t="s">
        <v>3711</v>
      </c>
      <c r="E1068" s="11" t="s">
        <v>3712</v>
      </c>
      <c r="F1068" s="11" t="s">
        <v>5724</v>
      </c>
      <c r="G1068" t="s">
        <v>4234</v>
      </c>
    </row>
    <row r="1069" spans="1:7" ht="16.5" x14ac:dyDescent="0.35">
      <c r="A1069" s="24" t="s">
        <v>4243</v>
      </c>
      <c r="B1069" s="26" t="s">
        <v>4541</v>
      </c>
      <c r="C1069" s="74">
        <v>196035</v>
      </c>
      <c r="D1069" s="11" t="s">
        <v>3982</v>
      </c>
      <c r="E1069" s="11" t="s">
        <v>3983</v>
      </c>
      <c r="F1069" s="11" t="s">
        <v>5725</v>
      </c>
      <c r="G1069" t="s">
        <v>4234</v>
      </c>
    </row>
    <row r="1070" spans="1:7" ht="16.5" x14ac:dyDescent="0.35">
      <c r="A1070" s="24" t="s">
        <v>4243</v>
      </c>
      <c r="B1070" s="26" t="s">
        <v>4552</v>
      </c>
      <c r="C1070" s="74">
        <v>196115</v>
      </c>
      <c r="D1070" s="11" t="s">
        <v>4123</v>
      </c>
      <c r="E1070" s="11" t="s">
        <v>4124</v>
      </c>
      <c r="F1070" s="11" t="s">
        <v>5726</v>
      </c>
      <c r="G1070" t="s">
        <v>4234</v>
      </c>
    </row>
    <row r="1071" spans="1:7" ht="16.5" x14ac:dyDescent="0.35">
      <c r="A1071" s="24" t="s">
        <v>4243</v>
      </c>
      <c r="B1071" s="26" t="s">
        <v>4526</v>
      </c>
      <c r="C1071" s="74">
        <v>195950</v>
      </c>
      <c r="D1071" s="11" t="s">
        <v>1304</v>
      </c>
      <c r="E1071" s="11" t="s">
        <v>73</v>
      </c>
      <c r="F1071" s="11" t="s">
        <v>5727</v>
      </c>
      <c r="G1071" t="s">
        <v>4234</v>
      </c>
    </row>
    <row r="1072" spans="1:7" ht="16.5" x14ac:dyDescent="0.35">
      <c r="A1072" s="24" t="s">
        <v>4243</v>
      </c>
      <c r="B1072" s="26" t="s">
        <v>4526</v>
      </c>
      <c r="C1072" s="74">
        <v>195960</v>
      </c>
      <c r="D1072" s="11" t="s">
        <v>3794</v>
      </c>
      <c r="E1072" s="11" t="s">
        <v>3795</v>
      </c>
      <c r="F1072" s="11" t="s">
        <v>5728</v>
      </c>
      <c r="G1072" t="s">
        <v>4234</v>
      </c>
    </row>
    <row r="1073" spans="1:7" ht="16.5" x14ac:dyDescent="0.35">
      <c r="A1073" s="24" t="s">
        <v>4243</v>
      </c>
      <c r="B1073" s="26" t="s">
        <v>4536</v>
      </c>
      <c r="C1073" s="74">
        <v>196007</v>
      </c>
      <c r="D1073" s="11" t="s">
        <v>3922</v>
      </c>
      <c r="E1073" s="11" t="s">
        <v>3923</v>
      </c>
      <c r="F1073" s="11" t="s">
        <v>5729</v>
      </c>
      <c r="G1073" t="s">
        <v>4234</v>
      </c>
    </row>
    <row r="1074" spans="1:7" ht="16.5" x14ac:dyDescent="0.35">
      <c r="A1074" s="24" t="s">
        <v>4243</v>
      </c>
      <c r="B1074" s="26" t="s">
        <v>4536</v>
      </c>
      <c r="C1074" s="74">
        <v>196008</v>
      </c>
      <c r="D1074" s="11" t="s">
        <v>3929</v>
      </c>
      <c r="E1074" s="11" t="s">
        <v>3930</v>
      </c>
      <c r="F1074" s="11" t="s">
        <v>5730</v>
      </c>
      <c r="G1074" t="s">
        <v>4234</v>
      </c>
    </row>
    <row r="1075" spans="1:7" ht="16.5" x14ac:dyDescent="0.35">
      <c r="A1075" s="24" t="s">
        <v>4243</v>
      </c>
      <c r="B1075" s="26" t="s">
        <v>4538</v>
      </c>
      <c r="C1075" s="74">
        <v>196024</v>
      </c>
      <c r="D1075" s="11" t="s">
        <v>3957</v>
      </c>
      <c r="E1075" s="11" t="s">
        <v>3958</v>
      </c>
      <c r="F1075" s="11" t="s">
        <v>5731</v>
      </c>
      <c r="G1075" t="s">
        <v>4234</v>
      </c>
    </row>
    <row r="1076" spans="1:7" ht="16.5" x14ac:dyDescent="0.35">
      <c r="A1076" s="24" t="s">
        <v>4243</v>
      </c>
      <c r="B1076" s="26" t="s">
        <v>7210</v>
      </c>
      <c r="C1076" s="74">
        <v>196091</v>
      </c>
      <c r="D1076" s="11" t="s">
        <v>4078</v>
      </c>
      <c r="E1076" s="11" t="s">
        <v>4079</v>
      </c>
      <c r="F1076" s="11" t="s">
        <v>5732</v>
      </c>
      <c r="G1076" t="s">
        <v>4234</v>
      </c>
    </row>
    <row r="1077" spans="1:7" ht="16.5" x14ac:dyDescent="0.35">
      <c r="A1077" s="24" t="s">
        <v>4243</v>
      </c>
      <c r="B1077" s="26" t="s">
        <v>4540</v>
      </c>
      <c r="C1077" s="74">
        <v>196033</v>
      </c>
      <c r="D1077" s="11" t="s">
        <v>3976</v>
      </c>
      <c r="E1077" s="11" t="s">
        <v>3977</v>
      </c>
      <c r="F1077" s="11" t="s">
        <v>5733</v>
      </c>
      <c r="G1077" t="s">
        <v>4234</v>
      </c>
    </row>
    <row r="1078" spans="1:7" ht="16.5" x14ac:dyDescent="0.35">
      <c r="A1078" s="24" t="s">
        <v>4243</v>
      </c>
      <c r="B1078" s="26" t="s">
        <v>4541</v>
      </c>
      <c r="C1078" s="74">
        <v>196034</v>
      </c>
      <c r="D1078" s="11" t="s">
        <v>1846</v>
      </c>
      <c r="E1078" s="11" t="s">
        <v>1847</v>
      </c>
      <c r="F1078" s="11" t="s">
        <v>5734</v>
      </c>
      <c r="G1078" t="s">
        <v>4234</v>
      </c>
    </row>
    <row r="1079" spans="1:7" ht="16.5" x14ac:dyDescent="0.35">
      <c r="A1079" s="24" t="s">
        <v>4243</v>
      </c>
      <c r="B1079" s="26" t="s">
        <v>4540</v>
      </c>
      <c r="C1079" s="74">
        <v>196031</v>
      </c>
      <c r="D1079" s="11" t="s">
        <v>3970</v>
      </c>
      <c r="E1079" s="11" t="s">
        <v>3971</v>
      </c>
      <c r="F1079" s="11" t="s">
        <v>5735</v>
      </c>
      <c r="G1079" t="s">
        <v>4234</v>
      </c>
    </row>
    <row r="1080" spans="1:7" ht="16.5" x14ac:dyDescent="0.35">
      <c r="A1080" s="24" t="s">
        <v>4243</v>
      </c>
      <c r="B1080" s="26" t="s">
        <v>4540</v>
      </c>
      <c r="C1080" s="74">
        <v>196032</v>
      </c>
      <c r="D1080" s="11" t="s">
        <v>3973</v>
      </c>
      <c r="E1080" s="11" t="s">
        <v>3974</v>
      </c>
      <c r="F1080" s="11" t="s">
        <v>5736</v>
      </c>
      <c r="G1080" t="s">
        <v>4234</v>
      </c>
    </row>
    <row r="1081" spans="1:7" ht="16.5" x14ac:dyDescent="0.35">
      <c r="A1081" s="24" t="s">
        <v>4243</v>
      </c>
      <c r="B1081" s="26" t="s">
        <v>7207</v>
      </c>
      <c r="C1081" s="74">
        <v>196058</v>
      </c>
      <c r="D1081" s="11" t="s">
        <v>1861</v>
      </c>
      <c r="E1081" s="11" t="s">
        <v>1862</v>
      </c>
      <c r="F1081" s="11" t="s">
        <v>5737</v>
      </c>
      <c r="G1081" t="s">
        <v>4234</v>
      </c>
    </row>
    <row r="1082" spans="1:7" ht="16.5" x14ac:dyDescent="0.35">
      <c r="A1082" s="24" t="s">
        <v>4243</v>
      </c>
      <c r="B1082" s="26" t="s">
        <v>4545</v>
      </c>
      <c r="C1082" s="74">
        <v>196071</v>
      </c>
      <c r="D1082" s="11" t="s">
        <v>1864</v>
      </c>
      <c r="E1082" s="11" t="s">
        <v>1865</v>
      </c>
      <c r="F1082" s="11" t="s">
        <v>5738</v>
      </c>
      <c r="G1082" t="s">
        <v>4234</v>
      </c>
    </row>
    <row r="1083" spans="1:7" ht="16.5" x14ac:dyDescent="0.35">
      <c r="A1083" s="24" t="s">
        <v>4243</v>
      </c>
      <c r="B1083" s="26" t="s">
        <v>4545</v>
      </c>
      <c r="C1083" s="74">
        <v>196072</v>
      </c>
      <c r="D1083" s="11" t="s">
        <v>4047</v>
      </c>
      <c r="E1083" s="11" t="s">
        <v>4048</v>
      </c>
      <c r="F1083" s="11" t="s">
        <v>5739</v>
      </c>
      <c r="G1083" t="s">
        <v>4234</v>
      </c>
    </row>
    <row r="1084" spans="1:7" ht="16.5" x14ac:dyDescent="0.35">
      <c r="A1084" s="24" t="s">
        <v>4243</v>
      </c>
      <c r="B1084" s="26" t="s">
        <v>4536</v>
      </c>
      <c r="C1084" s="74">
        <v>196012</v>
      </c>
      <c r="D1084" s="11" t="s">
        <v>3926</v>
      </c>
      <c r="E1084" s="11" t="s">
        <v>3927</v>
      </c>
      <c r="F1084" s="11" t="s">
        <v>5740</v>
      </c>
      <c r="G1084" t="s">
        <v>4234</v>
      </c>
    </row>
    <row r="1085" spans="1:7" ht="16.5" x14ac:dyDescent="0.35">
      <c r="A1085" s="24" t="s">
        <v>4243</v>
      </c>
      <c r="B1085" s="26" t="s">
        <v>4515</v>
      </c>
      <c r="C1085" s="74">
        <v>195915</v>
      </c>
      <c r="D1085" s="11" t="s">
        <v>1738</v>
      </c>
      <c r="E1085" s="11" t="s">
        <v>1739</v>
      </c>
      <c r="F1085" s="11" t="s">
        <v>5741</v>
      </c>
      <c r="G1085" t="s">
        <v>4234</v>
      </c>
    </row>
    <row r="1086" spans="1:7" ht="16.5" x14ac:dyDescent="0.35">
      <c r="A1086" s="24" t="s">
        <v>4243</v>
      </c>
      <c r="B1086" s="26" t="s">
        <v>4543</v>
      </c>
      <c r="C1086" s="74">
        <v>196047</v>
      </c>
      <c r="D1086" s="11" t="s">
        <v>4005</v>
      </c>
      <c r="E1086" s="11" t="s">
        <v>4006</v>
      </c>
      <c r="F1086" s="11" t="s">
        <v>5742</v>
      </c>
      <c r="G1086" t="s">
        <v>4234</v>
      </c>
    </row>
    <row r="1087" spans="1:7" ht="16.5" x14ac:dyDescent="0.35">
      <c r="A1087" s="24" t="s">
        <v>4243</v>
      </c>
      <c r="B1087" s="26" t="s">
        <v>4537</v>
      </c>
      <c r="C1087" s="74">
        <v>196019</v>
      </c>
      <c r="D1087" s="11" t="s">
        <v>3944</v>
      </c>
      <c r="E1087" s="11" t="s">
        <v>3945</v>
      </c>
      <c r="F1087" s="11" t="s">
        <v>5743</v>
      </c>
      <c r="G1087" t="s">
        <v>4234</v>
      </c>
    </row>
    <row r="1088" spans="1:7" ht="16.5" x14ac:dyDescent="0.35">
      <c r="A1088" s="24" t="s">
        <v>4243</v>
      </c>
      <c r="B1088" s="26" t="s">
        <v>4549</v>
      </c>
      <c r="C1088" s="74">
        <v>196100</v>
      </c>
      <c r="D1088" s="11" t="s">
        <v>4093</v>
      </c>
      <c r="E1088" s="11" t="s">
        <v>4094</v>
      </c>
      <c r="F1088" s="11" t="s">
        <v>5744</v>
      </c>
      <c r="G1088" t="s">
        <v>4234</v>
      </c>
    </row>
    <row r="1089" spans="1:7" ht="16.5" x14ac:dyDescent="0.35">
      <c r="A1089" s="24" t="s">
        <v>4243</v>
      </c>
      <c r="B1089" s="26" t="s">
        <v>4544</v>
      </c>
      <c r="C1089" s="74">
        <v>196051</v>
      </c>
      <c r="D1089" s="11" t="s">
        <v>1858</v>
      </c>
      <c r="E1089" s="11" t="s">
        <v>1859</v>
      </c>
      <c r="F1089" s="11" t="s">
        <v>5745</v>
      </c>
      <c r="G1089" t="s">
        <v>4234</v>
      </c>
    </row>
    <row r="1090" spans="1:7" ht="16.5" x14ac:dyDescent="0.35">
      <c r="A1090" s="24" t="s">
        <v>4243</v>
      </c>
      <c r="B1090" s="26" t="s">
        <v>4537</v>
      </c>
      <c r="C1090" s="74">
        <v>196015</v>
      </c>
      <c r="D1090" s="11" t="s">
        <v>1233</v>
      </c>
      <c r="E1090" s="11" t="s">
        <v>1234</v>
      </c>
      <c r="F1090" s="11" t="s">
        <v>5746</v>
      </c>
      <c r="G1090" t="s">
        <v>4234</v>
      </c>
    </row>
    <row r="1091" spans="1:7" ht="16.5" x14ac:dyDescent="0.35">
      <c r="A1091" s="24" t="s">
        <v>4243</v>
      </c>
      <c r="B1091" s="26" t="s">
        <v>7206</v>
      </c>
      <c r="C1091" s="74">
        <v>196030</v>
      </c>
      <c r="D1091" s="11" t="s">
        <v>3968</v>
      </c>
      <c r="E1091" s="11" t="s">
        <v>3969</v>
      </c>
      <c r="F1091" s="11" t="s">
        <v>5747</v>
      </c>
      <c r="G1091" t="s">
        <v>4234</v>
      </c>
    </row>
    <row r="1092" spans="1:7" ht="16.5" x14ac:dyDescent="0.35">
      <c r="A1092" s="24" t="s">
        <v>4243</v>
      </c>
      <c r="B1092" s="26" t="s">
        <v>4526</v>
      </c>
      <c r="C1092" s="74">
        <v>195951</v>
      </c>
      <c r="D1092" s="11" t="s">
        <v>3804</v>
      </c>
      <c r="E1092" s="11" t="s">
        <v>3805</v>
      </c>
      <c r="F1092" s="11" t="s">
        <v>5748</v>
      </c>
      <c r="G1092" t="s">
        <v>4234</v>
      </c>
    </row>
    <row r="1093" spans="1:7" ht="16.5" x14ac:dyDescent="0.35">
      <c r="A1093" s="24" t="s">
        <v>4243</v>
      </c>
      <c r="B1093" s="26" t="s">
        <v>7207</v>
      </c>
      <c r="C1093" s="74">
        <v>196059</v>
      </c>
      <c r="D1093" s="11" t="s">
        <v>4038</v>
      </c>
      <c r="E1093" s="11" t="s">
        <v>4039</v>
      </c>
      <c r="F1093" s="11" t="s">
        <v>5749</v>
      </c>
      <c r="G1093" t="s">
        <v>4234</v>
      </c>
    </row>
    <row r="1094" spans="1:7" ht="16.5" x14ac:dyDescent="0.35">
      <c r="A1094" s="24" t="s">
        <v>4243</v>
      </c>
      <c r="B1094" s="26" t="s">
        <v>7210</v>
      </c>
      <c r="C1094" s="74">
        <v>196090</v>
      </c>
      <c r="D1094" s="11" t="s">
        <v>4076</v>
      </c>
      <c r="E1094" s="11" t="s">
        <v>4077</v>
      </c>
      <c r="F1094" s="11" t="s">
        <v>5750</v>
      </c>
      <c r="G1094" t="s">
        <v>4234</v>
      </c>
    </row>
    <row r="1095" spans="1:7" ht="16.5" x14ac:dyDescent="0.35">
      <c r="A1095" s="24" t="s">
        <v>4243</v>
      </c>
      <c r="B1095" s="26" t="s">
        <v>4549</v>
      </c>
      <c r="C1095" s="74">
        <v>196108</v>
      </c>
      <c r="D1095" s="11" t="s">
        <v>4106</v>
      </c>
      <c r="E1095" s="11" t="s">
        <v>4107</v>
      </c>
      <c r="F1095" s="11" t="s">
        <v>5751</v>
      </c>
      <c r="G1095" t="s">
        <v>4234</v>
      </c>
    </row>
    <row r="1096" spans="1:7" ht="16.5" x14ac:dyDescent="0.35">
      <c r="A1096" s="24" t="s">
        <v>4243</v>
      </c>
      <c r="B1096" s="26" t="s">
        <v>4545</v>
      </c>
      <c r="C1096" s="74">
        <v>196074</v>
      </c>
      <c r="D1096" s="11" t="s">
        <v>4050</v>
      </c>
      <c r="E1096" s="11" t="s">
        <v>4051</v>
      </c>
      <c r="F1096" s="11" t="s">
        <v>5752</v>
      </c>
      <c r="G1096" t="s">
        <v>4234</v>
      </c>
    </row>
    <row r="1097" spans="1:7" ht="16.5" x14ac:dyDescent="0.35">
      <c r="A1097" s="24" t="s">
        <v>4243</v>
      </c>
      <c r="B1097" s="26" t="s">
        <v>4531</v>
      </c>
      <c r="C1097" s="74">
        <v>195980</v>
      </c>
      <c r="D1097" s="11" t="s">
        <v>3856</v>
      </c>
      <c r="E1097" s="11" t="s">
        <v>3857</v>
      </c>
      <c r="F1097" s="11" t="s">
        <v>5753</v>
      </c>
      <c r="G1097" t="s">
        <v>4234</v>
      </c>
    </row>
    <row r="1098" spans="1:7" ht="16.5" x14ac:dyDescent="0.35">
      <c r="A1098" s="24" t="s">
        <v>4243</v>
      </c>
      <c r="B1098" s="26" t="s">
        <v>4512</v>
      </c>
      <c r="C1098" s="74">
        <v>195905</v>
      </c>
      <c r="D1098" s="11" t="s">
        <v>731</v>
      </c>
      <c r="E1098" s="11" t="s">
        <v>732</v>
      </c>
      <c r="F1098" s="11" t="s">
        <v>5754</v>
      </c>
      <c r="G1098" t="s">
        <v>4234</v>
      </c>
    </row>
    <row r="1099" spans="1:7" ht="16.5" x14ac:dyDescent="0.35">
      <c r="A1099" s="24" t="s">
        <v>4243</v>
      </c>
      <c r="B1099" s="26" t="s">
        <v>4512</v>
      </c>
      <c r="C1099" s="74">
        <v>195904</v>
      </c>
      <c r="D1099" s="11" t="s">
        <v>1722</v>
      </c>
      <c r="E1099" s="11" t="s">
        <v>1723</v>
      </c>
      <c r="F1099" s="11" t="s">
        <v>5755</v>
      </c>
      <c r="G1099" t="s">
        <v>4234</v>
      </c>
    </row>
    <row r="1100" spans="1:7" ht="16.5" x14ac:dyDescent="0.35">
      <c r="A1100" s="24" t="s">
        <v>4243</v>
      </c>
      <c r="B1100" s="26" t="s">
        <v>4521</v>
      </c>
      <c r="C1100" s="74">
        <v>195933</v>
      </c>
      <c r="D1100" s="11" t="s">
        <v>3765</v>
      </c>
      <c r="E1100" s="11" t="s">
        <v>3766</v>
      </c>
      <c r="F1100" s="11" t="s">
        <v>5756</v>
      </c>
      <c r="G1100" t="s">
        <v>4234</v>
      </c>
    </row>
    <row r="1101" spans="1:7" ht="16.5" x14ac:dyDescent="0.35">
      <c r="A1101" s="24" t="s">
        <v>4243</v>
      </c>
      <c r="B1101" s="26" t="s">
        <v>4537</v>
      </c>
      <c r="C1101" s="74">
        <v>196018</v>
      </c>
      <c r="D1101" s="11" t="s">
        <v>3941</v>
      </c>
      <c r="E1101" s="11" t="s">
        <v>3942</v>
      </c>
      <c r="F1101" s="11" t="s">
        <v>5757</v>
      </c>
      <c r="G1101" t="s">
        <v>4234</v>
      </c>
    </row>
    <row r="1102" spans="1:7" ht="16.5" x14ac:dyDescent="0.35">
      <c r="A1102" s="24" t="s">
        <v>4243</v>
      </c>
      <c r="B1102" s="26" t="s">
        <v>4551</v>
      </c>
      <c r="C1102" s="74">
        <v>196111</v>
      </c>
      <c r="D1102" s="11" t="s">
        <v>1890</v>
      </c>
      <c r="E1102" s="11" t="s">
        <v>1891</v>
      </c>
      <c r="F1102" s="11" t="s">
        <v>5758</v>
      </c>
      <c r="G1102" t="s">
        <v>4234</v>
      </c>
    </row>
    <row r="1103" spans="1:7" ht="16.5" x14ac:dyDescent="0.35">
      <c r="A1103" s="24" t="s">
        <v>4243</v>
      </c>
      <c r="B1103" s="26" t="s">
        <v>4551</v>
      </c>
      <c r="C1103" s="74">
        <v>220229</v>
      </c>
      <c r="D1103" s="11" t="s">
        <v>4117</v>
      </c>
      <c r="E1103" s="11" t="s">
        <v>4118</v>
      </c>
      <c r="F1103" s="11" t="s">
        <v>5759</v>
      </c>
      <c r="G1103" t="s">
        <v>4234</v>
      </c>
    </row>
    <row r="1104" spans="1:7" ht="16.5" x14ac:dyDescent="0.35">
      <c r="A1104" s="24" t="s">
        <v>4243</v>
      </c>
      <c r="B1104" s="26" t="s">
        <v>4551</v>
      </c>
      <c r="C1104" s="74">
        <v>196112</v>
      </c>
      <c r="D1104" s="11" t="s">
        <v>4112</v>
      </c>
      <c r="E1104" s="11" t="s">
        <v>4113</v>
      </c>
      <c r="F1104" s="11" t="s">
        <v>5760</v>
      </c>
      <c r="G1104" t="s">
        <v>4234</v>
      </c>
    </row>
    <row r="1105" spans="1:7" ht="16.5" x14ac:dyDescent="0.35">
      <c r="A1105" s="24" t="s">
        <v>4243</v>
      </c>
      <c r="B1105" s="26" t="s">
        <v>4526</v>
      </c>
      <c r="C1105" s="74">
        <v>195953</v>
      </c>
      <c r="D1105" s="11" t="s">
        <v>3815</v>
      </c>
      <c r="E1105" s="11" t="s">
        <v>3816</v>
      </c>
      <c r="F1105" s="11" t="s">
        <v>5761</v>
      </c>
      <c r="G1105" t="s">
        <v>4234</v>
      </c>
    </row>
    <row r="1106" spans="1:7" ht="16.5" x14ac:dyDescent="0.35">
      <c r="A1106" s="24" t="s">
        <v>4243</v>
      </c>
      <c r="B1106" s="26" t="s">
        <v>4526</v>
      </c>
      <c r="C1106" s="74">
        <v>195952</v>
      </c>
      <c r="D1106" s="11" t="s">
        <v>3791</v>
      </c>
      <c r="E1106" s="11" t="s">
        <v>3792</v>
      </c>
      <c r="F1106" s="11" t="s">
        <v>5762</v>
      </c>
      <c r="G1106" t="s">
        <v>4234</v>
      </c>
    </row>
    <row r="1107" spans="1:7" ht="16.5" x14ac:dyDescent="0.35">
      <c r="A1107" s="24" t="s">
        <v>4243</v>
      </c>
      <c r="B1107" s="26" t="s">
        <v>4534</v>
      </c>
      <c r="C1107" s="74">
        <v>195995</v>
      </c>
      <c r="D1107" s="11" t="s">
        <v>3888</v>
      </c>
      <c r="E1107" s="11" t="s">
        <v>3889</v>
      </c>
      <c r="F1107" s="11" t="s">
        <v>5763</v>
      </c>
      <c r="G1107" t="s">
        <v>4234</v>
      </c>
    </row>
    <row r="1108" spans="1:7" ht="16.5" x14ac:dyDescent="0.35">
      <c r="A1108" s="24" t="s">
        <v>4243</v>
      </c>
      <c r="B1108" s="26" t="s">
        <v>7204</v>
      </c>
      <c r="C1108" s="74">
        <v>195942</v>
      </c>
      <c r="D1108" s="11" t="s">
        <v>3784</v>
      </c>
      <c r="E1108" s="11" t="s">
        <v>3785</v>
      </c>
      <c r="F1108" s="11" t="s">
        <v>5764</v>
      </c>
      <c r="G1108" t="s">
        <v>4234</v>
      </c>
    </row>
    <row r="1109" spans="1:7" ht="16.5" x14ac:dyDescent="0.35">
      <c r="A1109" s="24" t="s">
        <v>4243</v>
      </c>
      <c r="B1109" s="26" t="s">
        <v>7204</v>
      </c>
      <c r="C1109" s="74">
        <v>195938</v>
      </c>
      <c r="D1109" s="11" t="s">
        <v>1764</v>
      </c>
      <c r="E1109" s="11" t="s">
        <v>66</v>
      </c>
      <c r="F1109" s="11" t="s">
        <v>5765</v>
      </c>
      <c r="G1109" t="s">
        <v>4234</v>
      </c>
    </row>
    <row r="1110" spans="1:7" ht="16.5" x14ac:dyDescent="0.35">
      <c r="A1110" s="24" t="s">
        <v>4243</v>
      </c>
      <c r="B1110" s="26" t="s">
        <v>7210</v>
      </c>
      <c r="C1110" s="74">
        <v>196094</v>
      </c>
      <c r="D1110" s="11" t="s">
        <v>4084</v>
      </c>
      <c r="E1110" s="11" t="s">
        <v>4033</v>
      </c>
      <c r="F1110" s="11" t="s">
        <v>5766</v>
      </c>
      <c r="G1110" t="s">
        <v>4234</v>
      </c>
    </row>
    <row r="1111" spans="1:7" ht="16.5" x14ac:dyDescent="0.35">
      <c r="A1111" s="24" t="s">
        <v>4243</v>
      </c>
      <c r="B1111" s="26" t="s">
        <v>7207</v>
      </c>
      <c r="C1111" s="74">
        <v>196068</v>
      </c>
      <c r="D1111" s="11" t="s">
        <v>4032</v>
      </c>
      <c r="E1111" s="11" t="s">
        <v>4033</v>
      </c>
      <c r="F1111" s="11" t="s">
        <v>5767</v>
      </c>
      <c r="G1111" t="s">
        <v>4234</v>
      </c>
    </row>
    <row r="1112" spans="1:7" ht="16.5" x14ac:dyDescent="0.35">
      <c r="A1112" s="24" t="s">
        <v>4243</v>
      </c>
      <c r="B1112" s="26" t="s">
        <v>4546</v>
      </c>
      <c r="C1112" s="74">
        <v>196079</v>
      </c>
      <c r="D1112" s="11" t="s">
        <v>1682</v>
      </c>
      <c r="E1112" s="11" t="s">
        <v>1683</v>
      </c>
      <c r="F1112" s="11" t="s">
        <v>5768</v>
      </c>
      <c r="G1112" t="s">
        <v>4234</v>
      </c>
    </row>
    <row r="1113" spans="1:7" ht="16.5" x14ac:dyDescent="0.35">
      <c r="A1113" s="24" t="s">
        <v>4243</v>
      </c>
      <c r="B1113" s="26" t="s">
        <v>7207</v>
      </c>
      <c r="C1113" s="74">
        <v>196064</v>
      </c>
      <c r="D1113" s="11" t="s">
        <v>4040</v>
      </c>
      <c r="E1113" s="11" t="s">
        <v>4041</v>
      </c>
      <c r="F1113" s="11" t="s">
        <v>5769</v>
      </c>
      <c r="G1113" t="s">
        <v>4234</v>
      </c>
    </row>
    <row r="1114" spans="1:7" ht="16.5" x14ac:dyDescent="0.35">
      <c r="A1114" s="24" t="s">
        <v>4243</v>
      </c>
      <c r="B1114" s="26" t="s">
        <v>4549</v>
      </c>
      <c r="C1114" s="74">
        <v>196103</v>
      </c>
      <c r="D1114" s="11" t="s">
        <v>4102</v>
      </c>
      <c r="E1114" s="11" t="s">
        <v>4103</v>
      </c>
      <c r="F1114" s="11" t="s">
        <v>5770</v>
      </c>
      <c r="G1114" t="s">
        <v>4234</v>
      </c>
    </row>
    <row r="1115" spans="1:7" ht="16.5" x14ac:dyDescent="0.35">
      <c r="A1115" s="24" t="s">
        <v>4243</v>
      </c>
      <c r="B1115" s="26" t="s">
        <v>4541</v>
      </c>
      <c r="C1115" s="74">
        <v>196037</v>
      </c>
      <c r="D1115" s="11" t="s">
        <v>3993</v>
      </c>
      <c r="E1115" s="11" t="s">
        <v>3994</v>
      </c>
      <c r="F1115" s="11" t="s">
        <v>5771</v>
      </c>
      <c r="G1115" t="s">
        <v>4234</v>
      </c>
    </row>
    <row r="1116" spans="1:7" ht="16.5" x14ac:dyDescent="0.35">
      <c r="A1116" s="24" t="s">
        <v>4243</v>
      </c>
      <c r="B1116" s="26" t="s">
        <v>4544</v>
      </c>
      <c r="C1116" s="74">
        <v>196057</v>
      </c>
      <c r="D1116" s="11" t="s">
        <v>3993</v>
      </c>
      <c r="E1116" s="11" t="s">
        <v>3994</v>
      </c>
      <c r="F1116" s="11" t="s">
        <v>5772</v>
      </c>
      <c r="G1116" t="s">
        <v>4234</v>
      </c>
    </row>
    <row r="1117" spans="1:7" ht="16.5" x14ac:dyDescent="0.35">
      <c r="A1117" s="24" t="s">
        <v>4243</v>
      </c>
      <c r="B1117" s="26" t="s">
        <v>4521</v>
      </c>
      <c r="C1117" s="74">
        <v>195935</v>
      </c>
      <c r="D1117" s="11" t="s">
        <v>3771</v>
      </c>
      <c r="E1117" s="11" t="s">
        <v>3772</v>
      </c>
      <c r="F1117" s="11" t="s">
        <v>5773</v>
      </c>
      <c r="G1117" t="s">
        <v>4234</v>
      </c>
    </row>
    <row r="1118" spans="1:7" ht="16.5" x14ac:dyDescent="0.35">
      <c r="A1118" s="24" t="s">
        <v>4243</v>
      </c>
      <c r="B1118" s="26" t="s">
        <v>7204</v>
      </c>
      <c r="C1118" s="74">
        <v>195943</v>
      </c>
      <c r="D1118" s="11" t="s">
        <v>3780</v>
      </c>
      <c r="E1118" s="11" t="s">
        <v>3781</v>
      </c>
      <c r="F1118" s="11" t="s">
        <v>5774</v>
      </c>
      <c r="G1118" t="s">
        <v>4234</v>
      </c>
    </row>
    <row r="1119" spans="1:7" ht="16.5" x14ac:dyDescent="0.35">
      <c r="A1119" s="24" t="s">
        <v>4243</v>
      </c>
      <c r="B1119" s="26" t="s">
        <v>4537</v>
      </c>
      <c r="C1119" s="74">
        <v>196014</v>
      </c>
      <c r="D1119" s="11" t="s">
        <v>3933</v>
      </c>
      <c r="E1119" s="11" t="s">
        <v>3934</v>
      </c>
      <c r="F1119" s="11" t="s">
        <v>5775</v>
      </c>
      <c r="G1119" t="s">
        <v>4234</v>
      </c>
    </row>
    <row r="1120" spans="1:7" ht="16.5" x14ac:dyDescent="0.35">
      <c r="A1120" s="24" t="s">
        <v>4243</v>
      </c>
      <c r="B1120" s="26" t="s">
        <v>4544</v>
      </c>
      <c r="C1120" s="74">
        <v>196052</v>
      </c>
      <c r="D1120" s="11" t="s">
        <v>3333</v>
      </c>
      <c r="E1120" s="11" t="s">
        <v>3334</v>
      </c>
      <c r="F1120" s="11" t="s">
        <v>5777</v>
      </c>
      <c r="G1120" t="s">
        <v>4234</v>
      </c>
    </row>
    <row r="1121" spans="1:7" ht="16.5" x14ac:dyDescent="0.35">
      <c r="A1121" s="24" t="s">
        <v>4243</v>
      </c>
      <c r="B1121" s="26" t="s">
        <v>4531</v>
      </c>
      <c r="C1121" s="74">
        <v>220226</v>
      </c>
      <c r="D1121" s="11" t="s">
        <v>3333</v>
      </c>
      <c r="E1121" s="11" t="s">
        <v>3334</v>
      </c>
      <c r="F1121" s="11" t="s">
        <v>5776</v>
      </c>
      <c r="G1121" t="s">
        <v>4234</v>
      </c>
    </row>
    <row r="1122" spans="1:7" ht="16.5" x14ac:dyDescent="0.35">
      <c r="A1122" s="24" t="s">
        <v>4243</v>
      </c>
      <c r="B1122" s="26" t="s">
        <v>7207</v>
      </c>
      <c r="C1122" s="74">
        <v>196069</v>
      </c>
      <c r="D1122" s="11" t="s">
        <v>4036</v>
      </c>
      <c r="E1122" s="11" t="s">
        <v>4037</v>
      </c>
      <c r="F1122" s="11" t="s">
        <v>5778</v>
      </c>
      <c r="G1122" t="s">
        <v>4234</v>
      </c>
    </row>
    <row r="1123" spans="1:7" ht="16.5" x14ac:dyDescent="0.35">
      <c r="A1123" s="24" t="s">
        <v>4243</v>
      </c>
      <c r="B1123" s="26" t="s">
        <v>4511</v>
      </c>
      <c r="C1123" s="74">
        <v>195902</v>
      </c>
      <c r="D1123" s="11" t="s">
        <v>1718</v>
      </c>
      <c r="E1123" s="11" t="s">
        <v>1719</v>
      </c>
      <c r="F1123" s="11" t="s">
        <v>5779</v>
      </c>
      <c r="G1123" t="s">
        <v>4234</v>
      </c>
    </row>
    <row r="1124" spans="1:7" ht="16.5" x14ac:dyDescent="0.35">
      <c r="A1124" s="24" t="s">
        <v>4243</v>
      </c>
      <c r="B1124" s="26" t="s">
        <v>4535</v>
      </c>
      <c r="C1124" s="74">
        <v>196000</v>
      </c>
      <c r="D1124" s="11" t="s">
        <v>3902</v>
      </c>
      <c r="E1124" s="11" t="s">
        <v>3903</v>
      </c>
      <c r="F1124" s="11" t="s">
        <v>5780</v>
      </c>
      <c r="G1124" t="s">
        <v>4234</v>
      </c>
    </row>
    <row r="1125" spans="1:7" ht="16.5" x14ac:dyDescent="0.35">
      <c r="A1125" s="24" t="s">
        <v>4243</v>
      </c>
      <c r="B1125" s="26" t="s">
        <v>4544</v>
      </c>
      <c r="C1125" s="74">
        <v>196054</v>
      </c>
      <c r="D1125" s="11" t="s">
        <v>4017</v>
      </c>
      <c r="E1125" s="11" t="s">
        <v>4018</v>
      </c>
      <c r="F1125" s="11" t="s">
        <v>5781</v>
      </c>
      <c r="G1125" t="s">
        <v>4234</v>
      </c>
    </row>
    <row r="1126" spans="1:7" ht="16.5" x14ac:dyDescent="0.35">
      <c r="A1126" s="24" t="s">
        <v>4243</v>
      </c>
      <c r="B1126" s="26" t="s">
        <v>4536</v>
      </c>
      <c r="C1126" s="74">
        <v>196006</v>
      </c>
      <c r="D1126" s="11" t="s">
        <v>1822</v>
      </c>
      <c r="E1126" s="11" t="s">
        <v>1823</v>
      </c>
      <c r="F1126" s="11" t="s">
        <v>5782</v>
      </c>
      <c r="G1126" t="s">
        <v>4234</v>
      </c>
    </row>
    <row r="1127" spans="1:7" ht="16.5" x14ac:dyDescent="0.35">
      <c r="A1127" s="24" t="s">
        <v>4243</v>
      </c>
      <c r="B1127" s="26" t="s">
        <v>4521</v>
      </c>
      <c r="C1127" s="74">
        <v>195934</v>
      </c>
      <c r="D1127" s="11" t="s">
        <v>3768</v>
      </c>
      <c r="E1127" s="11" t="s">
        <v>3769</v>
      </c>
      <c r="F1127" s="11" t="s">
        <v>5783</v>
      </c>
      <c r="G1127" t="s">
        <v>4234</v>
      </c>
    </row>
    <row r="1128" spans="1:7" ht="16.5" x14ac:dyDescent="0.35">
      <c r="A1128" s="24" t="s">
        <v>4243</v>
      </c>
      <c r="B1128" s="26" t="s">
        <v>7205</v>
      </c>
      <c r="C1128" s="74">
        <v>195974</v>
      </c>
      <c r="D1128" s="11" t="s">
        <v>3846</v>
      </c>
      <c r="E1128" s="11" t="s">
        <v>3847</v>
      </c>
      <c r="F1128" s="11" t="s">
        <v>5784</v>
      </c>
      <c r="G1128" t="s">
        <v>4234</v>
      </c>
    </row>
    <row r="1129" spans="1:7" ht="16.5" x14ac:dyDescent="0.35">
      <c r="A1129" s="24" t="s">
        <v>4243</v>
      </c>
      <c r="B1129" s="26" t="s">
        <v>4513</v>
      </c>
      <c r="C1129" s="74">
        <v>195909</v>
      </c>
      <c r="D1129" s="11" t="s">
        <v>1730</v>
      </c>
      <c r="E1129" s="11" t="s">
        <v>1731</v>
      </c>
      <c r="F1129" s="11" t="s">
        <v>5785</v>
      </c>
      <c r="G1129" t="s">
        <v>4234</v>
      </c>
    </row>
    <row r="1130" spans="1:7" ht="16.5" x14ac:dyDescent="0.35">
      <c r="A1130" s="24" t="s">
        <v>4243</v>
      </c>
      <c r="B1130" s="26" t="s">
        <v>4538</v>
      </c>
      <c r="C1130" s="74">
        <v>196021</v>
      </c>
      <c r="D1130" s="11" t="s">
        <v>1830</v>
      </c>
      <c r="E1130" s="11" t="s">
        <v>1831</v>
      </c>
      <c r="F1130" s="11" t="s">
        <v>5786</v>
      </c>
      <c r="G1130" t="s">
        <v>4234</v>
      </c>
    </row>
    <row r="1131" spans="1:7" ht="16.5" x14ac:dyDescent="0.35">
      <c r="A1131" s="24" t="s">
        <v>4243</v>
      </c>
      <c r="B1131" s="26" t="s">
        <v>4541</v>
      </c>
      <c r="C1131" s="74">
        <v>196038</v>
      </c>
      <c r="D1131" s="11" t="s">
        <v>3979</v>
      </c>
      <c r="E1131" s="11" t="s">
        <v>3980</v>
      </c>
      <c r="F1131" s="11" t="s">
        <v>5787</v>
      </c>
      <c r="G1131" t="s">
        <v>4234</v>
      </c>
    </row>
    <row r="1132" spans="1:7" ht="16.5" x14ac:dyDescent="0.35">
      <c r="A1132" s="24" t="s">
        <v>4243</v>
      </c>
      <c r="B1132" s="26" t="s">
        <v>4526</v>
      </c>
      <c r="C1132" s="74">
        <v>195959</v>
      </c>
      <c r="D1132" s="11" t="s">
        <v>3808</v>
      </c>
      <c r="E1132" s="11" t="s">
        <v>3809</v>
      </c>
      <c r="F1132" s="11" t="s">
        <v>5788</v>
      </c>
      <c r="G1132" t="s">
        <v>4234</v>
      </c>
    </row>
    <row r="1133" spans="1:7" ht="16.5" x14ac:dyDescent="0.35">
      <c r="A1133" s="24" t="s">
        <v>4243</v>
      </c>
      <c r="B1133" s="26" t="s">
        <v>7210</v>
      </c>
      <c r="C1133" s="74">
        <v>196092</v>
      </c>
      <c r="D1133" s="11" t="s">
        <v>4080</v>
      </c>
      <c r="E1133" s="11" t="s">
        <v>4081</v>
      </c>
      <c r="F1133" s="11" t="s">
        <v>5789</v>
      </c>
      <c r="G1133" t="s">
        <v>4234</v>
      </c>
    </row>
    <row r="1134" spans="1:7" ht="16.5" x14ac:dyDescent="0.35">
      <c r="A1134" s="24" t="s">
        <v>4243</v>
      </c>
      <c r="B1134" s="26" t="s">
        <v>4523</v>
      </c>
      <c r="C1134" s="74">
        <v>195945</v>
      </c>
      <c r="D1134" s="11" t="s">
        <v>1771</v>
      </c>
      <c r="E1134" s="11" t="s">
        <v>74</v>
      </c>
      <c r="F1134" s="11" t="s">
        <v>5790</v>
      </c>
      <c r="G1134" t="s">
        <v>4234</v>
      </c>
    </row>
    <row r="1135" spans="1:7" ht="16.5" x14ac:dyDescent="0.35">
      <c r="A1135" s="24" t="s">
        <v>4243</v>
      </c>
      <c r="B1135" s="26" t="s">
        <v>4514</v>
      </c>
      <c r="C1135" s="74">
        <v>195913</v>
      </c>
      <c r="D1135" s="11" t="s">
        <v>3684</v>
      </c>
      <c r="E1135" s="11" t="s">
        <v>1981</v>
      </c>
      <c r="F1135" s="11" t="s">
        <v>5791</v>
      </c>
      <c r="G1135" t="s">
        <v>4234</v>
      </c>
    </row>
    <row r="1136" spans="1:7" ht="16.5" x14ac:dyDescent="0.35">
      <c r="A1136" s="24" t="s">
        <v>4243</v>
      </c>
      <c r="B1136" s="26" t="s">
        <v>4535</v>
      </c>
      <c r="C1136" s="74">
        <v>196001</v>
      </c>
      <c r="D1136" s="11" t="s">
        <v>3905</v>
      </c>
      <c r="E1136" s="11" t="s">
        <v>3906</v>
      </c>
      <c r="F1136" s="11" t="s">
        <v>5792</v>
      </c>
      <c r="G1136" t="s">
        <v>4234</v>
      </c>
    </row>
    <row r="1137" spans="1:7" ht="16.5" x14ac:dyDescent="0.35">
      <c r="A1137" s="24" t="s">
        <v>4243</v>
      </c>
      <c r="B1137" s="26" t="s">
        <v>4545</v>
      </c>
      <c r="C1137" s="74">
        <v>196076</v>
      </c>
      <c r="D1137" s="11" t="s">
        <v>3905</v>
      </c>
      <c r="E1137" s="11" t="s">
        <v>3906</v>
      </c>
      <c r="F1137" s="11" t="s">
        <v>5793</v>
      </c>
      <c r="G1137" t="s">
        <v>4234</v>
      </c>
    </row>
    <row r="1138" spans="1:7" ht="16.5" x14ac:dyDescent="0.35">
      <c r="A1138" s="24" t="s">
        <v>4243</v>
      </c>
      <c r="B1138" s="26" t="s">
        <v>4521</v>
      </c>
      <c r="C1138" s="74">
        <v>195930</v>
      </c>
      <c r="D1138" s="11" t="s">
        <v>850</v>
      </c>
      <c r="E1138" s="11" t="s">
        <v>851</v>
      </c>
      <c r="F1138" s="11" t="s">
        <v>5794</v>
      </c>
      <c r="G1138" t="s">
        <v>4234</v>
      </c>
    </row>
    <row r="1139" spans="1:7" ht="16.5" x14ac:dyDescent="0.35">
      <c r="A1139" s="24" t="s">
        <v>4243</v>
      </c>
      <c r="B1139" s="26" t="s">
        <v>4543</v>
      </c>
      <c r="C1139" s="74">
        <v>196046</v>
      </c>
      <c r="D1139" s="11" t="s">
        <v>4012</v>
      </c>
      <c r="E1139" s="11" t="s">
        <v>4013</v>
      </c>
      <c r="F1139" s="11" t="s">
        <v>5795</v>
      </c>
      <c r="G1139" t="s">
        <v>4234</v>
      </c>
    </row>
    <row r="1140" spans="1:7" ht="16.5" x14ac:dyDescent="0.35">
      <c r="A1140" s="24" t="s">
        <v>4243</v>
      </c>
      <c r="B1140" s="26" t="s">
        <v>4535</v>
      </c>
      <c r="C1140" s="74">
        <v>196002</v>
      </c>
      <c r="D1140" s="11" t="s">
        <v>3908</v>
      </c>
      <c r="E1140" s="11" t="s">
        <v>3909</v>
      </c>
      <c r="F1140" s="11" t="s">
        <v>5796</v>
      </c>
      <c r="G1140" t="s">
        <v>4234</v>
      </c>
    </row>
    <row r="1141" spans="1:7" ht="16.5" x14ac:dyDescent="0.35">
      <c r="A1141" s="24" t="s">
        <v>4243</v>
      </c>
      <c r="B1141" s="26" t="s">
        <v>4518</v>
      </c>
      <c r="C1141" s="74">
        <v>220225</v>
      </c>
      <c r="D1141" s="11" t="s">
        <v>1445</v>
      </c>
      <c r="E1141" s="11" t="s">
        <v>1446</v>
      </c>
      <c r="F1141" s="11" t="s">
        <v>5797</v>
      </c>
      <c r="G1141" t="s">
        <v>4234</v>
      </c>
    </row>
    <row r="1142" spans="1:7" ht="16.5" x14ac:dyDescent="0.35">
      <c r="A1142" s="24" t="s">
        <v>4243</v>
      </c>
      <c r="B1142" s="26" t="s">
        <v>4528</v>
      </c>
      <c r="C1142" s="74">
        <v>195964</v>
      </c>
      <c r="D1142" s="11" t="s">
        <v>3826</v>
      </c>
      <c r="E1142" s="11" t="s">
        <v>3827</v>
      </c>
      <c r="F1142" s="11" t="s">
        <v>5798</v>
      </c>
      <c r="G1142" t="s">
        <v>4234</v>
      </c>
    </row>
    <row r="1143" spans="1:7" ht="16.5" x14ac:dyDescent="0.35">
      <c r="A1143" s="24" t="s">
        <v>4243</v>
      </c>
      <c r="B1143" s="26" t="s">
        <v>4551</v>
      </c>
      <c r="C1143" s="74">
        <v>220230</v>
      </c>
      <c r="D1143" s="11" t="s">
        <v>4120</v>
      </c>
      <c r="E1143" s="11" t="s">
        <v>4121</v>
      </c>
      <c r="F1143" s="11" t="s">
        <v>5799</v>
      </c>
      <c r="G1143" t="s">
        <v>4234</v>
      </c>
    </row>
    <row r="1144" spans="1:7" ht="16.5" x14ac:dyDescent="0.35">
      <c r="A1144" s="24" t="s">
        <v>4243</v>
      </c>
      <c r="B1144" s="26" t="s">
        <v>4512</v>
      </c>
      <c r="C1144" s="74">
        <v>195906</v>
      </c>
      <c r="D1144" s="11" t="s">
        <v>3708</v>
      </c>
      <c r="E1144" s="11" t="s">
        <v>3709</v>
      </c>
      <c r="F1144" s="11" t="s">
        <v>5800</v>
      </c>
      <c r="G1144" t="s">
        <v>4234</v>
      </c>
    </row>
    <row r="1145" spans="1:7" ht="16.5" x14ac:dyDescent="0.35">
      <c r="A1145" s="24" t="s">
        <v>4243</v>
      </c>
      <c r="B1145" s="26" t="s">
        <v>4541</v>
      </c>
      <c r="C1145" s="74">
        <v>196039</v>
      </c>
      <c r="D1145" s="11" t="s">
        <v>3986</v>
      </c>
      <c r="E1145" s="11" t="s">
        <v>3987</v>
      </c>
      <c r="F1145" s="11" t="s">
        <v>5801</v>
      </c>
      <c r="G1145" t="s">
        <v>4234</v>
      </c>
    </row>
    <row r="1146" spans="1:7" ht="16.5" x14ac:dyDescent="0.35">
      <c r="A1146" s="24" t="s">
        <v>4243</v>
      </c>
      <c r="B1146" s="26" t="s">
        <v>4515</v>
      </c>
      <c r="C1146" s="74">
        <v>195916</v>
      </c>
      <c r="D1146" s="11" t="s">
        <v>2092</v>
      </c>
      <c r="E1146" s="11" t="s">
        <v>2093</v>
      </c>
      <c r="F1146" s="11" t="s">
        <v>5802</v>
      </c>
      <c r="G1146" t="s">
        <v>4234</v>
      </c>
    </row>
    <row r="1147" spans="1:7" ht="16.5" x14ac:dyDescent="0.35">
      <c r="A1147" s="24" t="s">
        <v>4243</v>
      </c>
      <c r="B1147" s="26" t="s">
        <v>4528</v>
      </c>
      <c r="C1147" s="74">
        <v>195962</v>
      </c>
      <c r="D1147" s="11" t="s">
        <v>1788</v>
      </c>
      <c r="E1147" s="11" t="s">
        <v>1789</v>
      </c>
      <c r="F1147" s="11" t="s">
        <v>5803</v>
      </c>
      <c r="G1147" t="s">
        <v>4234</v>
      </c>
    </row>
    <row r="1148" spans="1:7" ht="16.5" x14ac:dyDescent="0.35">
      <c r="A1148" s="24" t="s">
        <v>4243</v>
      </c>
      <c r="B1148" s="26" t="s">
        <v>4518</v>
      </c>
      <c r="C1148" s="74">
        <v>195923</v>
      </c>
      <c r="D1148" s="11" t="s">
        <v>3740</v>
      </c>
      <c r="E1148" s="11" t="s">
        <v>3741</v>
      </c>
      <c r="F1148" s="11" t="s">
        <v>5804</v>
      </c>
      <c r="G1148" t="s">
        <v>4234</v>
      </c>
    </row>
    <row r="1149" spans="1:7" ht="16.5" x14ac:dyDescent="0.35">
      <c r="A1149" s="24" t="s">
        <v>4243</v>
      </c>
      <c r="B1149" s="26" t="s">
        <v>4527</v>
      </c>
      <c r="C1149" s="74">
        <v>195961</v>
      </c>
      <c r="D1149" s="11" t="s">
        <v>1784</v>
      </c>
      <c r="E1149" s="11" t="s">
        <v>1785</v>
      </c>
      <c r="F1149" s="11" t="s">
        <v>5805</v>
      </c>
      <c r="G1149" t="s">
        <v>4234</v>
      </c>
    </row>
    <row r="1150" spans="1:7" ht="16.5" x14ac:dyDescent="0.35">
      <c r="A1150" s="24" t="s">
        <v>4243</v>
      </c>
      <c r="B1150" s="26" t="s">
        <v>4553</v>
      </c>
      <c r="C1150" s="74">
        <v>196121</v>
      </c>
      <c r="D1150" s="11" t="s">
        <v>4130</v>
      </c>
      <c r="E1150" s="11" t="s">
        <v>4131</v>
      </c>
      <c r="F1150" s="11" t="s">
        <v>5806</v>
      </c>
      <c r="G1150" t="s">
        <v>4234</v>
      </c>
    </row>
    <row r="1151" spans="1:7" ht="16.5" x14ac:dyDescent="0.35">
      <c r="A1151" s="24" t="s">
        <v>4243</v>
      </c>
      <c r="B1151" s="26" t="s">
        <v>4519</v>
      </c>
      <c r="C1151" s="74">
        <v>195925</v>
      </c>
      <c r="D1151" s="11" t="s">
        <v>3743</v>
      </c>
      <c r="E1151" s="11" t="s">
        <v>3744</v>
      </c>
      <c r="F1151" s="11" t="s">
        <v>5807</v>
      </c>
      <c r="G1151" t="s">
        <v>4234</v>
      </c>
    </row>
    <row r="1152" spans="1:7" ht="16.5" x14ac:dyDescent="0.35">
      <c r="A1152" s="24" t="s">
        <v>4243</v>
      </c>
      <c r="B1152" s="26" t="s">
        <v>4534</v>
      </c>
      <c r="C1152" s="74">
        <v>195996</v>
      </c>
      <c r="D1152" s="11" t="s">
        <v>3895</v>
      </c>
      <c r="E1152" s="11" t="s">
        <v>3896</v>
      </c>
      <c r="F1152" s="11" t="s">
        <v>5808</v>
      </c>
      <c r="G1152" t="s">
        <v>4234</v>
      </c>
    </row>
    <row r="1153" spans="1:7" ht="16.5" x14ac:dyDescent="0.35">
      <c r="A1153" s="24" t="s">
        <v>4243</v>
      </c>
      <c r="B1153" s="26" t="s">
        <v>4514</v>
      </c>
      <c r="C1153" s="74">
        <v>195911</v>
      </c>
      <c r="D1153" s="11" t="s">
        <v>3719</v>
      </c>
      <c r="E1153" s="11" t="s">
        <v>3720</v>
      </c>
      <c r="F1153" s="11" t="s">
        <v>5809</v>
      </c>
      <c r="G1153" t="s">
        <v>4234</v>
      </c>
    </row>
    <row r="1154" spans="1:7" ht="16.5" x14ac:dyDescent="0.35">
      <c r="A1154" s="24" t="s">
        <v>4243</v>
      </c>
      <c r="B1154" s="26" t="s">
        <v>4547</v>
      </c>
      <c r="C1154" s="74">
        <v>196085</v>
      </c>
      <c r="D1154" s="11" t="s">
        <v>4067</v>
      </c>
      <c r="E1154" s="11" t="s">
        <v>4068</v>
      </c>
      <c r="F1154" s="11" t="s">
        <v>5810</v>
      </c>
      <c r="G1154" t="s">
        <v>4234</v>
      </c>
    </row>
    <row r="1155" spans="1:7" ht="16.5" x14ac:dyDescent="0.35">
      <c r="A1155" s="24" t="s">
        <v>4243</v>
      </c>
      <c r="B1155" s="26" t="s">
        <v>4515</v>
      </c>
      <c r="C1155" s="74">
        <v>195917</v>
      </c>
      <c r="D1155" s="11" t="s">
        <v>3727</v>
      </c>
      <c r="E1155" s="11" t="s">
        <v>3728</v>
      </c>
      <c r="F1155" s="11" t="s">
        <v>5811</v>
      </c>
      <c r="G1155" t="s">
        <v>4234</v>
      </c>
    </row>
    <row r="1156" spans="1:7" ht="16.5" x14ac:dyDescent="0.35">
      <c r="A1156" s="24" t="s">
        <v>4243</v>
      </c>
      <c r="B1156" s="26" t="s">
        <v>4534</v>
      </c>
      <c r="C1156" s="74">
        <v>195998</v>
      </c>
      <c r="D1156" s="11" t="s">
        <v>3883</v>
      </c>
      <c r="E1156" s="11" t="s">
        <v>3821</v>
      </c>
      <c r="F1156" s="11" t="s">
        <v>5812</v>
      </c>
      <c r="G1156" t="s">
        <v>4234</v>
      </c>
    </row>
    <row r="1157" spans="1:7" ht="16.5" x14ac:dyDescent="0.35">
      <c r="A1157" s="24" t="s">
        <v>4243</v>
      </c>
      <c r="B1157" s="26" t="s">
        <v>4528</v>
      </c>
      <c r="C1157" s="74">
        <v>195965</v>
      </c>
      <c r="D1157" s="11" t="s">
        <v>3820</v>
      </c>
      <c r="E1157" s="11" t="s">
        <v>3821</v>
      </c>
      <c r="F1157" s="11" t="s">
        <v>5813</v>
      </c>
      <c r="G1157" t="s">
        <v>4234</v>
      </c>
    </row>
    <row r="1158" spans="1:7" ht="16.5" x14ac:dyDescent="0.35">
      <c r="A1158" s="24" t="s">
        <v>4243</v>
      </c>
      <c r="B1158" s="26" t="s">
        <v>7205</v>
      </c>
      <c r="C1158" s="74">
        <v>195977</v>
      </c>
      <c r="D1158" s="11" t="s">
        <v>3851</v>
      </c>
      <c r="E1158" s="11" t="s">
        <v>3852</v>
      </c>
      <c r="F1158" s="11" t="s">
        <v>5814</v>
      </c>
      <c r="G1158" t="s">
        <v>4234</v>
      </c>
    </row>
    <row r="1159" spans="1:7" ht="16.5" x14ac:dyDescent="0.35">
      <c r="A1159" s="24" t="s">
        <v>4243</v>
      </c>
      <c r="B1159" s="26" t="s">
        <v>7205</v>
      </c>
      <c r="C1159" s="74">
        <v>195975</v>
      </c>
      <c r="D1159" s="11" t="s">
        <v>3848</v>
      </c>
      <c r="E1159" s="11" t="s">
        <v>3849</v>
      </c>
      <c r="F1159" s="11" t="s">
        <v>5815</v>
      </c>
      <c r="G1159" t="s">
        <v>4234</v>
      </c>
    </row>
    <row r="1160" spans="1:7" ht="16.5" x14ac:dyDescent="0.35">
      <c r="A1160" s="24" t="s">
        <v>4243</v>
      </c>
      <c r="B1160" s="26" t="s">
        <v>4544</v>
      </c>
      <c r="C1160" s="74">
        <v>196056</v>
      </c>
      <c r="D1160" s="11" t="s">
        <v>4021</v>
      </c>
      <c r="E1160" s="11" t="s">
        <v>4022</v>
      </c>
      <c r="F1160" s="11" t="s">
        <v>5816</v>
      </c>
      <c r="G1160" t="s">
        <v>4234</v>
      </c>
    </row>
    <row r="1161" spans="1:7" ht="16.5" x14ac:dyDescent="0.35">
      <c r="A1161" s="24" t="s">
        <v>4243</v>
      </c>
      <c r="B1161" s="26" t="s">
        <v>4524</v>
      </c>
      <c r="C1161" s="74">
        <v>195947</v>
      </c>
      <c r="D1161" s="11" t="s">
        <v>1774</v>
      </c>
      <c r="E1161" s="11" t="s">
        <v>1775</v>
      </c>
      <c r="F1161" s="11" t="s">
        <v>5817</v>
      </c>
      <c r="G1161" t="s">
        <v>4234</v>
      </c>
    </row>
    <row r="1162" spans="1:7" ht="16.5" x14ac:dyDescent="0.35">
      <c r="A1162" s="24" t="s">
        <v>4243</v>
      </c>
      <c r="B1162" s="26" t="s">
        <v>4545</v>
      </c>
      <c r="C1162" s="74">
        <v>196077</v>
      </c>
      <c r="D1162" s="11" t="s">
        <v>4054</v>
      </c>
      <c r="E1162" s="11" t="s">
        <v>4055</v>
      </c>
      <c r="F1162" s="11" t="s">
        <v>5818</v>
      </c>
      <c r="G1162" t="s">
        <v>4234</v>
      </c>
    </row>
    <row r="1163" spans="1:7" ht="16.5" x14ac:dyDescent="0.35">
      <c r="A1163" s="24" t="s">
        <v>4243</v>
      </c>
      <c r="B1163" s="26" t="s">
        <v>4545</v>
      </c>
      <c r="C1163" s="74">
        <v>196078</v>
      </c>
      <c r="D1163" s="11" t="s">
        <v>4043</v>
      </c>
      <c r="E1163" s="11" t="s">
        <v>4044</v>
      </c>
      <c r="F1163" s="11" t="s">
        <v>5819</v>
      </c>
      <c r="G1163" t="s">
        <v>4234</v>
      </c>
    </row>
    <row r="1164" spans="1:7" ht="16.5" x14ac:dyDescent="0.35">
      <c r="A1164" s="24" t="s">
        <v>4243</v>
      </c>
      <c r="B1164" s="26" t="s">
        <v>4530</v>
      </c>
      <c r="C1164" s="74">
        <v>195971</v>
      </c>
      <c r="D1164" s="11" t="s">
        <v>1796</v>
      </c>
      <c r="E1164" s="11" t="s">
        <v>1797</v>
      </c>
      <c r="F1164" s="11" t="s">
        <v>5820</v>
      </c>
      <c r="G1164" t="s">
        <v>4234</v>
      </c>
    </row>
    <row r="1165" spans="1:7" ht="16.5" x14ac:dyDescent="0.35">
      <c r="A1165" s="24" t="s">
        <v>4243</v>
      </c>
      <c r="B1165" s="26" t="s">
        <v>4530</v>
      </c>
      <c r="C1165" s="74">
        <v>195972</v>
      </c>
      <c r="D1165" s="11" t="s">
        <v>3843</v>
      </c>
      <c r="E1165" s="11" t="s">
        <v>3844</v>
      </c>
      <c r="F1165" s="11" t="s">
        <v>5821</v>
      </c>
      <c r="G1165" t="s">
        <v>4234</v>
      </c>
    </row>
    <row r="1166" spans="1:7" ht="16.5" x14ac:dyDescent="0.35">
      <c r="A1166" s="24" t="s">
        <v>4243</v>
      </c>
      <c r="B1166" s="26" t="s">
        <v>4548</v>
      </c>
      <c r="C1166" s="74">
        <v>196096</v>
      </c>
      <c r="D1166" s="11" t="s">
        <v>4089</v>
      </c>
      <c r="E1166" s="11" t="s">
        <v>4090</v>
      </c>
      <c r="F1166" s="11" t="s">
        <v>5822</v>
      </c>
      <c r="G1166" t="s">
        <v>4234</v>
      </c>
    </row>
    <row r="1167" spans="1:7" ht="16.5" x14ac:dyDescent="0.35">
      <c r="A1167" s="24" t="s">
        <v>4243</v>
      </c>
      <c r="B1167" s="26" t="s">
        <v>4548</v>
      </c>
      <c r="C1167" s="74">
        <v>196097</v>
      </c>
      <c r="D1167" s="11" t="s">
        <v>4086</v>
      </c>
      <c r="E1167" s="11" t="s">
        <v>4087</v>
      </c>
      <c r="F1167" s="11" t="s">
        <v>5823</v>
      </c>
      <c r="G1167" t="s">
        <v>4234</v>
      </c>
    </row>
    <row r="1168" spans="1:7" ht="16.5" x14ac:dyDescent="0.35">
      <c r="A1168" s="24" t="s">
        <v>4243</v>
      </c>
      <c r="B1168" s="26" t="s">
        <v>4548</v>
      </c>
      <c r="C1168" s="74">
        <v>196095</v>
      </c>
      <c r="D1168" s="11" t="s">
        <v>1878</v>
      </c>
      <c r="E1168" s="11" t="s">
        <v>1879</v>
      </c>
      <c r="F1168" s="11" t="s">
        <v>5824</v>
      </c>
      <c r="G1168" t="s">
        <v>4234</v>
      </c>
    </row>
    <row r="1169" spans="1:7" ht="16.5" x14ac:dyDescent="0.35">
      <c r="A1169" s="24" t="s">
        <v>4243</v>
      </c>
      <c r="B1169" s="26" t="s">
        <v>4533</v>
      </c>
      <c r="C1169" s="74">
        <v>195983</v>
      </c>
      <c r="D1169" s="11" t="s">
        <v>1810</v>
      </c>
      <c r="E1169" s="11" t="s">
        <v>1811</v>
      </c>
      <c r="F1169" s="11" t="s">
        <v>5825</v>
      </c>
      <c r="G1169" t="s">
        <v>4234</v>
      </c>
    </row>
    <row r="1170" spans="1:7" ht="16.5" x14ac:dyDescent="0.35">
      <c r="A1170" s="24" t="s">
        <v>4243</v>
      </c>
      <c r="B1170" s="26" t="s">
        <v>4537</v>
      </c>
      <c r="C1170" s="74">
        <v>196017</v>
      </c>
      <c r="D1170" s="11" t="s">
        <v>3938</v>
      </c>
      <c r="E1170" s="11" t="s">
        <v>3939</v>
      </c>
      <c r="F1170" s="11" t="s">
        <v>5826</v>
      </c>
      <c r="G1170" t="s">
        <v>4234</v>
      </c>
    </row>
    <row r="1171" spans="1:7" ht="16.5" x14ac:dyDescent="0.35">
      <c r="A1171" s="24" t="s">
        <v>4243</v>
      </c>
      <c r="B1171" s="26" t="s">
        <v>4510</v>
      </c>
      <c r="C1171" s="74">
        <v>195900</v>
      </c>
      <c r="D1171" s="11" t="s">
        <v>3701</v>
      </c>
      <c r="E1171" s="11" t="s">
        <v>3702</v>
      </c>
      <c r="F1171" s="11" t="s">
        <v>5827</v>
      </c>
      <c r="G1171" t="s">
        <v>4234</v>
      </c>
    </row>
    <row r="1172" spans="1:7" ht="16.5" x14ac:dyDescent="0.35">
      <c r="A1172" s="24" t="s">
        <v>4243</v>
      </c>
      <c r="B1172" s="26" t="s">
        <v>4537</v>
      </c>
      <c r="C1172" s="74">
        <v>196016</v>
      </c>
      <c r="D1172" s="11" t="s">
        <v>2930</v>
      </c>
      <c r="E1172" s="11" t="s">
        <v>2931</v>
      </c>
      <c r="F1172" s="11" t="s">
        <v>5828</v>
      </c>
      <c r="G1172" t="s">
        <v>4234</v>
      </c>
    </row>
    <row r="1173" spans="1:7" ht="16.5" x14ac:dyDescent="0.35">
      <c r="A1173" s="24" t="s">
        <v>4243</v>
      </c>
      <c r="B1173" s="26" t="s">
        <v>4539</v>
      </c>
      <c r="C1173" s="74">
        <v>196027</v>
      </c>
      <c r="D1173" s="11" t="s">
        <v>3962</v>
      </c>
      <c r="E1173" s="11" t="s">
        <v>3963</v>
      </c>
      <c r="F1173" s="11" t="s">
        <v>5829</v>
      </c>
      <c r="G1173" t="s">
        <v>4234</v>
      </c>
    </row>
    <row r="1174" spans="1:7" ht="16.5" x14ac:dyDescent="0.35">
      <c r="A1174" s="24" t="s">
        <v>4243</v>
      </c>
      <c r="B1174" s="26" t="s">
        <v>7206</v>
      </c>
      <c r="C1174" s="74">
        <v>196029</v>
      </c>
      <c r="D1174" s="11" t="s">
        <v>1838</v>
      </c>
      <c r="E1174" s="11" t="s">
        <v>1839</v>
      </c>
      <c r="F1174" s="11" t="s">
        <v>5830</v>
      </c>
      <c r="G1174" t="s">
        <v>4234</v>
      </c>
    </row>
    <row r="1175" spans="1:7" ht="16.5" x14ac:dyDescent="0.35">
      <c r="A1175" s="24" t="s">
        <v>4243</v>
      </c>
      <c r="B1175" s="26" t="s">
        <v>4520</v>
      </c>
      <c r="C1175" s="74">
        <v>195926</v>
      </c>
      <c r="D1175" s="11" t="s">
        <v>1758</v>
      </c>
      <c r="E1175" s="11" t="s">
        <v>1759</v>
      </c>
      <c r="F1175" s="11" t="s">
        <v>5831</v>
      </c>
      <c r="G1175" t="s">
        <v>4234</v>
      </c>
    </row>
    <row r="1176" spans="1:7" ht="16.5" x14ac:dyDescent="0.35">
      <c r="A1176" s="24" t="s">
        <v>4243</v>
      </c>
      <c r="B1176" s="26" t="s">
        <v>4515</v>
      </c>
      <c r="C1176" s="74">
        <v>195918</v>
      </c>
      <c r="D1176" s="11" t="s">
        <v>3364</v>
      </c>
      <c r="E1176" s="11" t="s">
        <v>3365</v>
      </c>
      <c r="F1176" s="11" t="s">
        <v>5832</v>
      </c>
      <c r="G1176" t="s">
        <v>4234</v>
      </c>
    </row>
    <row r="1177" spans="1:7" ht="16.5" x14ac:dyDescent="0.35">
      <c r="A1177" s="24" t="s">
        <v>4243</v>
      </c>
      <c r="B1177" s="26" t="s">
        <v>4526</v>
      </c>
      <c r="C1177" s="74">
        <v>195955</v>
      </c>
      <c r="D1177" s="11" t="s">
        <v>1461</v>
      </c>
      <c r="E1177" s="11" t="s">
        <v>1462</v>
      </c>
      <c r="F1177" s="11" t="s">
        <v>5833</v>
      </c>
      <c r="G1177" t="s">
        <v>4234</v>
      </c>
    </row>
    <row r="1178" spans="1:7" ht="16.5" x14ac:dyDescent="0.35">
      <c r="A1178" s="24" t="s">
        <v>4243</v>
      </c>
      <c r="B1178" s="26" t="s">
        <v>4545</v>
      </c>
      <c r="C1178" s="74">
        <v>196075</v>
      </c>
      <c r="D1178" s="11" t="s">
        <v>747</v>
      </c>
      <c r="E1178" s="11" t="s">
        <v>21</v>
      </c>
      <c r="F1178" s="11" t="s">
        <v>5834</v>
      </c>
      <c r="G1178" t="s">
        <v>4234</v>
      </c>
    </row>
    <row r="1179" spans="1:7" ht="16.5" x14ac:dyDescent="0.35">
      <c r="A1179" s="24" t="s">
        <v>4243</v>
      </c>
      <c r="B1179" s="26" t="s">
        <v>4536</v>
      </c>
      <c r="C1179" s="74">
        <v>196011</v>
      </c>
      <c r="D1179" s="11" t="s">
        <v>3919</v>
      </c>
      <c r="E1179" s="11" t="s">
        <v>3920</v>
      </c>
      <c r="F1179" s="11" t="s">
        <v>5835</v>
      </c>
      <c r="G1179" t="s">
        <v>4234</v>
      </c>
    </row>
    <row r="1180" spans="1:7" ht="16.5" x14ac:dyDescent="0.35">
      <c r="A1180" s="24" t="s">
        <v>4243</v>
      </c>
      <c r="B1180" s="26" t="s">
        <v>4518</v>
      </c>
      <c r="C1180" s="74">
        <v>195922</v>
      </c>
      <c r="D1180" s="11" t="s">
        <v>1750</v>
      </c>
      <c r="E1180" s="11" t="s">
        <v>3738</v>
      </c>
      <c r="F1180" s="11" t="s">
        <v>5836</v>
      </c>
      <c r="G1180" t="s">
        <v>4234</v>
      </c>
    </row>
    <row r="1181" spans="1:7" ht="16.5" x14ac:dyDescent="0.35">
      <c r="A1181" s="24" t="s">
        <v>4243</v>
      </c>
      <c r="B1181" s="26" t="s">
        <v>4517</v>
      </c>
      <c r="C1181" s="74">
        <v>195920</v>
      </c>
      <c r="D1181" s="11" t="s">
        <v>3733</v>
      </c>
      <c r="E1181" s="11" t="s">
        <v>1747</v>
      </c>
      <c r="F1181" s="11" t="s">
        <v>5837</v>
      </c>
      <c r="G1181" t="s">
        <v>4234</v>
      </c>
    </row>
    <row r="1182" spans="1:7" ht="16.5" x14ac:dyDescent="0.35">
      <c r="A1182" s="24" t="s">
        <v>4243</v>
      </c>
      <c r="B1182" s="26" t="s">
        <v>4517</v>
      </c>
      <c r="C1182" s="74">
        <v>195921</v>
      </c>
      <c r="D1182" s="11" t="s">
        <v>3735</v>
      </c>
      <c r="E1182" s="11" t="s">
        <v>3736</v>
      </c>
      <c r="F1182" s="11" t="s">
        <v>5838</v>
      </c>
      <c r="G1182" t="s">
        <v>4234</v>
      </c>
    </row>
    <row r="1183" spans="1:7" ht="16.5" x14ac:dyDescent="0.35">
      <c r="A1183" s="24" t="s">
        <v>4243</v>
      </c>
      <c r="B1183" s="26" t="s">
        <v>4516</v>
      </c>
      <c r="C1183" s="74">
        <v>195919</v>
      </c>
      <c r="D1183" s="11" t="s">
        <v>1742</v>
      </c>
      <c r="E1183" s="11" t="s">
        <v>1743</v>
      </c>
      <c r="F1183" s="11" t="s">
        <v>5839</v>
      </c>
      <c r="G1183" t="s">
        <v>4234</v>
      </c>
    </row>
    <row r="1186" spans="1:1" x14ac:dyDescent="0.3">
      <c r="A1186" s="17" t="s">
        <v>6244</v>
      </c>
    </row>
  </sheetData>
  <sheetProtection password="93C8" sheet="1" scenarios="1"/>
  <sortState ref="A2:G1183">
    <sortCondition ref="A2:A1183"/>
    <sortCondition ref="F2:F1183"/>
  </sortState>
  <conditionalFormatting sqref="C1:C1048576">
    <cfRule type="duplicateValues" dxfId="696" priority="2"/>
  </conditionalFormatting>
  <conditionalFormatting sqref="F1:F1048576">
    <cfRule type="duplicateValues" dxfId="69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7"/>
  <dimension ref="A1:G1186"/>
  <sheetViews>
    <sheetView zoomScale="90" zoomScaleNormal="90" workbookViewId="0">
      <pane ySplit="1" topLeftCell="A21" activePane="bottomLeft" state="frozen"/>
      <selection activeCell="I16" sqref="I16"/>
      <selection pane="bottomLeft"/>
    </sheetView>
  </sheetViews>
  <sheetFormatPr defaultRowHeight="15.75" x14ac:dyDescent="0.3"/>
  <cols>
    <col min="1" max="1" width="14.140625" style="17" bestFit="1" customWidth="1"/>
    <col min="2" max="2" width="11.28515625" style="17" bestFit="1" customWidth="1"/>
    <col min="3" max="3" width="11.7109375" style="28" bestFit="1" customWidth="1"/>
    <col min="4" max="4" width="44.28515625" style="17" bestFit="1" customWidth="1"/>
    <col min="5" max="5" width="32.28515625" style="17" bestFit="1" customWidth="1"/>
    <col min="6" max="6" width="53.42578125" style="28" bestFit="1" customWidth="1"/>
    <col min="9" max="9" width="10" bestFit="1" customWidth="1"/>
  </cols>
  <sheetData>
    <row r="1" spans="1:7" ht="16.5" x14ac:dyDescent="0.35">
      <c r="A1" s="16" t="s">
        <v>76</v>
      </c>
      <c r="B1" s="16" t="s">
        <v>4136</v>
      </c>
      <c r="C1" s="27" t="s">
        <v>4139</v>
      </c>
      <c r="D1" s="21" t="s">
        <v>4660</v>
      </c>
      <c r="E1" s="21" t="s">
        <v>4661</v>
      </c>
      <c r="F1" s="21" t="s">
        <v>4673</v>
      </c>
      <c r="G1" s="21" t="s">
        <v>4232</v>
      </c>
    </row>
    <row r="2" spans="1:7" ht="16.5" x14ac:dyDescent="0.35">
      <c r="A2" s="24" t="s">
        <v>4233</v>
      </c>
      <c r="B2" s="26" t="s">
        <v>4244</v>
      </c>
      <c r="C2" s="74">
        <v>194925</v>
      </c>
      <c r="D2" s="11" t="s">
        <v>489</v>
      </c>
      <c r="E2" s="11" t="s">
        <v>490</v>
      </c>
      <c r="F2" s="11" t="s">
        <v>4675</v>
      </c>
      <c r="G2" t="s">
        <v>4234</v>
      </c>
    </row>
    <row r="3" spans="1:7" ht="16.5" x14ac:dyDescent="0.35">
      <c r="A3" s="24" t="s">
        <v>4233</v>
      </c>
      <c r="B3" s="26" t="s">
        <v>4245</v>
      </c>
      <c r="C3" s="74">
        <v>194926</v>
      </c>
      <c r="D3" s="11" t="s">
        <v>1902</v>
      </c>
      <c r="E3" s="11" t="s">
        <v>1903</v>
      </c>
      <c r="F3" s="11" t="s">
        <v>4684</v>
      </c>
      <c r="G3" t="s">
        <v>4234</v>
      </c>
    </row>
    <row r="4" spans="1:7" ht="16.5" x14ac:dyDescent="0.35">
      <c r="A4" s="24" t="s">
        <v>4233</v>
      </c>
      <c r="B4" s="26" t="s">
        <v>4245</v>
      </c>
      <c r="C4" s="74">
        <v>194927</v>
      </c>
      <c r="D4" s="11" t="s">
        <v>1904</v>
      </c>
      <c r="E4" s="11" t="s">
        <v>1905</v>
      </c>
      <c r="F4" s="11" t="s">
        <v>4685</v>
      </c>
      <c r="G4" t="s">
        <v>4234</v>
      </c>
    </row>
    <row r="5" spans="1:7" ht="16.5" x14ac:dyDescent="0.35">
      <c r="A5" s="24" t="s">
        <v>4233</v>
      </c>
      <c r="B5" s="26" t="s">
        <v>4246</v>
      </c>
      <c r="C5" s="74">
        <v>194931</v>
      </c>
      <c r="D5" s="11" t="s">
        <v>497</v>
      </c>
      <c r="E5" s="11" t="s">
        <v>498</v>
      </c>
      <c r="F5" s="11" t="s">
        <v>4682</v>
      </c>
      <c r="G5" t="s">
        <v>4234</v>
      </c>
    </row>
    <row r="6" spans="1:7" ht="16.5" x14ac:dyDescent="0.35">
      <c r="A6" s="24" t="s">
        <v>4233</v>
      </c>
      <c r="B6" s="26" t="s">
        <v>4246</v>
      </c>
      <c r="C6" s="74">
        <v>194932</v>
      </c>
      <c r="D6" s="11" t="s">
        <v>1908</v>
      </c>
      <c r="E6" s="11" t="s">
        <v>1909</v>
      </c>
      <c r="F6" s="11" t="s">
        <v>4683</v>
      </c>
      <c r="G6" t="s">
        <v>4234</v>
      </c>
    </row>
    <row r="7" spans="1:7" ht="16.5" x14ac:dyDescent="0.35">
      <c r="A7" s="24" t="s">
        <v>4233</v>
      </c>
      <c r="B7" s="26" t="s">
        <v>4246</v>
      </c>
      <c r="C7" s="74">
        <v>194933</v>
      </c>
      <c r="D7" s="11" t="s">
        <v>1906</v>
      </c>
      <c r="E7" s="11" t="s">
        <v>1907</v>
      </c>
      <c r="F7" s="11" t="s">
        <v>4704</v>
      </c>
      <c r="G7" t="s">
        <v>4234</v>
      </c>
    </row>
    <row r="8" spans="1:7" ht="16.5" x14ac:dyDescent="0.35">
      <c r="A8" s="24" t="s">
        <v>4233</v>
      </c>
      <c r="B8" s="26" t="s">
        <v>4247</v>
      </c>
      <c r="C8" s="74">
        <v>194934</v>
      </c>
      <c r="D8" s="11" t="s">
        <v>501</v>
      </c>
      <c r="E8" s="11" t="s">
        <v>502</v>
      </c>
      <c r="F8" s="11" t="s">
        <v>4677</v>
      </c>
      <c r="G8" t="s">
        <v>4234</v>
      </c>
    </row>
    <row r="9" spans="1:7" ht="16.5" x14ac:dyDescent="0.35">
      <c r="A9" s="24" t="s">
        <v>4233</v>
      </c>
      <c r="B9" s="26" t="s">
        <v>4247</v>
      </c>
      <c r="C9" s="74">
        <v>194935</v>
      </c>
      <c r="D9" s="11" t="s">
        <v>956</v>
      </c>
      <c r="E9" s="11" t="s">
        <v>957</v>
      </c>
      <c r="F9" s="11" t="s">
        <v>4688</v>
      </c>
      <c r="G9" t="s">
        <v>4234</v>
      </c>
    </row>
    <row r="10" spans="1:7" ht="16.5" x14ac:dyDescent="0.35">
      <c r="A10" s="24" t="s">
        <v>4233</v>
      </c>
      <c r="B10" s="26" t="s">
        <v>4247</v>
      </c>
      <c r="C10" s="74">
        <v>194936</v>
      </c>
      <c r="D10" s="11" t="s">
        <v>1910</v>
      </c>
      <c r="E10" s="11" t="s">
        <v>1911</v>
      </c>
      <c r="F10" s="11" t="s">
        <v>4698</v>
      </c>
      <c r="G10" t="s">
        <v>4234</v>
      </c>
    </row>
    <row r="11" spans="1:7" ht="16.5" x14ac:dyDescent="0.35">
      <c r="A11" s="24" t="s">
        <v>4233</v>
      </c>
      <c r="B11" s="26" t="s">
        <v>4248</v>
      </c>
      <c r="C11" s="74">
        <v>194940</v>
      </c>
      <c r="D11" s="11" t="s">
        <v>1912</v>
      </c>
      <c r="E11" s="11" t="s">
        <v>1913</v>
      </c>
      <c r="F11" s="11" t="s">
        <v>7287</v>
      </c>
      <c r="G11" t="s">
        <v>4234</v>
      </c>
    </row>
    <row r="12" spans="1:7" ht="16.5" x14ac:dyDescent="0.35">
      <c r="A12" s="24" t="s">
        <v>4233</v>
      </c>
      <c r="B12" s="26" t="s">
        <v>4248</v>
      </c>
      <c r="C12" s="74">
        <v>194939</v>
      </c>
      <c r="D12" s="11" t="s">
        <v>505</v>
      </c>
      <c r="E12" s="11" t="s">
        <v>506</v>
      </c>
      <c r="F12" s="11" t="s">
        <v>4676</v>
      </c>
      <c r="G12" t="s">
        <v>4234</v>
      </c>
    </row>
    <row r="13" spans="1:7" ht="16.5" x14ac:dyDescent="0.35">
      <c r="A13" s="24" t="s">
        <v>4233</v>
      </c>
      <c r="B13" s="26" t="s">
        <v>4249</v>
      </c>
      <c r="C13" s="74">
        <v>194941</v>
      </c>
      <c r="D13" s="11" t="s">
        <v>509</v>
      </c>
      <c r="E13" s="11" t="s">
        <v>510</v>
      </c>
      <c r="F13" s="11" t="s">
        <v>4681</v>
      </c>
      <c r="G13" t="s">
        <v>4234</v>
      </c>
    </row>
    <row r="14" spans="1:7" ht="16.5" x14ac:dyDescent="0.35">
      <c r="A14" s="24" t="s">
        <v>4233</v>
      </c>
      <c r="B14" s="26" t="s">
        <v>4249</v>
      </c>
      <c r="C14" s="74">
        <v>194942</v>
      </c>
      <c r="D14" s="11" t="s">
        <v>810</v>
      </c>
      <c r="E14" s="11" t="s">
        <v>811</v>
      </c>
      <c r="F14" s="11" t="s">
        <v>4691</v>
      </c>
      <c r="G14" t="s">
        <v>4234</v>
      </c>
    </row>
    <row r="15" spans="1:7" ht="16.5" x14ac:dyDescent="0.35">
      <c r="A15" s="24" t="s">
        <v>4233</v>
      </c>
      <c r="B15" s="26" t="s">
        <v>4249</v>
      </c>
      <c r="C15" s="74">
        <v>194943</v>
      </c>
      <c r="D15" s="11" t="s">
        <v>1914</v>
      </c>
      <c r="E15" s="11" t="s">
        <v>1915</v>
      </c>
      <c r="F15" s="11" t="s">
        <v>4692</v>
      </c>
      <c r="G15" t="s">
        <v>4234</v>
      </c>
    </row>
    <row r="16" spans="1:7" ht="16.5" x14ac:dyDescent="0.35">
      <c r="A16" s="24" t="s">
        <v>4233</v>
      </c>
      <c r="B16" s="26" t="s">
        <v>4250</v>
      </c>
      <c r="C16" s="74">
        <v>194946</v>
      </c>
      <c r="D16" s="11" t="s">
        <v>513</v>
      </c>
      <c r="E16" s="11" t="s">
        <v>514</v>
      </c>
      <c r="F16" s="11" t="s">
        <v>4693</v>
      </c>
      <c r="G16" t="s">
        <v>4234</v>
      </c>
    </row>
    <row r="17" spans="1:7" ht="16.5" x14ac:dyDescent="0.35">
      <c r="A17" s="24" t="s">
        <v>4233</v>
      </c>
      <c r="B17" s="26" t="s">
        <v>4250</v>
      </c>
      <c r="C17" s="74">
        <v>194948</v>
      </c>
      <c r="D17" s="11" t="s">
        <v>1918</v>
      </c>
      <c r="E17" s="11" t="s">
        <v>1919</v>
      </c>
      <c r="F17" s="11" t="s">
        <v>4695</v>
      </c>
      <c r="G17" t="s">
        <v>4234</v>
      </c>
    </row>
    <row r="18" spans="1:7" ht="16.5" x14ac:dyDescent="0.35">
      <c r="A18" s="24" t="s">
        <v>4233</v>
      </c>
      <c r="B18" s="26" t="s">
        <v>4250</v>
      </c>
      <c r="C18" s="74">
        <v>194947</v>
      </c>
      <c r="D18" s="11" t="s">
        <v>1916</v>
      </c>
      <c r="E18" s="11" t="s">
        <v>1917</v>
      </c>
      <c r="F18" s="11" t="s">
        <v>4702</v>
      </c>
      <c r="G18" t="s">
        <v>4234</v>
      </c>
    </row>
    <row r="19" spans="1:7" ht="16.5" x14ac:dyDescent="0.35">
      <c r="A19" s="24" t="s">
        <v>4233</v>
      </c>
      <c r="B19" s="26" t="s">
        <v>4251</v>
      </c>
      <c r="C19" s="74">
        <v>194951</v>
      </c>
      <c r="D19" s="11" t="s">
        <v>1920</v>
      </c>
      <c r="E19" s="11" t="s">
        <v>1921</v>
      </c>
      <c r="F19" s="11" t="s">
        <v>4690</v>
      </c>
      <c r="G19" t="s">
        <v>4234</v>
      </c>
    </row>
    <row r="20" spans="1:7" ht="16.5" x14ac:dyDescent="0.35">
      <c r="A20" s="24" t="s">
        <v>4233</v>
      </c>
      <c r="B20" s="26" t="s">
        <v>4251</v>
      </c>
      <c r="C20" s="74">
        <v>194949</v>
      </c>
      <c r="D20" s="11" t="s">
        <v>517</v>
      </c>
      <c r="E20" s="11" t="s">
        <v>518</v>
      </c>
      <c r="F20" s="11" t="s">
        <v>4694</v>
      </c>
      <c r="G20" t="s">
        <v>4234</v>
      </c>
    </row>
    <row r="21" spans="1:7" ht="16.5" x14ac:dyDescent="0.35">
      <c r="A21" s="24" t="s">
        <v>4233</v>
      </c>
      <c r="B21" s="26" t="s">
        <v>4251</v>
      </c>
      <c r="C21" s="74">
        <v>194950</v>
      </c>
      <c r="D21" s="11" t="s">
        <v>1918</v>
      </c>
      <c r="E21" s="11" t="s">
        <v>1919</v>
      </c>
      <c r="F21" s="11" t="s">
        <v>4696</v>
      </c>
      <c r="G21" t="s">
        <v>4234</v>
      </c>
    </row>
    <row r="22" spans="1:7" ht="16.5" x14ac:dyDescent="0.35">
      <c r="A22" s="24" t="s">
        <v>4233</v>
      </c>
      <c r="B22" s="26" t="s">
        <v>7082</v>
      </c>
      <c r="C22" s="74">
        <v>194957</v>
      </c>
      <c r="D22" s="11" t="s">
        <v>521</v>
      </c>
      <c r="E22" s="11" t="s">
        <v>522</v>
      </c>
      <c r="F22" s="11" t="s">
        <v>4679</v>
      </c>
      <c r="G22" t="s">
        <v>4234</v>
      </c>
    </row>
    <row r="23" spans="1:7" ht="16.5" x14ac:dyDescent="0.35">
      <c r="A23" s="24" t="s">
        <v>4233</v>
      </c>
      <c r="B23" s="26" t="s">
        <v>7082</v>
      </c>
      <c r="C23" s="74">
        <v>194958</v>
      </c>
      <c r="D23" s="11" t="s">
        <v>1922</v>
      </c>
      <c r="E23" s="11" t="s">
        <v>1923</v>
      </c>
      <c r="F23" s="11" t="s">
        <v>4686</v>
      </c>
      <c r="G23" t="s">
        <v>4234</v>
      </c>
    </row>
    <row r="24" spans="1:7" ht="16.5" x14ac:dyDescent="0.35">
      <c r="A24" s="24" t="s">
        <v>4233</v>
      </c>
      <c r="B24" s="26" t="s">
        <v>4252</v>
      </c>
      <c r="C24" s="74">
        <v>194963</v>
      </c>
      <c r="D24" s="11" t="s">
        <v>1924</v>
      </c>
      <c r="E24" s="11" t="s">
        <v>1925</v>
      </c>
      <c r="F24" s="11" t="s">
        <v>4687</v>
      </c>
      <c r="G24" t="s">
        <v>4234</v>
      </c>
    </row>
    <row r="25" spans="1:7" ht="16.5" x14ac:dyDescent="0.35">
      <c r="A25" s="24" t="s">
        <v>4233</v>
      </c>
      <c r="B25" s="26" t="s">
        <v>4252</v>
      </c>
      <c r="C25" s="74">
        <v>194962</v>
      </c>
      <c r="D25" s="11" t="s">
        <v>525</v>
      </c>
      <c r="E25" s="11" t="s">
        <v>526</v>
      </c>
      <c r="F25" s="11" t="s">
        <v>4689</v>
      </c>
      <c r="G25" t="s">
        <v>4234</v>
      </c>
    </row>
    <row r="26" spans="1:7" ht="16.5" x14ac:dyDescent="0.35">
      <c r="A26" s="24" t="s">
        <v>4233</v>
      </c>
      <c r="B26" s="26" t="s">
        <v>4252</v>
      </c>
      <c r="C26" s="74">
        <v>194965</v>
      </c>
      <c r="D26" s="11" t="s">
        <v>1928</v>
      </c>
      <c r="E26" s="11" t="s">
        <v>1929</v>
      </c>
      <c r="F26" s="11" t="s">
        <v>4697</v>
      </c>
      <c r="G26" t="s">
        <v>4234</v>
      </c>
    </row>
    <row r="27" spans="1:7" ht="16.5" x14ac:dyDescent="0.35">
      <c r="A27" s="24" t="s">
        <v>4233</v>
      </c>
      <c r="B27" s="26" t="s">
        <v>4252</v>
      </c>
      <c r="C27" s="74">
        <v>194964</v>
      </c>
      <c r="D27" s="11" t="s">
        <v>1926</v>
      </c>
      <c r="E27" s="11" t="s">
        <v>1927</v>
      </c>
      <c r="F27" s="11" t="s">
        <v>4703</v>
      </c>
      <c r="G27" t="s">
        <v>4234</v>
      </c>
    </row>
    <row r="28" spans="1:7" ht="16.5" x14ac:dyDescent="0.35">
      <c r="A28" s="24" t="s">
        <v>4233</v>
      </c>
      <c r="B28" s="26" t="s">
        <v>4253</v>
      </c>
      <c r="C28" s="74">
        <v>194966</v>
      </c>
      <c r="D28" s="11" t="s">
        <v>529</v>
      </c>
      <c r="E28" s="11" t="s">
        <v>530</v>
      </c>
      <c r="F28" s="11" t="s">
        <v>4678</v>
      </c>
      <c r="G28" t="s">
        <v>4234</v>
      </c>
    </row>
    <row r="29" spans="1:7" ht="16.5" x14ac:dyDescent="0.35">
      <c r="A29" s="24" t="s">
        <v>4233</v>
      </c>
      <c r="B29" s="26" t="s">
        <v>4253</v>
      </c>
      <c r="C29" s="74">
        <v>194967</v>
      </c>
      <c r="D29" s="11" t="s">
        <v>1930</v>
      </c>
      <c r="E29" s="11" t="s">
        <v>1931</v>
      </c>
      <c r="F29" s="11" t="s">
        <v>4680</v>
      </c>
      <c r="G29" t="s">
        <v>4234</v>
      </c>
    </row>
    <row r="30" spans="1:7" ht="16.5" x14ac:dyDescent="0.35">
      <c r="A30" s="24" t="s">
        <v>4233</v>
      </c>
      <c r="B30" s="26" t="s">
        <v>4253</v>
      </c>
      <c r="C30" s="74">
        <v>194968</v>
      </c>
      <c r="D30" s="11" t="s">
        <v>1932</v>
      </c>
      <c r="E30" s="11" t="s">
        <v>1933</v>
      </c>
      <c r="F30" s="11" t="s">
        <v>4699</v>
      </c>
      <c r="G30" t="s">
        <v>4234</v>
      </c>
    </row>
    <row r="31" spans="1:7" ht="16.5" x14ac:dyDescent="0.35">
      <c r="A31" s="24" t="s">
        <v>4233</v>
      </c>
      <c r="B31" s="26" t="s">
        <v>4254</v>
      </c>
      <c r="C31" s="74">
        <v>194969</v>
      </c>
      <c r="D31" s="11" t="s">
        <v>533</v>
      </c>
      <c r="E31" s="11" t="s">
        <v>1934</v>
      </c>
      <c r="F31" s="11" t="s">
        <v>4674</v>
      </c>
      <c r="G31" t="s">
        <v>4234</v>
      </c>
    </row>
    <row r="32" spans="1:7" ht="16.5" x14ac:dyDescent="0.35">
      <c r="A32" s="24" t="s">
        <v>4233</v>
      </c>
      <c r="B32" s="26" t="s">
        <v>4255</v>
      </c>
      <c r="C32" s="74">
        <v>194970</v>
      </c>
      <c r="D32" s="11" t="s">
        <v>1935</v>
      </c>
      <c r="E32" s="11" t="s">
        <v>1936</v>
      </c>
      <c r="F32" s="11" t="s">
        <v>4700</v>
      </c>
      <c r="G32" t="s">
        <v>4234</v>
      </c>
    </row>
    <row r="33" spans="1:7" ht="16.5" x14ac:dyDescent="0.35">
      <c r="A33" s="24" t="s">
        <v>4233</v>
      </c>
      <c r="B33" s="26" t="s">
        <v>4255</v>
      </c>
      <c r="C33" s="74">
        <v>194971</v>
      </c>
      <c r="D33" s="11" t="s">
        <v>1937</v>
      </c>
      <c r="E33" s="11" t="s">
        <v>1938</v>
      </c>
      <c r="F33" s="11" t="s">
        <v>4701</v>
      </c>
      <c r="G33" t="s">
        <v>4234</v>
      </c>
    </row>
    <row r="34" spans="1:7" ht="16.5" x14ac:dyDescent="0.35">
      <c r="A34" s="24" t="s">
        <v>4235</v>
      </c>
      <c r="B34" s="26" t="s">
        <v>4256</v>
      </c>
      <c r="C34" s="74">
        <v>194972</v>
      </c>
      <c r="D34" s="11" t="s">
        <v>541</v>
      </c>
      <c r="E34" s="11" t="s">
        <v>542</v>
      </c>
      <c r="F34" s="11" t="s">
        <v>4711</v>
      </c>
      <c r="G34" t="s">
        <v>4234</v>
      </c>
    </row>
    <row r="35" spans="1:7" ht="16.5" x14ac:dyDescent="0.35">
      <c r="A35" s="24" t="s">
        <v>4235</v>
      </c>
      <c r="B35" s="26" t="s">
        <v>4256</v>
      </c>
      <c r="C35" s="74">
        <v>194974</v>
      </c>
      <c r="D35" s="11" t="s">
        <v>1943</v>
      </c>
      <c r="E35" s="11" t="s">
        <v>1944</v>
      </c>
      <c r="F35" s="11" t="s">
        <v>4721</v>
      </c>
      <c r="G35" t="s">
        <v>4234</v>
      </c>
    </row>
    <row r="36" spans="1:7" ht="16.5" x14ac:dyDescent="0.35">
      <c r="A36" s="24" t="s">
        <v>4235</v>
      </c>
      <c r="B36" s="26" t="s">
        <v>4256</v>
      </c>
      <c r="C36" s="74">
        <v>194973</v>
      </c>
      <c r="D36" s="11" t="s">
        <v>1940</v>
      </c>
      <c r="E36" s="11" t="s">
        <v>1941</v>
      </c>
      <c r="F36" s="11" t="s">
        <v>4745</v>
      </c>
      <c r="G36" t="s">
        <v>4234</v>
      </c>
    </row>
    <row r="37" spans="1:7" ht="16.5" x14ac:dyDescent="0.35">
      <c r="A37" s="24" t="s">
        <v>4235</v>
      </c>
      <c r="B37" s="26" t="s">
        <v>4257</v>
      </c>
      <c r="C37" s="74">
        <v>194975</v>
      </c>
      <c r="D37" s="11" t="s">
        <v>545</v>
      </c>
      <c r="E37" s="11" t="s">
        <v>546</v>
      </c>
      <c r="F37" s="11" t="s">
        <v>4706</v>
      </c>
      <c r="G37" t="s">
        <v>4234</v>
      </c>
    </row>
    <row r="38" spans="1:7" ht="16.5" x14ac:dyDescent="0.35">
      <c r="A38" s="24" t="s">
        <v>4235</v>
      </c>
      <c r="B38" s="26" t="s">
        <v>4257</v>
      </c>
      <c r="C38" s="74">
        <v>194978</v>
      </c>
      <c r="D38" s="11" t="s">
        <v>1953</v>
      </c>
      <c r="E38" s="11" t="s">
        <v>1954</v>
      </c>
      <c r="F38" s="11" t="s">
        <v>4766</v>
      </c>
      <c r="G38" t="s">
        <v>4234</v>
      </c>
    </row>
    <row r="39" spans="1:7" ht="16.5" x14ac:dyDescent="0.35">
      <c r="A39" s="24" t="s">
        <v>4235</v>
      </c>
      <c r="B39" s="26" t="s">
        <v>4257</v>
      </c>
      <c r="C39" s="74">
        <v>220158</v>
      </c>
      <c r="D39" s="11" t="s">
        <v>1959</v>
      </c>
      <c r="E39" s="11" t="s">
        <v>1960</v>
      </c>
      <c r="F39" s="11" t="s">
        <v>4781</v>
      </c>
      <c r="G39" t="s">
        <v>4234</v>
      </c>
    </row>
    <row r="40" spans="1:7" ht="16.5" x14ac:dyDescent="0.35">
      <c r="A40" s="24" t="s">
        <v>4235</v>
      </c>
      <c r="B40" s="26" t="s">
        <v>4257</v>
      </c>
      <c r="C40" s="74">
        <v>194977</v>
      </c>
      <c r="D40" s="11" t="s">
        <v>1950</v>
      </c>
      <c r="E40" s="11" t="s">
        <v>1951</v>
      </c>
      <c r="F40" s="11" t="s">
        <v>4801</v>
      </c>
      <c r="G40" t="s">
        <v>4234</v>
      </c>
    </row>
    <row r="41" spans="1:7" ht="16.5" x14ac:dyDescent="0.35">
      <c r="A41" s="24" t="s">
        <v>4235</v>
      </c>
      <c r="B41" s="26" t="s">
        <v>4257</v>
      </c>
      <c r="C41" s="74">
        <v>194976</v>
      </c>
      <c r="D41" s="11" t="s">
        <v>1947</v>
      </c>
      <c r="E41" s="11" t="s">
        <v>1948</v>
      </c>
      <c r="F41" s="11" t="s">
        <v>4832</v>
      </c>
      <c r="G41" t="s">
        <v>4234</v>
      </c>
    </row>
    <row r="42" spans="1:7" ht="16.5" x14ac:dyDescent="0.35">
      <c r="A42" s="24" t="s">
        <v>4235</v>
      </c>
      <c r="B42" s="26" t="s">
        <v>4257</v>
      </c>
      <c r="C42" s="74">
        <v>220157</v>
      </c>
      <c r="D42" s="11" t="s">
        <v>1956</v>
      </c>
      <c r="E42" s="11" t="s">
        <v>1957</v>
      </c>
      <c r="F42" s="11" t="s">
        <v>4833</v>
      </c>
      <c r="G42" t="s">
        <v>4234</v>
      </c>
    </row>
    <row r="43" spans="1:7" ht="16.5" x14ac:dyDescent="0.35">
      <c r="A43" s="24" t="s">
        <v>4235</v>
      </c>
      <c r="B43" s="26" t="s">
        <v>4258</v>
      </c>
      <c r="C43" s="74">
        <v>194979</v>
      </c>
      <c r="D43" s="11" t="s">
        <v>549</v>
      </c>
      <c r="E43" s="11" t="s">
        <v>550</v>
      </c>
      <c r="F43" s="11" t="s">
        <v>4715</v>
      </c>
      <c r="G43" t="s">
        <v>4234</v>
      </c>
    </row>
    <row r="44" spans="1:7" ht="16.5" x14ac:dyDescent="0.35">
      <c r="A44" s="24" t="s">
        <v>4235</v>
      </c>
      <c r="B44" s="26" t="s">
        <v>7083</v>
      </c>
      <c r="C44" s="74">
        <v>220162</v>
      </c>
      <c r="D44" s="11" t="s">
        <v>545</v>
      </c>
      <c r="E44" s="11" t="s">
        <v>546</v>
      </c>
      <c r="F44" s="11" t="s">
        <v>4707</v>
      </c>
      <c r="G44" t="s">
        <v>4234</v>
      </c>
    </row>
    <row r="45" spans="1:7" ht="16.5" x14ac:dyDescent="0.35">
      <c r="A45" s="24" t="s">
        <v>4235</v>
      </c>
      <c r="B45" s="26" t="s">
        <v>7083</v>
      </c>
      <c r="C45" s="74">
        <v>220161</v>
      </c>
      <c r="D45" s="11" t="s">
        <v>1964</v>
      </c>
      <c r="E45" s="11" t="s">
        <v>1965</v>
      </c>
      <c r="F45" s="11" t="s">
        <v>4714</v>
      </c>
      <c r="G45" t="s">
        <v>4234</v>
      </c>
    </row>
    <row r="46" spans="1:7" ht="16.5" x14ac:dyDescent="0.35">
      <c r="A46" s="24" t="s">
        <v>4235</v>
      </c>
      <c r="B46" s="26" t="s">
        <v>7083</v>
      </c>
      <c r="C46" s="74">
        <v>194981</v>
      </c>
      <c r="D46" s="11" t="s">
        <v>553</v>
      </c>
      <c r="E46" s="11" t="s">
        <v>554</v>
      </c>
      <c r="F46" s="11" t="s">
        <v>4716</v>
      </c>
      <c r="G46" t="s">
        <v>4234</v>
      </c>
    </row>
    <row r="47" spans="1:7" ht="16.5" x14ac:dyDescent="0.35">
      <c r="A47" s="24" t="s">
        <v>4235</v>
      </c>
      <c r="B47" s="26" t="s">
        <v>7083</v>
      </c>
      <c r="C47" s="74">
        <v>194980</v>
      </c>
      <c r="D47" s="11" t="s">
        <v>1972</v>
      </c>
      <c r="E47" s="11" t="s">
        <v>1973</v>
      </c>
      <c r="F47" s="11" t="s">
        <v>4717</v>
      </c>
      <c r="G47" t="s">
        <v>4234</v>
      </c>
    </row>
    <row r="48" spans="1:7" ht="16.5" x14ac:dyDescent="0.35">
      <c r="A48" s="24" t="s">
        <v>4235</v>
      </c>
      <c r="B48" s="26" t="s">
        <v>7083</v>
      </c>
      <c r="C48" s="74">
        <v>194982</v>
      </c>
      <c r="D48" s="11" t="s">
        <v>1970</v>
      </c>
      <c r="E48" s="11" t="s">
        <v>1971</v>
      </c>
      <c r="F48" s="11" t="s">
        <v>4718</v>
      </c>
      <c r="G48" t="s">
        <v>4234</v>
      </c>
    </row>
    <row r="49" spans="1:7" ht="16.5" x14ac:dyDescent="0.35">
      <c r="A49" s="24" t="s">
        <v>4235</v>
      </c>
      <c r="B49" s="26" t="s">
        <v>7083</v>
      </c>
      <c r="C49" s="74">
        <v>194984</v>
      </c>
      <c r="D49" s="11" t="s">
        <v>1968</v>
      </c>
      <c r="E49" s="11" t="s">
        <v>1969</v>
      </c>
      <c r="F49" s="11" t="s">
        <v>4729</v>
      </c>
      <c r="G49" t="s">
        <v>4234</v>
      </c>
    </row>
    <row r="50" spans="1:7" ht="16.5" x14ac:dyDescent="0.35">
      <c r="A50" s="24" t="s">
        <v>4235</v>
      </c>
      <c r="B50" s="26" t="s">
        <v>7083</v>
      </c>
      <c r="C50" s="74">
        <v>220159</v>
      </c>
      <c r="D50" s="11" t="s">
        <v>1976</v>
      </c>
      <c r="E50" s="11" t="s">
        <v>1977</v>
      </c>
      <c r="F50" s="11" t="s">
        <v>4796</v>
      </c>
      <c r="G50" t="s">
        <v>4234</v>
      </c>
    </row>
    <row r="51" spans="1:7" ht="16.5" x14ac:dyDescent="0.35">
      <c r="A51" s="24" t="s">
        <v>4235</v>
      </c>
      <c r="B51" s="26" t="s">
        <v>7083</v>
      </c>
      <c r="C51" s="74">
        <v>194983</v>
      </c>
      <c r="D51" s="11" t="s">
        <v>1974</v>
      </c>
      <c r="E51" s="11" t="s">
        <v>1975</v>
      </c>
      <c r="F51" s="11" t="s">
        <v>4816</v>
      </c>
      <c r="G51" t="s">
        <v>4234</v>
      </c>
    </row>
    <row r="52" spans="1:7" ht="16.5" x14ac:dyDescent="0.35">
      <c r="A52" s="24" t="s">
        <v>4235</v>
      </c>
      <c r="B52" s="26" t="s">
        <v>7083</v>
      </c>
      <c r="C52" s="74">
        <v>220160</v>
      </c>
      <c r="D52" s="11" t="s">
        <v>1962</v>
      </c>
      <c r="E52" s="11" t="s">
        <v>1963</v>
      </c>
      <c r="F52" s="11" t="s">
        <v>4837</v>
      </c>
      <c r="G52" t="s">
        <v>4234</v>
      </c>
    </row>
    <row r="53" spans="1:7" ht="16.5" x14ac:dyDescent="0.35">
      <c r="A53" s="24" t="s">
        <v>4235</v>
      </c>
      <c r="B53" s="26" t="s">
        <v>7083</v>
      </c>
      <c r="C53" s="74">
        <v>220163</v>
      </c>
      <c r="D53" s="11" t="s">
        <v>1966</v>
      </c>
      <c r="E53" s="11" t="s">
        <v>1967</v>
      </c>
      <c r="F53" s="11" t="s">
        <v>4865</v>
      </c>
      <c r="G53" t="s">
        <v>4234</v>
      </c>
    </row>
    <row r="54" spans="1:7" ht="16.5" x14ac:dyDescent="0.35">
      <c r="A54" s="24" t="s">
        <v>4235</v>
      </c>
      <c r="B54" s="26" t="s">
        <v>4259</v>
      </c>
      <c r="C54" s="74">
        <v>194985</v>
      </c>
      <c r="D54" s="11" t="s">
        <v>557</v>
      </c>
      <c r="E54" s="11" t="s">
        <v>1978</v>
      </c>
      <c r="F54" s="11" t="s">
        <v>4722</v>
      </c>
      <c r="G54" t="s">
        <v>4234</v>
      </c>
    </row>
    <row r="55" spans="1:7" ht="16.5" x14ac:dyDescent="0.35">
      <c r="A55" s="24" t="s">
        <v>4235</v>
      </c>
      <c r="B55" s="26" t="s">
        <v>4260</v>
      </c>
      <c r="C55" s="74">
        <v>194986</v>
      </c>
      <c r="D55" s="11" t="s">
        <v>561</v>
      </c>
      <c r="E55" s="11" t="s">
        <v>562</v>
      </c>
      <c r="F55" s="11" t="s">
        <v>4723</v>
      </c>
      <c r="G55" t="s">
        <v>4234</v>
      </c>
    </row>
    <row r="56" spans="1:7" ht="16.5" x14ac:dyDescent="0.35">
      <c r="A56" s="24" t="s">
        <v>4235</v>
      </c>
      <c r="B56" s="26" t="s">
        <v>4260</v>
      </c>
      <c r="C56" s="74">
        <v>194989</v>
      </c>
      <c r="D56" s="11" t="s">
        <v>1990</v>
      </c>
      <c r="E56" s="11" t="s">
        <v>1991</v>
      </c>
      <c r="F56" s="11" t="s">
        <v>4735</v>
      </c>
      <c r="G56" t="s">
        <v>4234</v>
      </c>
    </row>
    <row r="57" spans="1:7" ht="16.5" x14ac:dyDescent="0.35">
      <c r="A57" s="24" t="s">
        <v>4235</v>
      </c>
      <c r="B57" s="26" t="s">
        <v>4260</v>
      </c>
      <c r="C57" s="74">
        <v>194990</v>
      </c>
      <c r="D57" s="11" t="s">
        <v>1986</v>
      </c>
      <c r="E57" s="11" t="s">
        <v>1987</v>
      </c>
      <c r="F57" s="11" t="s">
        <v>4736</v>
      </c>
      <c r="G57" t="s">
        <v>4234</v>
      </c>
    </row>
    <row r="58" spans="1:7" ht="16.5" x14ac:dyDescent="0.35">
      <c r="A58" s="24" t="s">
        <v>4235</v>
      </c>
      <c r="B58" s="26" t="s">
        <v>4260</v>
      </c>
      <c r="C58" s="74">
        <v>194988</v>
      </c>
      <c r="D58" s="11" t="s">
        <v>1983</v>
      </c>
      <c r="E58" s="11" t="s">
        <v>1984</v>
      </c>
      <c r="F58" s="11" t="s">
        <v>4803</v>
      </c>
      <c r="G58" t="s">
        <v>4234</v>
      </c>
    </row>
    <row r="59" spans="1:7" ht="16.5" x14ac:dyDescent="0.35">
      <c r="A59" s="24" t="s">
        <v>4235</v>
      </c>
      <c r="B59" s="26" t="s">
        <v>4260</v>
      </c>
      <c r="C59" s="74">
        <v>194987</v>
      </c>
      <c r="D59" s="11" t="s">
        <v>1980</v>
      </c>
      <c r="E59" s="11" t="s">
        <v>1981</v>
      </c>
      <c r="F59" s="11" t="s">
        <v>4847</v>
      </c>
      <c r="G59" t="s">
        <v>4234</v>
      </c>
    </row>
    <row r="60" spans="1:7" ht="16.5" x14ac:dyDescent="0.35">
      <c r="A60" s="24" t="s">
        <v>4235</v>
      </c>
      <c r="B60" s="26" t="s">
        <v>4261</v>
      </c>
      <c r="C60" s="74">
        <v>194994</v>
      </c>
      <c r="D60" s="11" t="s">
        <v>2004</v>
      </c>
      <c r="E60" s="11" t="s">
        <v>2005</v>
      </c>
      <c r="F60" s="11" t="s">
        <v>4724</v>
      </c>
      <c r="G60" t="s">
        <v>4234</v>
      </c>
    </row>
    <row r="61" spans="1:7" ht="16.5" x14ac:dyDescent="0.35">
      <c r="A61" s="24" t="s">
        <v>4235</v>
      </c>
      <c r="B61" s="26" t="s">
        <v>4261</v>
      </c>
      <c r="C61" s="74">
        <v>194991</v>
      </c>
      <c r="D61" s="11" t="s">
        <v>565</v>
      </c>
      <c r="E61" s="11" t="s">
        <v>566</v>
      </c>
      <c r="F61" s="11" t="s">
        <v>4737</v>
      </c>
      <c r="G61" t="s">
        <v>4234</v>
      </c>
    </row>
    <row r="62" spans="1:7" ht="16.5" x14ac:dyDescent="0.35">
      <c r="A62" s="24" t="s">
        <v>4235</v>
      </c>
      <c r="B62" s="26" t="s">
        <v>4261</v>
      </c>
      <c r="C62" s="74">
        <v>220164</v>
      </c>
      <c r="D62" s="11" t="s">
        <v>1997</v>
      </c>
      <c r="E62" s="11" t="s">
        <v>1998</v>
      </c>
      <c r="F62" s="11" t="s">
        <v>4738</v>
      </c>
      <c r="G62" t="s">
        <v>4234</v>
      </c>
    </row>
    <row r="63" spans="1:7" ht="16.5" x14ac:dyDescent="0.35">
      <c r="A63" s="24" t="s">
        <v>4235</v>
      </c>
      <c r="B63" s="26" t="s">
        <v>4261</v>
      </c>
      <c r="C63" s="74">
        <v>194995</v>
      </c>
      <c r="D63" s="11" t="s">
        <v>2001</v>
      </c>
      <c r="E63" s="11" t="s">
        <v>2002</v>
      </c>
      <c r="F63" s="11" t="s">
        <v>4740</v>
      </c>
      <c r="G63" t="s">
        <v>4234</v>
      </c>
    </row>
    <row r="64" spans="1:7" ht="16.5" x14ac:dyDescent="0.35">
      <c r="A64" s="24" t="s">
        <v>4235</v>
      </c>
      <c r="B64" s="26" t="s">
        <v>4261</v>
      </c>
      <c r="C64" s="74">
        <v>220166</v>
      </c>
      <c r="D64" s="11" t="s">
        <v>1993</v>
      </c>
      <c r="E64" s="11" t="s">
        <v>1994</v>
      </c>
      <c r="F64" s="11" t="s">
        <v>4749</v>
      </c>
      <c r="G64" t="s">
        <v>4234</v>
      </c>
    </row>
    <row r="65" spans="1:7" ht="16.5" x14ac:dyDescent="0.35">
      <c r="A65" s="24" t="s">
        <v>4235</v>
      </c>
      <c r="B65" s="26" t="s">
        <v>4261</v>
      </c>
      <c r="C65" s="74">
        <v>194993</v>
      </c>
      <c r="D65" s="11" t="s">
        <v>2007</v>
      </c>
      <c r="E65" s="11" t="s">
        <v>2008</v>
      </c>
      <c r="F65" s="11" t="s">
        <v>4778</v>
      </c>
      <c r="G65" t="s">
        <v>4234</v>
      </c>
    </row>
    <row r="66" spans="1:7" ht="16.5" x14ac:dyDescent="0.35">
      <c r="A66" s="24" t="s">
        <v>4235</v>
      </c>
      <c r="B66" s="26" t="s">
        <v>4261</v>
      </c>
      <c r="C66" s="74">
        <v>220168</v>
      </c>
      <c r="D66" s="11" t="s">
        <v>1999</v>
      </c>
      <c r="E66" s="11" t="s">
        <v>2000</v>
      </c>
      <c r="F66" s="11" t="s">
        <v>4794</v>
      </c>
      <c r="G66" t="s">
        <v>4234</v>
      </c>
    </row>
    <row r="67" spans="1:7" ht="16.5" x14ac:dyDescent="0.35">
      <c r="A67" s="24" t="s">
        <v>4235</v>
      </c>
      <c r="B67" s="26" t="s">
        <v>4261</v>
      </c>
      <c r="C67" s="74">
        <v>220165</v>
      </c>
      <c r="D67" s="11" t="s">
        <v>1995</v>
      </c>
      <c r="E67" s="11" t="s">
        <v>1996</v>
      </c>
      <c r="F67" s="11" t="s">
        <v>4824</v>
      </c>
      <c r="G67" t="s">
        <v>4234</v>
      </c>
    </row>
    <row r="68" spans="1:7" ht="16.5" x14ac:dyDescent="0.35">
      <c r="A68" s="24" t="s">
        <v>4235</v>
      </c>
      <c r="B68" s="26" t="s">
        <v>4261</v>
      </c>
      <c r="C68" s="74">
        <v>220167</v>
      </c>
      <c r="D68" s="11" t="s">
        <v>1296</v>
      </c>
      <c r="E68" s="11" t="s">
        <v>1297</v>
      </c>
      <c r="F68" s="11" t="s">
        <v>4834</v>
      </c>
      <c r="G68" t="s">
        <v>4234</v>
      </c>
    </row>
    <row r="69" spans="1:7" ht="16.5" x14ac:dyDescent="0.35">
      <c r="A69" s="24" t="s">
        <v>4235</v>
      </c>
      <c r="B69" s="26" t="s">
        <v>4261</v>
      </c>
      <c r="C69" s="74">
        <v>194992</v>
      </c>
      <c r="D69" s="11" t="s">
        <v>2011</v>
      </c>
      <c r="E69" s="11" t="s">
        <v>2012</v>
      </c>
      <c r="F69" s="11" t="s">
        <v>4850</v>
      </c>
      <c r="G69" t="s">
        <v>4234</v>
      </c>
    </row>
    <row r="70" spans="1:7" ht="16.5" x14ac:dyDescent="0.35">
      <c r="A70" s="24" t="s">
        <v>4235</v>
      </c>
      <c r="B70" s="26" t="s">
        <v>4262</v>
      </c>
      <c r="C70" s="74">
        <v>194998</v>
      </c>
      <c r="D70" s="11" t="s">
        <v>2020</v>
      </c>
      <c r="E70" s="11" t="s">
        <v>2021</v>
      </c>
      <c r="F70" s="11" t="s">
        <v>4709</v>
      </c>
      <c r="G70" t="s">
        <v>4234</v>
      </c>
    </row>
    <row r="71" spans="1:7" ht="16.5" x14ac:dyDescent="0.35">
      <c r="A71" s="24" t="s">
        <v>4235</v>
      </c>
      <c r="B71" s="26" t="s">
        <v>4262</v>
      </c>
      <c r="C71" s="74">
        <v>195000</v>
      </c>
      <c r="D71" s="11" t="s">
        <v>2017</v>
      </c>
      <c r="E71" s="11" t="s">
        <v>2018</v>
      </c>
      <c r="F71" s="11" t="s">
        <v>4712</v>
      </c>
      <c r="G71" t="s">
        <v>4234</v>
      </c>
    </row>
    <row r="72" spans="1:7" ht="16.5" x14ac:dyDescent="0.35">
      <c r="A72" s="24" t="s">
        <v>4235</v>
      </c>
      <c r="B72" s="26" t="s">
        <v>4262</v>
      </c>
      <c r="C72" s="74">
        <v>194997</v>
      </c>
      <c r="D72" s="11" t="s">
        <v>569</v>
      </c>
      <c r="E72" s="11" t="s">
        <v>570</v>
      </c>
      <c r="F72" s="11" t="s">
        <v>4739</v>
      </c>
      <c r="G72" t="s">
        <v>4234</v>
      </c>
    </row>
    <row r="73" spans="1:7" ht="16.5" x14ac:dyDescent="0.35">
      <c r="A73" s="24" t="s">
        <v>4235</v>
      </c>
      <c r="B73" s="26" t="s">
        <v>4262</v>
      </c>
      <c r="C73" s="74">
        <v>195001</v>
      </c>
      <c r="D73" s="11" t="s">
        <v>2014</v>
      </c>
      <c r="E73" s="11" t="s">
        <v>2015</v>
      </c>
      <c r="F73" s="11" t="s">
        <v>4743</v>
      </c>
      <c r="G73" t="s">
        <v>4234</v>
      </c>
    </row>
    <row r="74" spans="1:7" ht="16.5" x14ac:dyDescent="0.35">
      <c r="A74" s="24" t="s">
        <v>4235</v>
      </c>
      <c r="B74" s="26" t="s">
        <v>4262</v>
      </c>
      <c r="C74" s="74">
        <v>194999</v>
      </c>
      <c r="D74" s="11" t="s">
        <v>2024</v>
      </c>
      <c r="E74" s="11" t="s">
        <v>2025</v>
      </c>
      <c r="F74" s="11" t="s">
        <v>4856</v>
      </c>
      <c r="G74" t="s">
        <v>4234</v>
      </c>
    </row>
    <row r="75" spans="1:7" ht="16.5" x14ac:dyDescent="0.35">
      <c r="A75" s="24" t="s">
        <v>4235</v>
      </c>
      <c r="B75" s="26" t="s">
        <v>4263</v>
      </c>
      <c r="C75" s="74">
        <v>195002</v>
      </c>
      <c r="D75" s="11" t="s">
        <v>573</v>
      </c>
      <c r="E75" s="11" t="s">
        <v>574</v>
      </c>
      <c r="F75" s="11" t="s">
        <v>4771</v>
      </c>
      <c r="G75" t="s">
        <v>4234</v>
      </c>
    </row>
    <row r="76" spans="1:7" ht="16.5" x14ac:dyDescent="0.35">
      <c r="A76" s="24" t="s">
        <v>4235</v>
      </c>
      <c r="B76" s="26" t="s">
        <v>4264</v>
      </c>
      <c r="C76" s="74">
        <v>195005</v>
      </c>
      <c r="D76" s="11" t="s">
        <v>2035</v>
      </c>
      <c r="E76" s="11" t="s">
        <v>2036</v>
      </c>
      <c r="F76" s="11" t="s">
        <v>4705</v>
      </c>
      <c r="G76" t="s">
        <v>4234</v>
      </c>
    </row>
    <row r="77" spans="1:7" ht="16.5" x14ac:dyDescent="0.35">
      <c r="A77" s="24" t="s">
        <v>4235</v>
      </c>
      <c r="B77" s="26" t="s">
        <v>4264</v>
      </c>
      <c r="C77" s="74">
        <v>195006</v>
      </c>
      <c r="D77" s="11" t="s">
        <v>2028</v>
      </c>
      <c r="E77" s="11" t="s">
        <v>2029</v>
      </c>
      <c r="F77" s="11" t="s">
        <v>4710</v>
      </c>
      <c r="G77" t="s">
        <v>4234</v>
      </c>
    </row>
    <row r="78" spans="1:7" ht="16.5" x14ac:dyDescent="0.35">
      <c r="A78" s="24" t="s">
        <v>4235</v>
      </c>
      <c r="B78" s="26" t="s">
        <v>4264</v>
      </c>
      <c r="C78" s="74">
        <v>195003</v>
      </c>
      <c r="D78" s="11" t="s">
        <v>577</v>
      </c>
      <c r="E78" s="11" t="s">
        <v>578</v>
      </c>
      <c r="F78" s="11" t="s">
        <v>4746</v>
      </c>
      <c r="G78" t="s">
        <v>4234</v>
      </c>
    </row>
    <row r="79" spans="1:7" ht="16.5" x14ac:dyDescent="0.35">
      <c r="A79" s="24" t="s">
        <v>4235</v>
      </c>
      <c r="B79" s="26" t="s">
        <v>4264</v>
      </c>
      <c r="C79" s="74">
        <v>195004</v>
      </c>
      <c r="D79" s="11" t="s">
        <v>2032</v>
      </c>
      <c r="E79" s="11" t="s">
        <v>2033</v>
      </c>
      <c r="F79" s="11" t="s">
        <v>4768</v>
      </c>
      <c r="G79" t="s">
        <v>4234</v>
      </c>
    </row>
    <row r="80" spans="1:7" ht="16.5" x14ac:dyDescent="0.35">
      <c r="A80" s="24" t="s">
        <v>4235</v>
      </c>
      <c r="B80" s="26" t="s">
        <v>4265</v>
      </c>
      <c r="C80" s="74">
        <v>195007</v>
      </c>
      <c r="D80" s="11" t="s">
        <v>581</v>
      </c>
      <c r="E80" s="11" t="s">
        <v>582</v>
      </c>
      <c r="F80" s="11" t="s">
        <v>4752</v>
      </c>
      <c r="G80" t="s">
        <v>4234</v>
      </c>
    </row>
    <row r="81" spans="1:7" ht="16.5" x14ac:dyDescent="0.35">
      <c r="A81" s="24" t="s">
        <v>4235</v>
      </c>
      <c r="B81" s="26" t="s">
        <v>4265</v>
      </c>
      <c r="C81" s="74">
        <v>195008</v>
      </c>
      <c r="D81" s="11" t="s">
        <v>2042</v>
      </c>
      <c r="E81" s="11" t="s">
        <v>2043</v>
      </c>
      <c r="F81" s="11" t="s">
        <v>4755</v>
      </c>
      <c r="G81" t="s">
        <v>4234</v>
      </c>
    </row>
    <row r="82" spans="1:7" ht="16.5" x14ac:dyDescent="0.35">
      <c r="A82" s="24" t="s">
        <v>4235</v>
      </c>
      <c r="B82" s="26" t="s">
        <v>4265</v>
      </c>
      <c r="C82" s="74">
        <v>195009</v>
      </c>
      <c r="D82" s="11" t="s">
        <v>2038</v>
      </c>
      <c r="E82" s="11" t="s">
        <v>2039</v>
      </c>
      <c r="F82" s="11" t="s">
        <v>4779</v>
      </c>
      <c r="G82" t="s">
        <v>4234</v>
      </c>
    </row>
    <row r="83" spans="1:7" ht="16.5" x14ac:dyDescent="0.35">
      <c r="A83" s="24" t="s">
        <v>4235</v>
      </c>
      <c r="B83" s="26" t="s">
        <v>4266</v>
      </c>
      <c r="C83" s="74">
        <v>195010</v>
      </c>
      <c r="D83" s="11" t="s">
        <v>585</v>
      </c>
      <c r="E83" s="11" t="s">
        <v>586</v>
      </c>
      <c r="F83" s="11" t="s">
        <v>4759</v>
      </c>
      <c r="G83" t="s">
        <v>4234</v>
      </c>
    </row>
    <row r="84" spans="1:7" ht="16.5" x14ac:dyDescent="0.35">
      <c r="A84" s="24" t="s">
        <v>4235</v>
      </c>
      <c r="B84" s="26" t="s">
        <v>4267</v>
      </c>
      <c r="C84" s="74">
        <v>195012</v>
      </c>
      <c r="D84" s="11" t="s">
        <v>2052</v>
      </c>
      <c r="E84" s="11" t="s">
        <v>2053</v>
      </c>
      <c r="F84" s="11" t="s">
        <v>4741</v>
      </c>
      <c r="G84" t="s">
        <v>4234</v>
      </c>
    </row>
    <row r="85" spans="1:7" ht="16.5" x14ac:dyDescent="0.35">
      <c r="A85" s="24" t="s">
        <v>4235</v>
      </c>
      <c r="B85" s="26" t="s">
        <v>4267</v>
      </c>
      <c r="C85" s="74">
        <v>195017</v>
      </c>
      <c r="D85" s="11" t="s">
        <v>2055</v>
      </c>
      <c r="E85" s="11" t="s">
        <v>2056</v>
      </c>
      <c r="F85" s="11" t="s">
        <v>4747</v>
      </c>
      <c r="G85" t="s">
        <v>4234</v>
      </c>
    </row>
    <row r="86" spans="1:7" ht="16.5" x14ac:dyDescent="0.35">
      <c r="A86" s="24" t="s">
        <v>4235</v>
      </c>
      <c r="B86" s="26" t="s">
        <v>4267</v>
      </c>
      <c r="C86" s="74">
        <v>195011</v>
      </c>
      <c r="D86" s="11" t="s">
        <v>589</v>
      </c>
      <c r="E86" s="11" t="s">
        <v>590</v>
      </c>
      <c r="F86" s="11" t="s">
        <v>4750</v>
      </c>
      <c r="G86" t="s">
        <v>4234</v>
      </c>
    </row>
    <row r="87" spans="1:7" ht="16.5" x14ac:dyDescent="0.35">
      <c r="A87" s="24" t="s">
        <v>4235</v>
      </c>
      <c r="B87" s="26" t="s">
        <v>4267</v>
      </c>
      <c r="C87" s="74">
        <v>195015</v>
      </c>
      <c r="D87" s="11" t="s">
        <v>2061</v>
      </c>
      <c r="E87" s="11" t="s">
        <v>2062</v>
      </c>
      <c r="F87" s="11" t="s">
        <v>4800</v>
      </c>
      <c r="G87" t="s">
        <v>4234</v>
      </c>
    </row>
    <row r="88" spans="1:7" ht="16.5" x14ac:dyDescent="0.35">
      <c r="A88" s="24" t="s">
        <v>4235</v>
      </c>
      <c r="B88" s="26" t="s">
        <v>4267</v>
      </c>
      <c r="C88" s="74">
        <v>195019</v>
      </c>
      <c r="D88" s="11" t="s">
        <v>2058</v>
      </c>
      <c r="E88" s="11" t="s">
        <v>2059</v>
      </c>
      <c r="F88" s="11" t="s">
        <v>4811</v>
      </c>
      <c r="G88" t="s">
        <v>4234</v>
      </c>
    </row>
    <row r="89" spans="1:7" ht="16.5" x14ac:dyDescent="0.35">
      <c r="A89" s="24" t="s">
        <v>4235</v>
      </c>
      <c r="B89" s="26" t="s">
        <v>4267</v>
      </c>
      <c r="C89" s="74">
        <v>195013</v>
      </c>
      <c r="D89" s="11" t="s">
        <v>1389</v>
      </c>
      <c r="E89" s="11" t="s">
        <v>1390</v>
      </c>
      <c r="F89" s="11" t="s">
        <v>4830</v>
      </c>
      <c r="G89" t="s">
        <v>4234</v>
      </c>
    </row>
    <row r="90" spans="1:7" ht="16.5" x14ac:dyDescent="0.35">
      <c r="A90" s="24" t="s">
        <v>4235</v>
      </c>
      <c r="B90" s="26" t="s">
        <v>4267</v>
      </c>
      <c r="C90" s="74">
        <v>195018</v>
      </c>
      <c r="D90" s="11" t="s">
        <v>2049</v>
      </c>
      <c r="E90" s="11" t="s">
        <v>2050</v>
      </c>
      <c r="F90" s="11" t="s">
        <v>4840</v>
      </c>
      <c r="G90" t="s">
        <v>4234</v>
      </c>
    </row>
    <row r="91" spans="1:7" ht="16.5" x14ac:dyDescent="0.35">
      <c r="A91" s="24" t="s">
        <v>4235</v>
      </c>
      <c r="B91" s="26" t="s">
        <v>4267</v>
      </c>
      <c r="C91" s="74">
        <v>195014</v>
      </c>
      <c r="D91" s="11" t="s">
        <v>2066</v>
      </c>
      <c r="E91" s="11" t="s">
        <v>2067</v>
      </c>
      <c r="F91" s="11" t="s">
        <v>4855</v>
      </c>
      <c r="G91" t="s">
        <v>4234</v>
      </c>
    </row>
    <row r="92" spans="1:7" ht="16.5" x14ac:dyDescent="0.35">
      <c r="A92" s="24" t="s">
        <v>4235</v>
      </c>
      <c r="B92" s="26" t="s">
        <v>4267</v>
      </c>
      <c r="C92" s="74">
        <v>195016</v>
      </c>
      <c r="D92" s="11" t="s">
        <v>2046</v>
      </c>
      <c r="E92" s="11" t="s">
        <v>2047</v>
      </c>
      <c r="F92" s="11" t="s">
        <v>4860</v>
      </c>
      <c r="G92" t="s">
        <v>4234</v>
      </c>
    </row>
    <row r="93" spans="1:7" ht="16.5" x14ac:dyDescent="0.35">
      <c r="A93" s="24" t="s">
        <v>4235</v>
      </c>
      <c r="B93" s="26" t="s">
        <v>7084</v>
      </c>
      <c r="C93" s="74">
        <v>195021</v>
      </c>
      <c r="D93" s="11" t="s">
        <v>2055</v>
      </c>
      <c r="E93" s="11" t="s">
        <v>2056</v>
      </c>
      <c r="F93" s="11" t="s">
        <v>4748</v>
      </c>
      <c r="G93" t="s">
        <v>4234</v>
      </c>
    </row>
    <row r="94" spans="1:7" ht="16.5" x14ac:dyDescent="0.35">
      <c r="A94" s="24" t="s">
        <v>4235</v>
      </c>
      <c r="B94" s="26" t="s">
        <v>7084</v>
      </c>
      <c r="C94" s="74">
        <v>195020</v>
      </c>
      <c r="D94" s="11" t="s">
        <v>593</v>
      </c>
      <c r="E94" s="11" t="s">
        <v>594</v>
      </c>
      <c r="F94" s="11" t="s">
        <v>4760</v>
      </c>
      <c r="G94" t="s">
        <v>4234</v>
      </c>
    </row>
    <row r="95" spans="1:7" ht="16.5" x14ac:dyDescent="0.35">
      <c r="A95" s="24" t="s">
        <v>4235</v>
      </c>
      <c r="B95" s="26" t="s">
        <v>7084</v>
      </c>
      <c r="C95" s="74">
        <v>195022</v>
      </c>
      <c r="D95" s="11" t="s">
        <v>2069</v>
      </c>
      <c r="E95" s="11" t="s">
        <v>2070</v>
      </c>
      <c r="F95" s="11" t="s">
        <v>4862</v>
      </c>
      <c r="G95" t="s">
        <v>4234</v>
      </c>
    </row>
    <row r="96" spans="1:7" ht="16.5" x14ac:dyDescent="0.35">
      <c r="A96" s="24" t="s">
        <v>4235</v>
      </c>
      <c r="B96" s="26" t="s">
        <v>4268</v>
      </c>
      <c r="C96" s="74">
        <v>195023</v>
      </c>
      <c r="D96" s="11" t="s">
        <v>597</v>
      </c>
      <c r="E96" s="11" t="s">
        <v>598</v>
      </c>
      <c r="F96" s="11" t="s">
        <v>4767</v>
      </c>
      <c r="G96" t="s">
        <v>4234</v>
      </c>
    </row>
    <row r="97" spans="1:7" ht="16.5" x14ac:dyDescent="0.35">
      <c r="A97" s="24" t="s">
        <v>4235</v>
      </c>
      <c r="B97" s="26" t="s">
        <v>4269</v>
      </c>
      <c r="C97" s="74">
        <v>195024</v>
      </c>
      <c r="D97" s="11" t="s">
        <v>601</v>
      </c>
      <c r="E97" s="11" t="s">
        <v>602</v>
      </c>
      <c r="F97" s="11" t="s">
        <v>4772</v>
      </c>
      <c r="G97" t="s">
        <v>4234</v>
      </c>
    </row>
    <row r="98" spans="1:7" ht="16.5" x14ac:dyDescent="0.35">
      <c r="A98" s="24" t="s">
        <v>4235</v>
      </c>
      <c r="B98" s="26" t="s">
        <v>4270</v>
      </c>
      <c r="C98" s="74">
        <v>195025</v>
      </c>
      <c r="D98" s="11" t="s">
        <v>605</v>
      </c>
      <c r="E98" s="11" t="s">
        <v>606</v>
      </c>
      <c r="F98" s="11" t="s">
        <v>4774</v>
      </c>
      <c r="G98" t="s">
        <v>4234</v>
      </c>
    </row>
    <row r="99" spans="1:7" ht="16.5" x14ac:dyDescent="0.35">
      <c r="A99" s="24" t="s">
        <v>4235</v>
      </c>
      <c r="B99" s="26" t="s">
        <v>4270</v>
      </c>
      <c r="C99" s="74">
        <v>195026</v>
      </c>
      <c r="D99" s="11" t="s">
        <v>1764</v>
      </c>
      <c r="E99" s="11" t="s">
        <v>66</v>
      </c>
      <c r="F99" s="11" t="s">
        <v>4831</v>
      </c>
      <c r="G99" t="s">
        <v>4234</v>
      </c>
    </row>
    <row r="100" spans="1:7" ht="16.5" x14ac:dyDescent="0.35">
      <c r="A100" s="24" t="s">
        <v>4235</v>
      </c>
      <c r="B100" s="26" t="s">
        <v>4271</v>
      </c>
      <c r="C100" s="74">
        <v>195028</v>
      </c>
      <c r="D100" s="11" t="s">
        <v>2076</v>
      </c>
      <c r="E100" s="11" t="s">
        <v>2077</v>
      </c>
      <c r="F100" s="11" t="s">
        <v>4763</v>
      </c>
      <c r="G100" t="s">
        <v>4234</v>
      </c>
    </row>
    <row r="101" spans="1:7" ht="16.5" x14ac:dyDescent="0.35">
      <c r="A101" s="24" t="s">
        <v>4235</v>
      </c>
      <c r="B101" s="26" t="s">
        <v>4271</v>
      </c>
      <c r="C101" s="74">
        <v>195027</v>
      </c>
      <c r="D101" s="11" t="s">
        <v>609</v>
      </c>
      <c r="E101" s="11" t="s">
        <v>610</v>
      </c>
      <c r="F101" s="11" t="s">
        <v>4777</v>
      </c>
      <c r="G101" t="s">
        <v>4234</v>
      </c>
    </row>
    <row r="102" spans="1:7" ht="16.5" x14ac:dyDescent="0.35">
      <c r="A102" s="24" t="s">
        <v>4235</v>
      </c>
      <c r="B102" s="26" t="s">
        <v>4272</v>
      </c>
      <c r="C102" s="74">
        <v>195030</v>
      </c>
      <c r="D102" s="11" t="s">
        <v>2080</v>
      </c>
      <c r="E102" s="11" t="s">
        <v>2081</v>
      </c>
      <c r="F102" s="11" t="s">
        <v>4770</v>
      </c>
      <c r="G102" t="s">
        <v>4234</v>
      </c>
    </row>
    <row r="103" spans="1:7" ht="16.5" x14ac:dyDescent="0.35">
      <c r="A103" s="24" t="s">
        <v>4235</v>
      </c>
      <c r="B103" s="26" t="s">
        <v>4272</v>
      </c>
      <c r="C103" s="74">
        <v>195029</v>
      </c>
      <c r="D103" s="11" t="s">
        <v>613</v>
      </c>
      <c r="E103" s="11" t="s">
        <v>614</v>
      </c>
      <c r="F103" s="11" t="s">
        <v>4782</v>
      </c>
      <c r="G103" t="s">
        <v>4234</v>
      </c>
    </row>
    <row r="104" spans="1:7" ht="16.5" x14ac:dyDescent="0.35">
      <c r="A104" s="24" t="s">
        <v>4235</v>
      </c>
      <c r="B104" s="26" t="s">
        <v>4272</v>
      </c>
      <c r="C104" s="74">
        <v>220169</v>
      </c>
      <c r="D104" s="11" t="s">
        <v>2083</v>
      </c>
      <c r="E104" s="11" t="s">
        <v>2084</v>
      </c>
      <c r="F104" s="11" t="s">
        <v>4839</v>
      </c>
      <c r="G104" t="s">
        <v>4234</v>
      </c>
    </row>
    <row r="105" spans="1:7" ht="16.5" x14ac:dyDescent="0.35">
      <c r="A105" s="24" t="s">
        <v>4235</v>
      </c>
      <c r="B105" s="26" t="s">
        <v>4273</v>
      </c>
      <c r="C105" s="74">
        <v>195035</v>
      </c>
      <c r="D105" s="11" t="s">
        <v>2095</v>
      </c>
      <c r="E105" s="11" t="s">
        <v>2096</v>
      </c>
      <c r="F105" s="11" t="s">
        <v>4732</v>
      </c>
      <c r="G105" t="s">
        <v>4234</v>
      </c>
    </row>
    <row r="106" spans="1:7" ht="16.5" x14ac:dyDescent="0.35">
      <c r="A106" s="24" t="s">
        <v>4235</v>
      </c>
      <c r="B106" s="26" t="s">
        <v>4273</v>
      </c>
      <c r="C106" s="74">
        <v>195040</v>
      </c>
      <c r="D106" s="11" t="s">
        <v>2042</v>
      </c>
      <c r="E106" s="11" t="s">
        <v>2043</v>
      </c>
      <c r="F106" s="11" t="s">
        <v>7288</v>
      </c>
      <c r="G106" t="s">
        <v>4234</v>
      </c>
    </row>
    <row r="107" spans="1:7" ht="16.5" x14ac:dyDescent="0.35">
      <c r="A107" s="24" t="s">
        <v>4235</v>
      </c>
      <c r="B107" s="26" t="s">
        <v>4273</v>
      </c>
      <c r="C107" s="74">
        <v>195034</v>
      </c>
      <c r="D107" s="11" t="s">
        <v>2098</v>
      </c>
      <c r="E107" s="11" t="s">
        <v>2099</v>
      </c>
      <c r="F107" s="11" t="s">
        <v>4762</v>
      </c>
      <c r="G107" t="s">
        <v>4234</v>
      </c>
    </row>
    <row r="108" spans="1:7" ht="16.5" x14ac:dyDescent="0.35">
      <c r="A108" s="24" t="s">
        <v>4235</v>
      </c>
      <c r="B108" s="26" t="s">
        <v>4273</v>
      </c>
      <c r="C108" s="74">
        <v>195031</v>
      </c>
      <c r="D108" s="11" t="s">
        <v>617</v>
      </c>
      <c r="E108" s="11" t="s">
        <v>618</v>
      </c>
      <c r="F108" s="11" t="s">
        <v>4784</v>
      </c>
      <c r="G108" t="s">
        <v>4234</v>
      </c>
    </row>
    <row r="109" spans="1:7" ht="16.5" x14ac:dyDescent="0.35">
      <c r="A109" s="24" t="s">
        <v>4235</v>
      </c>
      <c r="B109" s="26" t="s">
        <v>4273</v>
      </c>
      <c r="C109" s="74">
        <v>195038</v>
      </c>
      <c r="D109" s="11" t="s">
        <v>2102</v>
      </c>
      <c r="E109" s="11" t="s">
        <v>2103</v>
      </c>
      <c r="F109" s="11" t="s">
        <v>4807</v>
      </c>
      <c r="G109" t="s">
        <v>4234</v>
      </c>
    </row>
    <row r="110" spans="1:7" ht="16.5" x14ac:dyDescent="0.35">
      <c r="A110" s="24" t="s">
        <v>4235</v>
      </c>
      <c r="B110" s="26" t="s">
        <v>4273</v>
      </c>
      <c r="C110" s="74">
        <v>195036</v>
      </c>
      <c r="D110" s="11" t="s">
        <v>2085</v>
      </c>
      <c r="E110" s="11" t="s">
        <v>2086</v>
      </c>
      <c r="F110" s="11" t="s">
        <v>4813</v>
      </c>
      <c r="G110" t="s">
        <v>4234</v>
      </c>
    </row>
    <row r="111" spans="1:7" ht="16.5" x14ac:dyDescent="0.35">
      <c r="A111" s="24" t="s">
        <v>4235</v>
      </c>
      <c r="B111" s="26" t="s">
        <v>4273</v>
      </c>
      <c r="C111" s="74">
        <v>220172</v>
      </c>
      <c r="D111" s="11" t="s">
        <v>2107</v>
      </c>
      <c r="E111" s="11" t="s">
        <v>2108</v>
      </c>
      <c r="F111" s="11" t="s">
        <v>4821</v>
      </c>
      <c r="G111" t="s">
        <v>4234</v>
      </c>
    </row>
    <row r="112" spans="1:7" ht="16.5" x14ac:dyDescent="0.35">
      <c r="A112" s="24" t="s">
        <v>4235</v>
      </c>
      <c r="B112" s="26" t="s">
        <v>4273</v>
      </c>
      <c r="C112" s="74">
        <v>220171</v>
      </c>
      <c r="D112" s="11" t="s">
        <v>2109</v>
      </c>
      <c r="E112" s="11" t="s">
        <v>2110</v>
      </c>
      <c r="F112" s="11" t="s">
        <v>4823</v>
      </c>
      <c r="G112" t="s">
        <v>4234</v>
      </c>
    </row>
    <row r="113" spans="1:7" ht="16.5" x14ac:dyDescent="0.35">
      <c r="A113" s="24" t="s">
        <v>4235</v>
      </c>
      <c r="B113" s="26" t="s">
        <v>4273</v>
      </c>
      <c r="C113" s="74">
        <v>195033</v>
      </c>
      <c r="D113" s="11" t="s">
        <v>2113</v>
      </c>
      <c r="E113" s="11" t="s">
        <v>1505</v>
      </c>
      <c r="F113" s="11" t="s">
        <v>4828</v>
      </c>
      <c r="G113" t="s">
        <v>4234</v>
      </c>
    </row>
    <row r="114" spans="1:7" ht="16.5" x14ac:dyDescent="0.35">
      <c r="A114" s="24" t="s">
        <v>4235</v>
      </c>
      <c r="B114" s="26" t="s">
        <v>4273</v>
      </c>
      <c r="C114" s="74">
        <v>195032</v>
      </c>
      <c r="D114" s="11" t="s">
        <v>1245</v>
      </c>
      <c r="E114" s="11" t="s">
        <v>1246</v>
      </c>
      <c r="F114" s="11" t="s">
        <v>4843</v>
      </c>
      <c r="G114" t="s">
        <v>4234</v>
      </c>
    </row>
    <row r="115" spans="1:7" ht="16.5" x14ac:dyDescent="0.35">
      <c r="A115" s="24" t="s">
        <v>4235</v>
      </c>
      <c r="B115" s="26" t="s">
        <v>4273</v>
      </c>
      <c r="C115" s="74">
        <v>220170</v>
      </c>
      <c r="D115" s="11" t="s">
        <v>2111</v>
      </c>
      <c r="E115" s="11" t="s">
        <v>2112</v>
      </c>
      <c r="F115" s="11" t="s">
        <v>4848</v>
      </c>
      <c r="G115" t="s">
        <v>4234</v>
      </c>
    </row>
    <row r="116" spans="1:7" ht="16.5" x14ac:dyDescent="0.35">
      <c r="A116" s="24" t="s">
        <v>4235</v>
      </c>
      <c r="B116" s="26" t="s">
        <v>4273</v>
      </c>
      <c r="C116" s="74">
        <v>195037</v>
      </c>
      <c r="D116" s="11" t="s">
        <v>2092</v>
      </c>
      <c r="E116" s="11" t="s">
        <v>2093</v>
      </c>
      <c r="F116" s="11" t="s">
        <v>4853</v>
      </c>
      <c r="G116" t="s">
        <v>4234</v>
      </c>
    </row>
    <row r="117" spans="1:7" ht="16.5" x14ac:dyDescent="0.35">
      <c r="A117" s="24" t="s">
        <v>4235</v>
      </c>
      <c r="B117" s="26" t="s">
        <v>4273</v>
      </c>
      <c r="C117" s="74">
        <v>195039</v>
      </c>
      <c r="D117" s="11" t="s">
        <v>2089</v>
      </c>
      <c r="E117" s="11" t="s">
        <v>2090</v>
      </c>
      <c r="F117" s="11" t="s">
        <v>4864</v>
      </c>
      <c r="G117" t="s">
        <v>4234</v>
      </c>
    </row>
    <row r="118" spans="1:7" ht="16.5" x14ac:dyDescent="0.35">
      <c r="A118" s="24" t="s">
        <v>4235</v>
      </c>
      <c r="B118" s="26" t="s">
        <v>4274</v>
      </c>
      <c r="C118" s="74">
        <v>195042</v>
      </c>
      <c r="D118" s="11" t="s">
        <v>2116</v>
      </c>
      <c r="E118" s="11" t="s">
        <v>2117</v>
      </c>
      <c r="F118" s="11" t="s">
        <v>4756</v>
      </c>
      <c r="G118" t="s">
        <v>4234</v>
      </c>
    </row>
    <row r="119" spans="1:7" ht="16.5" x14ac:dyDescent="0.35">
      <c r="A119" s="24" t="s">
        <v>4235</v>
      </c>
      <c r="B119" s="26" t="s">
        <v>4274</v>
      </c>
      <c r="C119" s="74">
        <v>195043</v>
      </c>
      <c r="D119" s="11" t="s">
        <v>2119</v>
      </c>
      <c r="E119" s="11" t="s">
        <v>2120</v>
      </c>
      <c r="F119" s="11" t="s">
        <v>4757</v>
      </c>
      <c r="G119" t="s">
        <v>4234</v>
      </c>
    </row>
    <row r="120" spans="1:7" ht="16.5" x14ac:dyDescent="0.35">
      <c r="A120" s="24" t="s">
        <v>4235</v>
      </c>
      <c r="B120" s="26" t="s">
        <v>4274</v>
      </c>
      <c r="C120" s="74">
        <v>195041</v>
      </c>
      <c r="D120" s="11" t="s">
        <v>621</v>
      </c>
      <c r="E120" s="11" t="s">
        <v>622</v>
      </c>
      <c r="F120" s="11" t="s">
        <v>4786</v>
      </c>
      <c r="G120" t="s">
        <v>4234</v>
      </c>
    </row>
    <row r="121" spans="1:7" ht="16.5" x14ac:dyDescent="0.35">
      <c r="A121" s="24" t="s">
        <v>4235</v>
      </c>
      <c r="B121" s="26" t="s">
        <v>4275</v>
      </c>
      <c r="C121" s="74">
        <v>195045</v>
      </c>
      <c r="D121" s="11" t="s">
        <v>2123</v>
      </c>
      <c r="E121" s="11" t="s">
        <v>2124</v>
      </c>
      <c r="F121" s="11" t="s">
        <v>4785</v>
      </c>
      <c r="G121" t="s">
        <v>4234</v>
      </c>
    </row>
    <row r="122" spans="1:7" ht="16.5" x14ac:dyDescent="0.35">
      <c r="A122" s="24" t="s">
        <v>4235</v>
      </c>
      <c r="B122" s="26" t="s">
        <v>4275</v>
      </c>
      <c r="C122" s="74">
        <v>195044</v>
      </c>
      <c r="D122" s="11" t="s">
        <v>625</v>
      </c>
      <c r="E122" s="11" t="s">
        <v>626</v>
      </c>
      <c r="F122" s="11" t="s">
        <v>4787</v>
      </c>
      <c r="G122" t="s">
        <v>4234</v>
      </c>
    </row>
    <row r="123" spans="1:7" ht="16.5" x14ac:dyDescent="0.35">
      <c r="A123" s="24" t="s">
        <v>4235</v>
      </c>
      <c r="B123" s="26" t="s">
        <v>4276</v>
      </c>
      <c r="C123" s="74">
        <v>195046</v>
      </c>
      <c r="D123" s="11" t="s">
        <v>629</v>
      </c>
      <c r="E123" s="11" t="s">
        <v>630</v>
      </c>
      <c r="F123" s="11" t="s">
        <v>4789</v>
      </c>
      <c r="G123" t="s">
        <v>4234</v>
      </c>
    </row>
    <row r="124" spans="1:7" ht="16.5" x14ac:dyDescent="0.35">
      <c r="A124" s="24" t="s">
        <v>4235</v>
      </c>
      <c r="B124" s="26" t="s">
        <v>7085</v>
      </c>
      <c r="C124" s="74">
        <v>195051</v>
      </c>
      <c r="D124" s="11" t="s">
        <v>2133</v>
      </c>
      <c r="E124" s="11" t="s">
        <v>2134</v>
      </c>
      <c r="F124" s="11" t="s">
        <v>4713</v>
      </c>
      <c r="G124" t="s">
        <v>4234</v>
      </c>
    </row>
    <row r="125" spans="1:7" ht="16.5" x14ac:dyDescent="0.35">
      <c r="A125" s="24" t="s">
        <v>4235</v>
      </c>
      <c r="B125" s="26" t="s">
        <v>7085</v>
      </c>
      <c r="C125" s="74">
        <v>195052</v>
      </c>
      <c r="D125" s="11" t="s">
        <v>2129</v>
      </c>
      <c r="E125" s="11" t="s">
        <v>2130</v>
      </c>
      <c r="F125" s="11" t="s">
        <v>4776</v>
      </c>
      <c r="G125" t="s">
        <v>4234</v>
      </c>
    </row>
    <row r="126" spans="1:7" ht="16.5" x14ac:dyDescent="0.35">
      <c r="A126" s="24" t="s">
        <v>4235</v>
      </c>
      <c r="B126" s="26" t="s">
        <v>7085</v>
      </c>
      <c r="C126" s="74">
        <v>195047</v>
      </c>
      <c r="D126" s="11" t="s">
        <v>633</v>
      </c>
      <c r="E126" s="11" t="s">
        <v>634</v>
      </c>
      <c r="F126" s="11" t="s">
        <v>4791</v>
      </c>
      <c r="G126" t="s">
        <v>4234</v>
      </c>
    </row>
    <row r="127" spans="1:7" ht="16.5" x14ac:dyDescent="0.35">
      <c r="A127" s="24" t="s">
        <v>4235</v>
      </c>
      <c r="B127" s="26" t="s">
        <v>7085</v>
      </c>
      <c r="C127" s="74">
        <v>195048</v>
      </c>
      <c r="D127" s="11" t="s">
        <v>2127</v>
      </c>
      <c r="E127" s="11" t="s">
        <v>2128</v>
      </c>
      <c r="F127" s="11" t="s">
        <v>4798</v>
      </c>
      <c r="G127" t="s">
        <v>4234</v>
      </c>
    </row>
    <row r="128" spans="1:7" ht="16.5" x14ac:dyDescent="0.35">
      <c r="A128" s="24" t="s">
        <v>4235</v>
      </c>
      <c r="B128" s="26" t="s">
        <v>7085</v>
      </c>
      <c r="C128" s="74">
        <v>195049</v>
      </c>
      <c r="D128" s="11" t="s">
        <v>976</v>
      </c>
      <c r="E128" s="11" t="s">
        <v>977</v>
      </c>
      <c r="F128" s="11" t="s">
        <v>4825</v>
      </c>
      <c r="G128" t="s">
        <v>4234</v>
      </c>
    </row>
    <row r="129" spans="1:7" ht="16.5" x14ac:dyDescent="0.35">
      <c r="A129" s="24" t="s">
        <v>4235</v>
      </c>
      <c r="B129" s="26" t="s">
        <v>7085</v>
      </c>
      <c r="C129" s="74">
        <v>220173</v>
      </c>
      <c r="D129" s="11" t="s">
        <v>2131</v>
      </c>
      <c r="E129" s="11" t="s">
        <v>2132</v>
      </c>
      <c r="F129" s="11" t="s">
        <v>4827</v>
      </c>
      <c r="G129" t="s">
        <v>4234</v>
      </c>
    </row>
    <row r="130" spans="1:7" ht="16.5" x14ac:dyDescent="0.35">
      <c r="A130" s="24" t="s">
        <v>4235</v>
      </c>
      <c r="B130" s="26" t="s">
        <v>7085</v>
      </c>
      <c r="C130" s="74">
        <v>195050</v>
      </c>
      <c r="D130" s="11" t="s">
        <v>2135</v>
      </c>
      <c r="E130" s="11" t="s">
        <v>2136</v>
      </c>
      <c r="F130" s="11" t="s">
        <v>4861</v>
      </c>
      <c r="G130" t="s">
        <v>4234</v>
      </c>
    </row>
    <row r="131" spans="1:7" ht="16.5" x14ac:dyDescent="0.35">
      <c r="A131" s="24" t="s">
        <v>4235</v>
      </c>
      <c r="B131" s="26" t="s">
        <v>4277</v>
      </c>
      <c r="C131" s="74">
        <v>195055</v>
      </c>
      <c r="D131" s="11" t="s">
        <v>2141</v>
      </c>
      <c r="E131" s="11" t="s">
        <v>2142</v>
      </c>
      <c r="F131" s="11" t="s">
        <v>4708</v>
      </c>
      <c r="G131" t="s">
        <v>4234</v>
      </c>
    </row>
    <row r="132" spans="1:7" ht="16.5" x14ac:dyDescent="0.35">
      <c r="A132" s="24" t="s">
        <v>4235</v>
      </c>
      <c r="B132" s="26" t="s">
        <v>4277</v>
      </c>
      <c r="C132" s="74">
        <v>195053</v>
      </c>
      <c r="D132" s="11" t="s">
        <v>637</v>
      </c>
      <c r="E132" s="11" t="s">
        <v>638</v>
      </c>
      <c r="F132" s="11" t="s">
        <v>4793</v>
      </c>
      <c r="G132" t="s">
        <v>4234</v>
      </c>
    </row>
    <row r="133" spans="1:7" ht="16.5" x14ac:dyDescent="0.35">
      <c r="A133" s="24" t="s">
        <v>4235</v>
      </c>
      <c r="B133" s="26" t="s">
        <v>4277</v>
      </c>
      <c r="C133" s="74">
        <v>195054</v>
      </c>
      <c r="D133" s="11" t="s">
        <v>2138</v>
      </c>
      <c r="E133" s="11" t="s">
        <v>2139</v>
      </c>
      <c r="F133" s="11" t="s">
        <v>4867</v>
      </c>
      <c r="G133" t="s">
        <v>4234</v>
      </c>
    </row>
    <row r="134" spans="1:7" ht="16.5" x14ac:dyDescent="0.35">
      <c r="A134" s="24" t="s">
        <v>4235</v>
      </c>
      <c r="B134" s="26" t="s">
        <v>4278</v>
      </c>
      <c r="C134" s="74">
        <v>195056</v>
      </c>
      <c r="D134" s="11" t="s">
        <v>641</v>
      </c>
      <c r="E134" s="11" t="s">
        <v>642</v>
      </c>
      <c r="F134" s="11" t="s">
        <v>4802</v>
      </c>
      <c r="G134" t="s">
        <v>4234</v>
      </c>
    </row>
    <row r="135" spans="1:7" ht="16.5" x14ac:dyDescent="0.35">
      <c r="A135" s="24" t="s">
        <v>4235</v>
      </c>
      <c r="B135" s="26" t="s">
        <v>4279</v>
      </c>
      <c r="C135" s="74">
        <v>195059</v>
      </c>
      <c r="D135" s="11" t="s">
        <v>2151</v>
      </c>
      <c r="E135" s="11" t="s">
        <v>2152</v>
      </c>
      <c r="F135" s="11" t="s">
        <v>4792</v>
      </c>
      <c r="G135" t="s">
        <v>4234</v>
      </c>
    </row>
    <row r="136" spans="1:7" ht="16.5" x14ac:dyDescent="0.35">
      <c r="A136" s="24" t="s">
        <v>4235</v>
      </c>
      <c r="B136" s="26" t="s">
        <v>4279</v>
      </c>
      <c r="C136" s="74">
        <v>195057</v>
      </c>
      <c r="D136" s="11" t="s">
        <v>645</v>
      </c>
      <c r="E136" s="11" t="s">
        <v>646</v>
      </c>
      <c r="F136" s="11" t="s">
        <v>4804</v>
      </c>
      <c r="G136" t="s">
        <v>4234</v>
      </c>
    </row>
    <row r="137" spans="1:7" ht="16.5" x14ac:dyDescent="0.35">
      <c r="A137" s="24" t="s">
        <v>4235</v>
      </c>
      <c r="B137" s="26" t="s">
        <v>4279</v>
      </c>
      <c r="C137" s="74">
        <v>195058</v>
      </c>
      <c r="D137" s="11" t="s">
        <v>2148</v>
      </c>
      <c r="E137" s="11" t="s">
        <v>2149</v>
      </c>
      <c r="F137" s="11" t="s">
        <v>4805</v>
      </c>
      <c r="G137" t="s">
        <v>4234</v>
      </c>
    </row>
    <row r="138" spans="1:7" ht="16.5" x14ac:dyDescent="0.35">
      <c r="A138" s="24" t="s">
        <v>4235</v>
      </c>
      <c r="B138" s="26" t="s">
        <v>4279</v>
      </c>
      <c r="C138" s="74">
        <v>220174</v>
      </c>
      <c r="D138" s="11" t="s">
        <v>2145</v>
      </c>
      <c r="E138" s="11" t="s">
        <v>2146</v>
      </c>
      <c r="F138" s="11" t="s">
        <v>4806</v>
      </c>
      <c r="G138" t="s">
        <v>4234</v>
      </c>
    </row>
    <row r="139" spans="1:7" ht="16.5" x14ac:dyDescent="0.35">
      <c r="A139" s="24" t="s">
        <v>4235</v>
      </c>
      <c r="B139" s="26" t="s">
        <v>4279</v>
      </c>
      <c r="C139" s="74">
        <v>195060</v>
      </c>
      <c r="D139" s="11" t="s">
        <v>2154</v>
      </c>
      <c r="E139" s="11" t="s">
        <v>2155</v>
      </c>
      <c r="F139" s="11" t="s">
        <v>4815</v>
      </c>
      <c r="G139" t="s">
        <v>4234</v>
      </c>
    </row>
    <row r="140" spans="1:7" ht="16.5" x14ac:dyDescent="0.35">
      <c r="A140" s="24" t="s">
        <v>4235</v>
      </c>
      <c r="B140" s="26" t="s">
        <v>4280</v>
      </c>
      <c r="C140" s="74">
        <v>195063</v>
      </c>
      <c r="D140" s="11" t="s">
        <v>521</v>
      </c>
      <c r="E140" s="11" t="s">
        <v>522</v>
      </c>
      <c r="F140" s="11" t="s">
        <v>4753</v>
      </c>
      <c r="G140" t="s">
        <v>4234</v>
      </c>
    </row>
    <row r="141" spans="1:7" ht="16.5" x14ac:dyDescent="0.35">
      <c r="A141" s="24" t="s">
        <v>4235</v>
      </c>
      <c r="B141" s="26" t="s">
        <v>4280</v>
      </c>
      <c r="C141" s="74">
        <v>195061</v>
      </c>
      <c r="D141" s="11" t="s">
        <v>649</v>
      </c>
      <c r="E141" s="11" t="s">
        <v>650</v>
      </c>
      <c r="F141" s="11" t="s">
        <v>4809</v>
      </c>
      <c r="G141" t="s">
        <v>4234</v>
      </c>
    </row>
    <row r="142" spans="1:7" ht="16.5" x14ac:dyDescent="0.35">
      <c r="A142" s="24" t="s">
        <v>4235</v>
      </c>
      <c r="B142" s="26" t="s">
        <v>4280</v>
      </c>
      <c r="C142" s="74">
        <v>195062</v>
      </c>
      <c r="D142" s="11" t="s">
        <v>2159</v>
      </c>
      <c r="E142" s="11" t="s">
        <v>2160</v>
      </c>
      <c r="F142" s="11" t="s">
        <v>4844</v>
      </c>
      <c r="G142" t="s">
        <v>4234</v>
      </c>
    </row>
    <row r="143" spans="1:7" ht="16.5" x14ac:dyDescent="0.35">
      <c r="A143" s="24" t="s">
        <v>4235</v>
      </c>
      <c r="B143" s="26" t="s">
        <v>4281</v>
      </c>
      <c r="C143" s="74">
        <v>195068</v>
      </c>
      <c r="D143" s="11" t="s">
        <v>2170</v>
      </c>
      <c r="E143" s="11" t="s">
        <v>700</v>
      </c>
      <c r="F143" s="11" t="s">
        <v>4726</v>
      </c>
      <c r="G143" t="s">
        <v>4234</v>
      </c>
    </row>
    <row r="144" spans="1:7" ht="16.5" x14ac:dyDescent="0.35">
      <c r="A144" s="24" t="s">
        <v>4235</v>
      </c>
      <c r="B144" s="26" t="s">
        <v>4281</v>
      </c>
      <c r="C144" s="74">
        <v>195065</v>
      </c>
      <c r="D144" s="11" t="s">
        <v>2163</v>
      </c>
      <c r="E144" s="11" t="s">
        <v>2164</v>
      </c>
      <c r="F144" s="11" t="s">
        <v>4818</v>
      </c>
      <c r="G144" t="s">
        <v>4234</v>
      </c>
    </row>
    <row r="145" spans="1:7" ht="16.5" x14ac:dyDescent="0.35">
      <c r="A145" s="24" t="s">
        <v>4235</v>
      </c>
      <c r="B145" s="26" t="s">
        <v>4281</v>
      </c>
      <c r="C145" s="74">
        <v>195064</v>
      </c>
      <c r="D145" s="11" t="s">
        <v>653</v>
      </c>
      <c r="E145" s="11" t="s">
        <v>654</v>
      </c>
      <c r="F145" s="11" t="s">
        <v>4820</v>
      </c>
      <c r="G145" t="s">
        <v>4234</v>
      </c>
    </row>
    <row r="146" spans="1:7" ht="16.5" x14ac:dyDescent="0.35">
      <c r="A146" s="24" t="s">
        <v>4235</v>
      </c>
      <c r="B146" s="26" t="s">
        <v>4281</v>
      </c>
      <c r="C146" s="74">
        <v>195067</v>
      </c>
      <c r="D146" s="11" t="s">
        <v>2167</v>
      </c>
      <c r="E146" s="11" t="s">
        <v>2168</v>
      </c>
      <c r="F146" s="11" t="s">
        <v>4829</v>
      </c>
      <c r="G146" t="s">
        <v>4234</v>
      </c>
    </row>
    <row r="147" spans="1:7" ht="16.5" x14ac:dyDescent="0.35">
      <c r="A147" s="24" t="s">
        <v>4235</v>
      </c>
      <c r="B147" s="26" t="s">
        <v>4281</v>
      </c>
      <c r="C147" s="74">
        <v>195066</v>
      </c>
      <c r="D147" s="11" t="s">
        <v>2138</v>
      </c>
      <c r="E147" s="11" t="s">
        <v>2139</v>
      </c>
      <c r="F147" s="11" t="s">
        <v>4868</v>
      </c>
      <c r="G147" t="s">
        <v>4234</v>
      </c>
    </row>
    <row r="148" spans="1:7" ht="16.5" x14ac:dyDescent="0.35">
      <c r="A148" s="24" t="s">
        <v>4235</v>
      </c>
      <c r="B148" s="26" t="s">
        <v>4282</v>
      </c>
      <c r="C148" s="74">
        <v>195070</v>
      </c>
      <c r="D148" s="11" t="s">
        <v>2173</v>
      </c>
      <c r="E148" s="11" t="s">
        <v>2174</v>
      </c>
      <c r="F148" s="11" t="s">
        <v>4775</v>
      </c>
      <c r="G148" t="s">
        <v>4234</v>
      </c>
    </row>
    <row r="149" spans="1:7" ht="16.5" x14ac:dyDescent="0.35">
      <c r="A149" s="24" t="s">
        <v>4235</v>
      </c>
      <c r="B149" s="26" t="s">
        <v>4282</v>
      </c>
      <c r="C149" s="74">
        <v>195069</v>
      </c>
      <c r="D149" s="11" t="s">
        <v>657</v>
      </c>
      <c r="E149" s="11" t="s">
        <v>658</v>
      </c>
      <c r="F149" s="11" t="s">
        <v>4819</v>
      </c>
      <c r="G149" t="s">
        <v>4234</v>
      </c>
    </row>
    <row r="150" spans="1:7" ht="16.5" x14ac:dyDescent="0.35">
      <c r="A150" s="24" t="s">
        <v>4235</v>
      </c>
      <c r="B150" s="26" t="s">
        <v>4283</v>
      </c>
      <c r="C150" s="74">
        <v>195074</v>
      </c>
      <c r="D150" s="11" t="s">
        <v>2182</v>
      </c>
      <c r="E150" s="11" t="s">
        <v>2183</v>
      </c>
      <c r="F150" s="11" t="s">
        <v>4719</v>
      </c>
      <c r="G150" t="s">
        <v>4234</v>
      </c>
    </row>
    <row r="151" spans="1:7" ht="16.5" x14ac:dyDescent="0.35">
      <c r="A151" s="24" t="s">
        <v>4235</v>
      </c>
      <c r="B151" s="26" t="s">
        <v>4283</v>
      </c>
      <c r="C151" s="74">
        <v>195072</v>
      </c>
      <c r="D151" s="11" t="s">
        <v>2176</v>
      </c>
      <c r="E151" s="11" t="s">
        <v>2177</v>
      </c>
      <c r="F151" s="11" t="s">
        <v>4812</v>
      </c>
      <c r="G151" t="s">
        <v>4234</v>
      </c>
    </row>
    <row r="152" spans="1:7" ht="16.5" x14ac:dyDescent="0.35">
      <c r="A152" s="24" t="s">
        <v>4235</v>
      </c>
      <c r="B152" s="26" t="s">
        <v>4283</v>
      </c>
      <c r="C152" s="74">
        <v>195071</v>
      </c>
      <c r="D152" s="11" t="s">
        <v>661</v>
      </c>
      <c r="E152" s="11" t="s">
        <v>662</v>
      </c>
      <c r="F152" s="11" t="s">
        <v>4822</v>
      </c>
      <c r="G152" t="s">
        <v>4234</v>
      </c>
    </row>
    <row r="153" spans="1:7" ht="16.5" x14ac:dyDescent="0.35">
      <c r="A153" s="24" t="s">
        <v>4235</v>
      </c>
      <c r="B153" s="26" t="s">
        <v>4283</v>
      </c>
      <c r="C153" s="74">
        <v>195073</v>
      </c>
      <c r="D153" s="11" t="s">
        <v>2179</v>
      </c>
      <c r="E153" s="11" t="s">
        <v>2180</v>
      </c>
      <c r="F153" s="11" t="s">
        <v>4841</v>
      </c>
      <c r="G153" t="s">
        <v>4234</v>
      </c>
    </row>
    <row r="154" spans="1:7" ht="16.5" x14ac:dyDescent="0.35">
      <c r="A154" s="24" t="s">
        <v>4235</v>
      </c>
      <c r="B154" s="26" t="s">
        <v>4284</v>
      </c>
      <c r="C154" s="74">
        <v>195076</v>
      </c>
      <c r="D154" s="11" t="s">
        <v>1968</v>
      </c>
      <c r="E154" s="11" t="s">
        <v>1969</v>
      </c>
      <c r="F154" s="11" t="s">
        <v>4730</v>
      </c>
      <c r="G154" t="s">
        <v>4234</v>
      </c>
    </row>
    <row r="155" spans="1:7" ht="16.5" x14ac:dyDescent="0.35">
      <c r="A155" s="24" t="s">
        <v>4235</v>
      </c>
      <c r="B155" s="26" t="s">
        <v>4284</v>
      </c>
      <c r="C155" s="74">
        <v>195077</v>
      </c>
      <c r="D155" s="11" t="s">
        <v>2188</v>
      </c>
      <c r="E155" s="11" t="s">
        <v>2189</v>
      </c>
      <c r="F155" s="11" t="s">
        <v>4780</v>
      </c>
      <c r="G155" t="s">
        <v>4234</v>
      </c>
    </row>
    <row r="156" spans="1:7" ht="16.5" x14ac:dyDescent="0.35">
      <c r="A156" s="24" t="s">
        <v>4235</v>
      </c>
      <c r="B156" s="26" t="s">
        <v>4284</v>
      </c>
      <c r="C156" s="74">
        <v>195075</v>
      </c>
      <c r="D156" s="11" t="s">
        <v>665</v>
      </c>
      <c r="E156" s="11" t="s">
        <v>666</v>
      </c>
      <c r="F156" s="11" t="s">
        <v>4826</v>
      </c>
      <c r="G156" t="s">
        <v>4234</v>
      </c>
    </row>
    <row r="157" spans="1:7" ht="16.5" x14ac:dyDescent="0.35">
      <c r="A157" s="24" t="s">
        <v>4235</v>
      </c>
      <c r="B157" s="26" t="s">
        <v>4285</v>
      </c>
      <c r="C157" s="74">
        <v>195078</v>
      </c>
      <c r="D157" s="11" t="s">
        <v>669</v>
      </c>
      <c r="E157" s="11" t="s">
        <v>670</v>
      </c>
      <c r="F157" s="11" t="s">
        <v>4733</v>
      </c>
      <c r="G157" t="s">
        <v>4234</v>
      </c>
    </row>
    <row r="158" spans="1:7" ht="16.5" x14ac:dyDescent="0.35">
      <c r="A158" s="24" t="s">
        <v>4235</v>
      </c>
      <c r="B158" s="26" t="s">
        <v>4285</v>
      </c>
      <c r="C158" s="74">
        <v>195079</v>
      </c>
      <c r="D158" s="11" t="s">
        <v>2192</v>
      </c>
      <c r="E158" s="11" t="s">
        <v>2193</v>
      </c>
      <c r="F158" s="11" t="s">
        <v>4814</v>
      </c>
      <c r="G158" t="s">
        <v>4234</v>
      </c>
    </row>
    <row r="159" spans="1:7" ht="16.5" x14ac:dyDescent="0.35">
      <c r="A159" s="24" t="s">
        <v>4235</v>
      </c>
      <c r="B159" s="26" t="s">
        <v>7086</v>
      </c>
      <c r="C159" s="74">
        <v>220175</v>
      </c>
      <c r="D159" s="11" t="s">
        <v>2197</v>
      </c>
      <c r="E159" s="11" t="s">
        <v>2198</v>
      </c>
      <c r="F159" s="11" t="s">
        <v>4725</v>
      </c>
      <c r="G159" t="s">
        <v>4234</v>
      </c>
    </row>
    <row r="160" spans="1:7" ht="16.5" x14ac:dyDescent="0.35">
      <c r="A160" s="24" t="s">
        <v>4235</v>
      </c>
      <c r="B160" s="26" t="s">
        <v>7086</v>
      </c>
      <c r="C160" s="74">
        <v>220176</v>
      </c>
      <c r="D160" s="11" t="s">
        <v>2199</v>
      </c>
      <c r="E160" s="11" t="s">
        <v>2200</v>
      </c>
      <c r="F160" s="11" t="s">
        <v>4773</v>
      </c>
      <c r="G160" t="s">
        <v>4234</v>
      </c>
    </row>
    <row r="161" spans="1:7" ht="16.5" x14ac:dyDescent="0.35">
      <c r="A161" s="24" t="s">
        <v>4235</v>
      </c>
      <c r="B161" s="26" t="s">
        <v>7086</v>
      </c>
      <c r="C161" s="74">
        <v>195081</v>
      </c>
      <c r="D161" s="11" t="s">
        <v>1920</v>
      </c>
      <c r="E161" s="11" t="s">
        <v>1921</v>
      </c>
      <c r="F161" s="11" t="s">
        <v>4783</v>
      </c>
      <c r="G161" t="s">
        <v>4234</v>
      </c>
    </row>
    <row r="162" spans="1:7" ht="16.5" x14ac:dyDescent="0.35">
      <c r="A162" s="24" t="s">
        <v>4235</v>
      </c>
      <c r="B162" s="26" t="s">
        <v>7086</v>
      </c>
      <c r="C162" s="74">
        <v>195080</v>
      </c>
      <c r="D162" s="11" t="s">
        <v>673</v>
      </c>
      <c r="E162" s="11" t="s">
        <v>674</v>
      </c>
      <c r="F162" s="11" t="s">
        <v>4835</v>
      </c>
      <c r="G162" t="s">
        <v>4234</v>
      </c>
    </row>
    <row r="163" spans="1:7" ht="16.5" x14ac:dyDescent="0.35">
      <c r="A163" s="24" t="s">
        <v>4235</v>
      </c>
      <c r="B163" s="26" t="s">
        <v>7086</v>
      </c>
      <c r="C163" s="74">
        <v>195082</v>
      </c>
      <c r="D163" s="11" t="s">
        <v>2201</v>
      </c>
      <c r="E163" s="11" t="s">
        <v>2202</v>
      </c>
      <c r="F163" s="11" t="s">
        <v>4836</v>
      </c>
      <c r="G163" t="s">
        <v>4234</v>
      </c>
    </row>
    <row r="164" spans="1:7" ht="16.5" x14ac:dyDescent="0.35">
      <c r="A164" s="24" t="s">
        <v>4235</v>
      </c>
      <c r="B164" s="26" t="s">
        <v>7086</v>
      </c>
      <c r="C164" s="74">
        <v>220177</v>
      </c>
      <c r="D164" s="11" t="s">
        <v>2195</v>
      </c>
      <c r="E164" s="11" t="s">
        <v>2196</v>
      </c>
      <c r="F164" s="11" t="s">
        <v>4854</v>
      </c>
      <c r="G164" t="s">
        <v>4234</v>
      </c>
    </row>
    <row r="165" spans="1:7" ht="16.5" x14ac:dyDescent="0.35">
      <c r="A165" s="24" t="s">
        <v>4235</v>
      </c>
      <c r="B165" s="26" t="s">
        <v>7086</v>
      </c>
      <c r="C165" s="74">
        <v>195083</v>
      </c>
      <c r="D165" s="11" t="s">
        <v>2203</v>
      </c>
      <c r="E165" s="11" t="s">
        <v>2204</v>
      </c>
      <c r="F165" s="11" t="s">
        <v>4857</v>
      </c>
      <c r="G165" t="s">
        <v>4234</v>
      </c>
    </row>
    <row r="166" spans="1:7" ht="16.5" x14ac:dyDescent="0.35">
      <c r="A166" s="24" t="s">
        <v>4235</v>
      </c>
      <c r="B166" s="26" t="s">
        <v>4286</v>
      </c>
      <c r="C166" s="74">
        <v>195084</v>
      </c>
      <c r="D166" s="11" t="s">
        <v>677</v>
      </c>
      <c r="E166" s="11" t="s">
        <v>2216</v>
      </c>
      <c r="F166" s="11" t="s">
        <v>4728</v>
      </c>
      <c r="G166" t="s">
        <v>4234</v>
      </c>
    </row>
    <row r="167" spans="1:7" ht="16.5" x14ac:dyDescent="0.35">
      <c r="A167" s="24" t="s">
        <v>4235</v>
      </c>
      <c r="B167" s="26" t="s">
        <v>4286</v>
      </c>
      <c r="C167" s="74">
        <v>195087</v>
      </c>
      <c r="D167" s="11" t="s">
        <v>2210</v>
      </c>
      <c r="E167" s="11" t="s">
        <v>2211</v>
      </c>
      <c r="F167" s="11" t="s">
        <v>4751</v>
      </c>
      <c r="G167" t="s">
        <v>4234</v>
      </c>
    </row>
    <row r="168" spans="1:7" ht="16.5" x14ac:dyDescent="0.35">
      <c r="A168" s="24" t="s">
        <v>4235</v>
      </c>
      <c r="B168" s="26" t="s">
        <v>4286</v>
      </c>
      <c r="C168" s="74">
        <v>195086</v>
      </c>
      <c r="D168" s="11" t="s">
        <v>2205</v>
      </c>
      <c r="E168" s="11" t="s">
        <v>2206</v>
      </c>
      <c r="F168" s="11" t="s">
        <v>4754</v>
      </c>
      <c r="G168" t="s">
        <v>4234</v>
      </c>
    </row>
    <row r="169" spans="1:7" ht="16.5" x14ac:dyDescent="0.35">
      <c r="A169" s="24" t="s">
        <v>4235</v>
      </c>
      <c r="B169" s="26" t="s">
        <v>4286</v>
      </c>
      <c r="C169" s="74">
        <v>220178</v>
      </c>
      <c r="D169" s="11" t="s">
        <v>2208</v>
      </c>
      <c r="E169" s="11" t="s">
        <v>2209</v>
      </c>
      <c r="F169" s="11" t="s">
        <v>4761</v>
      </c>
      <c r="G169" t="s">
        <v>4234</v>
      </c>
    </row>
    <row r="170" spans="1:7" ht="16.5" x14ac:dyDescent="0.35">
      <c r="A170" s="24" t="s">
        <v>4235</v>
      </c>
      <c r="B170" s="26" t="s">
        <v>4286</v>
      </c>
      <c r="C170" s="74">
        <v>195088</v>
      </c>
      <c r="D170" s="11" t="s">
        <v>2218</v>
      </c>
      <c r="E170" s="11" t="s">
        <v>2219</v>
      </c>
      <c r="F170" s="11" t="s">
        <v>4769</v>
      </c>
      <c r="G170" t="s">
        <v>4234</v>
      </c>
    </row>
    <row r="171" spans="1:7" ht="16.5" x14ac:dyDescent="0.35">
      <c r="A171" s="24" t="s">
        <v>4235</v>
      </c>
      <c r="B171" s="26" t="s">
        <v>4286</v>
      </c>
      <c r="C171" s="74">
        <v>195085</v>
      </c>
      <c r="D171" s="11" t="s">
        <v>2213</v>
      </c>
      <c r="E171" s="11" t="s">
        <v>2214</v>
      </c>
      <c r="F171" s="11" t="s">
        <v>4790</v>
      </c>
      <c r="G171" t="s">
        <v>4234</v>
      </c>
    </row>
    <row r="172" spans="1:7" ht="16.5" x14ac:dyDescent="0.35">
      <c r="A172" s="24" t="s">
        <v>4235</v>
      </c>
      <c r="B172" s="26" t="s">
        <v>4287</v>
      </c>
      <c r="C172" s="74">
        <v>195089</v>
      </c>
      <c r="D172" s="11" t="s">
        <v>681</v>
      </c>
      <c r="E172" s="11" t="s">
        <v>682</v>
      </c>
      <c r="F172" s="11" t="s">
        <v>4734</v>
      </c>
      <c r="G172" t="s">
        <v>4234</v>
      </c>
    </row>
    <row r="173" spans="1:7" ht="16.5" x14ac:dyDescent="0.35">
      <c r="A173" s="24" t="s">
        <v>4235</v>
      </c>
      <c r="B173" s="26" t="s">
        <v>4287</v>
      </c>
      <c r="C173" s="74">
        <v>195092</v>
      </c>
      <c r="D173" s="11" t="s">
        <v>2227</v>
      </c>
      <c r="E173" s="11" t="s">
        <v>2228</v>
      </c>
      <c r="F173" s="11" t="s">
        <v>4744</v>
      </c>
      <c r="G173" t="s">
        <v>4234</v>
      </c>
    </row>
    <row r="174" spans="1:7" ht="16.5" x14ac:dyDescent="0.35">
      <c r="A174" s="24" t="s">
        <v>4235</v>
      </c>
      <c r="B174" s="26" t="s">
        <v>4287</v>
      </c>
      <c r="C174" s="74">
        <v>195090</v>
      </c>
      <c r="D174" s="11" t="s">
        <v>2222</v>
      </c>
      <c r="E174" s="11" t="s">
        <v>1981</v>
      </c>
      <c r="F174" s="11" t="s">
        <v>4846</v>
      </c>
      <c r="G174" t="s">
        <v>4234</v>
      </c>
    </row>
    <row r="175" spans="1:7" ht="16.5" x14ac:dyDescent="0.35">
      <c r="A175" s="24" t="s">
        <v>4235</v>
      </c>
      <c r="B175" s="26" t="s">
        <v>4287</v>
      </c>
      <c r="C175" s="74">
        <v>195091</v>
      </c>
      <c r="D175" s="11" t="s">
        <v>2224</v>
      </c>
      <c r="E175" s="11" t="s">
        <v>2225</v>
      </c>
      <c r="F175" s="11" t="s">
        <v>4849</v>
      </c>
      <c r="G175" t="s">
        <v>4234</v>
      </c>
    </row>
    <row r="176" spans="1:7" ht="16.5" x14ac:dyDescent="0.35">
      <c r="A176" s="24" t="s">
        <v>4235</v>
      </c>
      <c r="B176" s="26" t="s">
        <v>4287</v>
      </c>
      <c r="C176" s="74">
        <v>220179</v>
      </c>
      <c r="D176" s="11" t="s">
        <v>2230</v>
      </c>
      <c r="E176" s="11" t="s">
        <v>2231</v>
      </c>
      <c r="F176" s="11" t="s">
        <v>4869</v>
      </c>
      <c r="G176" t="s">
        <v>4234</v>
      </c>
    </row>
    <row r="177" spans="1:7" ht="16.5" x14ac:dyDescent="0.35">
      <c r="A177" s="24" t="s">
        <v>4235</v>
      </c>
      <c r="B177" s="26" t="s">
        <v>4288</v>
      </c>
      <c r="C177" s="74">
        <v>195096</v>
      </c>
      <c r="D177" s="11" t="s">
        <v>2236</v>
      </c>
      <c r="E177" s="11" t="s">
        <v>2237</v>
      </c>
      <c r="F177" s="11" t="s">
        <v>4758</v>
      </c>
      <c r="G177" t="s">
        <v>4234</v>
      </c>
    </row>
    <row r="178" spans="1:7" ht="16.5" x14ac:dyDescent="0.35">
      <c r="A178" s="24" t="s">
        <v>4235</v>
      </c>
      <c r="B178" s="26" t="s">
        <v>4288</v>
      </c>
      <c r="C178" s="74">
        <v>195097</v>
      </c>
      <c r="D178" s="11" t="s">
        <v>2233</v>
      </c>
      <c r="E178" s="11" t="s">
        <v>2234</v>
      </c>
      <c r="F178" s="11" t="s">
        <v>4765</v>
      </c>
      <c r="G178" t="s">
        <v>4234</v>
      </c>
    </row>
    <row r="179" spans="1:7" ht="16.5" x14ac:dyDescent="0.35">
      <c r="A179" s="24" t="s">
        <v>4235</v>
      </c>
      <c r="B179" s="26" t="s">
        <v>4288</v>
      </c>
      <c r="C179" s="74">
        <v>195094</v>
      </c>
      <c r="D179" s="11" t="s">
        <v>2239</v>
      </c>
      <c r="E179" s="11" t="s">
        <v>2240</v>
      </c>
      <c r="F179" s="11" t="s">
        <v>4788</v>
      </c>
      <c r="G179" t="s">
        <v>4234</v>
      </c>
    </row>
    <row r="180" spans="1:7" ht="16.5" x14ac:dyDescent="0.35">
      <c r="A180" s="24" t="s">
        <v>4235</v>
      </c>
      <c r="B180" s="26" t="s">
        <v>4288</v>
      </c>
      <c r="C180" s="74">
        <v>195093</v>
      </c>
      <c r="D180" s="11" t="s">
        <v>685</v>
      </c>
      <c r="E180" s="11" t="s">
        <v>686</v>
      </c>
      <c r="F180" s="11" t="s">
        <v>4845</v>
      </c>
      <c r="G180" t="s">
        <v>4234</v>
      </c>
    </row>
    <row r="181" spans="1:7" ht="16.5" x14ac:dyDescent="0.35">
      <c r="A181" s="24" t="s">
        <v>4235</v>
      </c>
      <c r="B181" s="26" t="s">
        <v>4289</v>
      </c>
      <c r="C181" s="74">
        <v>195098</v>
      </c>
      <c r="D181" s="11" t="s">
        <v>689</v>
      </c>
      <c r="E181" s="11" t="s">
        <v>690</v>
      </c>
      <c r="F181" s="11" t="s">
        <v>4852</v>
      </c>
      <c r="G181" t="s">
        <v>4234</v>
      </c>
    </row>
    <row r="182" spans="1:7" ht="16.5" x14ac:dyDescent="0.35">
      <c r="A182" s="24" t="s">
        <v>4235</v>
      </c>
      <c r="B182" s="26" t="s">
        <v>4290</v>
      </c>
      <c r="C182" s="74">
        <v>195099</v>
      </c>
      <c r="D182" s="11" t="s">
        <v>693</v>
      </c>
      <c r="E182" s="11" t="s">
        <v>694</v>
      </c>
      <c r="F182" s="11" t="s">
        <v>4859</v>
      </c>
      <c r="G182" t="s">
        <v>4234</v>
      </c>
    </row>
    <row r="183" spans="1:7" ht="16.5" x14ac:dyDescent="0.35">
      <c r="A183" s="24" t="s">
        <v>4235</v>
      </c>
      <c r="B183" s="26" t="s">
        <v>7087</v>
      </c>
      <c r="C183" s="74">
        <v>195102</v>
      </c>
      <c r="D183" s="11" t="s">
        <v>2247</v>
      </c>
      <c r="E183" s="11" t="s">
        <v>2248</v>
      </c>
      <c r="F183" s="11" t="s">
        <v>4795</v>
      </c>
      <c r="G183" t="s">
        <v>4234</v>
      </c>
    </row>
    <row r="184" spans="1:7" ht="16.5" x14ac:dyDescent="0.35">
      <c r="A184" s="24" t="s">
        <v>4235</v>
      </c>
      <c r="B184" s="26" t="s">
        <v>7087</v>
      </c>
      <c r="C184" s="74">
        <v>220181</v>
      </c>
      <c r="D184" s="11" t="s">
        <v>2251</v>
      </c>
      <c r="E184" s="11" t="s">
        <v>2252</v>
      </c>
      <c r="F184" s="11" t="s">
        <v>4799</v>
      </c>
      <c r="G184" t="s">
        <v>4234</v>
      </c>
    </row>
    <row r="185" spans="1:7" ht="16.5" x14ac:dyDescent="0.35">
      <c r="A185" s="24" t="s">
        <v>4235</v>
      </c>
      <c r="B185" s="26" t="s">
        <v>7087</v>
      </c>
      <c r="C185" s="74">
        <v>220180</v>
      </c>
      <c r="D185" s="11" t="s">
        <v>2102</v>
      </c>
      <c r="E185" s="11" t="s">
        <v>2103</v>
      </c>
      <c r="F185" s="11" t="s">
        <v>4808</v>
      </c>
      <c r="G185" t="s">
        <v>4234</v>
      </c>
    </row>
    <row r="186" spans="1:7" ht="16.5" x14ac:dyDescent="0.35">
      <c r="A186" s="24" t="s">
        <v>4235</v>
      </c>
      <c r="B186" s="26" t="s">
        <v>7087</v>
      </c>
      <c r="C186" s="74">
        <v>195101</v>
      </c>
      <c r="D186" s="11" t="s">
        <v>2245</v>
      </c>
      <c r="E186" s="11" t="s">
        <v>2246</v>
      </c>
      <c r="F186" s="11" t="s">
        <v>4817</v>
      </c>
      <c r="G186" t="s">
        <v>4234</v>
      </c>
    </row>
    <row r="187" spans="1:7" ht="16.5" x14ac:dyDescent="0.35">
      <c r="A187" s="24" t="s">
        <v>4235</v>
      </c>
      <c r="B187" s="26" t="s">
        <v>7087</v>
      </c>
      <c r="C187" s="74">
        <v>195104</v>
      </c>
      <c r="D187" s="11" t="s">
        <v>2249</v>
      </c>
      <c r="E187" s="11" t="s">
        <v>2250</v>
      </c>
      <c r="F187" s="11" t="s">
        <v>4838</v>
      </c>
      <c r="G187" t="s">
        <v>4234</v>
      </c>
    </row>
    <row r="188" spans="1:7" ht="16.5" x14ac:dyDescent="0.35">
      <c r="A188" s="24" t="s">
        <v>4235</v>
      </c>
      <c r="B188" s="26" t="s">
        <v>7087</v>
      </c>
      <c r="C188" s="74">
        <v>195103</v>
      </c>
      <c r="D188" s="11" t="s">
        <v>2203</v>
      </c>
      <c r="E188" s="11" t="s">
        <v>2204</v>
      </c>
      <c r="F188" s="11" t="s">
        <v>4858</v>
      </c>
      <c r="G188" t="s">
        <v>4234</v>
      </c>
    </row>
    <row r="189" spans="1:7" ht="16.5" x14ac:dyDescent="0.35">
      <c r="A189" s="24" t="s">
        <v>4235</v>
      </c>
      <c r="B189" s="26" t="s">
        <v>7087</v>
      </c>
      <c r="C189" s="74">
        <v>195100</v>
      </c>
      <c r="D189" s="11" t="s">
        <v>696</v>
      </c>
      <c r="E189" s="11" t="s">
        <v>2244</v>
      </c>
      <c r="F189" s="11" t="s">
        <v>4863</v>
      </c>
      <c r="G189" t="s">
        <v>4234</v>
      </c>
    </row>
    <row r="190" spans="1:7" ht="16.5" x14ac:dyDescent="0.35">
      <c r="A190" s="24" t="s">
        <v>4235</v>
      </c>
      <c r="B190" s="26" t="s">
        <v>4291</v>
      </c>
      <c r="C190" s="74">
        <v>195105</v>
      </c>
      <c r="D190" s="11" t="s">
        <v>2170</v>
      </c>
      <c r="E190" s="11" t="s">
        <v>700</v>
      </c>
      <c r="F190" s="11" t="s">
        <v>4727</v>
      </c>
      <c r="G190" t="s">
        <v>4234</v>
      </c>
    </row>
    <row r="191" spans="1:7" ht="16.5" x14ac:dyDescent="0.35">
      <c r="A191" s="24" t="s">
        <v>4235</v>
      </c>
      <c r="B191" s="26" t="s">
        <v>4291</v>
      </c>
      <c r="C191" s="74">
        <v>195106</v>
      </c>
      <c r="D191" s="11" t="s">
        <v>2253</v>
      </c>
      <c r="E191" s="11" t="s">
        <v>2254</v>
      </c>
      <c r="F191" s="11" t="s">
        <v>4810</v>
      </c>
      <c r="G191" t="s">
        <v>4234</v>
      </c>
    </row>
    <row r="192" spans="1:7" ht="16.5" x14ac:dyDescent="0.35">
      <c r="A192" s="24" t="s">
        <v>4235</v>
      </c>
      <c r="B192" s="26" t="s">
        <v>4291</v>
      </c>
      <c r="C192" s="74">
        <v>195107</v>
      </c>
      <c r="D192" s="11" t="s">
        <v>1461</v>
      </c>
      <c r="E192" s="11" t="s">
        <v>1462</v>
      </c>
      <c r="F192" s="11" t="s">
        <v>4866</v>
      </c>
      <c r="G192" t="s">
        <v>4234</v>
      </c>
    </row>
    <row r="193" spans="1:7" ht="16.5" x14ac:dyDescent="0.35">
      <c r="A193" s="24" t="s">
        <v>4235</v>
      </c>
      <c r="B193" s="26" t="s">
        <v>4292</v>
      </c>
      <c r="C193" s="74">
        <v>195109</v>
      </c>
      <c r="D193" s="11" t="s">
        <v>703</v>
      </c>
      <c r="E193" s="11" t="s">
        <v>2261</v>
      </c>
      <c r="F193" s="11" t="s">
        <v>4720</v>
      </c>
      <c r="G193" t="s">
        <v>4234</v>
      </c>
    </row>
    <row r="194" spans="1:7" ht="16.5" x14ac:dyDescent="0.35">
      <c r="A194" s="24" t="s">
        <v>4235</v>
      </c>
      <c r="B194" s="26" t="s">
        <v>4292</v>
      </c>
      <c r="C194" s="74">
        <v>195111</v>
      </c>
      <c r="D194" s="11" t="s">
        <v>1968</v>
      </c>
      <c r="E194" s="11" t="s">
        <v>1969</v>
      </c>
      <c r="F194" s="11" t="s">
        <v>4731</v>
      </c>
      <c r="G194" t="s">
        <v>4234</v>
      </c>
    </row>
    <row r="195" spans="1:7" ht="16.5" x14ac:dyDescent="0.35">
      <c r="A195" s="24" t="s">
        <v>4235</v>
      </c>
      <c r="B195" s="26" t="s">
        <v>4292</v>
      </c>
      <c r="C195" s="74">
        <v>195110</v>
      </c>
      <c r="D195" s="11" t="s">
        <v>1304</v>
      </c>
      <c r="E195" s="11" t="s">
        <v>73</v>
      </c>
      <c r="F195" s="11" t="s">
        <v>4797</v>
      </c>
      <c r="G195" t="s">
        <v>4234</v>
      </c>
    </row>
    <row r="196" spans="1:7" ht="16.5" x14ac:dyDescent="0.35">
      <c r="A196" s="24" t="s">
        <v>4235</v>
      </c>
      <c r="B196" s="26" t="s">
        <v>4293</v>
      </c>
      <c r="C196" s="74">
        <v>195112</v>
      </c>
      <c r="D196" s="11" t="s">
        <v>707</v>
      </c>
      <c r="E196" s="11" t="s">
        <v>708</v>
      </c>
      <c r="F196" s="11" t="s">
        <v>4742</v>
      </c>
      <c r="G196" t="s">
        <v>4234</v>
      </c>
    </row>
    <row r="197" spans="1:7" ht="16.5" x14ac:dyDescent="0.35">
      <c r="A197" s="24" t="s">
        <v>4235</v>
      </c>
      <c r="B197" s="26" t="s">
        <v>4293</v>
      </c>
      <c r="C197" s="74">
        <v>195113</v>
      </c>
      <c r="D197" s="11" t="s">
        <v>2264</v>
      </c>
      <c r="E197" s="11" t="s">
        <v>2265</v>
      </c>
      <c r="F197" s="11" t="s">
        <v>4842</v>
      </c>
      <c r="G197" t="s">
        <v>4234</v>
      </c>
    </row>
    <row r="198" spans="1:7" ht="16.5" x14ac:dyDescent="0.35">
      <c r="A198" s="24" t="s">
        <v>4235</v>
      </c>
      <c r="B198" s="26" t="s">
        <v>7090</v>
      </c>
      <c r="C198" s="74">
        <v>195115</v>
      </c>
      <c r="D198" s="11" t="s">
        <v>2267</v>
      </c>
      <c r="E198" s="11" t="s">
        <v>2268</v>
      </c>
      <c r="F198" s="11" t="s">
        <v>4764</v>
      </c>
      <c r="G198" t="s">
        <v>4234</v>
      </c>
    </row>
    <row r="199" spans="1:7" ht="16.5" x14ac:dyDescent="0.35">
      <c r="A199" s="24" t="s">
        <v>4235</v>
      </c>
      <c r="B199" s="26" t="s">
        <v>7090</v>
      </c>
      <c r="C199" s="74">
        <v>195116</v>
      </c>
      <c r="D199" s="11" t="s">
        <v>2011</v>
      </c>
      <c r="E199" s="11" t="s">
        <v>2012</v>
      </c>
      <c r="F199" s="11" t="s">
        <v>4851</v>
      </c>
      <c r="G199" t="s">
        <v>4234</v>
      </c>
    </row>
    <row r="200" spans="1:7" ht="16.5" x14ac:dyDescent="0.35">
      <c r="A200" s="24" t="s">
        <v>4236</v>
      </c>
      <c r="B200" s="26" t="s">
        <v>4294</v>
      </c>
      <c r="C200" s="74">
        <v>195118</v>
      </c>
      <c r="D200" s="11" t="s">
        <v>715</v>
      </c>
      <c r="E200" s="11" t="s">
        <v>716</v>
      </c>
      <c r="F200" s="11" t="s">
        <v>4943</v>
      </c>
      <c r="G200" t="s">
        <v>4234</v>
      </c>
    </row>
    <row r="201" spans="1:7" ht="16.5" x14ac:dyDescent="0.35">
      <c r="A201" s="24" t="s">
        <v>4236</v>
      </c>
      <c r="B201" s="26" t="s">
        <v>4294</v>
      </c>
      <c r="C201" s="74">
        <v>195119</v>
      </c>
      <c r="D201" s="11" t="s">
        <v>2138</v>
      </c>
      <c r="E201" s="11" t="s">
        <v>2139</v>
      </c>
      <c r="F201" s="11" t="s">
        <v>4944</v>
      </c>
      <c r="G201" t="s">
        <v>4234</v>
      </c>
    </row>
    <row r="202" spans="1:7" ht="16.5" x14ac:dyDescent="0.35">
      <c r="A202" s="24" t="s">
        <v>4236</v>
      </c>
      <c r="B202" s="26" t="s">
        <v>4295</v>
      </c>
      <c r="C202" s="74">
        <v>195120</v>
      </c>
      <c r="D202" s="11" t="s">
        <v>719</v>
      </c>
      <c r="E202" s="11" t="s">
        <v>720</v>
      </c>
      <c r="F202" s="11" t="s">
        <v>4873</v>
      </c>
      <c r="G202" t="s">
        <v>4234</v>
      </c>
    </row>
    <row r="203" spans="1:7" ht="16.5" x14ac:dyDescent="0.35">
      <c r="A203" s="24" t="s">
        <v>4236</v>
      </c>
      <c r="B203" s="26" t="s">
        <v>4296</v>
      </c>
      <c r="C203" s="74">
        <v>195121</v>
      </c>
      <c r="D203" s="11" t="s">
        <v>723</v>
      </c>
      <c r="E203" s="11" t="s">
        <v>724</v>
      </c>
      <c r="F203" s="11" t="s">
        <v>4884</v>
      </c>
      <c r="G203" t="s">
        <v>4234</v>
      </c>
    </row>
    <row r="204" spans="1:7" ht="16.5" x14ac:dyDescent="0.35">
      <c r="A204" s="24" t="s">
        <v>4236</v>
      </c>
      <c r="B204" s="26" t="s">
        <v>7091</v>
      </c>
      <c r="C204" s="74">
        <v>195123</v>
      </c>
      <c r="D204" s="11" t="s">
        <v>2273</v>
      </c>
      <c r="E204" s="11" t="s">
        <v>2274</v>
      </c>
      <c r="F204" s="11" t="s">
        <v>4874</v>
      </c>
      <c r="G204" t="s">
        <v>4234</v>
      </c>
    </row>
    <row r="205" spans="1:7" ht="16.5" x14ac:dyDescent="0.35">
      <c r="A205" s="24" t="s">
        <v>4236</v>
      </c>
      <c r="B205" s="26" t="s">
        <v>7091</v>
      </c>
      <c r="C205" s="74">
        <v>195122</v>
      </c>
      <c r="D205" s="11" t="s">
        <v>727</v>
      </c>
      <c r="E205" s="11" t="s">
        <v>728</v>
      </c>
      <c r="F205" s="11" t="s">
        <v>4887</v>
      </c>
      <c r="G205" t="s">
        <v>4234</v>
      </c>
    </row>
    <row r="206" spans="1:7" ht="16.5" x14ac:dyDescent="0.35">
      <c r="A206" s="24" t="s">
        <v>4236</v>
      </c>
      <c r="B206" s="26" t="s">
        <v>4297</v>
      </c>
      <c r="C206" s="74">
        <v>195125</v>
      </c>
      <c r="D206" s="11" t="s">
        <v>2276</v>
      </c>
      <c r="E206" s="11" t="s">
        <v>75</v>
      </c>
      <c r="F206" s="11" t="s">
        <v>4911</v>
      </c>
      <c r="G206" t="s">
        <v>4234</v>
      </c>
    </row>
    <row r="207" spans="1:7" ht="16.5" x14ac:dyDescent="0.35">
      <c r="A207" s="24" t="s">
        <v>4236</v>
      </c>
      <c r="B207" s="26" t="s">
        <v>4297</v>
      </c>
      <c r="C207" s="74">
        <v>195124</v>
      </c>
      <c r="D207" s="11" t="s">
        <v>731</v>
      </c>
      <c r="E207" s="11" t="s">
        <v>732</v>
      </c>
      <c r="F207" s="11" t="s">
        <v>4922</v>
      </c>
      <c r="G207" t="s">
        <v>4234</v>
      </c>
    </row>
    <row r="208" spans="1:7" ht="16.5" x14ac:dyDescent="0.35">
      <c r="A208" s="24" t="s">
        <v>4236</v>
      </c>
      <c r="B208" s="26" t="s">
        <v>4297</v>
      </c>
      <c r="C208" s="74">
        <v>195126</v>
      </c>
      <c r="D208" s="11" t="s">
        <v>2278</v>
      </c>
      <c r="E208" s="11" t="s">
        <v>2279</v>
      </c>
      <c r="F208" s="11" t="s">
        <v>4928</v>
      </c>
      <c r="G208" t="s">
        <v>4234</v>
      </c>
    </row>
    <row r="209" spans="1:7" ht="16.5" x14ac:dyDescent="0.35">
      <c r="A209" s="24" t="s">
        <v>4236</v>
      </c>
      <c r="B209" s="26" t="s">
        <v>4298</v>
      </c>
      <c r="C209" s="74">
        <v>195127</v>
      </c>
      <c r="D209" s="11" t="s">
        <v>735</v>
      </c>
      <c r="E209" s="11" t="s">
        <v>736</v>
      </c>
      <c r="F209" s="11" t="s">
        <v>4934</v>
      </c>
      <c r="G209" t="s">
        <v>4234</v>
      </c>
    </row>
    <row r="210" spans="1:7" ht="16.5" x14ac:dyDescent="0.35">
      <c r="A210" s="24" t="s">
        <v>4236</v>
      </c>
      <c r="B210" s="26" t="s">
        <v>4299</v>
      </c>
      <c r="C210" s="74">
        <v>195128</v>
      </c>
      <c r="D210" s="11" t="s">
        <v>739</v>
      </c>
      <c r="E210" s="11" t="s">
        <v>740</v>
      </c>
      <c r="F210" s="11" t="s">
        <v>4878</v>
      </c>
      <c r="G210" t="s">
        <v>4234</v>
      </c>
    </row>
    <row r="211" spans="1:7" ht="16.5" x14ac:dyDescent="0.35">
      <c r="A211" s="24" t="s">
        <v>4236</v>
      </c>
      <c r="B211" s="26" t="s">
        <v>4299</v>
      </c>
      <c r="C211" s="74">
        <v>195129</v>
      </c>
      <c r="D211" s="11" t="s">
        <v>2283</v>
      </c>
      <c r="E211" s="11" t="s">
        <v>1137</v>
      </c>
      <c r="F211" s="11" t="s">
        <v>4890</v>
      </c>
      <c r="G211" t="s">
        <v>4234</v>
      </c>
    </row>
    <row r="212" spans="1:7" ht="16.5" x14ac:dyDescent="0.35">
      <c r="A212" s="24" t="s">
        <v>4236</v>
      </c>
      <c r="B212" s="26" t="s">
        <v>4299</v>
      </c>
      <c r="C212" s="74">
        <v>195130</v>
      </c>
      <c r="D212" s="11" t="s">
        <v>2285</v>
      </c>
      <c r="E212" s="11" t="s">
        <v>2286</v>
      </c>
      <c r="F212" s="11" t="s">
        <v>4904</v>
      </c>
      <c r="G212" t="s">
        <v>4234</v>
      </c>
    </row>
    <row r="213" spans="1:7" ht="16.5" x14ac:dyDescent="0.35">
      <c r="A213" s="24" t="s">
        <v>4236</v>
      </c>
      <c r="B213" s="26" t="s">
        <v>4300</v>
      </c>
      <c r="C213" s="74">
        <v>195131</v>
      </c>
      <c r="D213" s="11" t="s">
        <v>743</v>
      </c>
      <c r="E213" s="11" t="s">
        <v>744</v>
      </c>
      <c r="F213" s="11" t="s">
        <v>4927</v>
      </c>
      <c r="G213" t="s">
        <v>4234</v>
      </c>
    </row>
    <row r="214" spans="1:7" ht="16.5" x14ac:dyDescent="0.35">
      <c r="A214" s="24" t="s">
        <v>4236</v>
      </c>
      <c r="B214" s="26" t="s">
        <v>4301</v>
      </c>
      <c r="C214" s="74">
        <v>195132</v>
      </c>
      <c r="D214" s="11" t="s">
        <v>747</v>
      </c>
      <c r="E214" s="11" t="s">
        <v>21</v>
      </c>
      <c r="F214" s="11" t="s">
        <v>4946</v>
      </c>
      <c r="G214" t="s">
        <v>4234</v>
      </c>
    </row>
    <row r="215" spans="1:7" ht="16.5" x14ac:dyDescent="0.35">
      <c r="A215" s="24" t="s">
        <v>4236</v>
      </c>
      <c r="B215" s="26" t="s">
        <v>4302</v>
      </c>
      <c r="C215" s="74">
        <v>195133</v>
      </c>
      <c r="D215" s="11" t="s">
        <v>750</v>
      </c>
      <c r="E215" s="11" t="s">
        <v>751</v>
      </c>
      <c r="F215" s="11" t="s">
        <v>4917</v>
      </c>
      <c r="G215" t="s">
        <v>4234</v>
      </c>
    </row>
    <row r="216" spans="1:7" ht="16.5" x14ac:dyDescent="0.35">
      <c r="A216" s="24" t="s">
        <v>4236</v>
      </c>
      <c r="B216" s="26" t="s">
        <v>4303</v>
      </c>
      <c r="C216" s="74">
        <v>195135</v>
      </c>
      <c r="D216" s="11" t="s">
        <v>2291</v>
      </c>
      <c r="E216" s="11" t="s">
        <v>2292</v>
      </c>
      <c r="F216" s="11" t="s">
        <v>4933</v>
      </c>
      <c r="G216" t="s">
        <v>4234</v>
      </c>
    </row>
    <row r="217" spans="1:7" ht="16.5" x14ac:dyDescent="0.35">
      <c r="A217" s="24" t="s">
        <v>4236</v>
      </c>
      <c r="B217" s="26" t="s">
        <v>4303</v>
      </c>
      <c r="C217" s="74">
        <v>195134</v>
      </c>
      <c r="D217" s="11" t="s">
        <v>754</v>
      </c>
      <c r="E217" s="11" t="s">
        <v>755</v>
      </c>
      <c r="F217" s="11" t="s">
        <v>4938</v>
      </c>
      <c r="G217" t="s">
        <v>4234</v>
      </c>
    </row>
    <row r="218" spans="1:7" ht="16.5" x14ac:dyDescent="0.35">
      <c r="A218" s="24" t="s">
        <v>4236</v>
      </c>
      <c r="B218" s="26" t="s">
        <v>4304</v>
      </c>
      <c r="C218" s="74">
        <v>195136</v>
      </c>
      <c r="D218" s="11" t="s">
        <v>758</v>
      </c>
      <c r="E218" s="11" t="s">
        <v>759</v>
      </c>
      <c r="F218" s="11" t="s">
        <v>4896</v>
      </c>
      <c r="G218" t="s">
        <v>4234</v>
      </c>
    </row>
    <row r="219" spans="1:7" ht="16.5" x14ac:dyDescent="0.35">
      <c r="A219" s="24" t="s">
        <v>4236</v>
      </c>
      <c r="B219" s="26" t="s">
        <v>4304</v>
      </c>
      <c r="C219" s="74">
        <v>195138</v>
      </c>
      <c r="D219" s="11" t="s">
        <v>2295</v>
      </c>
      <c r="E219" s="11" t="s">
        <v>2296</v>
      </c>
      <c r="F219" s="11" t="s">
        <v>4919</v>
      </c>
      <c r="G219" t="s">
        <v>4234</v>
      </c>
    </row>
    <row r="220" spans="1:7" ht="16.5" x14ac:dyDescent="0.35">
      <c r="A220" s="24" t="s">
        <v>4236</v>
      </c>
      <c r="B220" s="26" t="s">
        <v>4304</v>
      </c>
      <c r="C220" s="74">
        <v>195137</v>
      </c>
      <c r="D220" s="11" t="s">
        <v>2299</v>
      </c>
      <c r="E220" s="11" t="s">
        <v>2300</v>
      </c>
      <c r="F220" s="11" t="s">
        <v>4940</v>
      </c>
      <c r="G220" t="s">
        <v>4234</v>
      </c>
    </row>
    <row r="221" spans="1:7" ht="16.5" x14ac:dyDescent="0.35">
      <c r="A221" s="24" t="s">
        <v>4236</v>
      </c>
      <c r="B221" s="26" t="s">
        <v>4305</v>
      </c>
      <c r="C221" s="74">
        <v>195139</v>
      </c>
      <c r="D221" s="11" t="s">
        <v>762</v>
      </c>
      <c r="E221" s="11" t="s">
        <v>763</v>
      </c>
      <c r="F221" s="11" t="s">
        <v>4915</v>
      </c>
      <c r="G221" t="s">
        <v>4234</v>
      </c>
    </row>
    <row r="222" spans="1:7" ht="16.5" x14ac:dyDescent="0.35">
      <c r="A222" s="24" t="s">
        <v>4236</v>
      </c>
      <c r="B222" s="26" t="s">
        <v>7092</v>
      </c>
      <c r="C222" s="74">
        <v>195141</v>
      </c>
      <c r="D222" s="11" t="s">
        <v>2303</v>
      </c>
      <c r="E222" s="11" t="s">
        <v>2304</v>
      </c>
      <c r="F222" s="11" t="s">
        <v>4871</v>
      </c>
      <c r="G222" t="s">
        <v>4234</v>
      </c>
    </row>
    <row r="223" spans="1:7" ht="16.5" x14ac:dyDescent="0.35">
      <c r="A223" s="24" t="s">
        <v>4236</v>
      </c>
      <c r="B223" s="26" t="s">
        <v>7092</v>
      </c>
      <c r="C223" s="74">
        <v>195140</v>
      </c>
      <c r="D223" s="11" t="s">
        <v>766</v>
      </c>
      <c r="E223" s="11" t="s">
        <v>767</v>
      </c>
      <c r="F223" s="11" t="s">
        <v>7289</v>
      </c>
      <c r="G223" t="s">
        <v>4234</v>
      </c>
    </row>
    <row r="224" spans="1:7" ht="16.5" x14ac:dyDescent="0.35">
      <c r="A224" s="24" t="s">
        <v>4236</v>
      </c>
      <c r="B224" s="26" t="s">
        <v>4306</v>
      </c>
      <c r="C224" s="74">
        <v>195144</v>
      </c>
      <c r="D224" s="11" t="s">
        <v>565</v>
      </c>
      <c r="E224" s="11" t="s">
        <v>566</v>
      </c>
      <c r="F224" s="11" t="s">
        <v>4882</v>
      </c>
      <c r="G224" t="s">
        <v>4234</v>
      </c>
    </row>
    <row r="225" spans="1:7" ht="16.5" x14ac:dyDescent="0.35">
      <c r="A225" s="24" t="s">
        <v>4236</v>
      </c>
      <c r="B225" s="26" t="s">
        <v>4306</v>
      </c>
      <c r="C225" s="74">
        <v>195143</v>
      </c>
      <c r="D225" s="11" t="s">
        <v>2306</v>
      </c>
      <c r="E225" s="11" t="s">
        <v>2307</v>
      </c>
      <c r="F225" s="11" t="s">
        <v>4907</v>
      </c>
      <c r="G225" t="s">
        <v>4234</v>
      </c>
    </row>
    <row r="226" spans="1:7" ht="16.5" x14ac:dyDescent="0.35">
      <c r="A226" s="24" t="s">
        <v>4236</v>
      </c>
      <c r="B226" s="26" t="s">
        <v>4306</v>
      </c>
      <c r="C226" s="74">
        <v>195142</v>
      </c>
      <c r="D226" s="11" t="s">
        <v>770</v>
      </c>
      <c r="E226" s="11" t="s">
        <v>771</v>
      </c>
      <c r="F226" s="11" t="s">
        <v>4909</v>
      </c>
      <c r="G226" t="s">
        <v>4234</v>
      </c>
    </row>
    <row r="227" spans="1:7" ht="16.5" x14ac:dyDescent="0.35">
      <c r="A227" s="24" t="s">
        <v>4236</v>
      </c>
      <c r="B227" s="26" t="s">
        <v>4307</v>
      </c>
      <c r="C227" s="74">
        <v>195145</v>
      </c>
      <c r="D227" s="11" t="s">
        <v>774</v>
      </c>
      <c r="E227" s="11" t="s">
        <v>775</v>
      </c>
      <c r="F227" s="11" t="s">
        <v>4885</v>
      </c>
      <c r="G227" t="s">
        <v>4234</v>
      </c>
    </row>
    <row r="228" spans="1:7" ht="16.5" x14ac:dyDescent="0.35">
      <c r="A228" s="24" t="s">
        <v>4236</v>
      </c>
      <c r="B228" s="26" t="s">
        <v>4307</v>
      </c>
      <c r="C228" s="74">
        <v>195146</v>
      </c>
      <c r="D228" s="11" t="s">
        <v>2311</v>
      </c>
      <c r="E228" s="11" t="s">
        <v>2312</v>
      </c>
      <c r="F228" s="11" t="s">
        <v>4924</v>
      </c>
      <c r="G228" t="s">
        <v>4234</v>
      </c>
    </row>
    <row r="229" spans="1:7" ht="16.5" x14ac:dyDescent="0.35">
      <c r="A229" s="24" t="s">
        <v>4236</v>
      </c>
      <c r="B229" s="26" t="s">
        <v>4307</v>
      </c>
      <c r="C229" s="74">
        <v>195147</v>
      </c>
      <c r="D229" s="11" t="s">
        <v>2314</v>
      </c>
      <c r="E229" s="11" t="s">
        <v>2315</v>
      </c>
      <c r="F229" s="11" t="s">
        <v>4925</v>
      </c>
      <c r="G229" t="s">
        <v>4234</v>
      </c>
    </row>
    <row r="230" spans="1:7" ht="16.5" x14ac:dyDescent="0.35">
      <c r="A230" s="24" t="s">
        <v>4236</v>
      </c>
      <c r="B230" s="26" t="s">
        <v>4308</v>
      </c>
      <c r="C230" s="74">
        <v>195149</v>
      </c>
      <c r="D230" s="11" t="s">
        <v>2321</v>
      </c>
      <c r="E230" s="11" t="s">
        <v>2322</v>
      </c>
      <c r="F230" s="11" t="s">
        <v>4914</v>
      </c>
      <c r="G230" t="s">
        <v>4234</v>
      </c>
    </row>
    <row r="231" spans="1:7" ht="16.5" x14ac:dyDescent="0.35">
      <c r="A231" s="24" t="s">
        <v>4236</v>
      </c>
      <c r="B231" s="26" t="s">
        <v>4308</v>
      </c>
      <c r="C231" s="74">
        <v>195150</v>
      </c>
      <c r="D231" s="11" t="s">
        <v>2318</v>
      </c>
      <c r="E231" s="11" t="s">
        <v>2319</v>
      </c>
      <c r="F231" s="11" t="s">
        <v>4923</v>
      </c>
      <c r="G231" t="s">
        <v>4234</v>
      </c>
    </row>
    <row r="232" spans="1:7" ht="16.5" x14ac:dyDescent="0.35">
      <c r="A232" s="24" t="s">
        <v>4236</v>
      </c>
      <c r="B232" s="26" t="s">
        <v>4308</v>
      </c>
      <c r="C232" s="74">
        <v>195148</v>
      </c>
      <c r="D232" s="11" t="s">
        <v>778</v>
      </c>
      <c r="E232" s="11" t="s">
        <v>779</v>
      </c>
      <c r="F232" s="11" t="s">
        <v>4926</v>
      </c>
      <c r="G232" t="s">
        <v>4234</v>
      </c>
    </row>
    <row r="233" spans="1:7" ht="16.5" x14ac:dyDescent="0.35">
      <c r="A233" s="24" t="s">
        <v>4236</v>
      </c>
      <c r="B233" s="26" t="s">
        <v>4309</v>
      </c>
      <c r="C233" s="74">
        <v>195151</v>
      </c>
      <c r="D233" s="11" t="s">
        <v>782</v>
      </c>
      <c r="E233" s="11" t="s">
        <v>783</v>
      </c>
      <c r="F233" s="11" t="s">
        <v>4889</v>
      </c>
      <c r="G233" t="s">
        <v>4234</v>
      </c>
    </row>
    <row r="234" spans="1:7" ht="16.5" x14ac:dyDescent="0.35">
      <c r="A234" s="24" t="s">
        <v>4236</v>
      </c>
      <c r="B234" s="26" t="s">
        <v>4309</v>
      </c>
      <c r="C234" s="74">
        <v>195152</v>
      </c>
      <c r="D234" s="11" t="s">
        <v>696</v>
      </c>
      <c r="E234" s="11" t="s">
        <v>697</v>
      </c>
      <c r="F234" s="11" t="s">
        <v>4942</v>
      </c>
      <c r="G234" t="s">
        <v>4234</v>
      </c>
    </row>
    <row r="235" spans="1:7" ht="16.5" x14ac:dyDescent="0.35">
      <c r="A235" s="24" t="s">
        <v>4236</v>
      </c>
      <c r="B235" s="26" t="s">
        <v>4310</v>
      </c>
      <c r="C235" s="74">
        <v>195155</v>
      </c>
      <c r="D235" s="11" t="s">
        <v>2331</v>
      </c>
      <c r="E235" s="11" t="s">
        <v>2332</v>
      </c>
      <c r="F235" s="11" t="s">
        <v>4892</v>
      </c>
      <c r="G235" t="s">
        <v>4234</v>
      </c>
    </row>
    <row r="236" spans="1:7" ht="16.5" x14ac:dyDescent="0.35">
      <c r="A236" s="24" t="s">
        <v>4236</v>
      </c>
      <c r="B236" s="26" t="s">
        <v>4310</v>
      </c>
      <c r="C236" s="74">
        <v>195158</v>
      </c>
      <c r="D236" s="11" t="s">
        <v>2338</v>
      </c>
      <c r="E236" s="11" t="s">
        <v>2339</v>
      </c>
      <c r="F236" s="11" t="s">
        <v>4900</v>
      </c>
      <c r="G236" t="s">
        <v>4234</v>
      </c>
    </row>
    <row r="237" spans="1:7" ht="16.5" x14ac:dyDescent="0.35">
      <c r="A237" s="24" t="s">
        <v>4236</v>
      </c>
      <c r="B237" s="26" t="s">
        <v>4310</v>
      </c>
      <c r="C237" s="74">
        <v>195153</v>
      </c>
      <c r="D237" s="11" t="s">
        <v>2326</v>
      </c>
      <c r="E237" s="11" t="s">
        <v>787</v>
      </c>
      <c r="F237" s="11" t="s">
        <v>4918</v>
      </c>
      <c r="G237" t="s">
        <v>4234</v>
      </c>
    </row>
    <row r="238" spans="1:7" ht="16.5" x14ac:dyDescent="0.35">
      <c r="A238" s="24" t="s">
        <v>4236</v>
      </c>
      <c r="B238" s="26" t="s">
        <v>4310</v>
      </c>
      <c r="C238" s="74">
        <v>195156</v>
      </c>
      <c r="D238" s="11" t="s">
        <v>2334</v>
      </c>
      <c r="E238" s="11" t="s">
        <v>2335</v>
      </c>
      <c r="F238" s="11" t="s">
        <v>4929</v>
      </c>
      <c r="G238" t="s">
        <v>4234</v>
      </c>
    </row>
    <row r="239" spans="1:7" ht="16.5" x14ac:dyDescent="0.35">
      <c r="A239" s="24" t="s">
        <v>4236</v>
      </c>
      <c r="B239" s="26" t="s">
        <v>4310</v>
      </c>
      <c r="C239" s="74">
        <v>195154</v>
      </c>
      <c r="D239" s="11" t="s">
        <v>2328</v>
      </c>
      <c r="E239" s="11" t="s">
        <v>2329</v>
      </c>
      <c r="F239" s="11" t="s">
        <v>4931</v>
      </c>
      <c r="G239" t="s">
        <v>4234</v>
      </c>
    </row>
    <row r="240" spans="1:7" ht="16.5" x14ac:dyDescent="0.35">
      <c r="A240" s="24" t="s">
        <v>4236</v>
      </c>
      <c r="B240" s="26" t="s">
        <v>4310</v>
      </c>
      <c r="C240" s="74">
        <v>195157</v>
      </c>
      <c r="D240" s="11" t="s">
        <v>2138</v>
      </c>
      <c r="E240" s="11" t="s">
        <v>2139</v>
      </c>
      <c r="F240" s="11" t="s">
        <v>4945</v>
      </c>
      <c r="G240" t="s">
        <v>4234</v>
      </c>
    </row>
    <row r="241" spans="1:7" ht="16.5" x14ac:dyDescent="0.35">
      <c r="A241" s="24" t="s">
        <v>4236</v>
      </c>
      <c r="B241" s="26" t="s">
        <v>4311</v>
      </c>
      <c r="C241" s="74">
        <v>195159</v>
      </c>
      <c r="D241" s="11" t="s">
        <v>790</v>
      </c>
      <c r="E241" s="11" t="s">
        <v>791</v>
      </c>
      <c r="F241" s="11" t="s">
        <v>4880</v>
      </c>
      <c r="G241" t="s">
        <v>4234</v>
      </c>
    </row>
    <row r="242" spans="1:7" ht="16.5" x14ac:dyDescent="0.35">
      <c r="A242" s="24" t="s">
        <v>4236</v>
      </c>
      <c r="B242" s="26" t="s">
        <v>4311</v>
      </c>
      <c r="C242" s="74">
        <v>195160</v>
      </c>
      <c r="D242" s="11" t="s">
        <v>2342</v>
      </c>
      <c r="E242" s="11" t="s">
        <v>2343</v>
      </c>
      <c r="F242" s="11" t="s">
        <v>4881</v>
      </c>
      <c r="G242" t="s">
        <v>4234</v>
      </c>
    </row>
    <row r="243" spans="1:7" ht="16.5" x14ac:dyDescent="0.35">
      <c r="A243" s="24" t="s">
        <v>4236</v>
      </c>
      <c r="B243" s="26" t="s">
        <v>4312</v>
      </c>
      <c r="C243" s="74">
        <v>195161</v>
      </c>
      <c r="D243" s="11" t="s">
        <v>794</v>
      </c>
      <c r="E243" s="11" t="s">
        <v>795</v>
      </c>
      <c r="F243" s="11" t="s">
        <v>4930</v>
      </c>
      <c r="G243" t="s">
        <v>4234</v>
      </c>
    </row>
    <row r="244" spans="1:7" ht="16.5" x14ac:dyDescent="0.35">
      <c r="A244" s="24" t="s">
        <v>4236</v>
      </c>
      <c r="B244" s="26" t="s">
        <v>4312</v>
      </c>
      <c r="C244" s="74">
        <v>195162</v>
      </c>
      <c r="D244" s="11" t="s">
        <v>2346</v>
      </c>
      <c r="E244" s="11" t="s">
        <v>2347</v>
      </c>
      <c r="F244" s="11" t="s">
        <v>4937</v>
      </c>
      <c r="G244" t="s">
        <v>4234</v>
      </c>
    </row>
    <row r="245" spans="1:7" ht="16.5" x14ac:dyDescent="0.35">
      <c r="A245" s="24" t="s">
        <v>4236</v>
      </c>
      <c r="B245" s="26" t="s">
        <v>4313</v>
      </c>
      <c r="C245" s="74">
        <v>195164</v>
      </c>
      <c r="D245" s="11" t="s">
        <v>2349</v>
      </c>
      <c r="E245" s="11" t="s">
        <v>2350</v>
      </c>
      <c r="F245" s="11" t="s">
        <v>4897</v>
      </c>
      <c r="G245" t="s">
        <v>4234</v>
      </c>
    </row>
    <row r="246" spans="1:7" ht="16.5" x14ac:dyDescent="0.35">
      <c r="A246" s="24" t="s">
        <v>4236</v>
      </c>
      <c r="B246" s="26" t="s">
        <v>4313</v>
      </c>
      <c r="C246" s="74">
        <v>195163</v>
      </c>
      <c r="D246" s="11" t="s">
        <v>798</v>
      </c>
      <c r="E246" s="11" t="s">
        <v>799</v>
      </c>
      <c r="F246" s="11" t="s">
        <v>4903</v>
      </c>
      <c r="G246" t="s">
        <v>4234</v>
      </c>
    </row>
    <row r="247" spans="1:7" ht="16.5" x14ac:dyDescent="0.35">
      <c r="A247" s="24" t="s">
        <v>4236</v>
      </c>
      <c r="B247" s="26" t="s">
        <v>4314</v>
      </c>
      <c r="C247" s="74">
        <v>195165</v>
      </c>
      <c r="D247" s="11" t="s">
        <v>802</v>
      </c>
      <c r="E247" s="11" t="s">
        <v>803</v>
      </c>
      <c r="F247" s="11" t="s">
        <v>4899</v>
      </c>
      <c r="G247" t="s">
        <v>4234</v>
      </c>
    </row>
    <row r="248" spans="1:7" ht="16.5" x14ac:dyDescent="0.35">
      <c r="A248" s="24" t="s">
        <v>4236</v>
      </c>
      <c r="B248" s="26" t="s">
        <v>7093</v>
      </c>
      <c r="C248" s="74">
        <v>195166</v>
      </c>
      <c r="D248" s="11" t="s">
        <v>806</v>
      </c>
      <c r="E248" s="11" t="s">
        <v>807</v>
      </c>
      <c r="F248" s="11" t="s">
        <v>4908</v>
      </c>
      <c r="G248" t="s">
        <v>4234</v>
      </c>
    </row>
    <row r="249" spans="1:7" ht="16.5" x14ac:dyDescent="0.35">
      <c r="A249" s="24" t="s">
        <v>4236</v>
      </c>
      <c r="B249" s="26" t="s">
        <v>4315</v>
      </c>
      <c r="C249" s="74">
        <v>195167</v>
      </c>
      <c r="D249" s="11" t="s">
        <v>810</v>
      </c>
      <c r="E249" s="11" t="s">
        <v>811</v>
      </c>
      <c r="F249" s="11" t="s">
        <v>4912</v>
      </c>
      <c r="G249" t="s">
        <v>4234</v>
      </c>
    </row>
    <row r="250" spans="1:7" ht="16.5" x14ac:dyDescent="0.35">
      <c r="A250" s="24" t="s">
        <v>4236</v>
      </c>
      <c r="B250" s="26" t="s">
        <v>4316</v>
      </c>
      <c r="C250" s="74">
        <v>195168</v>
      </c>
      <c r="D250" s="11" t="s">
        <v>814</v>
      </c>
      <c r="E250" s="11" t="s">
        <v>815</v>
      </c>
      <c r="F250" s="11" t="s">
        <v>4901</v>
      </c>
      <c r="G250" t="s">
        <v>4234</v>
      </c>
    </row>
    <row r="251" spans="1:7" ht="16.5" x14ac:dyDescent="0.35">
      <c r="A251" s="24" t="s">
        <v>4236</v>
      </c>
      <c r="B251" s="26" t="s">
        <v>4317</v>
      </c>
      <c r="C251" s="74">
        <v>195169</v>
      </c>
      <c r="D251" s="11" t="s">
        <v>818</v>
      </c>
      <c r="E251" s="11" t="s">
        <v>819</v>
      </c>
      <c r="F251" s="11" t="s">
        <v>4941</v>
      </c>
      <c r="G251" t="s">
        <v>4234</v>
      </c>
    </row>
    <row r="252" spans="1:7" ht="16.5" x14ac:dyDescent="0.35">
      <c r="A252" s="24" t="s">
        <v>4236</v>
      </c>
      <c r="B252" s="26" t="s">
        <v>4318</v>
      </c>
      <c r="C252" s="74">
        <v>195170</v>
      </c>
      <c r="D252" s="11" t="s">
        <v>822</v>
      </c>
      <c r="E252" s="11" t="s">
        <v>823</v>
      </c>
      <c r="F252" s="11" t="s">
        <v>4877</v>
      </c>
      <c r="G252" t="s">
        <v>4234</v>
      </c>
    </row>
    <row r="253" spans="1:7" ht="16.5" x14ac:dyDescent="0.35">
      <c r="A253" s="24" t="s">
        <v>4236</v>
      </c>
      <c r="B253" s="26" t="s">
        <v>4319</v>
      </c>
      <c r="C253" s="74">
        <v>195171</v>
      </c>
      <c r="D253" s="11" t="s">
        <v>826</v>
      </c>
      <c r="E253" s="11" t="s">
        <v>827</v>
      </c>
      <c r="F253" s="11" t="s">
        <v>4891</v>
      </c>
      <c r="G253" t="s">
        <v>4234</v>
      </c>
    </row>
    <row r="254" spans="1:7" ht="16.5" x14ac:dyDescent="0.35">
      <c r="A254" s="24" t="s">
        <v>4236</v>
      </c>
      <c r="B254" s="26" t="s">
        <v>4320</v>
      </c>
      <c r="C254" s="74">
        <v>195172</v>
      </c>
      <c r="D254" s="11" t="s">
        <v>830</v>
      </c>
      <c r="E254" s="11" t="s">
        <v>831</v>
      </c>
      <c r="F254" s="11" t="s">
        <v>4870</v>
      </c>
      <c r="G254" t="s">
        <v>4234</v>
      </c>
    </row>
    <row r="255" spans="1:7" ht="16.5" x14ac:dyDescent="0.35">
      <c r="A255" s="24" t="s">
        <v>4236</v>
      </c>
      <c r="B255" s="26" t="s">
        <v>4320</v>
      </c>
      <c r="C255" s="74">
        <v>195173</v>
      </c>
      <c r="D255" s="11" t="s">
        <v>2360</v>
      </c>
      <c r="E255" s="11" t="s">
        <v>740</v>
      </c>
      <c r="F255" s="11" t="s">
        <v>4879</v>
      </c>
      <c r="G255" t="s">
        <v>4234</v>
      </c>
    </row>
    <row r="256" spans="1:7" ht="16.5" x14ac:dyDescent="0.35">
      <c r="A256" s="24" t="s">
        <v>4236</v>
      </c>
      <c r="B256" s="26" t="s">
        <v>4321</v>
      </c>
      <c r="C256" s="74">
        <v>195175</v>
      </c>
      <c r="D256" s="11" t="s">
        <v>2362</v>
      </c>
      <c r="E256" s="11" t="s">
        <v>2363</v>
      </c>
      <c r="F256" s="11" t="s">
        <v>4894</v>
      </c>
      <c r="G256" t="s">
        <v>4234</v>
      </c>
    </row>
    <row r="257" spans="1:7" ht="16.5" x14ac:dyDescent="0.35">
      <c r="A257" s="24" t="s">
        <v>4236</v>
      </c>
      <c r="B257" s="26" t="s">
        <v>4321</v>
      </c>
      <c r="C257" s="74">
        <v>195174</v>
      </c>
      <c r="D257" s="11" t="s">
        <v>834</v>
      </c>
      <c r="E257" s="11" t="s">
        <v>835</v>
      </c>
      <c r="F257" s="11" t="s">
        <v>4905</v>
      </c>
      <c r="G257" t="s">
        <v>4234</v>
      </c>
    </row>
    <row r="258" spans="1:7" ht="16.5" x14ac:dyDescent="0.35">
      <c r="A258" s="24" t="s">
        <v>4236</v>
      </c>
      <c r="B258" s="26" t="s">
        <v>4322</v>
      </c>
      <c r="C258" s="74">
        <v>195176</v>
      </c>
      <c r="D258" s="11" t="s">
        <v>838</v>
      </c>
      <c r="E258" s="11" t="s">
        <v>839</v>
      </c>
      <c r="F258" s="11" t="s">
        <v>4886</v>
      </c>
      <c r="G258" t="s">
        <v>4234</v>
      </c>
    </row>
    <row r="259" spans="1:7" ht="16.5" x14ac:dyDescent="0.35">
      <c r="A259" s="24" t="s">
        <v>4236</v>
      </c>
      <c r="B259" s="26" t="s">
        <v>4322</v>
      </c>
      <c r="C259" s="74">
        <v>195177</v>
      </c>
      <c r="D259" s="11" t="s">
        <v>2367</v>
      </c>
      <c r="E259" s="11" t="s">
        <v>2368</v>
      </c>
      <c r="F259" s="11" t="s">
        <v>4935</v>
      </c>
      <c r="G259" t="s">
        <v>4234</v>
      </c>
    </row>
    <row r="260" spans="1:7" ht="16.5" x14ac:dyDescent="0.35">
      <c r="A260" s="24" t="s">
        <v>4236</v>
      </c>
      <c r="B260" s="26" t="s">
        <v>4323</v>
      </c>
      <c r="C260" s="74">
        <v>195178</v>
      </c>
      <c r="D260" s="11" t="s">
        <v>842</v>
      </c>
      <c r="E260" s="11" t="s">
        <v>843</v>
      </c>
      <c r="F260" s="11" t="s">
        <v>4898</v>
      </c>
      <c r="G260" t="s">
        <v>4234</v>
      </c>
    </row>
    <row r="261" spans="1:7" ht="16.5" x14ac:dyDescent="0.35">
      <c r="A261" s="24" t="s">
        <v>4236</v>
      </c>
      <c r="B261" s="26" t="s">
        <v>4323</v>
      </c>
      <c r="C261" s="74">
        <v>195179</v>
      </c>
      <c r="D261" s="11" t="s">
        <v>2374</v>
      </c>
      <c r="E261" s="11" t="s">
        <v>2375</v>
      </c>
      <c r="F261" s="11" t="s">
        <v>4910</v>
      </c>
      <c r="G261" t="s">
        <v>4234</v>
      </c>
    </row>
    <row r="262" spans="1:7" ht="16.5" x14ac:dyDescent="0.35">
      <c r="A262" s="24" t="s">
        <v>4236</v>
      </c>
      <c r="B262" s="26" t="s">
        <v>4323</v>
      </c>
      <c r="C262" s="74">
        <v>219204</v>
      </c>
      <c r="D262" s="11" t="s">
        <v>2370</v>
      </c>
      <c r="E262" s="11" t="s">
        <v>2371</v>
      </c>
      <c r="F262" s="11" t="s">
        <v>4936</v>
      </c>
      <c r="G262" t="s">
        <v>4234</v>
      </c>
    </row>
    <row r="263" spans="1:7" ht="16.5" x14ac:dyDescent="0.35">
      <c r="A263" s="24" t="s">
        <v>4236</v>
      </c>
      <c r="B263" s="26" t="s">
        <v>7094</v>
      </c>
      <c r="C263" s="74">
        <v>195181</v>
      </c>
      <c r="D263" s="11" t="s">
        <v>2377</v>
      </c>
      <c r="E263" s="11" t="s">
        <v>2378</v>
      </c>
      <c r="F263" s="11" t="s">
        <v>4906</v>
      </c>
      <c r="G263" t="s">
        <v>4234</v>
      </c>
    </row>
    <row r="264" spans="1:7" ht="16.5" x14ac:dyDescent="0.35">
      <c r="A264" s="24" t="s">
        <v>4236</v>
      </c>
      <c r="B264" s="26" t="s">
        <v>7094</v>
      </c>
      <c r="C264" s="74">
        <v>195180</v>
      </c>
      <c r="D264" s="11" t="s">
        <v>846</v>
      </c>
      <c r="E264" s="11" t="s">
        <v>847</v>
      </c>
      <c r="F264" s="11" t="s">
        <v>4939</v>
      </c>
      <c r="G264" t="s">
        <v>4234</v>
      </c>
    </row>
    <row r="265" spans="1:7" ht="16.5" x14ac:dyDescent="0.35">
      <c r="A265" s="24" t="s">
        <v>4236</v>
      </c>
      <c r="B265" s="26" t="s">
        <v>4324</v>
      </c>
      <c r="C265" s="74">
        <v>195184</v>
      </c>
      <c r="D265" s="11" t="s">
        <v>2380</v>
      </c>
      <c r="E265" s="11" t="s">
        <v>2381</v>
      </c>
      <c r="F265" s="11" t="s">
        <v>4916</v>
      </c>
      <c r="G265" t="s">
        <v>4234</v>
      </c>
    </row>
    <row r="266" spans="1:7" ht="16.5" x14ac:dyDescent="0.35">
      <c r="A266" s="24" t="s">
        <v>4236</v>
      </c>
      <c r="B266" s="26" t="s">
        <v>4324</v>
      </c>
      <c r="C266" s="74">
        <v>195182</v>
      </c>
      <c r="D266" s="11" t="s">
        <v>850</v>
      </c>
      <c r="E266" s="11" t="s">
        <v>851</v>
      </c>
      <c r="F266" s="11" t="s">
        <v>4932</v>
      </c>
      <c r="G266" t="s">
        <v>4234</v>
      </c>
    </row>
    <row r="267" spans="1:7" ht="16.5" x14ac:dyDescent="0.35">
      <c r="A267" s="24" t="s">
        <v>4236</v>
      </c>
      <c r="B267" s="26" t="s">
        <v>4325</v>
      </c>
      <c r="C267" s="74">
        <v>195185</v>
      </c>
      <c r="D267" s="11" t="s">
        <v>854</v>
      </c>
      <c r="E267" s="11" t="s">
        <v>2383</v>
      </c>
      <c r="F267" s="11" t="s">
        <v>4875</v>
      </c>
      <c r="G267" t="s">
        <v>4234</v>
      </c>
    </row>
    <row r="268" spans="1:7" ht="16.5" x14ac:dyDescent="0.35">
      <c r="A268" s="24" t="s">
        <v>4236</v>
      </c>
      <c r="B268" s="26" t="s">
        <v>4326</v>
      </c>
      <c r="C268" s="74">
        <v>195186</v>
      </c>
      <c r="D268" s="11" t="s">
        <v>858</v>
      </c>
      <c r="E268" s="11" t="s">
        <v>859</v>
      </c>
      <c r="F268" s="11" t="s">
        <v>4876</v>
      </c>
      <c r="G268" t="s">
        <v>4234</v>
      </c>
    </row>
    <row r="269" spans="1:7" ht="16.5" x14ac:dyDescent="0.35">
      <c r="A269" s="24" t="s">
        <v>4236</v>
      </c>
      <c r="B269" s="26" t="s">
        <v>4327</v>
      </c>
      <c r="C269" s="74">
        <v>195187</v>
      </c>
      <c r="D269" s="11" t="s">
        <v>862</v>
      </c>
      <c r="E269" s="11" t="s">
        <v>863</v>
      </c>
      <c r="F269" s="11" t="s">
        <v>4893</v>
      </c>
      <c r="G269" t="s">
        <v>4234</v>
      </c>
    </row>
    <row r="270" spans="1:7" ht="16.5" x14ac:dyDescent="0.35">
      <c r="A270" s="24" t="s">
        <v>4236</v>
      </c>
      <c r="B270" s="26" t="s">
        <v>4327</v>
      </c>
      <c r="C270" s="74">
        <v>195188</v>
      </c>
      <c r="D270" s="11" t="s">
        <v>2386</v>
      </c>
      <c r="E270" s="11" t="s">
        <v>2387</v>
      </c>
      <c r="F270" s="11" t="s">
        <v>4902</v>
      </c>
      <c r="G270" t="s">
        <v>4234</v>
      </c>
    </row>
    <row r="271" spans="1:7" ht="16.5" x14ac:dyDescent="0.35">
      <c r="A271" s="24" t="s">
        <v>4236</v>
      </c>
      <c r="B271" s="26" t="s">
        <v>4328</v>
      </c>
      <c r="C271" s="74">
        <v>195189</v>
      </c>
      <c r="D271" s="11" t="s">
        <v>866</v>
      </c>
      <c r="E271" s="11" t="s">
        <v>867</v>
      </c>
      <c r="F271" s="11" t="s">
        <v>4883</v>
      </c>
      <c r="G271" t="s">
        <v>4234</v>
      </c>
    </row>
    <row r="272" spans="1:7" ht="16.5" x14ac:dyDescent="0.35">
      <c r="A272" s="24" t="s">
        <v>4236</v>
      </c>
      <c r="B272" s="26" t="s">
        <v>4328</v>
      </c>
      <c r="C272" s="74">
        <v>195190</v>
      </c>
      <c r="D272" s="11" t="s">
        <v>2394</v>
      </c>
      <c r="E272" s="11" t="s">
        <v>2395</v>
      </c>
      <c r="F272" s="11" t="s">
        <v>4888</v>
      </c>
      <c r="G272" t="s">
        <v>4234</v>
      </c>
    </row>
    <row r="273" spans="1:7" ht="16.5" x14ac:dyDescent="0.35">
      <c r="A273" s="24" t="s">
        <v>4236</v>
      </c>
      <c r="B273" s="26" t="s">
        <v>4328</v>
      </c>
      <c r="C273" s="74">
        <v>195191</v>
      </c>
      <c r="D273" s="11" t="s">
        <v>2390</v>
      </c>
      <c r="E273" s="11" t="s">
        <v>2391</v>
      </c>
      <c r="F273" s="11" t="s">
        <v>4895</v>
      </c>
      <c r="G273" t="s">
        <v>4234</v>
      </c>
    </row>
    <row r="274" spans="1:7" ht="16.5" x14ac:dyDescent="0.35">
      <c r="A274" s="24" t="s">
        <v>4236</v>
      </c>
      <c r="B274" s="26" t="s">
        <v>7095</v>
      </c>
      <c r="C274" s="74">
        <v>195192</v>
      </c>
      <c r="D274" s="11" t="s">
        <v>869</v>
      </c>
      <c r="E274" s="11" t="s">
        <v>870</v>
      </c>
      <c r="F274" s="11" t="s">
        <v>4872</v>
      </c>
      <c r="G274" t="s">
        <v>4234</v>
      </c>
    </row>
    <row r="275" spans="1:7" ht="16.5" x14ac:dyDescent="0.35">
      <c r="A275" s="24" t="s">
        <v>4236</v>
      </c>
      <c r="B275" s="26" t="s">
        <v>4329</v>
      </c>
      <c r="C275" s="74">
        <v>195193</v>
      </c>
      <c r="D275" s="11" t="s">
        <v>872</v>
      </c>
      <c r="E275" s="11" t="s">
        <v>873</v>
      </c>
      <c r="F275" s="11" t="s">
        <v>4913</v>
      </c>
      <c r="G275" t="s">
        <v>4234</v>
      </c>
    </row>
    <row r="276" spans="1:7" ht="16.5" x14ac:dyDescent="0.35">
      <c r="A276" s="24" t="s">
        <v>4236</v>
      </c>
      <c r="B276" s="26" t="s">
        <v>4330</v>
      </c>
      <c r="C276" s="74">
        <v>195194</v>
      </c>
      <c r="D276" s="11" t="s">
        <v>2398</v>
      </c>
      <c r="E276" s="11" t="s">
        <v>2399</v>
      </c>
      <c r="F276" s="11" t="s">
        <v>4920</v>
      </c>
      <c r="G276" t="s">
        <v>4234</v>
      </c>
    </row>
    <row r="277" spans="1:7" ht="16.5" x14ac:dyDescent="0.35">
      <c r="A277" s="24" t="s">
        <v>4236</v>
      </c>
      <c r="B277" s="26" t="s">
        <v>4330</v>
      </c>
      <c r="C277" s="74">
        <v>195195</v>
      </c>
      <c r="D277" s="11" t="s">
        <v>2401</v>
      </c>
      <c r="E277" s="11" t="s">
        <v>2402</v>
      </c>
      <c r="F277" s="11" t="s">
        <v>4921</v>
      </c>
      <c r="G277" t="s">
        <v>4234</v>
      </c>
    </row>
    <row r="278" spans="1:7" ht="16.5" x14ac:dyDescent="0.35">
      <c r="A278" s="24" t="s">
        <v>4237</v>
      </c>
      <c r="B278" s="26" t="s">
        <v>7098</v>
      </c>
      <c r="C278" s="74">
        <v>195196</v>
      </c>
      <c r="D278" s="11" t="s">
        <v>879</v>
      </c>
      <c r="E278" s="11" t="s">
        <v>880</v>
      </c>
      <c r="F278" s="11" t="s">
        <v>4981</v>
      </c>
      <c r="G278" t="s">
        <v>4234</v>
      </c>
    </row>
    <row r="279" spans="1:7" ht="16.5" x14ac:dyDescent="0.35">
      <c r="A279" s="24" t="s">
        <v>4237</v>
      </c>
      <c r="B279" s="26" t="s">
        <v>7101</v>
      </c>
      <c r="C279" s="74">
        <v>195198</v>
      </c>
      <c r="D279" s="11" t="s">
        <v>2406</v>
      </c>
      <c r="E279" s="11" t="s">
        <v>2407</v>
      </c>
      <c r="F279" s="11" t="s">
        <v>4959</v>
      </c>
      <c r="G279" t="s">
        <v>4234</v>
      </c>
    </row>
    <row r="280" spans="1:7" ht="16.5" x14ac:dyDescent="0.35">
      <c r="A280" s="24" t="s">
        <v>4237</v>
      </c>
      <c r="B280" s="26" t="s">
        <v>7101</v>
      </c>
      <c r="C280" s="74">
        <v>195199</v>
      </c>
      <c r="D280" s="11" t="s">
        <v>2408</v>
      </c>
      <c r="E280" s="11" t="s">
        <v>2409</v>
      </c>
      <c r="F280" s="11" t="s">
        <v>4982</v>
      </c>
      <c r="G280" t="s">
        <v>4234</v>
      </c>
    </row>
    <row r="281" spans="1:7" ht="16.5" x14ac:dyDescent="0.35">
      <c r="A281" s="24" t="s">
        <v>4237</v>
      </c>
      <c r="B281" s="26" t="s">
        <v>7101</v>
      </c>
      <c r="C281" s="74">
        <v>195197</v>
      </c>
      <c r="D281" s="11" t="s">
        <v>2404</v>
      </c>
      <c r="E281" s="11" t="s">
        <v>2405</v>
      </c>
      <c r="F281" s="11" t="s">
        <v>5009</v>
      </c>
      <c r="G281" t="s">
        <v>4234</v>
      </c>
    </row>
    <row r="282" spans="1:7" ht="16.5" x14ac:dyDescent="0.35">
      <c r="A282" s="24" t="s">
        <v>4237</v>
      </c>
      <c r="B282" s="26" t="s">
        <v>7104</v>
      </c>
      <c r="C282" s="74">
        <v>195202</v>
      </c>
      <c r="D282" s="11" t="s">
        <v>2410</v>
      </c>
      <c r="E282" s="11" t="s">
        <v>2411</v>
      </c>
      <c r="F282" s="11" t="s">
        <v>4966</v>
      </c>
      <c r="G282" t="s">
        <v>4234</v>
      </c>
    </row>
    <row r="283" spans="1:7" ht="16.5" x14ac:dyDescent="0.35">
      <c r="A283" s="24" t="s">
        <v>4237</v>
      </c>
      <c r="B283" s="26" t="s">
        <v>7104</v>
      </c>
      <c r="C283" s="74">
        <v>195200</v>
      </c>
      <c r="D283" s="11" t="s">
        <v>883</v>
      </c>
      <c r="E283" s="11" t="s">
        <v>884</v>
      </c>
      <c r="F283" s="11" t="s">
        <v>4990</v>
      </c>
      <c r="G283" t="s">
        <v>4234</v>
      </c>
    </row>
    <row r="284" spans="1:7" ht="16.5" x14ac:dyDescent="0.35">
      <c r="A284" s="24" t="s">
        <v>4237</v>
      </c>
      <c r="B284" s="26" t="s">
        <v>7104</v>
      </c>
      <c r="C284" s="74">
        <v>195201</v>
      </c>
      <c r="D284" s="11" t="s">
        <v>2412</v>
      </c>
      <c r="E284" s="11" t="s">
        <v>2413</v>
      </c>
      <c r="F284" s="11" t="s">
        <v>4994</v>
      </c>
      <c r="G284" t="s">
        <v>4234</v>
      </c>
    </row>
    <row r="285" spans="1:7" ht="16.5" x14ac:dyDescent="0.35">
      <c r="A285" s="24" t="s">
        <v>4237</v>
      </c>
      <c r="B285" s="26" t="s">
        <v>7107</v>
      </c>
      <c r="C285" s="74">
        <v>195204</v>
      </c>
      <c r="D285" s="11" t="s">
        <v>2414</v>
      </c>
      <c r="E285" s="11" t="s">
        <v>2415</v>
      </c>
      <c r="F285" s="11" t="s">
        <v>4948</v>
      </c>
      <c r="G285" t="s">
        <v>4234</v>
      </c>
    </row>
    <row r="286" spans="1:7" ht="16.5" x14ac:dyDescent="0.35">
      <c r="A286" s="24" t="s">
        <v>4237</v>
      </c>
      <c r="B286" s="26" t="s">
        <v>7107</v>
      </c>
      <c r="C286" s="74">
        <v>195203</v>
      </c>
      <c r="D286" s="11" t="s">
        <v>885</v>
      </c>
      <c r="E286" s="11" t="s">
        <v>886</v>
      </c>
      <c r="F286" s="11" t="s">
        <v>4971</v>
      </c>
      <c r="G286" t="s">
        <v>4234</v>
      </c>
    </row>
    <row r="287" spans="1:7" ht="16.5" x14ac:dyDescent="0.35">
      <c r="A287" s="24" t="s">
        <v>4237</v>
      </c>
      <c r="B287" s="26" t="s">
        <v>7110</v>
      </c>
      <c r="C287" s="74">
        <v>195205</v>
      </c>
      <c r="D287" s="11" t="s">
        <v>887</v>
      </c>
      <c r="E287" s="11" t="s">
        <v>888</v>
      </c>
      <c r="F287" s="11" t="s">
        <v>4983</v>
      </c>
      <c r="G287" t="s">
        <v>4234</v>
      </c>
    </row>
    <row r="288" spans="1:7" ht="16.5" x14ac:dyDescent="0.35">
      <c r="A288" s="24" t="s">
        <v>4237</v>
      </c>
      <c r="B288" s="26" t="s">
        <v>7113</v>
      </c>
      <c r="C288" s="74">
        <v>195206</v>
      </c>
      <c r="D288" s="11" t="s">
        <v>889</v>
      </c>
      <c r="E288" s="11" t="s">
        <v>890</v>
      </c>
      <c r="F288" s="11" t="s">
        <v>4974</v>
      </c>
      <c r="G288" t="s">
        <v>4234</v>
      </c>
    </row>
    <row r="289" spans="1:7" ht="16.5" x14ac:dyDescent="0.35">
      <c r="A289" s="24" t="s">
        <v>4237</v>
      </c>
      <c r="B289" s="26" t="s">
        <v>7116</v>
      </c>
      <c r="C289" s="74">
        <v>195208</v>
      </c>
      <c r="D289" s="11" t="s">
        <v>891</v>
      </c>
      <c r="E289" s="11" t="s">
        <v>892</v>
      </c>
      <c r="F289" s="11" t="s">
        <v>4976</v>
      </c>
      <c r="G289" t="s">
        <v>4234</v>
      </c>
    </row>
    <row r="290" spans="1:7" ht="16.5" x14ac:dyDescent="0.35">
      <c r="A290" s="24" t="s">
        <v>4237</v>
      </c>
      <c r="B290" s="26" t="s">
        <v>7119</v>
      </c>
      <c r="C290" s="74">
        <v>220184</v>
      </c>
      <c r="D290" s="11" t="s">
        <v>2416</v>
      </c>
      <c r="E290" s="11" t="s">
        <v>2417</v>
      </c>
      <c r="F290" s="11" t="s">
        <v>4958</v>
      </c>
      <c r="G290" t="s">
        <v>4234</v>
      </c>
    </row>
    <row r="291" spans="1:7" ht="16.5" x14ac:dyDescent="0.35">
      <c r="A291" s="24" t="s">
        <v>4237</v>
      </c>
      <c r="B291" s="26" t="s">
        <v>7119</v>
      </c>
      <c r="C291" s="74">
        <v>220183</v>
      </c>
      <c r="D291" s="11" t="s">
        <v>2419</v>
      </c>
      <c r="E291" s="11" t="s">
        <v>2420</v>
      </c>
      <c r="F291" s="11" t="s">
        <v>4988</v>
      </c>
      <c r="G291" t="s">
        <v>4234</v>
      </c>
    </row>
    <row r="292" spans="1:7" ht="16.5" x14ac:dyDescent="0.35">
      <c r="A292" s="24" t="s">
        <v>4237</v>
      </c>
      <c r="B292" s="26" t="s">
        <v>7119</v>
      </c>
      <c r="C292" s="74">
        <v>195209</v>
      </c>
      <c r="D292" s="11" t="s">
        <v>893</v>
      </c>
      <c r="E292" s="11" t="s">
        <v>894</v>
      </c>
      <c r="F292" s="11" t="s">
        <v>4989</v>
      </c>
      <c r="G292" t="s">
        <v>4234</v>
      </c>
    </row>
    <row r="293" spans="1:7" ht="16.5" x14ac:dyDescent="0.35">
      <c r="A293" s="24" t="s">
        <v>4237</v>
      </c>
      <c r="B293" s="26" t="s">
        <v>7119</v>
      </c>
      <c r="C293" s="74">
        <v>220182</v>
      </c>
      <c r="D293" s="11" t="s">
        <v>2418</v>
      </c>
      <c r="E293" s="11" t="s">
        <v>67</v>
      </c>
      <c r="F293" s="11" t="s">
        <v>5011</v>
      </c>
      <c r="G293" t="s">
        <v>4234</v>
      </c>
    </row>
    <row r="294" spans="1:7" ht="16.5" x14ac:dyDescent="0.35">
      <c r="A294" s="24" t="s">
        <v>4237</v>
      </c>
      <c r="B294" s="26" t="s">
        <v>7122</v>
      </c>
      <c r="C294" s="74">
        <v>195210</v>
      </c>
      <c r="D294" s="11" t="s">
        <v>895</v>
      </c>
      <c r="E294" s="11" t="s">
        <v>896</v>
      </c>
      <c r="F294" s="11" t="s">
        <v>4992</v>
      </c>
      <c r="G294" t="s">
        <v>4234</v>
      </c>
    </row>
    <row r="295" spans="1:7" ht="16.5" x14ac:dyDescent="0.35">
      <c r="A295" s="24" t="s">
        <v>4237</v>
      </c>
      <c r="B295" s="26" t="s">
        <v>7125</v>
      </c>
      <c r="C295" s="74">
        <v>195211</v>
      </c>
      <c r="D295" s="11" t="s">
        <v>897</v>
      </c>
      <c r="E295" s="11" t="s">
        <v>2421</v>
      </c>
      <c r="F295" s="11" t="s">
        <v>4996</v>
      </c>
      <c r="G295" t="s">
        <v>4234</v>
      </c>
    </row>
    <row r="296" spans="1:7" ht="16.5" x14ac:dyDescent="0.35">
      <c r="A296" s="24" t="s">
        <v>4237</v>
      </c>
      <c r="B296" s="26" t="s">
        <v>7128</v>
      </c>
      <c r="C296" s="74">
        <v>195213</v>
      </c>
      <c r="D296" s="11" t="s">
        <v>899</v>
      </c>
      <c r="E296" s="11" t="s">
        <v>2422</v>
      </c>
      <c r="F296" s="11" t="s">
        <v>4963</v>
      </c>
      <c r="G296" t="s">
        <v>4234</v>
      </c>
    </row>
    <row r="297" spans="1:7" ht="16.5" x14ac:dyDescent="0.35">
      <c r="A297" s="24" t="s">
        <v>4237</v>
      </c>
      <c r="B297" s="26" t="s">
        <v>7131</v>
      </c>
      <c r="C297" s="74">
        <v>195215</v>
      </c>
      <c r="D297" s="11" t="s">
        <v>2423</v>
      </c>
      <c r="E297" s="11" t="s">
        <v>2424</v>
      </c>
      <c r="F297" s="11" t="s">
        <v>4955</v>
      </c>
      <c r="G297" t="s">
        <v>4234</v>
      </c>
    </row>
    <row r="298" spans="1:7" ht="16.5" x14ac:dyDescent="0.35">
      <c r="A298" s="24" t="s">
        <v>4237</v>
      </c>
      <c r="B298" s="26" t="s">
        <v>7131</v>
      </c>
      <c r="C298" s="74">
        <v>195216</v>
      </c>
      <c r="D298" s="11" t="s">
        <v>2425</v>
      </c>
      <c r="E298" s="11" t="s">
        <v>2426</v>
      </c>
      <c r="F298" s="11" t="s">
        <v>4956</v>
      </c>
      <c r="G298" t="s">
        <v>4234</v>
      </c>
    </row>
    <row r="299" spans="1:7" ht="16.5" x14ac:dyDescent="0.35">
      <c r="A299" s="24" t="s">
        <v>4237</v>
      </c>
      <c r="B299" s="26" t="s">
        <v>7131</v>
      </c>
      <c r="C299" s="74">
        <v>195214</v>
      </c>
      <c r="D299" s="11" t="s">
        <v>901</v>
      </c>
      <c r="E299" s="11" t="s">
        <v>902</v>
      </c>
      <c r="F299" s="11" t="s">
        <v>4977</v>
      </c>
      <c r="G299" t="s">
        <v>4234</v>
      </c>
    </row>
    <row r="300" spans="1:7" ht="16.5" x14ac:dyDescent="0.35">
      <c r="A300" s="24" t="s">
        <v>4237</v>
      </c>
      <c r="B300" s="26" t="s">
        <v>7134</v>
      </c>
      <c r="C300" s="74">
        <v>195217</v>
      </c>
      <c r="D300" s="11" t="s">
        <v>903</v>
      </c>
      <c r="E300" s="11" t="s">
        <v>904</v>
      </c>
      <c r="F300" s="11" t="s">
        <v>4984</v>
      </c>
      <c r="G300" t="s">
        <v>4234</v>
      </c>
    </row>
    <row r="301" spans="1:7" ht="16.5" x14ac:dyDescent="0.35">
      <c r="A301" s="24" t="s">
        <v>4237</v>
      </c>
      <c r="B301" s="26" t="s">
        <v>7134</v>
      </c>
      <c r="C301" s="74">
        <v>195219</v>
      </c>
      <c r="D301" s="11" t="s">
        <v>2427</v>
      </c>
      <c r="E301" s="11" t="s">
        <v>2428</v>
      </c>
      <c r="F301" s="11" t="s">
        <v>4985</v>
      </c>
      <c r="G301" t="s">
        <v>4234</v>
      </c>
    </row>
    <row r="302" spans="1:7" ht="16.5" x14ac:dyDescent="0.35">
      <c r="A302" s="24" t="s">
        <v>4237</v>
      </c>
      <c r="B302" s="26" t="s">
        <v>7137</v>
      </c>
      <c r="C302" s="74">
        <v>195224</v>
      </c>
      <c r="D302" s="11" t="s">
        <v>2429</v>
      </c>
      <c r="E302" s="11" t="s">
        <v>2430</v>
      </c>
      <c r="F302" s="11" t="s">
        <v>5004</v>
      </c>
      <c r="G302" t="s">
        <v>4234</v>
      </c>
    </row>
    <row r="303" spans="1:7" ht="16.5" x14ac:dyDescent="0.35">
      <c r="A303" s="24" t="s">
        <v>4237</v>
      </c>
      <c r="B303" s="26" t="s">
        <v>7137</v>
      </c>
      <c r="C303" s="74">
        <v>195223</v>
      </c>
      <c r="D303" s="11" t="s">
        <v>905</v>
      </c>
      <c r="E303" s="11" t="s">
        <v>906</v>
      </c>
      <c r="F303" s="11" t="s">
        <v>5007</v>
      </c>
      <c r="G303" t="s">
        <v>4234</v>
      </c>
    </row>
    <row r="304" spans="1:7" ht="16.5" x14ac:dyDescent="0.35">
      <c r="A304" s="24" t="s">
        <v>4237</v>
      </c>
      <c r="B304" s="26" t="s">
        <v>7140</v>
      </c>
      <c r="C304" s="74">
        <v>195228</v>
      </c>
      <c r="D304" s="11" t="s">
        <v>2433</v>
      </c>
      <c r="E304" s="11" t="s">
        <v>2434</v>
      </c>
      <c r="F304" s="11" t="s">
        <v>4951</v>
      </c>
      <c r="G304" t="s">
        <v>4234</v>
      </c>
    </row>
    <row r="305" spans="1:7" ht="16.5" x14ac:dyDescent="0.35">
      <c r="A305" s="24" t="s">
        <v>4237</v>
      </c>
      <c r="B305" s="26" t="s">
        <v>7140</v>
      </c>
      <c r="C305" s="74">
        <v>195227</v>
      </c>
      <c r="D305" s="11" t="s">
        <v>2431</v>
      </c>
      <c r="E305" s="11" t="s">
        <v>2432</v>
      </c>
      <c r="F305" s="11" t="s">
        <v>4962</v>
      </c>
      <c r="G305" t="s">
        <v>4234</v>
      </c>
    </row>
    <row r="306" spans="1:7" ht="16.5" x14ac:dyDescent="0.35">
      <c r="A306" s="24" t="s">
        <v>4237</v>
      </c>
      <c r="B306" s="26" t="s">
        <v>7140</v>
      </c>
      <c r="C306" s="74">
        <v>195225</v>
      </c>
      <c r="D306" s="11" t="s">
        <v>907</v>
      </c>
      <c r="E306" s="11" t="s">
        <v>908</v>
      </c>
      <c r="F306" s="11" t="s">
        <v>4999</v>
      </c>
      <c r="G306" t="s">
        <v>4234</v>
      </c>
    </row>
    <row r="307" spans="1:7" ht="16.5" x14ac:dyDescent="0.35">
      <c r="A307" s="24" t="s">
        <v>4237</v>
      </c>
      <c r="B307" s="26" t="s">
        <v>7140</v>
      </c>
      <c r="C307" s="74">
        <v>195226</v>
      </c>
      <c r="D307" s="11" t="s">
        <v>711</v>
      </c>
      <c r="E307" s="11" t="s">
        <v>712</v>
      </c>
      <c r="F307" s="11" t="s">
        <v>5012</v>
      </c>
      <c r="G307" t="s">
        <v>4234</v>
      </c>
    </row>
    <row r="308" spans="1:7" ht="16.5" x14ac:dyDescent="0.35">
      <c r="A308" s="24" t="s">
        <v>4237</v>
      </c>
      <c r="B308" s="26" t="s">
        <v>7143</v>
      </c>
      <c r="C308" s="74">
        <v>220185</v>
      </c>
      <c r="D308" s="11" t="s">
        <v>2435</v>
      </c>
      <c r="E308" s="11" t="s">
        <v>2436</v>
      </c>
      <c r="F308" s="11" t="s">
        <v>4953</v>
      </c>
      <c r="G308" t="s">
        <v>4234</v>
      </c>
    </row>
    <row r="309" spans="1:7" ht="16.5" x14ac:dyDescent="0.35">
      <c r="A309" s="24" t="s">
        <v>4237</v>
      </c>
      <c r="B309" s="26" t="s">
        <v>7143</v>
      </c>
      <c r="C309" s="74">
        <v>195229</v>
      </c>
      <c r="D309" s="11" t="s">
        <v>909</v>
      </c>
      <c r="E309" s="11" t="s">
        <v>910</v>
      </c>
      <c r="F309" s="11" t="s">
        <v>5001</v>
      </c>
      <c r="G309" t="s">
        <v>4234</v>
      </c>
    </row>
    <row r="310" spans="1:7" ht="16.5" x14ac:dyDescent="0.35">
      <c r="A310" s="24" t="s">
        <v>4237</v>
      </c>
      <c r="B310" s="26" t="s">
        <v>7146</v>
      </c>
      <c r="C310" s="74">
        <v>195232</v>
      </c>
      <c r="D310" s="11" t="s">
        <v>2439</v>
      </c>
      <c r="E310" s="11" t="s">
        <v>2440</v>
      </c>
      <c r="F310" s="11" t="s">
        <v>4964</v>
      </c>
      <c r="G310" t="s">
        <v>4234</v>
      </c>
    </row>
    <row r="311" spans="1:7" ht="16.5" x14ac:dyDescent="0.35">
      <c r="A311" s="24" t="s">
        <v>4237</v>
      </c>
      <c r="B311" s="26" t="s">
        <v>7146</v>
      </c>
      <c r="C311" s="74">
        <v>195233</v>
      </c>
      <c r="D311" s="11" t="s">
        <v>846</v>
      </c>
      <c r="E311" s="11" t="s">
        <v>847</v>
      </c>
      <c r="F311" s="11" t="s">
        <v>4995</v>
      </c>
      <c r="G311" t="s">
        <v>4234</v>
      </c>
    </row>
    <row r="312" spans="1:7" ht="16.5" x14ac:dyDescent="0.35">
      <c r="A312" s="24" t="s">
        <v>4237</v>
      </c>
      <c r="B312" s="26" t="s">
        <v>7146</v>
      </c>
      <c r="C312" s="74">
        <v>195234</v>
      </c>
      <c r="D312" s="11" t="s">
        <v>2437</v>
      </c>
      <c r="E312" s="11" t="s">
        <v>2438</v>
      </c>
      <c r="F312" s="11" t="s">
        <v>5000</v>
      </c>
      <c r="G312" t="s">
        <v>4234</v>
      </c>
    </row>
    <row r="313" spans="1:7" ht="16.5" x14ac:dyDescent="0.35">
      <c r="A313" s="24" t="s">
        <v>4237</v>
      </c>
      <c r="B313" s="26" t="s">
        <v>7146</v>
      </c>
      <c r="C313" s="74">
        <v>195230</v>
      </c>
      <c r="D313" s="11" t="s">
        <v>911</v>
      </c>
      <c r="E313" s="11" t="s">
        <v>912</v>
      </c>
      <c r="F313" s="11" t="s">
        <v>5005</v>
      </c>
      <c r="G313" t="s">
        <v>4234</v>
      </c>
    </row>
    <row r="314" spans="1:7" ht="16.5" x14ac:dyDescent="0.35">
      <c r="A314" s="24" t="s">
        <v>4237</v>
      </c>
      <c r="B314" s="26" t="s">
        <v>7146</v>
      </c>
      <c r="C314" s="74">
        <v>195231</v>
      </c>
      <c r="D314" s="11" t="s">
        <v>2441</v>
      </c>
      <c r="E314" s="11" t="s">
        <v>2442</v>
      </c>
      <c r="F314" s="11" t="s">
        <v>5008</v>
      </c>
      <c r="G314" t="s">
        <v>4234</v>
      </c>
    </row>
    <row r="315" spans="1:7" ht="16.5" x14ac:dyDescent="0.35">
      <c r="A315" s="24" t="s">
        <v>4237</v>
      </c>
      <c r="B315" s="26" t="s">
        <v>7149</v>
      </c>
      <c r="C315" s="74">
        <v>195236</v>
      </c>
      <c r="D315" s="11" t="s">
        <v>913</v>
      </c>
      <c r="E315" s="11" t="s">
        <v>914</v>
      </c>
      <c r="F315" s="11" t="s">
        <v>4968</v>
      </c>
      <c r="G315" t="s">
        <v>4234</v>
      </c>
    </row>
    <row r="316" spans="1:7" ht="16.5" x14ac:dyDescent="0.35">
      <c r="A316" s="24" t="s">
        <v>4237</v>
      </c>
      <c r="B316" s="26" t="s">
        <v>7149</v>
      </c>
      <c r="C316" s="74">
        <v>195238</v>
      </c>
      <c r="D316" s="11" t="s">
        <v>2443</v>
      </c>
      <c r="E316" s="11" t="s">
        <v>2444</v>
      </c>
      <c r="F316" s="11" t="s">
        <v>4973</v>
      </c>
      <c r="G316" t="s">
        <v>4234</v>
      </c>
    </row>
    <row r="317" spans="1:7" ht="16.5" x14ac:dyDescent="0.35">
      <c r="A317" s="24" t="s">
        <v>4237</v>
      </c>
      <c r="B317" s="26" t="s">
        <v>7152</v>
      </c>
      <c r="C317" s="74">
        <v>195246</v>
      </c>
      <c r="D317" s="11" t="s">
        <v>2447</v>
      </c>
      <c r="E317" s="11" t="s">
        <v>2448</v>
      </c>
      <c r="F317" s="11" t="s">
        <v>4947</v>
      </c>
      <c r="G317" t="s">
        <v>4234</v>
      </c>
    </row>
    <row r="318" spans="1:7" ht="16.5" x14ac:dyDescent="0.35">
      <c r="A318" s="24" t="s">
        <v>4237</v>
      </c>
      <c r="B318" s="26" t="s">
        <v>7152</v>
      </c>
      <c r="C318" s="74">
        <v>195241</v>
      </c>
      <c r="D318" s="11" t="s">
        <v>2445</v>
      </c>
      <c r="E318" s="11" t="s">
        <v>2446</v>
      </c>
      <c r="F318" s="11" t="s">
        <v>4950</v>
      </c>
      <c r="G318" t="s">
        <v>4234</v>
      </c>
    </row>
    <row r="319" spans="1:7" ht="16.5" x14ac:dyDescent="0.35">
      <c r="A319" s="24" t="s">
        <v>4237</v>
      </c>
      <c r="B319" s="26" t="s">
        <v>7152</v>
      </c>
      <c r="C319" s="74">
        <v>220187</v>
      </c>
      <c r="D319" s="11" t="s">
        <v>2451</v>
      </c>
      <c r="E319" s="11" t="s">
        <v>2452</v>
      </c>
      <c r="F319" s="11" t="s">
        <v>4972</v>
      </c>
      <c r="G319" t="s">
        <v>4234</v>
      </c>
    </row>
    <row r="320" spans="1:7" ht="16.5" x14ac:dyDescent="0.35">
      <c r="A320" s="24" t="s">
        <v>4237</v>
      </c>
      <c r="B320" s="26" t="s">
        <v>7152</v>
      </c>
      <c r="C320" s="74">
        <v>220186</v>
      </c>
      <c r="D320" s="11" t="s">
        <v>2449</v>
      </c>
      <c r="E320" s="11" t="s">
        <v>2450</v>
      </c>
      <c r="F320" s="11" t="s">
        <v>4997</v>
      </c>
      <c r="G320" t="s">
        <v>4234</v>
      </c>
    </row>
    <row r="321" spans="1:7" ht="16.5" x14ac:dyDescent="0.35">
      <c r="A321" s="24" t="s">
        <v>4237</v>
      </c>
      <c r="B321" s="26" t="s">
        <v>7152</v>
      </c>
      <c r="C321" s="74">
        <v>220188</v>
      </c>
      <c r="D321" s="11" t="s">
        <v>2453</v>
      </c>
      <c r="E321" s="11" t="s">
        <v>2454</v>
      </c>
      <c r="F321" s="11" t="s">
        <v>5013</v>
      </c>
      <c r="G321" t="s">
        <v>4234</v>
      </c>
    </row>
    <row r="322" spans="1:7" ht="16.5" x14ac:dyDescent="0.35">
      <c r="A322" s="24" t="s">
        <v>4237</v>
      </c>
      <c r="B322" s="26" t="s">
        <v>7152</v>
      </c>
      <c r="C322" s="74">
        <v>220189</v>
      </c>
      <c r="D322" s="11" t="s">
        <v>2455</v>
      </c>
      <c r="E322" s="11" t="s">
        <v>2456</v>
      </c>
      <c r="F322" s="11" t="s">
        <v>5015</v>
      </c>
      <c r="G322" t="s">
        <v>4234</v>
      </c>
    </row>
    <row r="323" spans="1:7" ht="16.5" x14ac:dyDescent="0.35">
      <c r="A323" s="24" t="s">
        <v>4237</v>
      </c>
      <c r="B323" s="26" t="s">
        <v>7155</v>
      </c>
      <c r="C323" s="74">
        <v>195248</v>
      </c>
      <c r="D323" s="11" t="s">
        <v>917</v>
      </c>
      <c r="E323" s="11" t="s">
        <v>918</v>
      </c>
      <c r="F323" s="11" t="s">
        <v>4998</v>
      </c>
      <c r="G323" t="s">
        <v>4234</v>
      </c>
    </row>
    <row r="324" spans="1:7" ht="16.5" x14ac:dyDescent="0.35">
      <c r="A324" s="24" t="s">
        <v>4237</v>
      </c>
      <c r="B324" s="26" t="s">
        <v>7155</v>
      </c>
      <c r="C324" s="74">
        <v>195249</v>
      </c>
      <c r="D324" s="11" t="s">
        <v>2457</v>
      </c>
      <c r="E324" s="11" t="s">
        <v>2458</v>
      </c>
      <c r="F324" s="11" t="s">
        <v>5003</v>
      </c>
      <c r="G324" t="s">
        <v>4234</v>
      </c>
    </row>
    <row r="325" spans="1:7" ht="16.5" x14ac:dyDescent="0.35">
      <c r="A325" s="24" t="s">
        <v>4237</v>
      </c>
      <c r="B325" s="26" t="s">
        <v>7158</v>
      </c>
      <c r="C325" s="74">
        <v>195250</v>
      </c>
      <c r="D325" s="11" t="s">
        <v>919</v>
      </c>
      <c r="E325" s="11" t="s">
        <v>920</v>
      </c>
      <c r="F325" s="11" t="s">
        <v>4952</v>
      </c>
      <c r="G325" t="s">
        <v>4234</v>
      </c>
    </row>
    <row r="326" spans="1:7" ht="16.5" x14ac:dyDescent="0.35">
      <c r="A326" s="24" t="s">
        <v>4237</v>
      </c>
      <c r="B326" s="26" t="s">
        <v>7161</v>
      </c>
      <c r="C326" s="74">
        <v>195255</v>
      </c>
      <c r="D326" s="11" t="s">
        <v>2459</v>
      </c>
      <c r="E326" s="11" t="s">
        <v>2460</v>
      </c>
      <c r="F326" s="11" t="s">
        <v>4957</v>
      </c>
      <c r="G326" t="s">
        <v>4234</v>
      </c>
    </row>
    <row r="327" spans="1:7" ht="16.5" x14ac:dyDescent="0.35">
      <c r="A327" s="24" t="s">
        <v>4237</v>
      </c>
      <c r="B327" s="26" t="s">
        <v>7161</v>
      </c>
      <c r="C327" s="74">
        <v>195254</v>
      </c>
      <c r="D327" s="11" t="s">
        <v>921</v>
      </c>
      <c r="E327" s="11" t="s">
        <v>922</v>
      </c>
      <c r="F327" s="11" t="s">
        <v>4970</v>
      </c>
      <c r="G327" t="s">
        <v>4234</v>
      </c>
    </row>
    <row r="328" spans="1:7" ht="16.5" x14ac:dyDescent="0.35">
      <c r="A328" s="24" t="s">
        <v>4237</v>
      </c>
      <c r="B328" s="26" t="s">
        <v>7161</v>
      </c>
      <c r="C328" s="74">
        <v>195256</v>
      </c>
      <c r="D328" s="11" t="s">
        <v>2461</v>
      </c>
      <c r="E328" s="11" t="s">
        <v>2462</v>
      </c>
      <c r="F328" s="11" t="s">
        <v>4991</v>
      </c>
      <c r="G328" t="s">
        <v>4234</v>
      </c>
    </row>
    <row r="329" spans="1:7" ht="16.5" x14ac:dyDescent="0.35">
      <c r="A329" s="24" t="s">
        <v>4237</v>
      </c>
      <c r="B329" s="26" t="s">
        <v>7164</v>
      </c>
      <c r="C329" s="74">
        <v>195257</v>
      </c>
      <c r="D329" s="11" t="s">
        <v>923</v>
      </c>
      <c r="E329" s="11" t="s">
        <v>2463</v>
      </c>
      <c r="F329" s="11" t="s">
        <v>4965</v>
      </c>
      <c r="G329" t="s">
        <v>4234</v>
      </c>
    </row>
    <row r="330" spans="1:7" ht="16.5" x14ac:dyDescent="0.35">
      <c r="A330" s="24" t="s">
        <v>4237</v>
      </c>
      <c r="B330" s="26" t="s">
        <v>7164</v>
      </c>
      <c r="C330" s="74">
        <v>195260</v>
      </c>
      <c r="D330" s="11" t="s">
        <v>2466</v>
      </c>
      <c r="E330" s="11" t="s">
        <v>2467</v>
      </c>
      <c r="F330" s="11" t="s">
        <v>4979</v>
      </c>
      <c r="G330" t="s">
        <v>4234</v>
      </c>
    </row>
    <row r="331" spans="1:7" ht="16.5" x14ac:dyDescent="0.35">
      <c r="A331" s="24" t="s">
        <v>4237</v>
      </c>
      <c r="B331" s="26" t="s">
        <v>7164</v>
      </c>
      <c r="C331" s="74">
        <v>195259</v>
      </c>
      <c r="D331" s="11" t="s">
        <v>2464</v>
      </c>
      <c r="E331" s="11" t="s">
        <v>2465</v>
      </c>
      <c r="F331" s="11" t="s">
        <v>5010</v>
      </c>
      <c r="G331" t="s">
        <v>4234</v>
      </c>
    </row>
    <row r="332" spans="1:7" ht="16.5" x14ac:dyDescent="0.35">
      <c r="A332" s="24" t="s">
        <v>4237</v>
      </c>
      <c r="B332" s="26" t="s">
        <v>7167</v>
      </c>
      <c r="C332" s="74">
        <v>220190</v>
      </c>
      <c r="D332" s="11" t="s">
        <v>2468</v>
      </c>
      <c r="E332" s="11" t="s">
        <v>2469</v>
      </c>
      <c r="F332" s="11" t="s">
        <v>4954</v>
      </c>
      <c r="G332" t="s">
        <v>4234</v>
      </c>
    </row>
    <row r="333" spans="1:7" ht="16.5" x14ac:dyDescent="0.35">
      <c r="A333" s="24" t="s">
        <v>4237</v>
      </c>
      <c r="B333" s="26" t="s">
        <v>7167</v>
      </c>
      <c r="C333" s="74">
        <v>195266</v>
      </c>
      <c r="D333" s="11" t="s">
        <v>1658</v>
      </c>
      <c r="E333" s="11" t="s">
        <v>1659</v>
      </c>
      <c r="F333" s="11" t="s">
        <v>4961</v>
      </c>
      <c r="G333" t="s">
        <v>4234</v>
      </c>
    </row>
    <row r="334" spans="1:7" ht="16.5" x14ac:dyDescent="0.35">
      <c r="A334" s="24" t="s">
        <v>4237</v>
      </c>
      <c r="B334" s="26" t="s">
        <v>7167</v>
      </c>
      <c r="C334" s="74">
        <v>195265</v>
      </c>
      <c r="D334" s="11" t="s">
        <v>2477</v>
      </c>
      <c r="E334" s="11" t="s">
        <v>2478</v>
      </c>
      <c r="F334" s="11" t="s">
        <v>4967</v>
      </c>
      <c r="G334" t="s">
        <v>4234</v>
      </c>
    </row>
    <row r="335" spans="1:7" ht="16.5" x14ac:dyDescent="0.35">
      <c r="A335" s="24" t="s">
        <v>4237</v>
      </c>
      <c r="B335" s="26" t="s">
        <v>7167</v>
      </c>
      <c r="C335" s="74">
        <v>195267</v>
      </c>
      <c r="D335" s="11" t="s">
        <v>2470</v>
      </c>
      <c r="E335" s="11" t="s">
        <v>2471</v>
      </c>
      <c r="F335" s="11" t="s">
        <v>4980</v>
      </c>
      <c r="G335" t="s">
        <v>4234</v>
      </c>
    </row>
    <row r="336" spans="1:7" ht="16.5" x14ac:dyDescent="0.35">
      <c r="A336" s="24" t="s">
        <v>4237</v>
      </c>
      <c r="B336" s="26" t="s">
        <v>7167</v>
      </c>
      <c r="C336" s="74">
        <v>195264</v>
      </c>
      <c r="D336" s="11" t="s">
        <v>1217</v>
      </c>
      <c r="E336" s="11" t="s">
        <v>2472</v>
      </c>
      <c r="F336" s="11" t="s">
        <v>4987</v>
      </c>
      <c r="G336" t="s">
        <v>4234</v>
      </c>
    </row>
    <row r="337" spans="1:7" ht="16.5" x14ac:dyDescent="0.35">
      <c r="A337" s="24" t="s">
        <v>4237</v>
      </c>
      <c r="B337" s="26" t="s">
        <v>7167</v>
      </c>
      <c r="C337" s="74">
        <v>195262</v>
      </c>
      <c r="D337" s="11" t="s">
        <v>2473</v>
      </c>
      <c r="E337" s="11" t="s">
        <v>2474</v>
      </c>
      <c r="F337" s="11" t="s">
        <v>4993</v>
      </c>
      <c r="G337" t="s">
        <v>4234</v>
      </c>
    </row>
    <row r="338" spans="1:7" ht="16.5" x14ac:dyDescent="0.35">
      <c r="A338" s="24" t="s">
        <v>4237</v>
      </c>
      <c r="B338" s="26" t="s">
        <v>7167</v>
      </c>
      <c r="C338" s="74">
        <v>195261</v>
      </c>
      <c r="D338" s="11" t="s">
        <v>925</v>
      </c>
      <c r="E338" s="11" t="s">
        <v>926</v>
      </c>
      <c r="F338" s="11" t="s">
        <v>5002</v>
      </c>
      <c r="G338" t="s">
        <v>4234</v>
      </c>
    </row>
    <row r="339" spans="1:7" ht="16.5" x14ac:dyDescent="0.35">
      <c r="A339" s="24" t="s">
        <v>4237</v>
      </c>
      <c r="B339" s="26" t="s">
        <v>7167</v>
      </c>
      <c r="C339" s="74">
        <v>220191</v>
      </c>
      <c r="D339" s="11" t="s">
        <v>2475</v>
      </c>
      <c r="E339" s="11" t="s">
        <v>2476</v>
      </c>
      <c r="F339" s="11" t="s">
        <v>5014</v>
      </c>
      <c r="G339" t="s">
        <v>4234</v>
      </c>
    </row>
    <row r="340" spans="1:7" ht="16.5" x14ac:dyDescent="0.35">
      <c r="A340" s="24" t="s">
        <v>4237</v>
      </c>
      <c r="B340" s="26" t="s">
        <v>7170</v>
      </c>
      <c r="C340" s="74">
        <v>195268</v>
      </c>
      <c r="D340" s="11" t="s">
        <v>927</v>
      </c>
      <c r="E340" s="11" t="s">
        <v>928</v>
      </c>
      <c r="F340" s="11" t="s">
        <v>4975</v>
      </c>
      <c r="G340" t="s">
        <v>4234</v>
      </c>
    </row>
    <row r="341" spans="1:7" ht="16.5" x14ac:dyDescent="0.35">
      <c r="A341" s="24" t="s">
        <v>4237</v>
      </c>
      <c r="B341" s="26" t="s">
        <v>7170</v>
      </c>
      <c r="C341" s="74">
        <v>195270</v>
      </c>
      <c r="D341" s="11" t="s">
        <v>2479</v>
      </c>
      <c r="E341" s="11" t="s">
        <v>2480</v>
      </c>
      <c r="F341" s="11" t="s">
        <v>4978</v>
      </c>
      <c r="G341" t="s">
        <v>4234</v>
      </c>
    </row>
    <row r="342" spans="1:7" ht="16.5" x14ac:dyDescent="0.35">
      <c r="A342" s="24" t="s">
        <v>4237</v>
      </c>
      <c r="B342" s="26" t="s">
        <v>7173</v>
      </c>
      <c r="C342" s="74">
        <v>195273</v>
      </c>
      <c r="D342" s="11" t="s">
        <v>929</v>
      </c>
      <c r="E342" s="11" t="s">
        <v>930</v>
      </c>
      <c r="F342" s="11" t="s">
        <v>4949</v>
      </c>
      <c r="G342" t="s">
        <v>4234</v>
      </c>
    </row>
    <row r="343" spans="1:7" ht="16.5" x14ac:dyDescent="0.35">
      <c r="A343" s="24" t="s">
        <v>4237</v>
      </c>
      <c r="B343" s="26" t="s">
        <v>7173</v>
      </c>
      <c r="C343" s="74">
        <v>220192</v>
      </c>
      <c r="D343" s="11" t="s">
        <v>2481</v>
      </c>
      <c r="E343" s="11" t="s">
        <v>1659</v>
      </c>
      <c r="F343" s="11" t="s">
        <v>4960</v>
      </c>
      <c r="G343" t="s">
        <v>4234</v>
      </c>
    </row>
    <row r="344" spans="1:7" ht="16.5" x14ac:dyDescent="0.35">
      <c r="A344" s="24" t="s">
        <v>4237</v>
      </c>
      <c r="B344" s="26" t="s">
        <v>7173</v>
      </c>
      <c r="C344" s="74">
        <v>195275</v>
      </c>
      <c r="D344" s="11" t="s">
        <v>2482</v>
      </c>
      <c r="E344" s="11" t="s">
        <v>2483</v>
      </c>
      <c r="F344" s="11" t="s">
        <v>4969</v>
      </c>
      <c r="G344" t="s">
        <v>4234</v>
      </c>
    </row>
    <row r="345" spans="1:7" ht="16.5" x14ac:dyDescent="0.35">
      <c r="A345" s="24" t="s">
        <v>4237</v>
      </c>
      <c r="B345" s="26" t="s">
        <v>7173</v>
      </c>
      <c r="C345" s="74">
        <v>195276</v>
      </c>
      <c r="D345" s="11" t="s">
        <v>2484</v>
      </c>
      <c r="E345" s="11" t="s">
        <v>2485</v>
      </c>
      <c r="F345" s="11" t="s">
        <v>4986</v>
      </c>
      <c r="G345" t="s">
        <v>4234</v>
      </c>
    </row>
    <row r="346" spans="1:7" ht="16.5" x14ac:dyDescent="0.35">
      <c r="A346" s="24" t="s">
        <v>4237</v>
      </c>
      <c r="B346" s="26" t="s">
        <v>7173</v>
      </c>
      <c r="C346" s="74">
        <v>195277</v>
      </c>
      <c r="D346" s="11" t="s">
        <v>2486</v>
      </c>
      <c r="E346" s="11" t="s">
        <v>2487</v>
      </c>
      <c r="F346" s="11" t="s">
        <v>5006</v>
      </c>
      <c r="G346" t="s">
        <v>4234</v>
      </c>
    </row>
    <row r="347" spans="1:7" ht="16.5" x14ac:dyDescent="0.35">
      <c r="A347" s="24" t="s">
        <v>4238</v>
      </c>
      <c r="B347" s="26" t="s">
        <v>4331</v>
      </c>
      <c r="C347" s="74">
        <v>195280</v>
      </c>
      <c r="D347" s="11" t="s">
        <v>932</v>
      </c>
      <c r="E347" s="11" t="s">
        <v>933</v>
      </c>
      <c r="F347" s="11" t="s">
        <v>5063</v>
      </c>
      <c r="G347" t="s">
        <v>4234</v>
      </c>
    </row>
    <row r="348" spans="1:7" ht="16.5" x14ac:dyDescent="0.35">
      <c r="A348" s="24" t="s">
        <v>4238</v>
      </c>
      <c r="B348" s="26" t="s">
        <v>4331</v>
      </c>
      <c r="C348" s="74">
        <v>195281</v>
      </c>
      <c r="D348" s="11" t="s">
        <v>2092</v>
      </c>
      <c r="E348" s="11" t="s">
        <v>2093</v>
      </c>
      <c r="F348" s="11" t="s">
        <v>5066</v>
      </c>
      <c r="G348" t="s">
        <v>4234</v>
      </c>
    </row>
    <row r="349" spans="1:7" ht="16.5" x14ac:dyDescent="0.35">
      <c r="A349" s="24" t="s">
        <v>4238</v>
      </c>
      <c r="B349" s="26" t="s">
        <v>4332</v>
      </c>
      <c r="C349" s="74">
        <v>195283</v>
      </c>
      <c r="D349" s="11" t="s">
        <v>2491</v>
      </c>
      <c r="E349" s="11" t="s">
        <v>2492</v>
      </c>
      <c r="F349" s="11" t="s">
        <v>5037</v>
      </c>
      <c r="G349" t="s">
        <v>4234</v>
      </c>
    </row>
    <row r="350" spans="1:7" ht="16.5" x14ac:dyDescent="0.35">
      <c r="A350" s="24" t="s">
        <v>4238</v>
      </c>
      <c r="B350" s="26" t="s">
        <v>4332</v>
      </c>
      <c r="C350" s="74">
        <v>195282</v>
      </c>
      <c r="D350" s="11" t="s">
        <v>936</v>
      </c>
      <c r="E350" s="11" t="s">
        <v>937</v>
      </c>
      <c r="F350" s="11" t="s">
        <v>5046</v>
      </c>
      <c r="G350" t="s">
        <v>4234</v>
      </c>
    </row>
    <row r="351" spans="1:7" ht="16.5" x14ac:dyDescent="0.35">
      <c r="A351" s="24" t="s">
        <v>4238</v>
      </c>
      <c r="B351" s="26" t="s">
        <v>4333</v>
      </c>
      <c r="C351" s="74">
        <v>195285</v>
      </c>
      <c r="D351" s="11" t="s">
        <v>2495</v>
      </c>
      <c r="E351" s="11" t="s">
        <v>2496</v>
      </c>
      <c r="F351" s="11" t="s">
        <v>5024</v>
      </c>
      <c r="G351" t="s">
        <v>4234</v>
      </c>
    </row>
    <row r="352" spans="1:7" ht="16.5" x14ac:dyDescent="0.35">
      <c r="A352" s="24" t="s">
        <v>4238</v>
      </c>
      <c r="B352" s="26" t="s">
        <v>4333</v>
      </c>
      <c r="C352" s="74">
        <v>195284</v>
      </c>
      <c r="D352" s="11" t="s">
        <v>940</v>
      </c>
      <c r="E352" s="11" t="s">
        <v>941</v>
      </c>
      <c r="F352" s="11" t="s">
        <v>5054</v>
      </c>
      <c r="G352" t="s">
        <v>4234</v>
      </c>
    </row>
    <row r="353" spans="1:7" ht="16.5" x14ac:dyDescent="0.35">
      <c r="A353" s="24" t="s">
        <v>4238</v>
      </c>
      <c r="B353" s="26" t="s">
        <v>7176</v>
      </c>
      <c r="C353" s="74">
        <v>195286</v>
      </c>
      <c r="D353" s="11" t="s">
        <v>944</v>
      </c>
      <c r="E353" s="11" t="s">
        <v>945</v>
      </c>
      <c r="F353" s="11" t="s">
        <v>5049</v>
      </c>
      <c r="G353" t="s">
        <v>4234</v>
      </c>
    </row>
    <row r="354" spans="1:7" ht="16.5" x14ac:dyDescent="0.35">
      <c r="A354" s="24" t="s">
        <v>4238</v>
      </c>
      <c r="B354" s="26" t="s">
        <v>7176</v>
      </c>
      <c r="C354" s="74">
        <v>195287</v>
      </c>
      <c r="D354" s="11" t="s">
        <v>2498</v>
      </c>
      <c r="E354" s="11" t="s">
        <v>2499</v>
      </c>
      <c r="F354" s="11" t="s">
        <v>5052</v>
      </c>
      <c r="G354" t="s">
        <v>4234</v>
      </c>
    </row>
    <row r="355" spans="1:7" ht="16.5" x14ac:dyDescent="0.35">
      <c r="A355" s="24" t="s">
        <v>4238</v>
      </c>
      <c r="B355" s="26" t="s">
        <v>4334</v>
      </c>
      <c r="C355" s="74">
        <v>195288</v>
      </c>
      <c r="D355" s="11" t="s">
        <v>948</v>
      </c>
      <c r="E355" s="11" t="s">
        <v>949</v>
      </c>
      <c r="F355" s="11" t="s">
        <v>5021</v>
      </c>
      <c r="G355" t="s">
        <v>4234</v>
      </c>
    </row>
    <row r="356" spans="1:7" ht="16.5" x14ac:dyDescent="0.35">
      <c r="A356" s="24" t="s">
        <v>4238</v>
      </c>
      <c r="B356" s="26" t="s">
        <v>4334</v>
      </c>
      <c r="C356" s="74">
        <v>195290</v>
      </c>
      <c r="D356" s="11" t="s">
        <v>2504</v>
      </c>
      <c r="E356" s="11" t="s">
        <v>2505</v>
      </c>
      <c r="F356" s="11" t="s">
        <v>5032</v>
      </c>
      <c r="G356" t="s">
        <v>4234</v>
      </c>
    </row>
    <row r="357" spans="1:7" ht="16.5" x14ac:dyDescent="0.35">
      <c r="A357" s="24" t="s">
        <v>4238</v>
      </c>
      <c r="B357" s="26" t="s">
        <v>4334</v>
      </c>
      <c r="C357" s="74">
        <v>195289</v>
      </c>
      <c r="D357" s="11" t="s">
        <v>2501</v>
      </c>
      <c r="E357" s="11" t="s">
        <v>2502</v>
      </c>
      <c r="F357" s="11" t="s">
        <v>5033</v>
      </c>
      <c r="G357" t="s">
        <v>4234</v>
      </c>
    </row>
    <row r="358" spans="1:7" ht="16.5" x14ac:dyDescent="0.35">
      <c r="A358" s="24" t="s">
        <v>4238</v>
      </c>
      <c r="B358" s="26" t="s">
        <v>4335</v>
      </c>
      <c r="C358" s="74">
        <v>195291</v>
      </c>
      <c r="D358" s="11" t="s">
        <v>2507</v>
      </c>
      <c r="E358" s="11" t="s">
        <v>2508</v>
      </c>
      <c r="F358" s="11" t="s">
        <v>5035</v>
      </c>
      <c r="G358" t="s">
        <v>4234</v>
      </c>
    </row>
    <row r="359" spans="1:7" ht="16.5" x14ac:dyDescent="0.35">
      <c r="A359" s="24" t="s">
        <v>4238</v>
      </c>
      <c r="B359" s="26" t="s">
        <v>4335</v>
      </c>
      <c r="C359" s="74">
        <v>195292</v>
      </c>
      <c r="D359" s="11" t="s">
        <v>2510</v>
      </c>
      <c r="E359" s="11" t="s">
        <v>2511</v>
      </c>
      <c r="F359" s="11" t="s">
        <v>5036</v>
      </c>
      <c r="G359" t="s">
        <v>4234</v>
      </c>
    </row>
    <row r="360" spans="1:7" ht="16.5" x14ac:dyDescent="0.35">
      <c r="A360" s="24" t="s">
        <v>4238</v>
      </c>
      <c r="B360" s="26" t="s">
        <v>4336</v>
      </c>
      <c r="C360" s="74">
        <v>195293</v>
      </c>
      <c r="D360" s="11" t="s">
        <v>2513</v>
      </c>
      <c r="E360" s="11" t="s">
        <v>2514</v>
      </c>
      <c r="F360" s="11" t="s">
        <v>5044</v>
      </c>
      <c r="G360" t="s">
        <v>4234</v>
      </c>
    </row>
    <row r="361" spans="1:7" ht="16.5" x14ac:dyDescent="0.35">
      <c r="A361" s="24" t="s">
        <v>4238</v>
      </c>
      <c r="B361" s="26" t="s">
        <v>4336</v>
      </c>
      <c r="C361" s="74">
        <v>195294</v>
      </c>
      <c r="D361" s="11" t="s">
        <v>2516</v>
      </c>
      <c r="E361" s="11" t="s">
        <v>2517</v>
      </c>
      <c r="F361" s="11" t="s">
        <v>5045</v>
      </c>
      <c r="G361" t="s">
        <v>4234</v>
      </c>
    </row>
    <row r="362" spans="1:7" ht="16.5" x14ac:dyDescent="0.35">
      <c r="A362" s="24" t="s">
        <v>4238</v>
      </c>
      <c r="B362" s="26" t="s">
        <v>4337</v>
      </c>
      <c r="C362" s="74">
        <v>195295</v>
      </c>
      <c r="D362" s="11" t="s">
        <v>960</v>
      </c>
      <c r="E362" s="11" t="s">
        <v>961</v>
      </c>
      <c r="F362" s="11" t="s">
        <v>5018</v>
      </c>
      <c r="G362" t="s">
        <v>4234</v>
      </c>
    </row>
    <row r="363" spans="1:7" ht="16.5" x14ac:dyDescent="0.35">
      <c r="A363" s="24" t="s">
        <v>4238</v>
      </c>
      <c r="B363" s="26" t="s">
        <v>4338</v>
      </c>
      <c r="C363" s="74">
        <v>195296</v>
      </c>
      <c r="D363" s="11" t="s">
        <v>964</v>
      </c>
      <c r="E363" s="11" t="s">
        <v>965</v>
      </c>
      <c r="F363" s="11" t="s">
        <v>5040</v>
      </c>
      <c r="G363" t="s">
        <v>4234</v>
      </c>
    </row>
    <row r="364" spans="1:7" ht="16.5" x14ac:dyDescent="0.35">
      <c r="A364" s="24" t="s">
        <v>4238</v>
      </c>
      <c r="B364" s="26" t="s">
        <v>4339</v>
      </c>
      <c r="C364" s="74">
        <v>195298</v>
      </c>
      <c r="D364" s="11" t="s">
        <v>2521</v>
      </c>
      <c r="E364" s="11" t="s">
        <v>2522</v>
      </c>
      <c r="F364" s="11" t="s">
        <v>5034</v>
      </c>
      <c r="G364" t="s">
        <v>4234</v>
      </c>
    </row>
    <row r="365" spans="1:7" ht="16.5" x14ac:dyDescent="0.35">
      <c r="A365" s="24" t="s">
        <v>4238</v>
      </c>
      <c r="B365" s="26" t="s">
        <v>4339</v>
      </c>
      <c r="C365" s="74">
        <v>195297</v>
      </c>
      <c r="D365" s="11" t="s">
        <v>968</v>
      </c>
      <c r="E365" s="11" t="s">
        <v>969</v>
      </c>
      <c r="F365" s="11" t="s">
        <v>5050</v>
      </c>
      <c r="G365" t="s">
        <v>4234</v>
      </c>
    </row>
    <row r="366" spans="1:7" ht="16.5" x14ac:dyDescent="0.35">
      <c r="A366" s="24" t="s">
        <v>4238</v>
      </c>
      <c r="B366" s="26" t="s">
        <v>4340</v>
      </c>
      <c r="C366" s="74">
        <v>195299</v>
      </c>
      <c r="D366" s="11" t="s">
        <v>972</v>
      </c>
      <c r="E366" s="11" t="s">
        <v>973</v>
      </c>
      <c r="F366" s="11" t="s">
        <v>5069</v>
      </c>
      <c r="G366" t="s">
        <v>4234</v>
      </c>
    </row>
    <row r="367" spans="1:7" ht="16.5" x14ac:dyDescent="0.35">
      <c r="A367" s="24" t="s">
        <v>4238</v>
      </c>
      <c r="B367" s="26" t="s">
        <v>4341</v>
      </c>
      <c r="C367" s="74">
        <v>195300</v>
      </c>
      <c r="D367" s="11" t="s">
        <v>976</v>
      </c>
      <c r="E367" s="11" t="s">
        <v>977</v>
      </c>
      <c r="F367" s="11" t="s">
        <v>5055</v>
      </c>
      <c r="G367" t="s">
        <v>4234</v>
      </c>
    </row>
    <row r="368" spans="1:7" ht="16.5" x14ac:dyDescent="0.35">
      <c r="A368" s="24" t="s">
        <v>4238</v>
      </c>
      <c r="B368" s="26" t="s">
        <v>4341</v>
      </c>
      <c r="C368" s="74">
        <v>195301</v>
      </c>
      <c r="D368" s="11" t="s">
        <v>2527</v>
      </c>
      <c r="E368" s="11" t="s">
        <v>2528</v>
      </c>
      <c r="F368" s="11" t="s">
        <v>5057</v>
      </c>
      <c r="G368" t="s">
        <v>4234</v>
      </c>
    </row>
    <row r="369" spans="1:7" ht="16.5" x14ac:dyDescent="0.35">
      <c r="A369" s="24" t="s">
        <v>4238</v>
      </c>
      <c r="B369" s="26" t="s">
        <v>4342</v>
      </c>
      <c r="C369" s="74">
        <v>195302</v>
      </c>
      <c r="D369" s="11" t="s">
        <v>980</v>
      </c>
      <c r="E369" s="11" t="s">
        <v>981</v>
      </c>
      <c r="F369" s="11" t="s">
        <v>5038</v>
      </c>
      <c r="G369" t="s">
        <v>4234</v>
      </c>
    </row>
    <row r="370" spans="1:7" ht="16.5" x14ac:dyDescent="0.35">
      <c r="A370" s="24" t="s">
        <v>4238</v>
      </c>
      <c r="B370" s="26" t="s">
        <v>7177</v>
      </c>
      <c r="C370" s="74">
        <v>195303</v>
      </c>
      <c r="D370" s="11" t="s">
        <v>984</v>
      </c>
      <c r="E370" s="11" t="s">
        <v>985</v>
      </c>
      <c r="F370" s="11" t="s">
        <v>5031</v>
      </c>
      <c r="G370" t="s">
        <v>4234</v>
      </c>
    </row>
    <row r="371" spans="1:7" ht="16.5" x14ac:dyDescent="0.35">
      <c r="A371" s="24" t="s">
        <v>4238</v>
      </c>
      <c r="B371" s="26" t="s">
        <v>4343</v>
      </c>
      <c r="C371" s="74">
        <v>195304</v>
      </c>
      <c r="D371" s="11" t="s">
        <v>2531</v>
      </c>
      <c r="E371" s="11" t="s">
        <v>2532</v>
      </c>
      <c r="F371" s="11" t="s">
        <v>5017</v>
      </c>
      <c r="G371" t="s">
        <v>4234</v>
      </c>
    </row>
    <row r="372" spans="1:7" ht="16.5" x14ac:dyDescent="0.35">
      <c r="A372" s="24" t="s">
        <v>4238</v>
      </c>
      <c r="B372" s="26" t="s">
        <v>4343</v>
      </c>
      <c r="C372" s="74">
        <v>195305</v>
      </c>
      <c r="D372" s="11" t="s">
        <v>2534</v>
      </c>
      <c r="E372" s="11" t="s">
        <v>2535</v>
      </c>
      <c r="F372" s="11" t="s">
        <v>5056</v>
      </c>
      <c r="G372" t="s">
        <v>4234</v>
      </c>
    </row>
    <row r="373" spans="1:7" ht="16.5" x14ac:dyDescent="0.35">
      <c r="A373" s="24" t="s">
        <v>4238</v>
      </c>
      <c r="B373" s="26" t="s">
        <v>4344</v>
      </c>
      <c r="C373" s="74">
        <v>195306</v>
      </c>
      <c r="D373" s="11" t="s">
        <v>907</v>
      </c>
      <c r="E373" s="11" t="s">
        <v>992</v>
      </c>
      <c r="F373" s="11" t="s">
        <v>5068</v>
      </c>
      <c r="G373" t="s">
        <v>4234</v>
      </c>
    </row>
    <row r="374" spans="1:7" ht="16.5" x14ac:dyDescent="0.35">
      <c r="A374" s="24" t="s">
        <v>4238</v>
      </c>
      <c r="B374" s="26" t="s">
        <v>4345</v>
      </c>
      <c r="C374" s="74">
        <v>195307</v>
      </c>
      <c r="D374" s="11" t="s">
        <v>995</v>
      </c>
      <c r="E374" s="11" t="s">
        <v>996</v>
      </c>
      <c r="F374" s="11" t="s">
        <v>5048</v>
      </c>
      <c r="G374" t="s">
        <v>4234</v>
      </c>
    </row>
    <row r="375" spans="1:7" ht="16.5" x14ac:dyDescent="0.35">
      <c r="A375" s="24" t="s">
        <v>4238</v>
      </c>
      <c r="B375" s="26" t="s">
        <v>4346</v>
      </c>
      <c r="C375" s="74">
        <v>195308</v>
      </c>
      <c r="D375" s="11" t="s">
        <v>999</v>
      </c>
      <c r="E375" s="11" t="s">
        <v>1000</v>
      </c>
      <c r="F375" s="11" t="s">
        <v>5062</v>
      </c>
      <c r="G375" t="s">
        <v>4234</v>
      </c>
    </row>
    <row r="376" spans="1:7" ht="16.5" x14ac:dyDescent="0.35">
      <c r="A376" s="24" t="s">
        <v>4238</v>
      </c>
      <c r="B376" s="26" t="s">
        <v>4347</v>
      </c>
      <c r="C376" s="74">
        <v>195309</v>
      </c>
      <c r="D376" s="11" t="s">
        <v>2540</v>
      </c>
      <c r="E376" s="11" t="s">
        <v>2541</v>
      </c>
      <c r="F376" s="11" t="s">
        <v>5047</v>
      </c>
      <c r="G376" t="s">
        <v>4234</v>
      </c>
    </row>
    <row r="377" spans="1:7" ht="16.5" x14ac:dyDescent="0.35">
      <c r="A377" s="24" t="s">
        <v>4238</v>
      </c>
      <c r="B377" s="26" t="s">
        <v>4347</v>
      </c>
      <c r="C377" s="74">
        <v>195310</v>
      </c>
      <c r="D377" s="11" t="s">
        <v>1003</v>
      </c>
      <c r="E377" s="11" t="s">
        <v>1004</v>
      </c>
      <c r="F377" s="11" t="s">
        <v>5065</v>
      </c>
      <c r="G377" t="s">
        <v>4234</v>
      </c>
    </row>
    <row r="378" spans="1:7" ht="16.5" x14ac:dyDescent="0.35">
      <c r="A378" s="24" t="s">
        <v>4238</v>
      </c>
      <c r="B378" s="26" t="s">
        <v>4348</v>
      </c>
      <c r="C378" s="74">
        <v>195312</v>
      </c>
      <c r="D378" s="11" t="s">
        <v>2547</v>
      </c>
      <c r="E378" s="11" t="s">
        <v>2548</v>
      </c>
      <c r="F378" s="11" t="s">
        <v>5051</v>
      </c>
      <c r="G378" t="s">
        <v>4234</v>
      </c>
    </row>
    <row r="379" spans="1:7" ht="16.5" x14ac:dyDescent="0.35">
      <c r="A379" s="24" t="s">
        <v>4238</v>
      </c>
      <c r="B379" s="26" t="s">
        <v>4348</v>
      </c>
      <c r="C379" s="74">
        <v>195311</v>
      </c>
      <c r="D379" s="11" t="s">
        <v>2544</v>
      </c>
      <c r="E379" s="11" t="s">
        <v>2545</v>
      </c>
      <c r="F379" s="11" t="s">
        <v>5053</v>
      </c>
      <c r="G379" t="s">
        <v>4234</v>
      </c>
    </row>
    <row r="380" spans="1:7" ht="16.5" x14ac:dyDescent="0.35">
      <c r="A380" s="24" t="s">
        <v>4238</v>
      </c>
      <c r="B380" s="26" t="s">
        <v>4349</v>
      </c>
      <c r="C380" s="74">
        <v>195313</v>
      </c>
      <c r="D380" s="11" t="s">
        <v>1011</v>
      </c>
      <c r="E380" s="11" t="s">
        <v>1012</v>
      </c>
      <c r="F380" s="11" t="s">
        <v>5016</v>
      </c>
      <c r="G380" t="s">
        <v>4234</v>
      </c>
    </row>
    <row r="381" spans="1:7" ht="16.5" x14ac:dyDescent="0.35">
      <c r="A381" s="24" t="s">
        <v>4238</v>
      </c>
      <c r="B381" s="26" t="s">
        <v>4350</v>
      </c>
      <c r="C381" s="74">
        <v>195314</v>
      </c>
      <c r="D381" s="11" t="s">
        <v>1015</v>
      </c>
      <c r="E381" s="11" t="s">
        <v>1016</v>
      </c>
      <c r="F381" s="11" t="s">
        <v>5020</v>
      </c>
      <c r="G381" t="s">
        <v>4234</v>
      </c>
    </row>
    <row r="382" spans="1:7" ht="16.5" x14ac:dyDescent="0.35">
      <c r="A382" s="24" t="s">
        <v>4238</v>
      </c>
      <c r="B382" s="26" t="s">
        <v>4351</v>
      </c>
      <c r="C382" s="74">
        <v>195315</v>
      </c>
      <c r="D382" s="11" t="s">
        <v>1019</v>
      </c>
      <c r="E382" s="11" t="s">
        <v>1020</v>
      </c>
      <c r="F382" s="11" t="s">
        <v>5067</v>
      </c>
      <c r="G382" t="s">
        <v>4234</v>
      </c>
    </row>
    <row r="383" spans="1:7" ht="16.5" x14ac:dyDescent="0.35">
      <c r="A383" s="24" t="s">
        <v>4238</v>
      </c>
      <c r="B383" s="26" t="s">
        <v>7178</v>
      </c>
      <c r="C383" s="74">
        <v>195316</v>
      </c>
      <c r="D383" s="11" t="s">
        <v>1023</v>
      </c>
      <c r="E383" s="11" t="s">
        <v>1024</v>
      </c>
      <c r="F383" s="11" t="s">
        <v>5030</v>
      </c>
      <c r="G383" t="s">
        <v>4234</v>
      </c>
    </row>
    <row r="384" spans="1:7" ht="16.5" x14ac:dyDescent="0.35">
      <c r="A384" s="24" t="s">
        <v>4238</v>
      </c>
      <c r="B384" s="26" t="s">
        <v>7178</v>
      </c>
      <c r="C384" s="74">
        <v>195317</v>
      </c>
      <c r="D384" s="11" t="s">
        <v>1928</v>
      </c>
      <c r="E384" s="11" t="s">
        <v>1929</v>
      </c>
      <c r="F384" s="11" t="s">
        <v>5061</v>
      </c>
      <c r="G384" t="s">
        <v>4234</v>
      </c>
    </row>
    <row r="385" spans="1:7" ht="16.5" x14ac:dyDescent="0.35">
      <c r="A385" s="24" t="s">
        <v>4238</v>
      </c>
      <c r="B385" s="26" t="s">
        <v>4352</v>
      </c>
      <c r="C385" s="74">
        <v>195318</v>
      </c>
      <c r="D385" s="11" t="s">
        <v>1027</v>
      </c>
      <c r="E385" s="11" t="s">
        <v>1028</v>
      </c>
      <c r="F385" s="11" t="s">
        <v>5026</v>
      </c>
      <c r="G385" t="s">
        <v>4234</v>
      </c>
    </row>
    <row r="386" spans="1:7" ht="16.5" x14ac:dyDescent="0.35">
      <c r="A386" s="24" t="s">
        <v>4238</v>
      </c>
      <c r="B386" s="26" t="s">
        <v>4353</v>
      </c>
      <c r="C386" s="74">
        <v>195319</v>
      </c>
      <c r="D386" s="11" t="s">
        <v>1031</v>
      </c>
      <c r="E386" s="11" t="s">
        <v>1032</v>
      </c>
      <c r="F386" s="11" t="s">
        <v>5058</v>
      </c>
      <c r="G386" t="s">
        <v>4234</v>
      </c>
    </row>
    <row r="387" spans="1:7" ht="16.5" x14ac:dyDescent="0.35">
      <c r="A387" s="24" t="s">
        <v>4238</v>
      </c>
      <c r="B387" s="26" t="s">
        <v>4354</v>
      </c>
      <c r="C387" s="74">
        <v>195320</v>
      </c>
      <c r="D387" s="11" t="s">
        <v>1035</v>
      </c>
      <c r="E387" s="11" t="s">
        <v>1036</v>
      </c>
      <c r="F387" s="11" t="s">
        <v>5025</v>
      </c>
      <c r="G387" t="s">
        <v>4234</v>
      </c>
    </row>
    <row r="388" spans="1:7" ht="16.5" x14ac:dyDescent="0.35">
      <c r="A388" s="24" t="s">
        <v>4238</v>
      </c>
      <c r="B388" s="26" t="s">
        <v>4355</v>
      </c>
      <c r="C388" s="74">
        <v>195321</v>
      </c>
      <c r="D388" s="11" t="s">
        <v>1039</v>
      </c>
      <c r="E388" s="11" t="s">
        <v>1040</v>
      </c>
      <c r="F388" s="11" t="s">
        <v>5028</v>
      </c>
      <c r="G388" t="s">
        <v>4234</v>
      </c>
    </row>
    <row r="389" spans="1:7" ht="16.5" x14ac:dyDescent="0.35">
      <c r="A389" s="24" t="s">
        <v>4238</v>
      </c>
      <c r="B389" s="26" t="s">
        <v>4356</v>
      </c>
      <c r="C389" s="74">
        <v>195322</v>
      </c>
      <c r="D389" s="11" t="s">
        <v>1043</v>
      </c>
      <c r="E389" s="11" t="s">
        <v>1044</v>
      </c>
      <c r="F389" s="11" t="s">
        <v>5039</v>
      </c>
      <c r="G389" t="s">
        <v>4234</v>
      </c>
    </row>
    <row r="390" spans="1:7" ht="16.5" x14ac:dyDescent="0.35">
      <c r="A390" s="24" t="s">
        <v>4238</v>
      </c>
      <c r="B390" s="26" t="s">
        <v>4357</v>
      </c>
      <c r="C390" s="74">
        <v>195323</v>
      </c>
      <c r="D390" s="11" t="s">
        <v>1047</v>
      </c>
      <c r="E390" s="11" t="s">
        <v>1048</v>
      </c>
      <c r="F390" s="11" t="s">
        <v>5019</v>
      </c>
      <c r="G390" t="s">
        <v>4234</v>
      </c>
    </row>
    <row r="391" spans="1:7" ht="16.5" x14ac:dyDescent="0.35">
      <c r="A391" s="24" t="s">
        <v>4238</v>
      </c>
      <c r="B391" s="26" t="s">
        <v>4358</v>
      </c>
      <c r="C391" s="74">
        <v>195324</v>
      </c>
      <c r="D391" s="11" t="s">
        <v>1051</v>
      </c>
      <c r="E391" s="11" t="s">
        <v>1052</v>
      </c>
      <c r="F391" s="11" t="s">
        <v>5064</v>
      </c>
      <c r="G391" t="s">
        <v>4234</v>
      </c>
    </row>
    <row r="392" spans="1:7" ht="16.5" x14ac:dyDescent="0.35">
      <c r="A392" s="24" t="s">
        <v>4238</v>
      </c>
      <c r="B392" s="26" t="s">
        <v>4359</v>
      </c>
      <c r="C392" s="74">
        <v>195325</v>
      </c>
      <c r="D392" s="11" t="s">
        <v>1055</v>
      </c>
      <c r="E392" s="11" t="s">
        <v>1056</v>
      </c>
      <c r="F392" s="11" t="s">
        <v>5027</v>
      </c>
      <c r="G392" t="s">
        <v>4234</v>
      </c>
    </row>
    <row r="393" spans="1:7" ht="16.5" x14ac:dyDescent="0.35">
      <c r="A393" s="24" t="s">
        <v>4238</v>
      </c>
      <c r="B393" s="26" t="s">
        <v>4360</v>
      </c>
      <c r="C393" s="74">
        <v>195326</v>
      </c>
      <c r="D393" s="11" t="s">
        <v>1059</v>
      </c>
      <c r="E393" s="11" t="s">
        <v>1060</v>
      </c>
      <c r="F393" s="11" t="s">
        <v>5043</v>
      </c>
      <c r="G393" t="s">
        <v>4234</v>
      </c>
    </row>
    <row r="394" spans="1:7" ht="16.5" x14ac:dyDescent="0.35">
      <c r="A394" s="24" t="s">
        <v>4238</v>
      </c>
      <c r="B394" s="26" t="s">
        <v>7179</v>
      </c>
      <c r="C394" s="74">
        <v>195327</v>
      </c>
      <c r="D394" s="11" t="s">
        <v>2564</v>
      </c>
      <c r="E394" s="11" t="s">
        <v>2565</v>
      </c>
      <c r="F394" s="11" t="s">
        <v>5022</v>
      </c>
      <c r="G394" t="s">
        <v>4234</v>
      </c>
    </row>
    <row r="395" spans="1:7" ht="16.5" x14ac:dyDescent="0.35">
      <c r="A395" s="24" t="s">
        <v>4238</v>
      </c>
      <c r="B395" s="26" t="s">
        <v>7179</v>
      </c>
      <c r="C395" s="74">
        <v>195328</v>
      </c>
      <c r="D395" s="11" t="s">
        <v>2562</v>
      </c>
      <c r="E395" s="11" t="s">
        <v>2563</v>
      </c>
      <c r="F395" s="11" t="s">
        <v>5023</v>
      </c>
      <c r="G395" t="s">
        <v>4234</v>
      </c>
    </row>
    <row r="396" spans="1:7" ht="16.5" x14ac:dyDescent="0.35">
      <c r="A396" s="24" t="s">
        <v>4238</v>
      </c>
      <c r="B396" s="26" t="s">
        <v>4361</v>
      </c>
      <c r="C396" s="74">
        <v>195329</v>
      </c>
      <c r="D396" s="11" t="s">
        <v>2566</v>
      </c>
      <c r="E396" s="11" t="s">
        <v>2567</v>
      </c>
      <c r="F396" s="11" t="s">
        <v>5059</v>
      </c>
      <c r="G396" t="s">
        <v>4234</v>
      </c>
    </row>
    <row r="397" spans="1:7" ht="16.5" x14ac:dyDescent="0.35">
      <c r="A397" s="24" t="s">
        <v>4238</v>
      </c>
      <c r="B397" s="26" t="s">
        <v>4361</v>
      </c>
      <c r="C397" s="74">
        <v>195330</v>
      </c>
      <c r="D397" s="11" t="s">
        <v>2569</v>
      </c>
      <c r="E397" s="11" t="s">
        <v>2570</v>
      </c>
      <c r="F397" s="11" t="s">
        <v>5060</v>
      </c>
      <c r="G397" t="s">
        <v>4234</v>
      </c>
    </row>
    <row r="398" spans="1:7" ht="16.5" x14ac:dyDescent="0.35">
      <c r="A398" s="24" t="s">
        <v>4238</v>
      </c>
      <c r="B398" s="26" t="s">
        <v>4362</v>
      </c>
      <c r="C398" s="74">
        <v>195331</v>
      </c>
      <c r="D398" s="11" t="s">
        <v>1071</v>
      </c>
      <c r="E398" s="11" t="s">
        <v>1072</v>
      </c>
      <c r="F398" s="11" t="s">
        <v>5029</v>
      </c>
      <c r="G398" t="s">
        <v>4234</v>
      </c>
    </row>
    <row r="399" spans="1:7" ht="16.5" x14ac:dyDescent="0.35">
      <c r="A399" s="24" t="s">
        <v>4238</v>
      </c>
      <c r="B399" s="26" t="s">
        <v>4363</v>
      </c>
      <c r="C399" s="74">
        <v>195332</v>
      </c>
      <c r="D399" s="11" t="s">
        <v>1075</v>
      </c>
      <c r="E399" s="11" t="s">
        <v>1076</v>
      </c>
      <c r="F399" s="11" t="s">
        <v>5070</v>
      </c>
      <c r="G399" t="s">
        <v>4234</v>
      </c>
    </row>
    <row r="400" spans="1:7" ht="16.5" x14ac:dyDescent="0.35">
      <c r="A400" s="24" t="s">
        <v>4238</v>
      </c>
      <c r="B400" s="26" t="s">
        <v>4364</v>
      </c>
      <c r="C400" s="74">
        <v>195333</v>
      </c>
      <c r="D400" s="11" t="s">
        <v>2574</v>
      </c>
      <c r="E400" s="11" t="s">
        <v>2575</v>
      </c>
      <c r="F400" s="11" t="s">
        <v>5041</v>
      </c>
      <c r="G400" t="s">
        <v>4234</v>
      </c>
    </row>
    <row r="401" spans="1:7" ht="16.5" x14ac:dyDescent="0.35">
      <c r="A401" s="24" t="s">
        <v>4238</v>
      </c>
      <c r="B401" s="26" t="s">
        <v>4364</v>
      </c>
      <c r="C401" s="74">
        <v>195334</v>
      </c>
      <c r="D401" s="11" t="s">
        <v>2577</v>
      </c>
      <c r="E401" s="11" t="s">
        <v>2578</v>
      </c>
      <c r="F401" s="11" t="s">
        <v>5042</v>
      </c>
      <c r="G401" t="s">
        <v>4234</v>
      </c>
    </row>
    <row r="402" spans="1:7" ht="16.5" x14ac:dyDescent="0.35">
      <c r="A402" s="24" t="s">
        <v>4239</v>
      </c>
      <c r="B402" s="26" t="s">
        <v>4365</v>
      </c>
      <c r="C402" s="74">
        <v>195335</v>
      </c>
      <c r="D402" s="11" t="s">
        <v>1081</v>
      </c>
      <c r="E402" s="11" t="s">
        <v>1082</v>
      </c>
      <c r="F402" s="11" t="s">
        <v>5075</v>
      </c>
      <c r="G402" t="s">
        <v>4234</v>
      </c>
    </row>
    <row r="403" spans="1:7" ht="16.5" x14ac:dyDescent="0.35">
      <c r="A403" s="24" t="s">
        <v>4239</v>
      </c>
      <c r="B403" s="26" t="s">
        <v>4365</v>
      </c>
      <c r="C403" s="74">
        <v>195336</v>
      </c>
      <c r="D403" s="11" t="s">
        <v>2581</v>
      </c>
      <c r="E403" s="11" t="s">
        <v>2582</v>
      </c>
      <c r="F403" s="11" t="s">
        <v>5088</v>
      </c>
      <c r="G403" t="s">
        <v>4234</v>
      </c>
    </row>
    <row r="404" spans="1:7" ht="16.5" x14ac:dyDescent="0.35">
      <c r="A404" s="24" t="s">
        <v>4239</v>
      </c>
      <c r="B404" s="26" t="s">
        <v>4365</v>
      </c>
      <c r="C404" s="74">
        <v>195337</v>
      </c>
      <c r="D404" s="11" t="s">
        <v>2584</v>
      </c>
      <c r="E404" s="11" t="s">
        <v>2585</v>
      </c>
      <c r="F404" s="11" t="s">
        <v>5089</v>
      </c>
      <c r="G404" t="s">
        <v>4234</v>
      </c>
    </row>
    <row r="405" spans="1:7" ht="16.5" x14ac:dyDescent="0.35">
      <c r="A405" s="24" t="s">
        <v>4239</v>
      </c>
      <c r="B405" s="26" t="s">
        <v>4366</v>
      </c>
      <c r="C405" s="74">
        <v>195338</v>
      </c>
      <c r="D405" s="11" t="s">
        <v>1085</v>
      </c>
      <c r="E405" s="11" t="s">
        <v>1086</v>
      </c>
      <c r="F405" s="11" t="s">
        <v>5201</v>
      </c>
      <c r="G405" t="s">
        <v>4234</v>
      </c>
    </row>
    <row r="406" spans="1:7" ht="16.5" x14ac:dyDescent="0.35">
      <c r="A406" s="24" t="s">
        <v>4239</v>
      </c>
      <c r="B406" s="26" t="s">
        <v>4367</v>
      </c>
      <c r="C406" s="74">
        <v>195339</v>
      </c>
      <c r="D406" s="11" t="s">
        <v>1089</v>
      </c>
      <c r="E406" s="11" t="s">
        <v>1090</v>
      </c>
      <c r="F406" s="11" t="s">
        <v>5071</v>
      </c>
      <c r="G406" t="s">
        <v>4234</v>
      </c>
    </row>
    <row r="407" spans="1:7" ht="16.5" x14ac:dyDescent="0.35">
      <c r="A407" s="24" t="s">
        <v>4239</v>
      </c>
      <c r="B407" s="26" t="s">
        <v>4367</v>
      </c>
      <c r="C407" s="74">
        <v>195340</v>
      </c>
      <c r="D407" s="11" t="s">
        <v>2589</v>
      </c>
      <c r="E407" s="11" t="s">
        <v>2590</v>
      </c>
      <c r="F407" s="11" t="s">
        <v>7290</v>
      </c>
      <c r="G407" t="s">
        <v>4234</v>
      </c>
    </row>
    <row r="408" spans="1:7" ht="16.5" x14ac:dyDescent="0.35">
      <c r="A408" s="24" t="s">
        <v>4239</v>
      </c>
      <c r="B408" s="26" t="s">
        <v>7180</v>
      </c>
      <c r="C408" s="74">
        <v>195343</v>
      </c>
      <c r="D408" s="11" t="s">
        <v>2601</v>
      </c>
      <c r="E408" s="11" t="s">
        <v>2602</v>
      </c>
      <c r="F408" s="11" t="s">
        <v>5133</v>
      </c>
      <c r="G408" t="s">
        <v>4234</v>
      </c>
    </row>
    <row r="409" spans="1:7" ht="16.5" x14ac:dyDescent="0.35">
      <c r="A409" s="24" t="s">
        <v>4239</v>
      </c>
      <c r="B409" s="26" t="s">
        <v>7180</v>
      </c>
      <c r="C409" s="74">
        <v>220196</v>
      </c>
      <c r="D409" s="11" t="s">
        <v>2592</v>
      </c>
      <c r="E409" s="11" t="s">
        <v>2593</v>
      </c>
      <c r="F409" s="11" t="s">
        <v>5134</v>
      </c>
      <c r="G409" t="s">
        <v>4234</v>
      </c>
    </row>
    <row r="410" spans="1:7" ht="16.5" x14ac:dyDescent="0.35">
      <c r="A410" s="24" t="s">
        <v>4239</v>
      </c>
      <c r="B410" s="26" t="s">
        <v>7180</v>
      </c>
      <c r="C410" s="74">
        <v>220193</v>
      </c>
      <c r="D410" s="11" t="s">
        <v>2595</v>
      </c>
      <c r="E410" s="11" t="s">
        <v>2596</v>
      </c>
      <c r="F410" s="11" t="s">
        <v>5153</v>
      </c>
      <c r="G410" t="s">
        <v>4234</v>
      </c>
    </row>
    <row r="411" spans="1:7" ht="16.5" x14ac:dyDescent="0.35">
      <c r="A411" s="24" t="s">
        <v>4239</v>
      </c>
      <c r="B411" s="26" t="s">
        <v>7180</v>
      </c>
      <c r="C411" s="74">
        <v>195342</v>
      </c>
      <c r="D411" s="11" t="s">
        <v>2599</v>
      </c>
      <c r="E411" s="11" t="s">
        <v>2600</v>
      </c>
      <c r="F411" s="11" t="s">
        <v>5154</v>
      </c>
      <c r="G411" t="s">
        <v>4234</v>
      </c>
    </row>
    <row r="412" spans="1:7" ht="16.5" x14ac:dyDescent="0.35">
      <c r="A412" s="24" t="s">
        <v>4239</v>
      </c>
      <c r="B412" s="26" t="s">
        <v>7180</v>
      </c>
      <c r="C412" s="74">
        <v>220195</v>
      </c>
      <c r="D412" s="11" t="s">
        <v>2597</v>
      </c>
      <c r="E412" s="11" t="s">
        <v>2598</v>
      </c>
      <c r="F412" s="11" t="s">
        <v>5155</v>
      </c>
      <c r="G412" t="s">
        <v>4234</v>
      </c>
    </row>
    <row r="413" spans="1:7" ht="16.5" x14ac:dyDescent="0.35">
      <c r="A413" s="24" t="s">
        <v>4239</v>
      </c>
      <c r="B413" s="26" t="s">
        <v>7180</v>
      </c>
      <c r="C413" s="74">
        <v>220194</v>
      </c>
      <c r="D413" s="11" t="s">
        <v>2594</v>
      </c>
      <c r="E413" s="11" t="s">
        <v>69</v>
      </c>
      <c r="F413" s="11" t="s">
        <v>5162</v>
      </c>
      <c r="G413" t="s">
        <v>4234</v>
      </c>
    </row>
    <row r="414" spans="1:7" ht="16.5" x14ac:dyDescent="0.35">
      <c r="A414" s="24" t="s">
        <v>4239</v>
      </c>
      <c r="B414" s="26" t="s">
        <v>7180</v>
      </c>
      <c r="C414" s="74">
        <v>195341</v>
      </c>
      <c r="D414" s="11" t="s">
        <v>1093</v>
      </c>
      <c r="E414" s="11" t="s">
        <v>1094</v>
      </c>
      <c r="F414" s="11" t="s">
        <v>5183</v>
      </c>
      <c r="G414" t="s">
        <v>4234</v>
      </c>
    </row>
    <row r="415" spans="1:7" ht="16.5" x14ac:dyDescent="0.35">
      <c r="A415" s="24" t="s">
        <v>4239</v>
      </c>
      <c r="B415" s="26" t="s">
        <v>4368</v>
      </c>
      <c r="C415" s="74">
        <v>220207</v>
      </c>
      <c r="D415" s="11" t="s">
        <v>2615</v>
      </c>
      <c r="E415" s="11" t="s">
        <v>2616</v>
      </c>
      <c r="F415" s="11" t="s">
        <v>5072</v>
      </c>
      <c r="G415" t="s">
        <v>4234</v>
      </c>
    </row>
    <row r="416" spans="1:7" ht="16.5" x14ac:dyDescent="0.35">
      <c r="A416" s="24" t="s">
        <v>4239</v>
      </c>
      <c r="B416" s="26" t="s">
        <v>4368</v>
      </c>
      <c r="C416" s="74">
        <v>220210</v>
      </c>
      <c r="D416" s="11" t="s">
        <v>2606</v>
      </c>
      <c r="E416" s="11" t="s">
        <v>2607</v>
      </c>
      <c r="F416" s="11" t="s">
        <v>5073</v>
      </c>
      <c r="G416" t="s">
        <v>4234</v>
      </c>
    </row>
    <row r="417" spans="1:7" ht="16.5" x14ac:dyDescent="0.35">
      <c r="A417" s="24" t="s">
        <v>4239</v>
      </c>
      <c r="B417" s="26" t="s">
        <v>4368</v>
      </c>
      <c r="C417" s="74">
        <v>220200</v>
      </c>
      <c r="D417" s="11" t="s">
        <v>2627</v>
      </c>
      <c r="E417" s="11" t="s">
        <v>2434</v>
      </c>
      <c r="F417" s="11" t="s">
        <v>5076</v>
      </c>
      <c r="G417" t="s">
        <v>4234</v>
      </c>
    </row>
    <row r="418" spans="1:7" ht="16.5" x14ac:dyDescent="0.35">
      <c r="A418" s="24" t="s">
        <v>4239</v>
      </c>
      <c r="B418" s="26" t="s">
        <v>4368</v>
      </c>
      <c r="C418" s="74">
        <v>220199</v>
      </c>
      <c r="D418" s="11" t="s">
        <v>2628</v>
      </c>
      <c r="E418" s="11" t="s">
        <v>2629</v>
      </c>
      <c r="F418" s="11" t="s">
        <v>5101</v>
      </c>
      <c r="G418" t="s">
        <v>4234</v>
      </c>
    </row>
    <row r="419" spans="1:7" ht="16.5" x14ac:dyDescent="0.35">
      <c r="A419" s="24" t="s">
        <v>4239</v>
      </c>
      <c r="B419" s="26" t="s">
        <v>4368</v>
      </c>
      <c r="C419" s="74">
        <v>195347</v>
      </c>
      <c r="D419" s="11" t="s">
        <v>2632</v>
      </c>
      <c r="E419" s="11" t="s">
        <v>2633</v>
      </c>
      <c r="F419" s="11" t="s">
        <v>5102</v>
      </c>
      <c r="G419" t="s">
        <v>4234</v>
      </c>
    </row>
    <row r="420" spans="1:7" ht="16.5" x14ac:dyDescent="0.35">
      <c r="A420" s="24" t="s">
        <v>4239</v>
      </c>
      <c r="B420" s="26" t="s">
        <v>4368</v>
      </c>
      <c r="C420" s="74">
        <v>220209</v>
      </c>
      <c r="D420" s="11" t="s">
        <v>2608</v>
      </c>
      <c r="E420" s="11" t="s">
        <v>2609</v>
      </c>
      <c r="F420" s="11" t="s">
        <v>5109</v>
      </c>
      <c r="G420" t="s">
        <v>4234</v>
      </c>
    </row>
    <row r="421" spans="1:7" ht="16.5" x14ac:dyDescent="0.35">
      <c r="A421" s="24" t="s">
        <v>4239</v>
      </c>
      <c r="B421" s="26" t="s">
        <v>4368</v>
      </c>
      <c r="C421" s="74">
        <v>220198</v>
      </c>
      <c r="D421" s="11" t="s">
        <v>2630</v>
      </c>
      <c r="E421" s="11" t="s">
        <v>2631</v>
      </c>
      <c r="F421" s="11" t="s">
        <v>5110</v>
      </c>
      <c r="G421" t="s">
        <v>4234</v>
      </c>
    </row>
    <row r="422" spans="1:7" ht="16.5" x14ac:dyDescent="0.35">
      <c r="A422" s="24" t="s">
        <v>4239</v>
      </c>
      <c r="B422" s="26" t="s">
        <v>4368</v>
      </c>
      <c r="C422" s="74">
        <v>195350</v>
      </c>
      <c r="D422" s="11" t="s">
        <v>1604</v>
      </c>
      <c r="E422" s="11" t="s">
        <v>1605</v>
      </c>
      <c r="F422" s="11" t="s">
        <v>5111</v>
      </c>
      <c r="G422" t="s">
        <v>4234</v>
      </c>
    </row>
    <row r="423" spans="1:7" ht="16.5" x14ac:dyDescent="0.35">
      <c r="A423" s="24" t="s">
        <v>4239</v>
      </c>
      <c r="B423" s="26" t="s">
        <v>4368</v>
      </c>
      <c r="C423" s="74">
        <v>220206</v>
      </c>
      <c r="D423" s="11" t="s">
        <v>2617</v>
      </c>
      <c r="E423" s="11" t="s">
        <v>2618</v>
      </c>
      <c r="F423" s="11" t="s">
        <v>5117</v>
      </c>
      <c r="G423" t="s">
        <v>4234</v>
      </c>
    </row>
    <row r="424" spans="1:7" ht="16.5" x14ac:dyDescent="0.35">
      <c r="A424" s="24" t="s">
        <v>4239</v>
      </c>
      <c r="B424" s="26" t="s">
        <v>4368</v>
      </c>
      <c r="C424" s="74">
        <v>220202</v>
      </c>
      <c r="D424" s="11" t="s">
        <v>2623</v>
      </c>
      <c r="E424" s="11" t="s">
        <v>2624</v>
      </c>
      <c r="F424" s="11" t="s">
        <v>5128</v>
      </c>
      <c r="G424" t="s">
        <v>4234</v>
      </c>
    </row>
    <row r="425" spans="1:7" ht="16.5" x14ac:dyDescent="0.35">
      <c r="A425" s="24" t="s">
        <v>4239</v>
      </c>
      <c r="B425" s="26" t="s">
        <v>4368</v>
      </c>
      <c r="C425" s="74">
        <v>195344</v>
      </c>
      <c r="D425" s="11" t="s">
        <v>927</v>
      </c>
      <c r="E425" s="11" t="s">
        <v>928</v>
      </c>
      <c r="F425" s="11" t="s">
        <v>5130</v>
      </c>
      <c r="G425" t="s">
        <v>4234</v>
      </c>
    </row>
    <row r="426" spans="1:7" ht="16.5" x14ac:dyDescent="0.35">
      <c r="A426" s="24" t="s">
        <v>4239</v>
      </c>
      <c r="B426" s="26" t="s">
        <v>4368</v>
      </c>
      <c r="C426" s="74">
        <v>220204</v>
      </c>
      <c r="D426" s="11" t="s">
        <v>2636</v>
      </c>
      <c r="E426" s="11" t="s">
        <v>2637</v>
      </c>
      <c r="F426" s="11" t="s">
        <v>5136</v>
      </c>
      <c r="G426" t="s">
        <v>4234</v>
      </c>
    </row>
    <row r="427" spans="1:7" ht="16.5" x14ac:dyDescent="0.35">
      <c r="A427" s="24" t="s">
        <v>4239</v>
      </c>
      <c r="B427" s="26" t="s">
        <v>4368</v>
      </c>
      <c r="C427" s="74">
        <v>220197</v>
      </c>
      <c r="D427" s="11" t="s">
        <v>2620</v>
      </c>
      <c r="E427" s="11" t="s">
        <v>2621</v>
      </c>
      <c r="F427" s="11" t="s">
        <v>5145</v>
      </c>
      <c r="G427" t="s">
        <v>4234</v>
      </c>
    </row>
    <row r="428" spans="1:7" ht="16.5" x14ac:dyDescent="0.35">
      <c r="A428" s="24" t="s">
        <v>4239</v>
      </c>
      <c r="B428" s="26" t="s">
        <v>4368</v>
      </c>
      <c r="C428" s="74">
        <v>220205</v>
      </c>
      <c r="D428" s="11" t="s">
        <v>1858</v>
      </c>
      <c r="E428" s="11" t="s">
        <v>2619</v>
      </c>
      <c r="F428" s="11" t="s">
        <v>5148</v>
      </c>
      <c r="G428" t="s">
        <v>4234</v>
      </c>
    </row>
    <row r="429" spans="1:7" ht="16.5" x14ac:dyDescent="0.35">
      <c r="A429" s="24" t="s">
        <v>4239</v>
      </c>
      <c r="B429" s="26" t="s">
        <v>4368</v>
      </c>
      <c r="C429" s="74">
        <v>220201</v>
      </c>
      <c r="D429" s="11" t="s">
        <v>2625</v>
      </c>
      <c r="E429" s="11" t="s">
        <v>2626</v>
      </c>
      <c r="F429" s="11" t="s">
        <v>5149</v>
      </c>
      <c r="G429" t="s">
        <v>4234</v>
      </c>
    </row>
    <row r="430" spans="1:7" ht="16.5" x14ac:dyDescent="0.35">
      <c r="A430" s="24" t="s">
        <v>4239</v>
      </c>
      <c r="B430" s="26" t="s">
        <v>4368</v>
      </c>
      <c r="C430" s="74">
        <v>220211</v>
      </c>
      <c r="D430" s="11" t="s">
        <v>778</v>
      </c>
      <c r="E430" s="11" t="s">
        <v>2603</v>
      </c>
      <c r="F430" s="11" t="s">
        <v>5158</v>
      </c>
      <c r="G430" t="s">
        <v>4234</v>
      </c>
    </row>
    <row r="431" spans="1:7" ht="16.5" x14ac:dyDescent="0.35">
      <c r="A431" s="24" t="s">
        <v>4239</v>
      </c>
      <c r="B431" s="26" t="s">
        <v>4368</v>
      </c>
      <c r="C431" s="74">
        <v>195346</v>
      </c>
      <c r="D431" s="11" t="s">
        <v>2610</v>
      </c>
      <c r="E431" s="11" t="s">
        <v>2611</v>
      </c>
      <c r="F431" s="11" t="s">
        <v>5165</v>
      </c>
      <c r="G431" t="s">
        <v>4234</v>
      </c>
    </row>
    <row r="432" spans="1:7" ht="16.5" x14ac:dyDescent="0.35">
      <c r="A432" s="24" t="s">
        <v>4239</v>
      </c>
      <c r="B432" s="26" t="s">
        <v>4368</v>
      </c>
      <c r="C432" s="74">
        <v>220208</v>
      </c>
      <c r="D432" s="11" t="s">
        <v>2613</v>
      </c>
      <c r="E432" s="11" t="s">
        <v>2614</v>
      </c>
      <c r="F432" s="11" t="s">
        <v>5185</v>
      </c>
      <c r="G432" t="s">
        <v>4234</v>
      </c>
    </row>
    <row r="433" spans="1:7" ht="16.5" x14ac:dyDescent="0.35">
      <c r="A433" s="24" t="s">
        <v>4239</v>
      </c>
      <c r="B433" s="26" t="s">
        <v>4368</v>
      </c>
      <c r="C433" s="74">
        <v>220203</v>
      </c>
      <c r="D433" s="11" t="s">
        <v>2604</v>
      </c>
      <c r="E433" s="11" t="s">
        <v>2605</v>
      </c>
      <c r="F433" s="11" t="s">
        <v>5197</v>
      </c>
      <c r="G433" t="s">
        <v>4234</v>
      </c>
    </row>
    <row r="434" spans="1:7" ht="16.5" x14ac:dyDescent="0.35">
      <c r="A434" s="24" t="s">
        <v>4239</v>
      </c>
      <c r="B434" s="26" t="s">
        <v>4369</v>
      </c>
      <c r="C434" s="74">
        <v>195351</v>
      </c>
      <c r="D434" s="11" t="s">
        <v>1099</v>
      </c>
      <c r="E434" s="11" t="s">
        <v>1100</v>
      </c>
      <c r="F434" s="11" t="s">
        <v>5077</v>
      </c>
      <c r="G434" t="s">
        <v>4234</v>
      </c>
    </row>
    <row r="435" spans="1:7" ht="16.5" x14ac:dyDescent="0.35">
      <c r="A435" s="24" t="s">
        <v>4239</v>
      </c>
      <c r="B435" s="26" t="s">
        <v>4369</v>
      </c>
      <c r="C435" s="74">
        <v>195356</v>
      </c>
      <c r="D435" s="11" t="s">
        <v>2638</v>
      </c>
      <c r="E435" s="11" t="s">
        <v>2639</v>
      </c>
      <c r="F435" s="11" t="s">
        <v>5087</v>
      </c>
      <c r="G435" t="s">
        <v>4234</v>
      </c>
    </row>
    <row r="436" spans="1:7" ht="16.5" x14ac:dyDescent="0.35">
      <c r="A436" s="24" t="s">
        <v>4239</v>
      </c>
      <c r="B436" s="26" t="s">
        <v>4369</v>
      </c>
      <c r="C436" s="74">
        <v>195352</v>
      </c>
      <c r="D436" s="11" t="s">
        <v>2651</v>
      </c>
      <c r="E436" s="11" t="s">
        <v>2652</v>
      </c>
      <c r="F436" s="11" t="s">
        <v>5098</v>
      </c>
      <c r="G436" t="s">
        <v>4234</v>
      </c>
    </row>
    <row r="437" spans="1:7" ht="16.5" x14ac:dyDescent="0.35">
      <c r="A437" s="24" t="s">
        <v>4239</v>
      </c>
      <c r="B437" s="26" t="s">
        <v>4369</v>
      </c>
      <c r="C437" s="74">
        <v>195353</v>
      </c>
      <c r="D437" s="11" t="s">
        <v>2647</v>
      </c>
      <c r="E437" s="11" t="s">
        <v>2648</v>
      </c>
      <c r="F437" s="11" t="s">
        <v>5099</v>
      </c>
      <c r="G437" t="s">
        <v>4234</v>
      </c>
    </row>
    <row r="438" spans="1:7" ht="16.5" x14ac:dyDescent="0.35">
      <c r="A438" s="24" t="s">
        <v>4239</v>
      </c>
      <c r="B438" s="26" t="s">
        <v>4369</v>
      </c>
      <c r="C438" s="74">
        <v>195354</v>
      </c>
      <c r="D438" s="11" t="s">
        <v>2644</v>
      </c>
      <c r="E438" s="11" t="s">
        <v>2645</v>
      </c>
      <c r="F438" s="11" t="s">
        <v>5150</v>
      </c>
      <c r="G438" t="s">
        <v>4234</v>
      </c>
    </row>
    <row r="439" spans="1:7" ht="16.5" x14ac:dyDescent="0.35">
      <c r="A439" s="24" t="s">
        <v>4239</v>
      </c>
      <c r="B439" s="26" t="s">
        <v>4369</v>
      </c>
      <c r="C439" s="74">
        <v>195355</v>
      </c>
      <c r="D439" s="11" t="s">
        <v>2641</v>
      </c>
      <c r="E439" s="11" t="s">
        <v>2642</v>
      </c>
      <c r="F439" s="11" t="s">
        <v>5174</v>
      </c>
      <c r="G439" t="s">
        <v>4234</v>
      </c>
    </row>
    <row r="440" spans="1:7" ht="16.5" x14ac:dyDescent="0.35">
      <c r="A440" s="24" t="s">
        <v>4239</v>
      </c>
      <c r="B440" s="26" t="s">
        <v>4370</v>
      </c>
      <c r="C440" s="74">
        <v>195357</v>
      </c>
      <c r="D440" s="11" t="s">
        <v>766</v>
      </c>
      <c r="E440" s="11" t="s">
        <v>767</v>
      </c>
      <c r="F440" s="11" t="s">
        <v>5106</v>
      </c>
      <c r="G440" t="s">
        <v>4234</v>
      </c>
    </row>
    <row r="441" spans="1:7" ht="16.5" x14ac:dyDescent="0.35">
      <c r="A441" s="24" t="s">
        <v>4239</v>
      </c>
      <c r="B441" s="26" t="s">
        <v>4371</v>
      </c>
      <c r="C441" s="74">
        <v>195361</v>
      </c>
      <c r="D441" s="11" t="s">
        <v>2670</v>
      </c>
      <c r="E441" s="11" t="s">
        <v>2671</v>
      </c>
      <c r="F441" s="11" t="s">
        <v>5100</v>
      </c>
      <c r="G441" t="s">
        <v>4234</v>
      </c>
    </row>
    <row r="442" spans="1:7" ht="16.5" x14ac:dyDescent="0.35">
      <c r="A442" s="24" t="s">
        <v>4239</v>
      </c>
      <c r="B442" s="26" t="s">
        <v>4371</v>
      </c>
      <c r="C442" s="74">
        <v>220214</v>
      </c>
      <c r="D442" s="11" t="s">
        <v>2660</v>
      </c>
      <c r="E442" s="11" t="s">
        <v>2661</v>
      </c>
      <c r="F442" s="11" t="s">
        <v>5124</v>
      </c>
      <c r="G442" t="s">
        <v>4234</v>
      </c>
    </row>
    <row r="443" spans="1:7" ht="16.5" x14ac:dyDescent="0.35">
      <c r="A443" s="24" t="s">
        <v>4239</v>
      </c>
      <c r="B443" s="26" t="s">
        <v>4371</v>
      </c>
      <c r="C443" s="74">
        <v>195358</v>
      </c>
      <c r="D443" s="11" t="s">
        <v>2668</v>
      </c>
      <c r="E443" s="11" t="s">
        <v>1106</v>
      </c>
      <c r="F443" s="11" t="s">
        <v>5126</v>
      </c>
      <c r="G443" t="s">
        <v>4234</v>
      </c>
    </row>
    <row r="444" spans="1:7" ht="16.5" x14ac:dyDescent="0.35">
      <c r="A444" s="24" t="s">
        <v>4239</v>
      </c>
      <c r="B444" s="26" t="s">
        <v>4371</v>
      </c>
      <c r="C444" s="74">
        <v>220213</v>
      </c>
      <c r="D444" s="11" t="s">
        <v>2656</v>
      </c>
      <c r="E444" s="11" t="s">
        <v>2657</v>
      </c>
      <c r="F444" s="11" t="s">
        <v>5127</v>
      </c>
      <c r="G444" t="s">
        <v>4234</v>
      </c>
    </row>
    <row r="445" spans="1:7" ht="16.5" x14ac:dyDescent="0.35">
      <c r="A445" s="24" t="s">
        <v>4239</v>
      </c>
      <c r="B445" s="26" t="s">
        <v>4371</v>
      </c>
      <c r="C445" s="74">
        <v>195360</v>
      </c>
      <c r="D445" s="11" t="s">
        <v>2662</v>
      </c>
      <c r="E445" s="11" t="s">
        <v>2663</v>
      </c>
      <c r="F445" s="11" t="s">
        <v>5131</v>
      </c>
      <c r="G445" t="s">
        <v>4234</v>
      </c>
    </row>
    <row r="446" spans="1:7" ht="16.5" x14ac:dyDescent="0.35">
      <c r="A446" s="24" t="s">
        <v>4239</v>
      </c>
      <c r="B446" s="26" t="s">
        <v>4371</v>
      </c>
      <c r="C446" s="74">
        <v>195359</v>
      </c>
      <c r="D446" s="11" t="s">
        <v>2665</v>
      </c>
      <c r="E446" s="11" t="s">
        <v>2666</v>
      </c>
      <c r="F446" s="11" t="s">
        <v>5190</v>
      </c>
      <c r="G446" t="s">
        <v>4234</v>
      </c>
    </row>
    <row r="447" spans="1:7" ht="16.5" x14ac:dyDescent="0.35">
      <c r="A447" s="24" t="s">
        <v>4239</v>
      </c>
      <c r="B447" s="26" t="s">
        <v>4371</v>
      </c>
      <c r="C447" s="74">
        <v>220212</v>
      </c>
      <c r="D447" s="11" t="s">
        <v>2658</v>
      </c>
      <c r="E447" s="11" t="s">
        <v>2659</v>
      </c>
      <c r="F447" s="11" t="s">
        <v>5191</v>
      </c>
      <c r="G447" t="s">
        <v>4234</v>
      </c>
    </row>
    <row r="448" spans="1:7" ht="16.5" x14ac:dyDescent="0.35">
      <c r="A448" s="24" t="s">
        <v>4239</v>
      </c>
      <c r="B448" s="26" t="s">
        <v>4372</v>
      </c>
      <c r="C448" s="74">
        <v>195362</v>
      </c>
      <c r="D448" s="11" t="s">
        <v>1109</v>
      </c>
      <c r="E448" s="11" t="s">
        <v>1110</v>
      </c>
      <c r="F448" s="11" t="s">
        <v>5086</v>
      </c>
      <c r="G448" t="s">
        <v>4234</v>
      </c>
    </row>
    <row r="449" spans="1:7" ht="16.5" x14ac:dyDescent="0.35">
      <c r="A449" s="24" t="s">
        <v>4239</v>
      </c>
      <c r="B449" s="26" t="s">
        <v>4372</v>
      </c>
      <c r="C449" s="74">
        <v>195364</v>
      </c>
      <c r="D449" s="11" t="s">
        <v>2676</v>
      </c>
      <c r="E449" s="11" t="s">
        <v>2677</v>
      </c>
      <c r="F449" s="11" t="s">
        <v>5107</v>
      </c>
      <c r="G449" t="s">
        <v>4234</v>
      </c>
    </row>
    <row r="450" spans="1:7" ht="16.5" x14ac:dyDescent="0.35">
      <c r="A450" s="24" t="s">
        <v>4239</v>
      </c>
      <c r="B450" s="26" t="s">
        <v>4372</v>
      </c>
      <c r="C450" s="74">
        <v>195363</v>
      </c>
      <c r="D450" s="11" t="s">
        <v>2673</v>
      </c>
      <c r="E450" s="11" t="s">
        <v>2674</v>
      </c>
      <c r="F450" s="11" t="s">
        <v>5187</v>
      </c>
      <c r="G450" t="s">
        <v>4234</v>
      </c>
    </row>
    <row r="451" spans="1:7" ht="16.5" x14ac:dyDescent="0.35">
      <c r="A451" s="24" t="s">
        <v>4239</v>
      </c>
      <c r="B451" s="26" t="s">
        <v>4373</v>
      </c>
      <c r="C451" s="74">
        <v>195366</v>
      </c>
      <c r="D451" s="11" t="s">
        <v>1113</v>
      </c>
      <c r="E451" s="11" t="s">
        <v>1114</v>
      </c>
      <c r="F451" s="11" t="s">
        <v>5093</v>
      </c>
      <c r="G451" t="s">
        <v>4234</v>
      </c>
    </row>
    <row r="452" spans="1:7" ht="16.5" x14ac:dyDescent="0.35">
      <c r="A452" s="24" t="s">
        <v>4239</v>
      </c>
      <c r="B452" s="26" t="s">
        <v>4373</v>
      </c>
      <c r="C452" s="74">
        <v>220215</v>
      </c>
      <c r="D452" s="11" t="s">
        <v>2685</v>
      </c>
      <c r="E452" s="11" t="s">
        <v>2686</v>
      </c>
      <c r="F452" s="11" t="s">
        <v>5147</v>
      </c>
      <c r="G452" t="s">
        <v>4234</v>
      </c>
    </row>
    <row r="453" spans="1:7" ht="16.5" x14ac:dyDescent="0.35">
      <c r="A453" s="24" t="s">
        <v>4239</v>
      </c>
      <c r="B453" s="26" t="s">
        <v>4373</v>
      </c>
      <c r="C453" s="74">
        <v>195367</v>
      </c>
      <c r="D453" s="11" t="s">
        <v>2682</v>
      </c>
      <c r="E453" s="11" t="s">
        <v>2683</v>
      </c>
      <c r="F453" s="11" t="s">
        <v>5193</v>
      </c>
      <c r="G453" t="s">
        <v>4234</v>
      </c>
    </row>
    <row r="454" spans="1:7" ht="16.5" x14ac:dyDescent="0.35">
      <c r="A454" s="24" t="s">
        <v>4239</v>
      </c>
      <c r="B454" s="26" t="s">
        <v>4374</v>
      </c>
      <c r="C454" s="74">
        <v>220217</v>
      </c>
      <c r="D454" s="11" t="s">
        <v>2151</v>
      </c>
      <c r="E454" s="11" t="s">
        <v>2152</v>
      </c>
      <c r="F454" s="11" t="s">
        <v>5135</v>
      </c>
      <c r="G454" t="s">
        <v>4234</v>
      </c>
    </row>
    <row r="455" spans="1:7" ht="16.5" x14ac:dyDescent="0.35">
      <c r="A455" s="24" t="s">
        <v>4239</v>
      </c>
      <c r="B455" s="26" t="s">
        <v>4374</v>
      </c>
      <c r="C455" s="74">
        <v>195370</v>
      </c>
      <c r="D455" s="11" t="s">
        <v>2687</v>
      </c>
      <c r="E455" s="11" t="s">
        <v>2688</v>
      </c>
      <c r="F455" s="11" t="s">
        <v>5151</v>
      </c>
      <c r="G455" t="s">
        <v>4234</v>
      </c>
    </row>
    <row r="456" spans="1:7" ht="16.5" x14ac:dyDescent="0.35">
      <c r="A456" s="24" t="s">
        <v>4239</v>
      </c>
      <c r="B456" s="26" t="s">
        <v>4374</v>
      </c>
      <c r="C456" s="74">
        <v>195371</v>
      </c>
      <c r="D456" s="11" t="s">
        <v>2694</v>
      </c>
      <c r="E456" s="11" t="s">
        <v>2695</v>
      </c>
      <c r="F456" s="11" t="s">
        <v>5152</v>
      </c>
      <c r="G456" t="s">
        <v>4234</v>
      </c>
    </row>
    <row r="457" spans="1:7" ht="16.5" x14ac:dyDescent="0.35">
      <c r="A457" s="24" t="s">
        <v>4239</v>
      </c>
      <c r="B457" s="26" t="s">
        <v>4374</v>
      </c>
      <c r="C457" s="74">
        <v>218089</v>
      </c>
      <c r="D457" s="11" t="s">
        <v>2690</v>
      </c>
      <c r="E457" s="11" t="s">
        <v>2691</v>
      </c>
      <c r="F457" s="11" t="s">
        <v>5159</v>
      </c>
      <c r="G457" t="s">
        <v>4234</v>
      </c>
    </row>
    <row r="458" spans="1:7" ht="16.5" x14ac:dyDescent="0.35">
      <c r="A458" s="24" t="s">
        <v>4239</v>
      </c>
      <c r="B458" s="26" t="s">
        <v>4374</v>
      </c>
      <c r="C458" s="74">
        <v>195369</v>
      </c>
      <c r="D458" s="11" t="s">
        <v>2697</v>
      </c>
      <c r="E458" s="11" t="s">
        <v>2698</v>
      </c>
      <c r="F458" s="11" t="s">
        <v>5170</v>
      </c>
      <c r="G458" t="s">
        <v>4234</v>
      </c>
    </row>
    <row r="459" spans="1:7" ht="16.5" x14ac:dyDescent="0.35">
      <c r="A459" s="24" t="s">
        <v>4239</v>
      </c>
      <c r="B459" s="26" t="s">
        <v>4374</v>
      </c>
      <c r="C459" s="74">
        <v>220216</v>
      </c>
      <c r="D459" s="11" t="s">
        <v>2092</v>
      </c>
      <c r="E459" s="11" t="s">
        <v>2093</v>
      </c>
      <c r="F459" s="11" t="s">
        <v>5175</v>
      </c>
      <c r="G459" t="s">
        <v>4234</v>
      </c>
    </row>
    <row r="460" spans="1:7" ht="16.5" x14ac:dyDescent="0.35">
      <c r="A460" s="24" t="s">
        <v>4239</v>
      </c>
      <c r="B460" s="26" t="s">
        <v>4374</v>
      </c>
      <c r="C460" s="74">
        <v>195368</v>
      </c>
      <c r="D460" s="11" t="s">
        <v>1117</v>
      </c>
      <c r="E460" s="11" t="s">
        <v>2700</v>
      </c>
      <c r="F460" s="11" t="s">
        <v>5179</v>
      </c>
      <c r="G460" t="s">
        <v>4234</v>
      </c>
    </row>
    <row r="461" spans="1:7" ht="16.5" x14ac:dyDescent="0.35">
      <c r="A461" s="24" t="s">
        <v>4239</v>
      </c>
      <c r="B461" s="26" t="s">
        <v>4374</v>
      </c>
      <c r="C461" s="74">
        <v>195375</v>
      </c>
      <c r="D461" s="11" t="s">
        <v>2702</v>
      </c>
      <c r="E461" s="11" t="s">
        <v>2703</v>
      </c>
      <c r="F461" s="11" t="s">
        <v>5202</v>
      </c>
      <c r="G461" t="s">
        <v>4234</v>
      </c>
    </row>
    <row r="462" spans="1:7" ht="16.5" x14ac:dyDescent="0.35">
      <c r="A462" s="24" t="s">
        <v>4239</v>
      </c>
      <c r="B462" s="26" t="s">
        <v>4375</v>
      </c>
      <c r="C462" s="74">
        <v>195380</v>
      </c>
      <c r="D462" s="11" t="s">
        <v>2714</v>
      </c>
      <c r="E462" s="11" t="s">
        <v>2715</v>
      </c>
      <c r="F462" s="11" t="s">
        <v>5074</v>
      </c>
      <c r="G462" t="s">
        <v>4234</v>
      </c>
    </row>
    <row r="463" spans="1:7" ht="16.5" x14ac:dyDescent="0.35">
      <c r="A463" s="24" t="s">
        <v>4239</v>
      </c>
      <c r="B463" s="26" t="s">
        <v>4375</v>
      </c>
      <c r="C463" s="74">
        <v>195376</v>
      </c>
      <c r="D463" s="11" t="s">
        <v>2705</v>
      </c>
      <c r="E463" s="11" t="s">
        <v>2706</v>
      </c>
      <c r="F463" s="11" t="s">
        <v>5078</v>
      </c>
      <c r="G463" t="s">
        <v>4234</v>
      </c>
    </row>
    <row r="464" spans="1:7" ht="16.5" x14ac:dyDescent="0.35">
      <c r="A464" s="24" t="s">
        <v>4239</v>
      </c>
      <c r="B464" s="26" t="s">
        <v>4375</v>
      </c>
      <c r="C464" s="74">
        <v>195381</v>
      </c>
      <c r="D464" s="11" t="s">
        <v>2717</v>
      </c>
      <c r="E464" s="11" t="s">
        <v>2718</v>
      </c>
      <c r="F464" s="11" t="s">
        <v>5095</v>
      </c>
      <c r="G464" t="s">
        <v>4234</v>
      </c>
    </row>
    <row r="465" spans="1:7" ht="16.5" x14ac:dyDescent="0.35">
      <c r="A465" s="24" t="s">
        <v>4239</v>
      </c>
      <c r="B465" s="26" t="s">
        <v>4375</v>
      </c>
      <c r="C465" s="74">
        <v>195382</v>
      </c>
      <c r="D465" s="11" t="s">
        <v>2720</v>
      </c>
      <c r="E465" s="11" t="s">
        <v>2721</v>
      </c>
      <c r="F465" s="11" t="s">
        <v>5160</v>
      </c>
      <c r="G465" t="s">
        <v>4234</v>
      </c>
    </row>
    <row r="466" spans="1:7" ht="16.5" x14ac:dyDescent="0.35">
      <c r="A466" s="24" t="s">
        <v>4239</v>
      </c>
      <c r="B466" s="26" t="s">
        <v>4375</v>
      </c>
      <c r="C466" s="74">
        <v>195378</v>
      </c>
      <c r="D466" s="11" t="s">
        <v>2708</v>
      </c>
      <c r="E466" s="11" t="s">
        <v>2709</v>
      </c>
      <c r="F466" s="11" t="s">
        <v>5164</v>
      </c>
      <c r="G466" t="s">
        <v>4234</v>
      </c>
    </row>
    <row r="467" spans="1:7" ht="16.5" x14ac:dyDescent="0.35">
      <c r="A467" s="24" t="s">
        <v>4239</v>
      </c>
      <c r="B467" s="26" t="s">
        <v>4375</v>
      </c>
      <c r="C467" s="74">
        <v>218090</v>
      </c>
      <c r="D467" s="11" t="s">
        <v>850</v>
      </c>
      <c r="E467" s="11" t="s">
        <v>2723</v>
      </c>
      <c r="F467" s="11" t="s">
        <v>5171</v>
      </c>
      <c r="G467" t="s">
        <v>4234</v>
      </c>
    </row>
    <row r="468" spans="1:7" ht="16.5" x14ac:dyDescent="0.35">
      <c r="A468" s="24" t="s">
        <v>4239</v>
      </c>
      <c r="B468" s="26" t="s">
        <v>4375</v>
      </c>
      <c r="C468" s="74">
        <v>195379</v>
      </c>
      <c r="D468" s="11" t="s">
        <v>2711</v>
      </c>
      <c r="E468" s="11" t="s">
        <v>2712</v>
      </c>
      <c r="F468" s="11" t="s">
        <v>5198</v>
      </c>
      <c r="G468" t="s">
        <v>4234</v>
      </c>
    </row>
    <row r="469" spans="1:7" ht="16.5" x14ac:dyDescent="0.35">
      <c r="A469" s="24" t="s">
        <v>4239</v>
      </c>
      <c r="B469" s="26" t="s">
        <v>4375</v>
      </c>
      <c r="C469" s="74">
        <v>220218</v>
      </c>
      <c r="D469" s="11" t="s">
        <v>2138</v>
      </c>
      <c r="E469" s="11" t="s">
        <v>2139</v>
      </c>
      <c r="F469" s="11" t="s">
        <v>5199</v>
      </c>
      <c r="G469" t="s">
        <v>4234</v>
      </c>
    </row>
    <row r="470" spans="1:7" ht="16.5" x14ac:dyDescent="0.35">
      <c r="A470" s="24" t="s">
        <v>4239</v>
      </c>
      <c r="B470" s="26" t="s">
        <v>4376</v>
      </c>
      <c r="C470" s="74">
        <v>195385</v>
      </c>
      <c r="D470" s="11" t="s">
        <v>1124</v>
      </c>
      <c r="E470" s="11" t="s">
        <v>1125</v>
      </c>
      <c r="F470" s="11" t="s">
        <v>5094</v>
      </c>
      <c r="G470" t="s">
        <v>4234</v>
      </c>
    </row>
    <row r="471" spans="1:7" ht="16.5" x14ac:dyDescent="0.35">
      <c r="A471" s="24" t="s">
        <v>4239</v>
      </c>
      <c r="B471" s="26" t="s">
        <v>7181</v>
      </c>
      <c r="C471" s="74">
        <v>195388</v>
      </c>
      <c r="D471" s="11" t="s">
        <v>2725</v>
      </c>
      <c r="E471" s="11" t="s">
        <v>1129</v>
      </c>
      <c r="F471" s="11" t="s">
        <v>5140</v>
      </c>
      <c r="G471" t="s">
        <v>4234</v>
      </c>
    </row>
    <row r="472" spans="1:7" ht="16.5" x14ac:dyDescent="0.35">
      <c r="A472" s="24" t="s">
        <v>4239</v>
      </c>
      <c r="B472" s="26" t="s">
        <v>7181</v>
      </c>
      <c r="C472" s="74">
        <v>195389</v>
      </c>
      <c r="D472" s="11" t="s">
        <v>2726</v>
      </c>
      <c r="E472" s="11" t="s">
        <v>2727</v>
      </c>
      <c r="F472" s="11" t="s">
        <v>5146</v>
      </c>
      <c r="G472" t="s">
        <v>4234</v>
      </c>
    </row>
    <row r="473" spans="1:7" ht="16.5" x14ac:dyDescent="0.35">
      <c r="A473" s="24" t="s">
        <v>4239</v>
      </c>
      <c r="B473" s="26" t="s">
        <v>7181</v>
      </c>
      <c r="C473" s="74">
        <v>195390</v>
      </c>
      <c r="D473" s="11" t="s">
        <v>2138</v>
      </c>
      <c r="E473" s="11" t="s">
        <v>2139</v>
      </c>
      <c r="F473" s="11" t="s">
        <v>5200</v>
      </c>
      <c r="G473" t="s">
        <v>4234</v>
      </c>
    </row>
    <row r="474" spans="1:7" ht="16.5" x14ac:dyDescent="0.35">
      <c r="A474" s="24" t="s">
        <v>4239</v>
      </c>
      <c r="B474" s="26" t="s">
        <v>4377</v>
      </c>
      <c r="C474" s="74">
        <v>195393</v>
      </c>
      <c r="D474" s="11" t="s">
        <v>2732</v>
      </c>
      <c r="E474" s="11" t="s">
        <v>2733</v>
      </c>
      <c r="F474" s="11" t="s">
        <v>5082</v>
      </c>
      <c r="G474" t="s">
        <v>4234</v>
      </c>
    </row>
    <row r="475" spans="1:7" ht="16.5" x14ac:dyDescent="0.35">
      <c r="A475" s="24" t="s">
        <v>4239</v>
      </c>
      <c r="B475" s="26" t="s">
        <v>4377</v>
      </c>
      <c r="C475" s="74">
        <v>195391</v>
      </c>
      <c r="D475" s="11" t="s">
        <v>2728</v>
      </c>
      <c r="E475" s="11" t="s">
        <v>1133</v>
      </c>
      <c r="F475" s="11" t="s">
        <v>5091</v>
      </c>
      <c r="G475" t="s">
        <v>4234</v>
      </c>
    </row>
    <row r="476" spans="1:7" ht="16.5" x14ac:dyDescent="0.35">
      <c r="A476" s="24" t="s">
        <v>4239</v>
      </c>
      <c r="B476" s="26" t="s">
        <v>4377</v>
      </c>
      <c r="C476" s="74">
        <v>195395</v>
      </c>
      <c r="D476" s="11" t="s">
        <v>2738</v>
      </c>
      <c r="E476" s="11" t="s">
        <v>2739</v>
      </c>
      <c r="F476" s="11" t="s">
        <v>5092</v>
      </c>
      <c r="G476" t="s">
        <v>4234</v>
      </c>
    </row>
    <row r="477" spans="1:7" ht="16.5" x14ac:dyDescent="0.35">
      <c r="A477" s="24" t="s">
        <v>4239</v>
      </c>
      <c r="B477" s="26" t="s">
        <v>4377</v>
      </c>
      <c r="C477" s="74">
        <v>195392</v>
      </c>
      <c r="D477" s="11" t="s">
        <v>2730</v>
      </c>
      <c r="E477" s="11" t="s">
        <v>1925</v>
      </c>
      <c r="F477" s="11" t="s">
        <v>5115</v>
      </c>
      <c r="G477" t="s">
        <v>4234</v>
      </c>
    </row>
    <row r="478" spans="1:7" ht="16.5" x14ac:dyDescent="0.35">
      <c r="A478" s="24" t="s">
        <v>4239</v>
      </c>
      <c r="B478" s="26" t="s">
        <v>4377</v>
      </c>
      <c r="C478" s="74">
        <v>220219</v>
      </c>
      <c r="D478" s="11" t="s">
        <v>2741</v>
      </c>
      <c r="E478" s="11" t="s">
        <v>2742</v>
      </c>
      <c r="F478" s="11" t="s">
        <v>5156</v>
      </c>
      <c r="G478" t="s">
        <v>4234</v>
      </c>
    </row>
    <row r="479" spans="1:7" ht="16.5" x14ac:dyDescent="0.35">
      <c r="A479" s="24" t="s">
        <v>4239</v>
      </c>
      <c r="B479" s="26" t="s">
        <v>4377</v>
      </c>
      <c r="C479" s="74">
        <v>195394</v>
      </c>
      <c r="D479" s="11" t="s">
        <v>2735</v>
      </c>
      <c r="E479" s="11" t="s">
        <v>2736</v>
      </c>
      <c r="F479" s="11" t="s">
        <v>5184</v>
      </c>
      <c r="G479" t="s">
        <v>4234</v>
      </c>
    </row>
    <row r="480" spans="1:7" ht="16.5" x14ac:dyDescent="0.35">
      <c r="A480" s="24" t="s">
        <v>4239</v>
      </c>
      <c r="B480" s="26" t="s">
        <v>4378</v>
      </c>
      <c r="C480" s="74">
        <v>195396</v>
      </c>
      <c r="D480" s="11" t="s">
        <v>2283</v>
      </c>
      <c r="E480" s="11" t="s">
        <v>1137</v>
      </c>
      <c r="F480" s="11" t="s">
        <v>5113</v>
      </c>
      <c r="G480" t="s">
        <v>4234</v>
      </c>
    </row>
    <row r="481" spans="1:7" ht="16.5" x14ac:dyDescent="0.35">
      <c r="A481" s="24" t="s">
        <v>4239</v>
      </c>
      <c r="B481" s="26" t="s">
        <v>4378</v>
      </c>
      <c r="C481" s="74">
        <v>195397</v>
      </c>
      <c r="D481" s="11" t="s">
        <v>2743</v>
      </c>
      <c r="E481" s="11" t="s">
        <v>2744</v>
      </c>
      <c r="F481" s="11" t="s">
        <v>5121</v>
      </c>
      <c r="G481" t="s">
        <v>4234</v>
      </c>
    </row>
    <row r="482" spans="1:7" ht="16.5" x14ac:dyDescent="0.35">
      <c r="A482" s="24" t="s">
        <v>4239</v>
      </c>
      <c r="B482" s="26" t="s">
        <v>4379</v>
      </c>
      <c r="C482" s="74">
        <v>195398</v>
      </c>
      <c r="D482" s="11" t="s">
        <v>2750</v>
      </c>
      <c r="E482" s="11" t="s">
        <v>2751</v>
      </c>
      <c r="F482" s="11" t="s">
        <v>5119</v>
      </c>
      <c r="G482" t="s">
        <v>4234</v>
      </c>
    </row>
    <row r="483" spans="1:7" ht="16.5" x14ac:dyDescent="0.35">
      <c r="A483" s="24" t="s">
        <v>4239</v>
      </c>
      <c r="B483" s="26" t="s">
        <v>4379</v>
      </c>
      <c r="C483" s="74">
        <v>195400</v>
      </c>
      <c r="D483" s="11" t="s">
        <v>2747</v>
      </c>
      <c r="E483" s="11" t="s">
        <v>2748</v>
      </c>
      <c r="F483" s="11" t="s">
        <v>7291</v>
      </c>
      <c r="G483" t="s">
        <v>4234</v>
      </c>
    </row>
    <row r="484" spans="1:7" ht="16.5" x14ac:dyDescent="0.35">
      <c r="A484" s="24" t="s">
        <v>4239</v>
      </c>
      <c r="B484" s="26" t="s">
        <v>4379</v>
      </c>
      <c r="C484" s="74">
        <v>195399</v>
      </c>
      <c r="D484" s="11" t="s">
        <v>2753</v>
      </c>
      <c r="E484" s="11" t="s">
        <v>2754</v>
      </c>
      <c r="F484" s="11" t="s">
        <v>5120</v>
      </c>
      <c r="G484" t="s">
        <v>4234</v>
      </c>
    </row>
    <row r="485" spans="1:7" ht="16.5" x14ac:dyDescent="0.35">
      <c r="A485" s="24" t="s">
        <v>4239</v>
      </c>
      <c r="B485" s="26" t="s">
        <v>4380</v>
      </c>
      <c r="C485" s="74">
        <v>220221</v>
      </c>
      <c r="D485" s="11" t="s">
        <v>2767</v>
      </c>
      <c r="E485" s="11" t="s">
        <v>2768</v>
      </c>
      <c r="F485" s="11" t="s">
        <v>5079</v>
      </c>
      <c r="G485" t="s">
        <v>4234</v>
      </c>
    </row>
    <row r="486" spans="1:7" ht="16.5" x14ac:dyDescent="0.35">
      <c r="A486" s="24" t="s">
        <v>4239</v>
      </c>
      <c r="B486" s="26" t="s">
        <v>4380</v>
      </c>
      <c r="C486" s="74">
        <v>220220</v>
      </c>
      <c r="D486" s="11" t="s">
        <v>2765</v>
      </c>
      <c r="E486" s="11" t="s">
        <v>2766</v>
      </c>
      <c r="F486" s="11" t="s">
        <v>5080</v>
      </c>
      <c r="G486" t="s">
        <v>4234</v>
      </c>
    </row>
    <row r="487" spans="1:7" ht="16.5" x14ac:dyDescent="0.35">
      <c r="A487" s="24" t="s">
        <v>4239</v>
      </c>
      <c r="B487" s="26" t="s">
        <v>4380</v>
      </c>
      <c r="C487" s="74">
        <v>195401</v>
      </c>
      <c r="D487" s="11" t="s">
        <v>2756</v>
      </c>
      <c r="E487" s="11" t="s">
        <v>1145</v>
      </c>
      <c r="F487" s="11" t="s">
        <v>7292</v>
      </c>
      <c r="G487" t="s">
        <v>4234</v>
      </c>
    </row>
    <row r="488" spans="1:7" ht="16.5" x14ac:dyDescent="0.35">
      <c r="A488" s="24" t="s">
        <v>4239</v>
      </c>
      <c r="B488" s="26" t="s">
        <v>4380</v>
      </c>
      <c r="C488" s="74">
        <v>195408</v>
      </c>
      <c r="D488" s="11" t="s">
        <v>1968</v>
      </c>
      <c r="E488" s="11" t="s">
        <v>1969</v>
      </c>
      <c r="F488" s="11" t="s">
        <v>7295</v>
      </c>
      <c r="G488" t="s">
        <v>4234</v>
      </c>
    </row>
    <row r="489" spans="1:7" ht="16.5" x14ac:dyDescent="0.35">
      <c r="A489" s="24" t="s">
        <v>4239</v>
      </c>
      <c r="B489" s="26" t="s">
        <v>4380</v>
      </c>
      <c r="C489" s="74">
        <v>195405</v>
      </c>
      <c r="D489" s="11" t="s">
        <v>2758</v>
      </c>
      <c r="E489" s="11" t="s">
        <v>2759</v>
      </c>
      <c r="F489" s="11" t="s">
        <v>7293</v>
      </c>
      <c r="G489" t="s">
        <v>4234</v>
      </c>
    </row>
    <row r="490" spans="1:7" ht="16.5" x14ac:dyDescent="0.35">
      <c r="A490" s="24" t="s">
        <v>4239</v>
      </c>
      <c r="B490" s="26" t="s">
        <v>4380</v>
      </c>
      <c r="C490" s="74">
        <v>195407</v>
      </c>
      <c r="D490" s="11" t="s">
        <v>2761</v>
      </c>
      <c r="E490" s="11" t="s">
        <v>2762</v>
      </c>
      <c r="F490" s="11" t="s">
        <v>7294</v>
      </c>
      <c r="G490" t="s">
        <v>4234</v>
      </c>
    </row>
    <row r="491" spans="1:7" ht="16.5" x14ac:dyDescent="0.35">
      <c r="A491" s="24" t="s">
        <v>4239</v>
      </c>
      <c r="B491" s="26" t="s">
        <v>4381</v>
      </c>
      <c r="C491" s="74">
        <v>195411</v>
      </c>
      <c r="D491" s="11" t="s">
        <v>2769</v>
      </c>
      <c r="E491" s="11" t="s">
        <v>1149</v>
      </c>
      <c r="F491" s="11" t="s">
        <v>5176</v>
      </c>
      <c r="G491" t="s">
        <v>4234</v>
      </c>
    </row>
    <row r="492" spans="1:7" ht="16.5" x14ac:dyDescent="0.35">
      <c r="A492" s="24" t="s">
        <v>4239</v>
      </c>
      <c r="B492" s="26" t="s">
        <v>4382</v>
      </c>
      <c r="C492" s="74">
        <v>220222</v>
      </c>
      <c r="D492" s="11" t="s">
        <v>2771</v>
      </c>
      <c r="E492" s="11" t="s">
        <v>2772</v>
      </c>
      <c r="F492" s="11" t="s">
        <v>5085</v>
      </c>
      <c r="G492" t="s">
        <v>4234</v>
      </c>
    </row>
    <row r="493" spans="1:7" ht="16.5" x14ac:dyDescent="0.35">
      <c r="A493" s="24" t="s">
        <v>4239</v>
      </c>
      <c r="B493" s="26" t="s">
        <v>4382</v>
      </c>
      <c r="C493" s="74">
        <v>195412</v>
      </c>
      <c r="D493" s="11" t="s">
        <v>2779</v>
      </c>
      <c r="E493" s="11" t="s">
        <v>1153</v>
      </c>
      <c r="F493" s="11" t="s">
        <v>5097</v>
      </c>
      <c r="G493" t="s">
        <v>4234</v>
      </c>
    </row>
    <row r="494" spans="1:7" ht="16.5" x14ac:dyDescent="0.35">
      <c r="A494" s="24" t="s">
        <v>4239</v>
      </c>
      <c r="B494" s="26" t="s">
        <v>4382</v>
      </c>
      <c r="C494" s="74">
        <v>195413</v>
      </c>
      <c r="D494" s="11" t="s">
        <v>2776</v>
      </c>
      <c r="E494" s="11" t="s">
        <v>2777</v>
      </c>
      <c r="F494" s="11" t="s">
        <v>5112</v>
      </c>
      <c r="G494" t="s">
        <v>4234</v>
      </c>
    </row>
    <row r="495" spans="1:7" ht="16.5" x14ac:dyDescent="0.35">
      <c r="A495" s="24" t="s">
        <v>4239</v>
      </c>
      <c r="B495" s="26" t="s">
        <v>4382</v>
      </c>
      <c r="C495" s="74">
        <v>195415</v>
      </c>
      <c r="D495" s="11" t="s">
        <v>2781</v>
      </c>
      <c r="E495" s="11" t="s">
        <v>2782</v>
      </c>
      <c r="F495" s="11" t="s">
        <v>5172</v>
      </c>
      <c r="G495" t="s">
        <v>4234</v>
      </c>
    </row>
    <row r="496" spans="1:7" ht="16.5" x14ac:dyDescent="0.35">
      <c r="A496" s="24" t="s">
        <v>4239</v>
      </c>
      <c r="B496" s="26" t="s">
        <v>4382</v>
      </c>
      <c r="C496" s="74">
        <v>195416</v>
      </c>
      <c r="D496" s="11" t="s">
        <v>2773</v>
      </c>
      <c r="E496" s="11" t="s">
        <v>2774</v>
      </c>
      <c r="F496" s="11" t="s">
        <v>5186</v>
      </c>
      <c r="G496" t="s">
        <v>4234</v>
      </c>
    </row>
    <row r="497" spans="1:7" ht="16.5" x14ac:dyDescent="0.35">
      <c r="A497" s="24" t="s">
        <v>4239</v>
      </c>
      <c r="B497" s="26" t="s">
        <v>4383</v>
      </c>
      <c r="C497" s="74">
        <v>195422</v>
      </c>
      <c r="D497" s="11" t="s">
        <v>2789</v>
      </c>
      <c r="E497" s="11" t="s">
        <v>2790</v>
      </c>
      <c r="F497" s="11" t="s">
        <v>5081</v>
      </c>
      <c r="G497" t="s">
        <v>4234</v>
      </c>
    </row>
    <row r="498" spans="1:7" ht="16.5" x14ac:dyDescent="0.35">
      <c r="A498" s="24" t="s">
        <v>4239</v>
      </c>
      <c r="B498" s="26" t="s">
        <v>4383</v>
      </c>
      <c r="C498" s="74">
        <v>195417</v>
      </c>
      <c r="D498" s="11" t="s">
        <v>2787</v>
      </c>
      <c r="E498" s="11" t="s">
        <v>1157</v>
      </c>
      <c r="F498" s="11" t="s">
        <v>5083</v>
      </c>
      <c r="G498" t="s">
        <v>4234</v>
      </c>
    </row>
    <row r="499" spans="1:7" ht="16.5" x14ac:dyDescent="0.35">
      <c r="A499" s="24" t="s">
        <v>4239</v>
      </c>
      <c r="B499" s="26" t="s">
        <v>4383</v>
      </c>
      <c r="C499" s="74">
        <v>195420</v>
      </c>
      <c r="D499" s="11" t="s">
        <v>2792</v>
      </c>
      <c r="E499" s="11" t="s">
        <v>2793</v>
      </c>
      <c r="F499" s="11" t="s">
        <v>5166</v>
      </c>
      <c r="G499" t="s">
        <v>4234</v>
      </c>
    </row>
    <row r="500" spans="1:7" ht="16.5" x14ac:dyDescent="0.35">
      <c r="A500" s="24" t="s">
        <v>4239</v>
      </c>
      <c r="B500" s="26" t="s">
        <v>4383</v>
      </c>
      <c r="C500" s="74">
        <v>195418</v>
      </c>
      <c r="D500" s="11" t="s">
        <v>2798</v>
      </c>
      <c r="E500" s="11" t="s">
        <v>2799</v>
      </c>
      <c r="F500" s="11" t="s">
        <v>5180</v>
      </c>
      <c r="G500" t="s">
        <v>4234</v>
      </c>
    </row>
    <row r="501" spans="1:7" ht="16.5" x14ac:dyDescent="0.35">
      <c r="A501" s="24" t="s">
        <v>4239</v>
      </c>
      <c r="B501" s="26" t="s">
        <v>4383</v>
      </c>
      <c r="C501" s="74">
        <v>195419</v>
      </c>
      <c r="D501" s="11" t="s">
        <v>2795</v>
      </c>
      <c r="E501" s="11" t="s">
        <v>2796</v>
      </c>
      <c r="F501" s="11" t="s">
        <v>5189</v>
      </c>
      <c r="G501" t="s">
        <v>4234</v>
      </c>
    </row>
    <row r="502" spans="1:7" ht="16.5" x14ac:dyDescent="0.35">
      <c r="A502" s="24" t="s">
        <v>4239</v>
      </c>
      <c r="B502" s="26" t="s">
        <v>4383</v>
      </c>
      <c r="C502" s="74">
        <v>195421</v>
      </c>
      <c r="D502" s="11" t="s">
        <v>2784</v>
      </c>
      <c r="E502" s="11" t="s">
        <v>2785</v>
      </c>
      <c r="F502" s="11" t="s">
        <v>5192</v>
      </c>
      <c r="G502" t="s">
        <v>4234</v>
      </c>
    </row>
    <row r="503" spans="1:7" ht="16.5" x14ac:dyDescent="0.35">
      <c r="A503" s="24" t="s">
        <v>4239</v>
      </c>
      <c r="B503" s="26" t="s">
        <v>4384</v>
      </c>
      <c r="C503" s="74">
        <v>195423</v>
      </c>
      <c r="D503" s="11" t="s">
        <v>2813</v>
      </c>
      <c r="E503" s="11" t="s">
        <v>1161</v>
      </c>
      <c r="F503" s="11" t="s">
        <v>5108</v>
      </c>
      <c r="G503" t="s">
        <v>4234</v>
      </c>
    </row>
    <row r="504" spans="1:7" ht="16.5" x14ac:dyDescent="0.35">
      <c r="A504" s="24" t="s">
        <v>4239</v>
      </c>
      <c r="B504" s="26" t="s">
        <v>4384</v>
      </c>
      <c r="C504" s="74">
        <v>195425</v>
      </c>
      <c r="D504" s="11" t="s">
        <v>2804</v>
      </c>
      <c r="E504" s="11" t="s">
        <v>2805</v>
      </c>
      <c r="F504" s="11" t="s">
        <v>5173</v>
      </c>
      <c r="G504" t="s">
        <v>4234</v>
      </c>
    </row>
    <row r="505" spans="1:7" ht="16.5" x14ac:dyDescent="0.35">
      <c r="A505" s="24" t="s">
        <v>4239</v>
      </c>
      <c r="B505" s="26" t="s">
        <v>4384</v>
      </c>
      <c r="C505" s="74">
        <v>195428</v>
      </c>
      <c r="D505" s="11" t="s">
        <v>2801</v>
      </c>
      <c r="E505" s="11" t="s">
        <v>2802</v>
      </c>
      <c r="F505" s="11" t="s">
        <v>5177</v>
      </c>
      <c r="G505" t="s">
        <v>4234</v>
      </c>
    </row>
    <row r="506" spans="1:7" ht="16.5" x14ac:dyDescent="0.35">
      <c r="A506" s="24" t="s">
        <v>4239</v>
      </c>
      <c r="B506" s="26" t="s">
        <v>4384</v>
      </c>
      <c r="C506" s="74">
        <v>195426</v>
      </c>
      <c r="D506" s="11" t="s">
        <v>2807</v>
      </c>
      <c r="E506" s="11" t="s">
        <v>2808</v>
      </c>
      <c r="F506" s="11" t="s">
        <v>5181</v>
      </c>
      <c r="G506" t="s">
        <v>4234</v>
      </c>
    </row>
    <row r="507" spans="1:7" ht="16.5" x14ac:dyDescent="0.35">
      <c r="A507" s="24" t="s">
        <v>4239</v>
      </c>
      <c r="B507" s="26" t="s">
        <v>4384</v>
      </c>
      <c r="C507" s="74">
        <v>195427</v>
      </c>
      <c r="D507" s="11" t="s">
        <v>2810</v>
      </c>
      <c r="E507" s="11" t="s">
        <v>2811</v>
      </c>
      <c r="F507" s="11" t="s">
        <v>5188</v>
      </c>
      <c r="G507" t="s">
        <v>4234</v>
      </c>
    </row>
    <row r="508" spans="1:7" ht="16.5" x14ac:dyDescent="0.35">
      <c r="A508" s="24" t="s">
        <v>4239</v>
      </c>
      <c r="B508" s="26" t="s">
        <v>4385</v>
      </c>
      <c r="C508" s="74">
        <v>195437</v>
      </c>
      <c r="D508" s="11" t="s">
        <v>2818</v>
      </c>
      <c r="E508" s="11" t="s">
        <v>2819</v>
      </c>
      <c r="F508" s="11" t="s">
        <v>5084</v>
      </c>
      <c r="G508" t="s">
        <v>4234</v>
      </c>
    </row>
    <row r="509" spans="1:7" ht="16.5" x14ac:dyDescent="0.35">
      <c r="A509" s="24" t="s">
        <v>4239</v>
      </c>
      <c r="B509" s="26" t="s">
        <v>4385</v>
      </c>
      <c r="C509" s="74">
        <v>195429</v>
      </c>
      <c r="D509" s="11" t="s">
        <v>2829</v>
      </c>
      <c r="E509" s="11" t="s">
        <v>1165</v>
      </c>
      <c r="F509" s="11" t="s">
        <v>5096</v>
      </c>
      <c r="G509" t="s">
        <v>4234</v>
      </c>
    </row>
    <row r="510" spans="1:7" ht="16.5" x14ac:dyDescent="0.35">
      <c r="A510" s="24" t="s">
        <v>4239</v>
      </c>
      <c r="B510" s="26" t="s">
        <v>4385</v>
      </c>
      <c r="C510" s="74">
        <v>195431</v>
      </c>
      <c r="D510" s="11" t="s">
        <v>2832</v>
      </c>
      <c r="E510" s="11" t="s">
        <v>2833</v>
      </c>
      <c r="F510" s="11" t="s">
        <v>5105</v>
      </c>
      <c r="G510" t="s">
        <v>4234</v>
      </c>
    </row>
    <row r="511" spans="1:7" ht="16.5" x14ac:dyDescent="0.35">
      <c r="A511" s="24" t="s">
        <v>4239</v>
      </c>
      <c r="B511" s="26" t="s">
        <v>4385</v>
      </c>
      <c r="C511" s="74">
        <v>195434</v>
      </c>
      <c r="D511" s="11" t="s">
        <v>2823</v>
      </c>
      <c r="E511" s="11" t="s">
        <v>2824</v>
      </c>
      <c r="F511" s="11" t="s">
        <v>5122</v>
      </c>
      <c r="G511" t="s">
        <v>4234</v>
      </c>
    </row>
    <row r="512" spans="1:7" ht="16.5" x14ac:dyDescent="0.35">
      <c r="A512" s="24" t="s">
        <v>4239</v>
      </c>
      <c r="B512" s="26" t="s">
        <v>4385</v>
      </c>
      <c r="C512" s="74">
        <v>195433</v>
      </c>
      <c r="D512" s="11" t="s">
        <v>2826</v>
      </c>
      <c r="E512" s="11" t="s">
        <v>2827</v>
      </c>
      <c r="F512" s="11" t="s">
        <v>5123</v>
      </c>
      <c r="G512" t="s">
        <v>4234</v>
      </c>
    </row>
    <row r="513" spans="1:7" ht="16.5" x14ac:dyDescent="0.35">
      <c r="A513" s="24" t="s">
        <v>4239</v>
      </c>
      <c r="B513" s="26" t="s">
        <v>4385</v>
      </c>
      <c r="C513" s="74">
        <v>195438</v>
      </c>
      <c r="D513" s="11" t="s">
        <v>2821</v>
      </c>
      <c r="E513" s="11" t="s">
        <v>20</v>
      </c>
      <c r="F513" s="11" t="s">
        <v>5144</v>
      </c>
      <c r="G513" t="s">
        <v>4234</v>
      </c>
    </row>
    <row r="514" spans="1:7" ht="16.5" x14ac:dyDescent="0.35">
      <c r="A514" s="24" t="s">
        <v>4239</v>
      </c>
      <c r="B514" s="26" t="s">
        <v>4385</v>
      </c>
      <c r="C514" s="74">
        <v>195436</v>
      </c>
      <c r="D514" s="11" t="s">
        <v>2815</v>
      </c>
      <c r="E514" s="11" t="s">
        <v>2816</v>
      </c>
      <c r="F514" s="11" t="s">
        <v>5167</v>
      </c>
      <c r="G514" t="s">
        <v>4234</v>
      </c>
    </row>
    <row r="515" spans="1:7" ht="16.5" x14ac:dyDescent="0.35">
      <c r="A515" s="24" t="s">
        <v>4239</v>
      </c>
      <c r="B515" s="26" t="s">
        <v>7182</v>
      </c>
      <c r="C515" s="74">
        <v>195441</v>
      </c>
      <c r="D515" s="11" t="s">
        <v>1337</v>
      </c>
      <c r="E515" s="11" t="s">
        <v>71</v>
      </c>
      <c r="F515" s="11" t="s">
        <v>5129</v>
      </c>
      <c r="G515" t="s">
        <v>4234</v>
      </c>
    </row>
    <row r="516" spans="1:7" ht="16.5" x14ac:dyDescent="0.35">
      <c r="A516" s="24" t="s">
        <v>4239</v>
      </c>
      <c r="B516" s="26" t="s">
        <v>7182</v>
      </c>
      <c r="C516" s="74">
        <v>195442</v>
      </c>
      <c r="D516" s="11" t="s">
        <v>2838</v>
      </c>
      <c r="E516" s="11" t="s">
        <v>2839</v>
      </c>
      <c r="F516" s="11" t="s">
        <v>5157</v>
      </c>
      <c r="G516" t="s">
        <v>4234</v>
      </c>
    </row>
    <row r="517" spans="1:7" ht="16.5" x14ac:dyDescent="0.35">
      <c r="A517" s="24" t="s">
        <v>4239</v>
      </c>
      <c r="B517" s="26" t="s">
        <v>7182</v>
      </c>
      <c r="C517" s="74">
        <v>195439</v>
      </c>
      <c r="D517" s="11" t="s">
        <v>2835</v>
      </c>
      <c r="E517" s="11" t="s">
        <v>1170</v>
      </c>
      <c r="F517" s="11" t="s">
        <v>5169</v>
      </c>
      <c r="G517" t="s">
        <v>4234</v>
      </c>
    </row>
    <row r="518" spans="1:7" ht="16.5" x14ac:dyDescent="0.35">
      <c r="A518" s="24" t="s">
        <v>4239</v>
      </c>
      <c r="B518" s="26" t="s">
        <v>7182</v>
      </c>
      <c r="C518" s="74">
        <v>195440</v>
      </c>
      <c r="D518" s="11" t="s">
        <v>2836</v>
      </c>
      <c r="E518" s="11" t="s">
        <v>2837</v>
      </c>
      <c r="F518" s="11" t="s">
        <v>7296</v>
      </c>
      <c r="G518" t="s">
        <v>4234</v>
      </c>
    </row>
    <row r="519" spans="1:7" ht="16.5" x14ac:dyDescent="0.35">
      <c r="A519" s="24" t="s">
        <v>4239</v>
      </c>
      <c r="B519" s="26" t="s">
        <v>4386</v>
      </c>
      <c r="C519" s="74">
        <v>195443</v>
      </c>
      <c r="D519" s="11" t="s">
        <v>2840</v>
      </c>
      <c r="E519" s="11" t="s">
        <v>1174</v>
      </c>
      <c r="F519" s="11" t="s">
        <v>5118</v>
      </c>
      <c r="G519" t="s">
        <v>4234</v>
      </c>
    </row>
    <row r="520" spans="1:7" ht="16.5" x14ac:dyDescent="0.35">
      <c r="A520" s="24" t="s">
        <v>4239</v>
      </c>
      <c r="B520" s="26" t="s">
        <v>4386</v>
      </c>
      <c r="C520" s="74">
        <v>195444</v>
      </c>
      <c r="D520" s="11" t="s">
        <v>2842</v>
      </c>
      <c r="E520" s="11" t="s">
        <v>2843</v>
      </c>
      <c r="F520" s="11" t="s">
        <v>5139</v>
      </c>
      <c r="G520" t="s">
        <v>4234</v>
      </c>
    </row>
    <row r="521" spans="1:7" ht="16.5" x14ac:dyDescent="0.35">
      <c r="A521" s="24" t="s">
        <v>4239</v>
      </c>
      <c r="B521" s="26" t="s">
        <v>4387</v>
      </c>
      <c r="C521" s="74">
        <v>195445</v>
      </c>
      <c r="D521" s="11" t="s">
        <v>1205</v>
      </c>
      <c r="E521" s="11" t="s">
        <v>1178</v>
      </c>
      <c r="F521" s="11" t="s">
        <v>5114</v>
      </c>
      <c r="G521" t="s">
        <v>4234</v>
      </c>
    </row>
    <row r="522" spans="1:7" ht="16.5" x14ac:dyDescent="0.35">
      <c r="A522" s="24" t="s">
        <v>4239</v>
      </c>
      <c r="B522" s="26" t="s">
        <v>4387</v>
      </c>
      <c r="C522" s="74">
        <v>195446</v>
      </c>
      <c r="D522" s="11" t="s">
        <v>2845</v>
      </c>
      <c r="E522" s="11" t="s">
        <v>2846</v>
      </c>
      <c r="F522" s="11" t="s">
        <v>5163</v>
      </c>
      <c r="G522" t="s">
        <v>4234</v>
      </c>
    </row>
    <row r="523" spans="1:7" ht="16.5" x14ac:dyDescent="0.35">
      <c r="A523" s="24" t="s">
        <v>4239</v>
      </c>
      <c r="B523" s="26" t="s">
        <v>4387</v>
      </c>
      <c r="C523" s="74">
        <v>195448</v>
      </c>
      <c r="D523" s="11" t="s">
        <v>1497</v>
      </c>
      <c r="E523" s="11" t="s">
        <v>2848</v>
      </c>
      <c r="F523" s="11" t="s">
        <v>5178</v>
      </c>
      <c r="G523" t="s">
        <v>4234</v>
      </c>
    </row>
    <row r="524" spans="1:7" ht="16.5" x14ac:dyDescent="0.35">
      <c r="A524" s="24" t="s">
        <v>4239</v>
      </c>
      <c r="B524" s="26" t="s">
        <v>4387</v>
      </c>
      <c r="C524" s="74">
        <v>220223</v>
      </c>
      <c r="D524" s="11" t="s">
        <v>2850</v>
      </c>
      <c r="E524" s="11" t="s">
        <v>2851</v>
      </c>
      <c r="F524" s="11" t="s">
        <v>5182</v>
      </c>
      <c r="G524" t="s">
        <v>4234</v>
      </c>
    </row>
    <row r="525" spans="1:7" ht="16.5" x14ac:dyDescent="0.35">
      <c r="A525" s="24" t="s">
        <v>4239</v>
      </c>
      <c r="B525" s="26" t="s">
        <v>4388</v>
      </c>
      <c r="C525" s="74">
        <v>195450</v>
      </c>
      <c r="D525" s="11" t="s">
        <v>2853</v>
      </c>
      <c r="E525" s="11" t="s">
        <v>1182</v>
      </c>
      <c r="F525" s="11" t="s">
        <v>5103</v>
      </c>
      <c r="G525" t="s">
        <v>4234</v>
      </c>
    </row>
    <row r="526" spans="1:7" ht="16.5" x14ac:dyDescent="0.35">
      <c r="A526" s="24" t="s">
        <v>4239</v>
      </c>
      <c r="B526" s="26" t="s">
        <v>4388</v>
      </c>
      <c r="C526" s="74">
        <v>195451</v>
      </c>
      <c r="D526" s="11" t="s">
        <v>2855</v>
      </c>
      <c r="E526" s="11" t="s">
        <v>2856</v>
      </c>
      <c r="F526" s="11" t="s">
        <v>5104</v>
      </c>
      <c r="G526" t="s">
        <v>4234</v>
      </c>
    </row>
    <row r="527" spans="1:7" ht="16.5" x14ac:dyDescent="0.35">
      <c r="A527" s="24" t="s">
        <v>4239</v>
      </c>
      <c r="B527" s="26" t="s">
        <v>4388</v>
      </c>
      <c r="C527" s="74">
        <v>195452</v>
      </c>
      <c r="D527" s="11" t="s">
        <v>2858</v>
      </c>
      <c r="E527" s="11" t="s">
        <v>2859</v>
      </c>
      <c r="F527" s="11" t="s">
        <v>5161</v>
      </c>
      <c r="G527" t="s">
        <v>4234</v>
      </c>
    </row>
    <row r="528" spans="1:7" ht="16.5" x14ac:dyDescent="0.35">
      <c r="A528" s="24" t="s">
        <v>4239</v>
      </c>
      <c r="B528" s="26" t="s">
        <v>4389</v>
      </c>
      <c r="C528" s="74">
        <v>195456</v>
      </c>
      <c r="D528" s="11" t="s">
        <v>2870</v>
      </c>
      <c r="E528" s="11" t="s">
        <v>2871</v>
      </c>
      <c r="F528" s="11" t="s">
        <v>5090</v>
      </c>
      <c r="G528" t="s">
        <v>4234</v>
      </c>
    </row>
    <row r="529" spans="1:7" ht="16.5" x14ac:dyDescent="0.35">
      <c r="A529" s="24" t="s">
        <v>4239</v>
      </c>
      <c r="B529" s="26" t="s">
        <v>4389</v>
      </c>
      <c r="C529" s="74">
        <v>195453</v>
      </c>
      <c r="D529" s="11" t="s">
        <v>2861</v>
      </c>
      <c r="E529" s="11" t="s">
        <v>2862</v>
      </c>
      <c r="F529" s="11" t="s">
        <v>5137</v>
      </c>
      <c r="G529" t="s">
        <v>4234</v>
      </c>
    </row>
    <row r="530" spans="1:7" ht="16.5" x14ac:dyDescent="0.35">
      <c r="A530" s="24" t="s">
        <v>4239</v>
      </c>
      <c r="B530" s="26" t="s">
        <v>4389</v>
      </c>
      <c r="C530" s="74">
        <v>220224</v>
      </c>
      <c r="D530" s="11" t="s">
        <v>2873</v>
      </c>
      <c r="E530" s="11" t="s">
        <v>2874</v>
      </c>
      <c r="F530" s="11" t="s">
        <v>5138</v>
      </c>
      <c r="G530" t="s">
        <v>4234</v>
      </c>
    </row>
    <row r="531" spans="1:7" ht="16.5" x14ac:dyDescent="0.35">
      <c r="A531" s="24" t="s">
        <v>4239</v>
      </c>
      <c r="B531" s="26" t="s">
        <v>4389</v>
      </c>
      <c r="C531" s="74">
        <v>195454</v>
      </c>
      <c r="D531" s="11" t="s">
        <v>2864</v>
      </c>
      <c r="E531" s="11" t="s">
        <v>2865</v>
      </c>
      <c r="F531" s="11" t="s">
        <v>5142</v>
      </c>
      <c r="G531" t="s">
        <v>4234</v>
      </c>
    </row>
    <row r="532" spans="1:7" ht="16.5" x14ac:dyDescent="0.35">
      <c r="A532" s="24" t="s">
        <v>4239</v>
      </c>
      <c r="B532" s="26" t="s">
        <v>4389</v>
      </c>
      <c r="C532" s="74">
        <v>195455</v>
      </c>
      <c r="D532" s="11" t="s">
        <v>2867</v>
      </c>
      <c r="E532" s="11" t="s">
        <v>2868</v>
      </c>
      <c r="F532" s="11" t="s">
        <v>5143</v>
      </c>
      <c r="G532" t="s">
        <v>4234</v>
      </c>
    </row>
    <row r="533" spans="1:7" ht="16.5" x14ac:dyDescent="0.35">
      <c r="A533" s="24" t="s">
        <v>4239</v>
      </c>
      <c r="B533" s="26" t="s">
        <v>4390</v>
      </c>
      <c r="C533" s="74">
        <v>195458</v>
      </c>
      <c r="D533" s="11" t="s">
        <v>2880</v>
      </c>
      <c r="E533" s="11" t="s">
        <v>2881</v>
      </c>
      <c r="F533" s="11" t="s">
        <v>5194</v>
      </c>
      <c r="G533" t="s">
        <v>4234</v>
      </c>
    </row>
    <row r="534" spans="1:7" ht="16.5" x14ac:dyDescent="0.35">
      <c r="A534" s="24" t="s">
        <v>4239</v>
      </c>
      <c r="B534" s="26" t="s">
        <v>4390</v>
      </c>
      <c r="C534" s="74">
        <v>195459</v>
      </c>
      <c r="D534" s="11" t="s">
        <v>2875</v>
      </c>
      <c r="E534" s="11" t="s">
        <v>2876</v>
      </c>
      <c r="F534" s="11" t="s">
        <v>5195</v>
      </c>
      <c r="G534" t="s">
        <v>4234</v>
      </c>
    </row>
    <row r="535" spans="1:7" ht="16.5" x14ac:dyDescent="0.35">
      <c r="A535" s="24" t="s">
        <v>4239</v>
      </c>
      <c r="B535" s="26" t="s">
        <v>4390</v>
      </c>
      <c r="C535" s="74">
        <v>195457</v>
      </c>
      <c r="D535" s="11" t="s">
        <v>2878</v>
      </c>
      <c r="E535" s="11" t="s">
        <v>1190</v>
      </c>
      <c r="F535" s="11" t="s">
        <v>5196</v>
      </c>
      <c r="G535" t="s">
        <v>4234</v>
      </c>
    </row>
    <row r="536" spans="1:7" ht="16.5" x14ac:dyDescent="0.35">
      <c r="A536" s="24" t="s">
        <v>4239</v>
      </c>
      <c r="B536" s="26" t="s">
        <v>4391</v>
      </c>
      <c r="C536" s="74">
        <v>195464</v>
      </c>
      <c r="D536" s="11" t="s">
        <v>2883</v>
      </c>
      <c r="E536" s="11" t="s">
        <v>2884</v>
      </c>
      <c r="F536" s="11" t="s">
        <v>5116</v>
      </c>
      <c r="G536" t="s">
        <v>4234</v>
      </c>
    </row>
    <row r="537" spans="1:7" ht="16.5" x14ac:dyDescent="0.35">
      <c r="A537" s="24" t="s">
        <v>4239</v>
      </c>
      <c r="B537" s="26" t="s">
        <v>4391</v>
      </c>
      <c r="C537" s="74">
        <v>195463</v>
      </c>
      <c r="D537" s="11" t="s">
        <v>2886</v>
      </c>
      <c r="E537" s="11" t="s">
        <v>2887</v>
      </c>
      <c r="F537" s="11" t="s">
        <v>5125</v>
      </c>
      <c r="G537" t="s">
        <v>4234</v>
      </c>
    </row>
    <row r="538" spans="1:7" ht="16.5" x14ac:dyDescent="0.35">
      <c r="A538" s="24" t="s">
        <v>4239</v>
      </c>
      <c r="B538" s="26" t="s">
        <v>4391</v>
      </c>
      <c r="C538" s="74">
        <v>195460</v>
      </c>
      <c r="D538" s="11" t="s">
        <v>2893</v>
      </c>
      <c r="E538" s="11" t="s">
        <v>1194</v>
      </c>
      <c r="F538" s="11" t="s">
        <v>5132</v>
      </c>
      <c r="G538" t="s">
        <v>4234</v>
      </c>
    </row>
    <row r="539" spans="1:7" ht="16.5" x14ac:dyDescent="0.35">
      <c r="A539" s="24" t="s">
        <v>4239</v>
      </c>
      <c r="B539" s="26" t="s">
        <v>4391</v>
      </c>
      <c r="C539" s="74">
        <v>195462</v>
      </c>
      <c r="D539" s="11" t="s">
        <v>2889</v>
      </c>
      <c r="E539" s="11" t="s">
        <v>2890</v>
      </c>
      <c r="F539" s="11" t="s">
        <v>5141</v>
      </c>
      <c r="G539" t="s">
        <v>4234</v>
      </c>
    </row>
    <row r="540" spans="1:7" ht="16.5" x14ac:dyDescent="0.35">
      <c r="A540" s="24" t="s">
        <v>4239</v>
      </c>
      <c r="B540" s="26" t="s">
        <v>4391</v>
      </c>
      <c r="C540" s="74">
        <v>195461</v>
      </c>
      <c r="D540" s="11" t="s">
        <v>2895</v>
      </c>
      <c r="E540" s="11" t="s">
        <v>2896</v>
      </c>
      <c r="F540" s="11" t="s">
        <v>5168</v>
      </c>
      <c r="G540" t="s">
        <v>4234</v>
      </c>
    </row>
    <row r="541" spans="1:7" ht="16.5" x14ac:dyDescent="0.35">
      <c r="A541" s="24" t="s">
        <v>4240</v>
      </c>
      <c r="B541" s="26" t="s">
        <v>4392</v>
      </c>
      <c r="C541" s="74">
        <v>195471</v>
      </c>
      <c r="D541" s="11" t="s">
        <v>1337</v>
      </c>
      <c r="E541" s="11" t="s">
        <v>71</v>
      </c>
      <c r="F541" s="11" t="s">
        <v>5280</v>
      </c>
      <c r="G541" t="s">
        <v>4234</v>
      </c>
    </row>
    <row r="542" spans="1:7" ht="16.5" x14ac:dyDescent="0.35">
      <c r="A542" s="24" t="s">
        <v>4240</v>
      </c>
      <c r="B542" s="26" t="s">
        <v>4392</v>
      </c>
      <c r="C542" s="74">
        <v>195469</v>
      </c>
      <c r="D542" s="11" t="s">
        <v>2910</v>
      </c>
      <c r="E542" s="11" t="s">
        <v>2911</v>
      </c>
      <c r="F542" s="11" t="s">
        <v>5296</v>
      </c>
      <c r="G542" t="s">
        <v>4234</v>
      </c>
    </row>
    <row r="543" spans="1:7" ht="16.5" x14ac:dyDescent="0.35">
      <c r="A543" s="24" t="s">
        <v>4240</v>
      </c>
      <c r="B543" s="26" t="s">
        <v>4392</v>
      </c>
      <c r="C543" s="74">
        <v>195468</v>
      </c>
      <c r="D543" s="11" t="s">
        <v>2907</v>
      </c>
      <c r="E543" s="11" t="s">
        <v>2908</v>
      </c>
      <c r="F543" s="11" t="s">
        <v>5342</v>
      </c>
      <c r="G543" t="s">
        <v>4234</v>
      </c>
    </row>
    <row r="544" spans="1:7" ht="16.5" x14ac:dyDescent="0.35">
      <c r="A544" s="24" t="s">
        <v>4240</v>
      </c>
      <c r="B544" s="26" t="s">
        <v>4392</v>
      </c>
      <c r="C544" s="74">
        <v>195466</v>
      </c>
      <c r="D544" s="11" t="s">
        <v>2901</v>
      </c>
      <c r="E544" s="11" t="s">
        <v>2902</v>
      </c>
      <c r="F544" s="11" t="s">
        <v>5359</v>
      </c>
      <c r="G544" t="s">
        <v>4234</v>
      </c>
    </row>
    <row r="545" spans="1:7" ht="16.5" x14ac:dyDescent="0.35">
      <c r="A545" s="24" t="s">
        <v>4240</v>
      </c>
      <c r="B545" s="26" t="s">
        <v>4392</v>
      </c>
      <c r="C545" s="74">
        <v>195465</v>
      </c>
      <c r="D545" s="11" t="s">
        <v>2898</v>
      </c>
      <c r="E545" s="11" t="s">
        <v>2899</v>
      </c>
      <c r="F545" s="11" t="s">
        <v>5360</v>
      </c>
      <c r="G545" t="s">
        <v>4234</v>
      </c>
    </row>
    <row r="546" spans="1:7" ht="16.5" x14ac:dyDescent="0.35">
      <c r="A546" s="24" t="s">
        <v>4240</v>
      </c>
      <c r="B546" s="26" t="s">
        <v>4392</v>
      </c>
      <c r="C546" s="74">
        <v>195470</v>
      </c>
      <c r="D546" s="11" t="s">
        <v>2913</v>
      </c>
      <c r="E546" s="11" t="s">
        <v>2914</v>
      </c>
      <c r="F546" s="11" t="s">
        <v>5364</v>
      </c>
      <c r="G546" t="s">
        <v>4234</v>
      </c>
    </row>
    <row r="547" spans="1:7" ht="16.5" x14ac:dyDescent="0.35">
      <c r="A547" s="24" t="s">
        <v>4240</v>
      </c>
      <c r="B547" s="26" t="s">
        <v>4392</v>
      </c>
      <c r="C547" s="74">
        <v>195467</v>
      </c>
      <c r="D547" s="11" t="s">
        <v>2904</v>
      </c>
      <c r="E547" s="11" t="s">
        <v>2905</v>
      </c>
      <c r="F547" s="11" t="s">
        <v>5392</v>
      </c>
      <c r="G547" t="s">
        <v>4234</v>
      </c>
    </row>
    <row r="548" spans="1:7" ht="16.5" x14ac:dyDescent="0.35">
      <c r="A548" s="24" t="s">
        <v>4240</v>
      </c>
      <c r="B548" s="26" t="s">
        <v>4393</v>
      </c>
      <c r="C548" s="74">
        <v>195475</v>
      </c>
      <c r="D548" s="11" t="s">
        <v>2927</v>
      </c>
      <c r="E548" s="11" t="s">
        <v>2928</v>
      </c>
      <c r="F548" s="11" t="s">
        <v>5219</v>
      </c>
      <c r="G548" t="s">
        <v>4234</v>
      </c>
    </row>
    <row r="549" spans="1:7" ht="16.5" x14ac:dyDescent="0.35">
      <c r="A549" s="24" t="s">
        <v>4240</v>
      </c>
      <c r="B549" s="26" t="s">
        <v>4393</v>
      </c>
      <c r="C549" s="74">
        <v>195473</v>
      </c>
      <c r="D549" s="11" t="s">
        <v>2923</v>
      </c>
      <c r="E549" s="11" t="s">
        <v>2924</v>
      </c>
      <c r="F549" s="11" t="s">
        <v>5228</v>
      </c>
      <c r="G549" t="s">
        <v>4234</v>
      </c>
    </row>
    <row r="550" spans="1:7" ht="16.5" x14ac:dyDescent="0.35">
      <c r="A550" s="24" t="s">
        <v>4240</v>
      </c>
      <c r="B550" s="26" t="s">
        <v>4393</v>
      </c>
      <c r="C550" s="74">
        <v>195476</v>
      </c>
      <c r="D550" s="11" t="s">
        <v>2920</v>
      </c>
      <c r="E550" s="11" t="s">
        <v>2921</v>
      </c>
      <c r="F550" s="11" t="s">
        <v>5370</v>
      </c>
      <c r="G550" t="s">
        <v>4234</v>
      </c>
    </row>
    <row r="551" spans="1:7" ht="16.5" x14ac:dyDescent="0.35">
      <c r="A551" s="24" t="s">
        <v>4240</v>
      </c>
      <c r="B551" s="26" t="s">
        <v>4393</v>
      </c>
      <c r="C551" s="74">
        <v>195472</v>
      </c>
      <c r="D551" s="11" t="s">
        <v>2917</v>
      </c>
      <c r="E551" s="11" t="s">
        <v>2918</v>
      </c>
      <c r="F551" s="11" t="s">
        <v>5387</v>
      </c>
      <c r="G551" t="s">
        <v>4234</v>
      </c>
    </row>
    <row r="552" spans="1:7" ht="16.5" x14ac:dyDescent="0.35">
      <c r="A552" s="24" t="s">
        <v>4240</v>
      </c>
      <c r="B552" s="26" t="s">
        <v>4393</v>
      </c>
      <c r="C552" s="74">
        <v>195474</v>
      </c>
      <c r="D552" s="11" t="s">
        <v>2930</v>
      </c>
      <c r="E552" s="11" t="s">
        <v>2931</v>
      </c>
      <c r="F552" s="11" t="s">
        <v>5388</v>
      </c>
      <c r="G552" t="s">
        <v>4234</v>
      </c>
    </row>
    <row r="553" spans="1:7" ht="16.5" x14ac:dyDescent="0.35">
      <c r="A553" s="24" t="s">
        <v>4240</v>
      </c>
      <c r="B553" s="26" t="s">
        <v>4394</v>
      </c>
      <c r="C553" s="74">
        <v>195480</v>
      </c>
      <c r="D553" s="11" t="s">
        <v>2942</v>
      </c>
      <c r="E553" s="11" t="s">
        <v>2943</v>
      </c>
      <c r="F553" s="11" t="s">
        <v>5266</v>
      </c>
      <c r="G553" t="s">
        <v>4234</v>
      </c>
    </row>
    <row r="554" spans="1:7" ht="16.5" x14ac:dyDescent="0.35">
      <c r="A554" s="24" t="s">
        <v>4240</v>
      </c>
      <c r="B554" s="26" t="s">
        <v>4394</v>
      </c>
      <c r="C554" s="74">
        <v>195479</v>
      </c>
      <c r="D554" s="11" t="s">
        <v>2939</v>
      </c>
      <c r="E554" s="11" t="s">
        <v>2940</v>
      </c>
      <c r="F554" s="11" t="s">
        <v>5267</v>
      </c>
      <c r="G554" t="s">
        <v>4234</v>
      </c>
    </row>
    <row r="555" spans="1:7" ht="16.5" x14ac:dyDescent="0.35">
      <c r="A555" s="24" t="s">
        <v>4240</v>
      </c>
      <c r="B555" s="26" t="s">
        <v>4394</v>
      </c>
      <c r="C555" s="74">
        <v>195477</v>
      </c>
      <c r="D555" s="11" t="s">
        <v>2933</v>
      </c>
      <c r="E555" s="11" t="s">
        <v>2934</v>
      </c>
      <c r="F555" s="11" t="s">
        <v>5268</v>
      </c>
      <c r="G555" t="s">
        <v>4234</v>
      </c>
    </row>
    <row r="556" spans="1:7" ht="16.5" x14ac:dyDescent="0.35">
      <c r="A556" s="24" t="s">
        <v>4240</v>
      </c>
      <c r="B556" s="26" t="s">
        <v>4394</v>
      </c>
      <c r="C556" s="74">
        <v>195478</v>
      </c>
      <c r="D556" s="11" t="s">
        <v>2936</v>
      </c>
      <c r="E556" s="11" t="s">
        <v>2937</v>
      </c>
      <c r="F556" s="11" t="s">
        <v>5269</v>
      </c>
      <c r="G556" t="s">
        <v>4234</v>
      </c>
    </row>
    <row r="557" spans="1:7" ht="16.5" x14ac:dyDescent="0.35">
      <c r="A557" s="24" t="s">
        <v>4240</v>
      </c>
      <c r="B557" s="26" t="s">
        <v>7183</v>
      </c>
      <c r="C557" s="74">
        <v>195481</v>
      </c>
      <c r="D557" s="11" t="s">
        <v>2945</v>
      </c>
      <c r="E557" s="11" t="s">
        <v>2946</v>
      </c>
      <c r="F557" s="11" t="s">
        <v>5223</v>
      </c>
      <c r="G557" t="s">
        <v>4234</v>
      </c>
    </row>
    <row r="558" spans="1:7" ht="16.5" x14ac:dyDescent="0.35">
      <c r="A558" s="24" t="s">
        <v>4240</v>
      </c>
      <c r="B558" s="26" t="s">
        <v>7183</v>
      </c>
      <c r="C558" s="74">
        <v>195482</v>
      </c>
      <c r="D558" s="11" t="s">
        <v>2947</v>
      </c>
      <c r="E558" s="11" t="s">
        <v>2948</v>
      </c>
      <c r="F558" s="11" t="s">
        <v>5224</v>
      </c>
      <c r="G558" t="s">
        <v>4234</v>
      </c>
    </row>
    <row r="559" spans="1:7" ht="16.5" x14ac:dyDescent="0.35">
      <c r="A559" s="24" t="s">
        <v>4240</v>
      </c>
      <c r="B559" s="26" t="s">
        <v>4395</v>
      </c>
      <c r="C559" s="74">
        <v>195485</v>
      </c>
      <c r="D559" s="11" t="s">
        <v>2959</v>
      </c>
      <c r="E559" s="11" t="s">
        <v>2960</v>
      </c>
      <c r="F559" s="11" t="s">
        <v>5250</v>
      </c>
      <c r="G559" t="s">
        <v>4234</v>
      </c>
    </row>
    <row r="560" spans="1:7" ht="16.5" x14ac:dyDescent="0.35">
      <c r="A560" s="24" t="s">
        <v>4240</v>
      </c>
      <c r="B560" s="26" t="s">
        <v>4395</v>
      </c>
      <c r="C560" s="74">
        <v>195484</v>
      </c>
      <c r="D560" s="11" t="s">
        <v>2953</v>
      </c>
      <c r="E560" s="11" t="s">
        <v>2954</v>
      </c>
      <c r="F560" s="11" t="s">
        <v>5251</v>
      </c>
      <c r="G560" t="s">
        <v>4234</v>
      </c>
    </row>
    <row r="561" spans="1:7" ht="16.5" x14ac:dyDescent="0.35">
      <c r="A561" s="24" t="s">
        <v>4240</v>
      </c>
      <c r="B561" s="26" t="s">
        <v>4395</v>
      </c>
      <c r="C561" s="74">
        <v>195487</v>
      </c>
      <c r="D561" s="11" t="s">
        <v>2950</v>
      </c>
      <c r="E561" s="11" t="s">
        <v>2951</v>
      </c>
      <c r="F561" s="11" t="s">
        <v>5276</v>
      </c>
      <c r="G561" t="s">
        <v>4234</v>
      </c>
    </row>
    <row r="562" spans="1:7" ht="16.5" x14ac:dyDescent="0.35">
      <c r="A562" s="24" t="s">
        <v>4240</v>
      </c>
      <c r="B562" s="26" t="s">
        <v>4395</v>
      </c>
      <c r="C562" s="74">
        <v>195486</v>
      </c>
      <c r="D562" s="11" t="s">
        <v>2024</v>
      </c>
      <c r="E562" s="11" t="s">
        <v>2025</v>
      </c>
      <c r="F562" s="11" t="s">
        <v>5381</v>
      </c>
      <c r="G562" t="s">
        <v>4234</v>
      </c>
    </row>
    <row r="563" spans="1:7" ht="16.5" x14ac:dyDescent="0.35">
      <c r="A563" s="24" t="s">
        <v>4240</v>
      </c>
      <c r="B563" s="26" t="s">
        <v>4395</v>
      </c>
      <c r="C563" s="74">
        <v>195483</v>
      </c>
      <c r="D563" s="11" t="s">
        <v>2956</v>
      </c>
      <c r="E563" s="11" t="s">
        <v>2957</v>
      </c>
      <c r="F563" s="11" t="s">
        <v>5385</v>
      </c>
      <c r="G563" t="s">
        <v>4234</v>
      </c>
    </row>
    <row r="564" spans="1:7" ht="16.5" x14ac:dyDescent="0.35">
      <c r="A564" s="24" t="s">
        <v>4240</v>
      </c>
      <c r="B564" s="26" t="s">
        <v>4396</v>
      </c>
      <c r="C564" s="74">
        <v>195495</v>
      </c>
      <c r="D564" s="11" t="s">
        <v>2969</v>
      </c>
      <c r="E564" s="11" t="s">
        <v>2970</v>
      </c>
      <c r="F564" s="11" t="s">
        <v>5257</v>
      </c>
      <c r="G564" t="s">
        <v>4234</v>
      </c>
    </row>
    <row r="565" spans="1:7" ht="16.5" x14ac:dyDescent="0.35">
      <c r="A565" s="24" t="s">
        <v>4240</v>
      </c>
      <c r="B565" s="26" t="s">
        <v>4396</v>
      </c>
      <c r="C565" s="74">
        <v>195497</v>
      </c>
      <c r="D565" s="11" t="s">
        <v>2386</v>
      </c>
      <c r="E565" s="11" t="s">
        <v>2387</v>
      </c>
      <c r="F565" s="11" t="s">
        <v>5277</v>
      </c>
      <c r="G565" t="s">
        <v>4234</v>
      </c>
    </row>
    <row r="566" spans="1:7" ht="16.5" x14ac:dyDescent="0.35">
      <c r="A566" s="24" t="s">
        <v>4240</v>
      </c>
      <c r="B566" s="26" t="s">
        <v>4396</v>
      </c>
      <c r="C566" s="74">
        <v>195493</v>
      </c>
      <c r="D566" s="11" t="s">
        <v>927</v>
      </c>
      <c r="E566" s="11" t="s">
        <v>928</v>
      </c>
      <c r="F566" s="11" t="s">
        <v>5285</v>
      </c>
      <c r="G566" t="s">
        <v>4234</v>
      </c>
    </row>
    <row r="567" spans="1:7" ht="16.5" x14ac:dyDescent="0.35">
      <c r="A567" s="24" t="s">
        <v>4240</v>
      </c>
      <c r="B567" s="26" t="s">
        <v>4396</v>
      </c>
      <c r="C567" s="74">
        <v>195491</v>
      </c>
      <c r="D567" s="11" t="s">
        <v>2962</v>
      </c>
      <c r="E567" s="11" t="s">
        <v>2963</v>
      </c>
      <c r="F567" s="11" t="s">
        <v>5302</v>
      </c>
      <c r="G567" t="s">
        <v>4234</v>
      </c>
    </row>
    <row r="568" spans="1:7" ht="16.5" x14ac:dyDescent="0.35">
      <c r="A568" s="24" t="s">
        <v>4240</v>
      </c>
      <c r="B568" s="26" t="s">
        <v>4396</v>
      </c>
      <c r="C568" s="74">
        <v>195490</v>
      </c>
      <c r="D568" s="11" t="s">
        <v>2980</v>
      </c>
      <c r="E568" s="11" t="s">
        <v>2981</v>
      </c>
      <c r="F568" s="11" t="s">
        <v>5303</v>
      </c>
      <c r="G568" t="s">
        <v>4234</v>
      </c>
    </row>
    <row r="569" spans="1:7" ht="16.5" x14ac:dyDescent="0.35">
      <c r="A569" s="24" t="s">
        <v>4240</v>
      </c>
      <c r="B569" s="26" t="s">
        <v>4396</v>
      </c>
      <c r="C569" s="74">
        <v>219205</v>
      </c>
      <c r="D569" s="11" t="s">
        <v>2975</v>
      </c>
      <c r="E569" s="11" t="s">
        <v>2976</v>
      </c>
      <c r="F569" s="11" t="s">
        <v>5332</v>
      </c>
      <c r="G569" t="s">
        <v>4234</v>
      </c>
    </row>
    <row r="570" spans="1:7" ht="16.5" x14ac:dyDescent="0.35">
      <c r="A570" s="24" t="s">
        <v>4240</v>
      </c>
      <c r="B570" s="26" t="s">
        <v>4396</v>
      </c>
      <c r="C570" s="74">
        <v>195496</v>
      </c>
      <c r="D570" s="11" t="s">
        <v>2966</v>
      </c>
      <c r="E570" s="11" t="s">
        <v>2967</v>
      </c>
      <c r="F570" s="11" t="s">
        <v>5333</v>
      </c>
      <c r="G570" t="s">
        <v>4234</v>
      </c>
    </row>
    <row r="571" spans="1:7" ht="16.5" x14ac:dyDescent="0.35">
      <c r="A571" s="24" t="s">
        <v>4240</v>
      </c>
      <c r="B571" s="26" t="s">
        <v>4396</v>
      </c>
      <c r="C571" s="74">
        <v>195488</v>
      </c>
      <c r="D571" s="11" t="s">
        <v>2986</v>
      </c>
      <c r="E571" s="11" t="s">
        <v>2987</v>
      </c>
      <c r="F571" s="11" t="s">
        <v>5336</v>
      </c>
      <c r="G571" t="s">
        <v>4234</v>
      </c>
    </row>
    <row r="572" spans="1:7" ht="16.5" x14ac:dyDescent="0.35">
      <c r="A572" s="24" t="s">
        <v>4240</v>
      </c>
      <c r="B572" s="26" t="s">
        <v>4396</v>
      </c>
      <c r="C572" s="74">
        <v>195489</v>
      </c>
      <c r="D572" s="11" t="s">
        <v>2983</v>
      </c>
      <c r="E572" s="11" t="s">
        <v>2984</v>
      </c>
      <c r="F572" s="11" t="s">
        <v>5337</v>
      </c>
      <c r="G572" t="s">
        <v>4234</v>
      </c>
    </row>
    <row r="573" spans="1:7" ht="16.5" x14ac:dyDescent="0.35">
      <c r="A573" s="24" t="s">
        <v>4240</v>
      </c>
      <c r="B573" s="26" t="s">
        <v>4396</v>
      </c>
      <c r="C573" s="74">
        <v>195494</v>
      </c>
      <c r="D573" s="11" t="s">
        <v>2972</v>
      </c>
      <c r="E573" s="11" t="s">
        <v>2973</v>
      </c>
      <c r="F573" s="11" t="s">
        <v>5366</v>
      </c>
      <c r="G573" t="s">
        <v>4234</v>
      </c>
    </row>
    <row r="574" spans="1:7" ht="16.5" x14ac:dyDescent="0.35">
      <c r="A574" s="24" t="s">
        <v>4240</v>
      </c>
      <c r="B574" s="26" t="s">
        <v>4396</v>
      </c>
      <c r="C574" s="74">
        <v>195492</v>
      </c>
      <c r="D574" s="11" t="s">
        <v>2977</v>
      </c>
      <c r="E574" s="11" t="s">
        <v>2978</v>
      </c>
      <c r="F574" s="11" t="s">
        <v>5384</v>
      </c>
      <c r="G574" t="s">
        <v>4234</v>
      </c>
    </row>
    <row r="575" spans="1:7" ht="16.5" x14ac:dyDescent="0.35">
      <c r="A575" s="24" t="s">
        <v>4240</v>
      </c>
      <c r="B575" s="26" t="s">
        <v>4397</v>
      </c>
      <c r="C575" s="74">
        <v>195498</v>
      </c>
      <c r="D575" s="11" t="s">
        <v>1221</v>
      </c>
      <c r="E575" s="11" t="s">
        <v>2998</v>
      </c>
      <c r="F575" s="11" t="s">
        <v>5226</v>
      </c>
      <c r="G575" t="s">
        <v>4234</v>
      </c>
    </row>
    <row r="576" spans="1:7" ht="16.5" x14ac:dyDescent="0.35">
      <c r="A576" s="24" t="s">
        <v>4240</v>
      </c>
      <c r="B576" s="26" t="s">
        <v>4397</v>
      </c>
      <c r="C576" s="74">
        <v>195499</v>
      </c>
      <c r="D576" s="11" t="s">
        <v>2995</v>
      </c>
      <c r="E576" s="11" t="s">
        <v>2996</v>
      </c>
      <c r="F576" s="11" t="s">
        <v>5229</v>
      </c>
      <c r="G576" t="s">
        <v>4234</v>
      </c>
    </row>
    <row r="577" spans="1:7" ht="16.5" x14ac:dyDescent="0.35">
      <c r="A577" s="24" t="s">
        <v>4240</v>
      </c>
      <c r="B577" s="26" t="s">
        <v>4397</v>
      </c>
      <c r="C577" s="74">
        <v>195501</v>
      </c>
      <c r="D577" s="11" t="s">
        <v>2990</v>
      </c>
      <c r="E577" s="11" t="s">
        <v>811</v>
      </c>
      <c r="F577" s="11" t="s">
        <v>5299</v>
      </c>
      <c r="G577" t="s">
        <v>4234</v>
      </c>
    </row>
    <row r="578" spans="1:7" ht="16.5" x14ac:dyDescent="0.35">
      <c r="A578" s="24" t="s">
        <v>4240</v>
      </c>
      <c r="B578" s="26" t="s">
        <v>4397</v>
      </c>
      <c r="C578" s="74">
        <v>195500</v>
      </c>
      <c r="D578" s="11" t="s">
        <v>2992</v>
      </c>
      <c r="E578" s="11" t="s">
        <v>2993</v>
      </c>
      <c r="F578" s="11" t="s">
        <v>5326</v>
      </c>
      <c r="G578" t="s">
        <v>4234</v>
      </c>
    </row>
    <row r="579" spans="1:7" ht="16.5" x14ac:dyDescent="0.35">
      <c r="A579" s="24" t="s">
        <v>4240</v>
      </c>
      <c r="B579" s="26" t="s">
        <v>4397</v>
      </c>
      <c r="C579" s="74">
        <v>195502</v>
      </c>
      <c r="D579" s="11" t="s">
        <v>1497</v>
      </c>
      <c r="E579" s="11" t="s">
        <v>19</v>
      </c>
      <c r="F579" s="11" t="s">
        <v>5376</v>
      </c>
      <c r="G579" t="s">
        <v>4234</v>
      </c>
    </row>
    <row r="580" spans="1:7" ht="16.5" x14ac:dyDescent="0.35">
      <c r="A580" s="24" t="s">
        <v>4240</v>
      </c>
      <c r="B580" s="26" t="s">
        <v>4398</v>
      </c>
      <c r="C580" s="74">
        <v>195503</v>
      </c>
      <c r="D580" s="11" t="s">
        <v>1225</v>
      </c>
      <c r="E580" s="11" t="s">
        <v>1226</v>
      </c>
      <c r="F580" s="11" t="s">
        <v>5386</v>
      </c>
      <c r="G580" t="s">
        <v>4234</v>
      </c>
    </row>
    <row r="581" spans="1:7" ht="16.5" x14ac:dyDescent="0.35">
      <c r="A581" s="24" t="s">
        <v>4240</v>
      </c>
      <c r="B581" s="26" t="s">
        <v>4399</v>
      </c>
      <c r="C581" s="74">
        <v>195506</v>
      </c>
      <c r="D581" s="11" t="s">
        <v>3002</v>
      </c>
      <c r="E581" s="11" t="s">
        <v>3003</v>
      </c>
      <c r="F581" s="11" t="s">
        <v>5243</v>
      </c>
      <c r="G581" t="s">
        <v>4234</v>
      </c>
    </row>
    <row r="582" spans="1:7" ht="16.5" x14ac:dyDescent="0.35">
      <c r="A582" s="24" t="s">
        <v>4240</v>
      </c>
      <c r="B582" s="26" t="s">
        <v>4399</v>
      </c>
      <c r="C582" s="74">
        <v>195504</v>
      </c>
      <c r="D582" s="11" t="s">
        <v>1229</v>
      </c>
      <c r="E582" s="11" t="s">
        <v>1230</v>
      </c>
      <c r="F582" s="11" t="s">
        <v>5301</v>
      </c>
      <c r="G582" t="s">
        <v>4234</v>
      </c>
    </row>
    <row r="583" spans="1:7" ht="16.5" x14ac:dyDescent="0.35">
      <c r="A583" s="24" t="s">
        <v>4240</v>
      </c>
      <c r="B583" s="26" t="s">
        <v>4399</v>
      </c>
      <c r="C583" s="74">
        <v>195505</v>
      </c>
      <c r="D583" s="11" t="s">
        <v>3006</v>
      </c>
      <c r="E583" s="11" t="s">
        <v>3007</v>
      </c>
      <c r="F583" s="11" t="s">
        <v>5351</v>
      </c>
      <c r="G583" t="s">
        <v>4234</v>
      </c>
    </row>
    <row r="584" spans="1:7" ht="16.5" x14ac:dyDescent="0.35">
      <c r="A584" s="24" t="s">
        <v>4240</v>
      </c>
      <c r="B584" s="26" t="s">
        <v>4400</v>
      </c>
      <c r="C584" s="74">
        <v>195508</v>
      </c>
      <c r="D584" s="11" t="s">
        <v>2969</v>
      </c>
      <c r="E584" s="11" t="s">
        <v>2970</v>
      </c>
      <c r="F584" s="11" t="s">
        <v>5258</v>
      </c>
      <c r="G584" t="s">
        <v>4234</v>
      </c>
    </row>
    <row r="585" spans="1:7" ht="16.5" x14ac:dyDescent="0.35">
      <c r="A585" s="24" t="s">
        <v>4240</v>
      </c>
      <c r="B585" s="26" t="s">
        <v>4400</v>
      </c>
      <c r="C585" s="74">
        <v>195510</v>
      </c>
      <c r="D585" s="11" t="s">
        <v>3010</v>
      </c>
      <c r="E585" s="11" t="s">
        <v>3011</v>
      </c>
      <c r="F585" s="11" t="s">
        <v>5283</v>
      </c>
      <c r="G585" t="s">
        <v>4234</v>
      </c>
    </row>
    <row r="586" spans="1:7" ht="16.5" x14ac:dyDescent="0.35">
      <c r="A586" s="24" t="s">
        <v>4240</v>
      </c>
      <c r="B586" s="26" t="s">
        <v>4400</v>
      </c>
      <c r="C586" s="74">
        <v>195507</v>
      </c>
      <c r="D586" s="11" t="s">
        <v>1233</v>
      </c>
      <c r="E586" s="11" t="s">
        <v>1234</v>
      </c>
      <c r="F586" s="11" t="s">
        <v>5318</v>
      </c>
      <c r="G586" t="s">
        <v>4234</v>
      </c>
    </row>
    <row r="587" spans="1:7" ht="16.5" x14ac:dyDescent="0.35">
      <c r="A587" s="24" t="s">
        <v>4240</v>
      </c>
      <c r="B587" s="26" t="s">
        <v>4400</v>
      </c>
      <c r="C587" s="74">
        <v>195509</v>
      </c>
      <c r="D587" s="11" t="s">
        <v>778</v>
      </c>
      <c r="E587" s="11" t="s">
        <v>779</v>
      </c>
      <c r="F587" s="11" t="s">
        <v>5341</v>
      </c>
      <c r="G587" t="s">
        <v>4234</v>
      </c>
    </row>
    <row r="588" spans="1:7" ht="16.5" x14ac:dyDescent="0.35">
      <c r="A588" s="24" t="s">
        <v>4240</v>
      </c>
      <c r="B588" s="26" t="s">
        <v>4401</v>
      </c>
      <c r="C588" s="74">
        <v>195515</v>
      </c>
      <c r="D588" s="11" t="s">
        <v>3033</v>
      </c>
      <c r="E588" s="11" t="s">
        <v>3034</v>
      </c>
      <c r="F588" s="11" t="s">
        <v>5222</v>
      </c>
      <c r="G588" t="s">
        <v>4234</v>
      </c>
    </row>
    <row r="589" spans="1:7" ht="16.5" x14ac:dyDescent="0.35">
      <c r="A589" s="24" t="s">
        <v>4240</v>
      </c>
      <c r="B589" s="26" t="s">
        <v>4401</v>
      </c>
      <c r="C589" s="74">
        <v>195516</v>
      </c>
      <c r="D589" s="11" t="s">
        <v>3015</v>
      </c>
      <c r="E589" s="11" t="s">
        <v>3016</v>
      </c>
      <c r="F589" s="11" t="s">
        <v>5294</v>
      </c>
      <c r="G589" t="s">
        <v>4234</v>
      </c>
    </row>
    <row r="590" spans="1:7" ht="16.5" x14ac:dyDescent="0.35">
      <c r="A590" s="24" t="s">
        <v>4240</v>
      </c>
      <c r="B590" s="26" t="s">
        <v>4401</v>
      </c>
      <c r="C590" s="74">
        <v>195517</v>
      </c>
      <c r="D590" s="11" t="s">
        <v>3025</v>
      </c>
      <c r="E590" s="11" t="s">
        <v>3026</v>
      </c>
      <c r="F590" s="11" t="s">
        <v>5304</v>
      </c>
      <c r="G590" t="s">
        <v>4234</v>
      </c>
    </row>
    <row r="591" spans="1:7" ht="16.5" x14ac:dyDescent="0.35">
      <c r="A591" s="24" t="s">
        <v>4240</v>
      </c>
      <c r="B591" s="26" t="s">
        <v>4401</v>
      </c>
      <c r="C591" s="74">
        <v>195513</v>
      </c>
      <c r="D591" s="11" t="s">
        <v>3018</v>
      </c>
      <c r="E591" s="11" t="s">
        <v>3019</v>
      </c>
      <c r="F591" s="11" t="s">
        <v>5305</v>
      </c>
      <c r="G591" t="s">
        <v>4234</v>
      </c>
    </row>
    <row r="592" spans="1:7" ht="16.5" x14ac:dyDescent="0.35">
      <c r="A592" s="24" t="s">
        <v>4240</v>
      </c>
      <c r="B592" s="26" t="s">
        <v>4401</v>
      </c>
      <c r="C592" s="74">
        <v>195519</v>
      </c>
      <c r="D592" s="11" t="s">
        <v>3021</v>
      </c>
      <c r="E592" s="11" t="s">
        <v>3022</v>
      </c>
      <c r="F592" s="11" t="s">
        <v>5323</v>
      </c>
      <c r="G592" t="s">
        <v>4234</v>
      </c>
    </row>
    <row r="593" spans="1:7" ht="16.5" x14ac:dyDescent="0.35">
      <c r="A593" s="24" t="s">
        <v>4240</v>
      </c>
      <c r="B593" s="26" t="s">
        <v>4401</v>
      </c>
      <c r="C593" s="74">
        <v>195518</v>
      </c>
      <c r="D593" s="11" t="s">
        <v>976</v>
      </c>
      <c r="E593" s="11" t="s">
        <v>977</v>
      </c>
      <c r="F593" s="11" t="s">
        <v>5328</v>
      </c>
      <c r="G593" t="s">
        <v>4234</v>
      </c>
    </row>
    <row r="594" spans="1:7" ht="16.5" x14ac:dyDescent="0.35">
      <c r="A594" s="24" t="s">
        <v>4240</v>
      </c>
      <c r="B594" s="26" t="s">
        <v>4401</v>
      </c>
      <c r="C594" s="74">
        <v>195514</v>
      </c>
      <c r="D594" s="11" t="s">
        <v>2858</v>
      </c>
      <c r="E594" s="11" t="s">
        <v>2859</v>
      </c>
      <c r="F594" s="11" t="s">
        <v>5349</v>
      </c>
      <c r="G594" t="s">
        <v>4234</v>
      </c>
    </row>
    <row r="595" spans="1:7" ht="16.5" x14ac:dyDescent="0.35">
      <c r="A595" s="24" t="s">
        <v>4240</v>
      </c>
      <c r="B595" s="26" t="s">
        <v>4401</v>
      </c>
      <c r="C595" s="74">
        <v>195512</v>
      </c>
      <c r="D595" s="11" t="s">
        <v>3029</v>
      </c>
      <c r="E595" s="11" t="s">
        <v>3030</v>
      </c>
      <c r="F595" s="11" t="s">
        <v>5350</v>
      </c>
      <c r="G595" t="s">
        <v>4234</v>
      </c>
    </row>
    <row r="596" spans="1:7" ht="16.5" x14ac:dyDescent="0.35">
      <c r="A596" s="24" t="s">
        <v>4240</v>
      </c>
      <c r="B596" s="26" t="s">
        <v>4401</v>
      </c>
      <c r="C596" s="74">
        <v>195511</v>
      </c>
      <c r="D596" s="11" t="s">
        <v>1237</v>
      </c>
      <c r="E596" s="11" t="s">
        <v>1238</v>
      </c>
      <c r="F596" s="11" t="s">
        <v>5378</v>
      </c>
      <c r="G596" t="s">
        <v>4234</v>
      </c>
    </row>
    <row r="597" spans="1:7" ht="16.5" x14ac:dyDescent="0.35">
      <c r="A597" s="24" t="s">
        <v>4240</v>
      </c>
      <c r="B597" s="26" t="s">
        <v>4402</v>
      </c>
      <c r="C597" s="74">
        <v>195524</v>
      </c>
      <c r="D597" s="11" t="s">
        <v>3049</v>
      </c>
      <c r="E597" s="11" t="s">
        <v>3050</v>
      </c>
      <c r="F597" s="11" t="s">
        <v>5216</v>
      </c>
      <c r="G597" t="s">
        <v>4234</v>
      </c>
    </row>
    <row r="598" spans="1:7" ht="16.5" x14ac:dyDescent="0.35">
      <c r="A598" s="24" t="s">
        <v>4240</v>
      </c>
      <c r="B598" s="26" t="s">
        <v>4402</v>
      </c>
      <c r="C598" s="74">
        <v>195521</v>
      </c>
      <c r="D598" s="11" t="s">
        <v>3040</v>
      </c>
      <c r="E598" s="11" t="s">
        <v>3041</v>
      </c>
      <c r="F598" s="11" t="s">
        <v>5217</v>
      </c>
      <c r="G598" t="s">
        <v>4234</v>
      </c>
    </row>
    <row r="599" spans="1:7" ht="16.5" x14ac:dyDescent="0.35">
      <c r="A599" s="24" t="s">
        <v>4240</v>
      </c>
      <c r="B599" s="26" t="s">
        <v>4402</v>
      </c>
      <c r="C599" s="74">
        <v>195523</v>
      </c>
      <c r="D599" s="11" t="s">
        <v>3046</v>
      </c>
      <c r="E599" s="11" t="s">
        <v>3047</v>
      </c>
      <c r="F599" s="11" t="s">
        <v>5220</v>
      </c>
      <c r="G599" t="s">
        <v>4234</v>
      </c>
    </row>
    <row r="600" spans="1:7" ht="16.5" x14ac:dyDescent="0.35">
      <c r="A600" s="24" t="s">
        <v>4240</v>
      </c>
      <c r="B600" s="26" t="s">
        <v>4402</v>
      </c>
      <c r="C600" s="74">
        <v>195520</v>
      </c>
      <c r="D600" s="11" t="s">
        <v>1241</v>
      </c>
      <c r="E600" s="11" t="s">
        <v>1242</v>
      </c>
      <c r="F600" s="11" t="s">
        <v>5278</v>
      </c>
      <c r="G600" t="s">
        <v>4234</v>
      </c>
    </row>
    <row r="601" spans="1:7" ht="16.5" x14ac:dyDescent="0.35">
      <c r="A601" s="24" t="s">
        <v>4240</v>
      </c>
      <c r="B601" s="26" t="s">
        <v>4402</v>
      </c>
      <c r="C601" s="74">
        <v>195522</v>
      </c>
      <c r="D601" s="11" t="s">
        <v>3043</v>
      </c>
      <c r="E601" s="11" t="s">
        <v>3044</v>
      </c>
      <c r="F601" s="11" t="s">
        <v>5292</v>
      </c>
      <c r="G601" t="s">
        <v>4234</v>
      </c>
    </row>
    <row r="602" spans="1:7" ht="16.5" x14ac:dyDescent="0.35">
      <c r="A602" s="24" t="s">
        <v>4240</v>
      </c>
      <c r="B602" s="26" t="s">
        <v>4402</v>
      </c>
      <c r="C602" s="74">
        <v>195525</v>
      </c>
      <c r="D602" s="11" t="s">
        <v>3036</v>
      </c>
      <c r="E602" s="11" t="s">
        <v>3037</v>
      </c>
      <c r="F602" s="11" t="s">
        <v>5357</v>
      </c>
      <c r="G602" t="s">
        <v>4234</v>
      </c>
    </row>
    <row r="603" spans="1:7" ht="16.5" x14ac:dyDescent="0.35">
      <c r="A603" s="24" t="s">
        <v>4240</v>
      </c>
      <c r="B603" s="26" t="s">
        <v>4403</v>
      </c>
      <c r="C603" s="74">
        <v>195530</v>
      </c>
      <c r="D603" s="11" t="s">
        <v>3058</v>
      </c>
      <c r="E603" s="11" t="s">
        <v>3059</v>
      </c>
      <c r="F603" s="11" t="s">
        <v>5232</v>
      </c>
      <c r="G603" t="s">
        <v>4234</v>
      </c>
    </row>
    <row r="604" spans="1:7" ht="16.5" x14ac:dyDescent="0.35">
      <c r="A604" s="24" t="s">
        <v>4240</v>
      </c>
      <c r="B604" s="26" t="s">
        <v>4403</v>
      </c>
      <c r="C604" s="74">
        <v>195531</v>
      </c>
      <c r="D604" s="11" t="s">
        <v>3055</v>
      </c>
      <c r="E604" s="11" t="s">
        <v>3056</v>
      </c>
      <c r="F604" s="11" t="s">
        <v>5241</v>
      </c>
      <c r="G604" t="s">
        <v>4234</v>
      </c>
    </row>
    <row r="605" spans="1:7" ht="16.5" x14ac:dyDescent="0.35">
      <c r="A605" s="24" t="s">
        <v>4240</v>
      </c>
      <c r="B605" s="26" t="s">
        <v>4403</v>
      </c>
      <c r="C605" s="74">
        <v>195528</v>
      </c>
      <c r="D605" s="11" t="s">
        <v>3062</v>
      </c>
      <c r="E605" s="11" t="s">
        <v>3063</v>
      </c>
      <c r="F605" s="11" t="s">
        <v>5248</v>
      </c>
      <c r="G605" t="s">
        <v>4234</v>
      </c>
    </row>
    <row r="606" spans="1:7" ht="16.5" x14ac:dyDescent="0.35">
      <c r="A606" s="24" t="s">
        <v>4240</v>
      </c>
      <c r="B606" s="26" t="s">
        <v>4403</v>
      </c>
      <c r="C606" s="74">
        <v>195529</v>
      </c>
      <c r="D606" s="11" t="s">
        <v>3052</v>
      </c>
      <c r="E606" s="11" t="s">
        <v>3053</v>
      </c>
      <c r="F606" s="11" t="s">
        <v>5324</v>
      </c>
      <c r="G606" t="s">
        <v>4234</v>
      </c>
    </row>
    <row r="607" spans="1:7" ht="16.5" x14ac:dyDescent="0.35">
      <c r="A607" s="24" t="s">
        <v>4240</v>
      </c>
      <c r="B607" s="26" t="s">
        <v>4403</v>
      </c>
      <c r="C607" s="74">
        <v>195527</v>
      </c>
      <c r="D607" s="11" t="s">
        <v>3065</v>
      </c>
      <c r="E607" s="11" t="s">
        <v>3066</v>
      </c>
      <c r="F607" s="11" t="s">
        <v>5325</v>
      </c>
      <c r="G607" t="s">
        <v>4234</v>
      </c>
    </row>
    <row r="608" spans="1:7" ht="16.5" x14ac:dyDescent="0.35">
      <c r="A608" s="24" t="s">
        <v>4240</v>
      </c>
      <c r="B608" s="26" t="s">
        <v>4403</v>
      </c>
      <c r="C608" s="74">
        <v>195526</v>
      </c>
      <c r="D608" s="11" t="s">
        <v>1245</v>
      </c>
      <c r="E608" s="11" t="s">
        <v>1246</v>
      </c>
      <c r="F608" s="11" t="s">
        <v>5354</v>
      </c>
      <c r="G608" t="s">
        <v>4234</v>
      </c>
    </row>
    <row r="609" spans="1:7" ht="16.5" x14ac:dyDescent="0.35">
      <c r="A609" s="24" t="s">
        <v>4240</v>
      </c>
      <c r="B609" s="26" t="s">
        <v>7184</v>
      </c>
      <c r="C609" s="74">
        <v>195534</v>
      </c>
      <c r="D609" s="11" t="s">
        <v>3070</v>
      </c>
      <c r="E609" s="11" t="s">
        <v>3071</v>
      </c>
      <c r="F609" s="11" t="s">
        <v>5245</v>
      </c>
      <c r="G609" t="s">
        <v>4234</v>
      </c>
    </row>
    <row r="610" spans="1:7" ht="16.5" x14ac:dyDescent="0.35">
      <c r="A610" s="24" t="s">
        <v>4240</v>
      </c>
      <c r="B610" s="26" t="s">
        <v>7184</v>
      </c>
      <c r="C610" s="74">
        <v>195536</v>
      </c>
      <c r="D610" s="11" t="s">
        <v>3074</v>
      </c>
      <c r="E610" s="11" t="s">
        <v>3075</v>
      </c>
      <c r="F610" s="11" t="s">
        <v>5259</v>
      </c>
      <c r="G610" t="s">
        <v>4234</v>
      </c>
    </row>
    <row r="611" spans="1:7" ht="16.5" x14ac:dyDescent="0.35">
      <c r="A611" s="24" t="s">
        <v>4240</v>
      </c>
      <c r="B611" s="26" t="s">
        <v>7184</v>
      </c>
      <c r="C611" s="74">
        <v>195533</v>
      </c>
      <c r="D611" s="11" t="s">
        <v>3068</v>
      </c>
      <c r="E611" s="11" t="s">
        <v>3069</v>
      </c>
      <c r="F611" s="11" t="s">
        <v>5270</v>
      </c>
      <c r="G611" t="s">
        <v>4234</v>
      </c>
    </row>
    <row r="612" spans="1:7" ht="16.5" x14ac:dyDescent="0.35">
      <c r="A612" s="24" t="s">
        <v>4240</v>
      </c>
      <c r="B612" s="26" t="s">
        <v>7184</v>
      </c>
      <c r="C612" s="74">
        <v>195538</v>
      </c>
      <c r="D612" s="11" t="s">
        <v>3078</v>
      </c>
      <c r="E612" s="11" t="s">
        <v>3079</v>
      </c>
      <c r="F612" s="11" t="s">
        <v>5275</v>
      </c>
      <c r="G612" t="s">
        <v>4234</v>
      </c>
    </row>
    <row r="613" spans="1:7" ht="16.5" x14ac:dyDescent="0.35">
      <c r="A613" s="24" t="s">
        <v>4240</v>
      </c>
      <c r="B613" s="26" t="s">
        <v>7184</v>
      </c>
      <c r="C613" s="74">
        <v>195537</v>
      </c>
      <c r="D613" s="11" t="s">
        <v>3076</v>
      </c>
      <c r="E613" s="11" t="s">
        <v>3077</v>
      </c>
      <c r="F613" s="11" t="s">
        <v>5289</v>
      </c>
      <c r="G613" t="s">
        <v>4234</v>
      </c>
    </row>
    <row r="614" spans="1:7" ht="16.5" x14ac:dyDescent="0.35">
      <c r="A614" s="24" t="s">
        <v>4240</v>
      </c>
      <c r="B614" s="26" t="s">
        <v>7184</v>
      </c>
      <c r="C614" s="74">
        <v>195532</v>
      </c>
      <c r="D614" s="11" t="s">
        <v>1249</v>
      </c>
      <c r="E614" s="11" t="s">
        <v>18</v>
      </c>
      <c r="F614" s="11" t="s">
        <v>5306</v>
      </c>
      <c r="G614" t="s">
        <v>4234</v>
      </c>
    </row>
    <row r="615" spans="1:7" ht="16.5" x14ac:dyDescent="0.35">
      <c r="A615" s="24" t="s">
        <v>4240</v>
      </c>
      <c r="B615" s="26" t="s">
        <v>7184</v>
      </c>
      <c r="C615" s="74">
        <v>195535</v>
      </c>
      <c r="D615" s="11" t="s">
        <v>3072</v>
      </c>
      <c r="E615" s="11" t="s">
        <v>3073</v>
      </c>
      <c r="F615" s="11" t="s">
        <v>5338</v>
      </c>
      <c r="G615" t="s">
        <v>4234</v>
      </c>
    </row>
    <row r="616" spans="1:7" ht="16.5" x14ac:dyDescent="0.35">
      <c r="A616" s="24" t="s">
        <v>4240</v>
      </c>
      <c r="B616" s="26" t="s">
        <v>4404</v>
      </c>
      <c r="C616" s="74">
        <v>195539</v>
      </c>
      <c r="D616" s="11" t="s">
        <v>1252</v>
      </c>
      <c r="E616" s="11" t="s">
        <v>1253</v>
      </c>
      <c r="F616" s="11" t="s">
        <v>5233</v>
      </c>
      <c r="G616" t="s">
        <v>4234</v>
      </c>
    </row>
    <row r="617" spans="1:7" ht="16.5" x14ac:dyDescent="0.35">
      <c r="A617" s="24" t="s">
        <v>4240</v>
      </c>
      <c r="B617" s="26" t="s">
        <v>4404</v>
      </c>
      <c r="C617" s="74">
        <v>195540</v>
      </c>
      <c r="D617" s="11" t="s">
        <v>3080</v>
      </c>
      <c r="E617" s="11" t="s">
        <v>3081</v>
      </c>
      <c r="F617" s="11" t="s">
        <v>7297</v>
      </c>
      <c r="G617" t="s">
        <v>4234</v>
      </c>
    </row>
    <row r="618" spans="1:7" ht="16.5" x14ac:dyDescent="0.35">
      <c r="A618" s="24" t="s">
        <v>4240</v>
      </c>
      <c r="B618" s="26" t="s">
        <v>4404</v>
      </c>
      <c r="C618" s="74">
        <v>195544</v>
      </c>
      <c r="D618" s="11" t="s">
        <v>3083</v>
      </c>
      <c r="E618" s="11" t="s">
        <v>3084</v>
      </c>
      <c r="F618" s="11" t="s">
        <v>5290</v>
      </c>
      <c r="G618" t="s">
        <v>4234</v>
      </c>
    </row>
    <row r="619" spans="1:7" ht="16.5" x14ac:dyDescent="0.35">
      <c r="A619" s="24" t="s">
        <v>4240</v>
      </c>
      <c r="B619" s="26" t="s">
        <v>4404</v>
      </c>
      <c r="C619" s="74">
        <v>195542</v>
      </c>
      <c r="D619" s="11" t="s">
        <v>3093</v>
      </c>
      <c r="E619" s="11" t="s">
        <v>3094</v>
      </c>
      <c r="F619" s="11" t="s">
        <v>5389</v>
      </c>
      <c r="G619" t="s">
        <v>4234</v>
      </c>
    </row>
    <row r="620" spans="1:7" ht="16.5" x14ac:dyDescent="0.35">
      <c r="A620" s="24" t="s">
        <v>4240</v>
      </c>
      <c r="B620" s="26" t="s">
        <v>4404</v>
      </c>
      <c r="C620" s="74">
        <v>195543</v>
      </c>
      <c r="D620" s="11" t="s">
        <v>3086</v>
      </c>
      <c r="E620" s="11" t="s">
        <v>3087</v>
      </c>
      <c r="F620" s="11" t="s">
        <v>5390</v>
      </c>
      <c r="G620" t="s">
        <v>4234</v>
      </c>
    </row>
    <row r="621" spans="1:7" ht="16.5" x14ac:dyDescent="0.35">
      <c r="A621" s="24" t="s">
        <v>4240</v>
      </c>
      <c r="B621" s="26" t="s">
        <v>4404</v>
      </c>
      <c r="C621" s="74">
        <v>195541</v>
      </c>
      <c r="D621" s="11" t="s">
        <v>3089</v>
      </c>
      <c r="E621" s="11" t="s">
        <v>3090</v>
      </c>
      <c r="F621" s="11" t="s">
        <v>5394</v>
      </c>
      <c r="G621" t="s">
        <v>4234</v>
      </c>
    </row>
    <row r="622" spans="1:7" ht="16.5" x14ac:dyDescent="0.35">
      <c r="A622" s="24" t="s">
        <v>4240</v>
      </c>
      <c r="B622" s="26" t="s">
        <v>4405</v>
      </c>
      <c r="C622" s="74">
        <v>195545</v>
      </c>
      <c r="D622" s="11" t="s">
        <v>1256</v>
      </c>
      <c r="E622" s="11" t="s">
        <v>1257</v>
      </c>
      <c r="F622" s="11" t="s">
        <v>5262</v>
      </c>
      <c r="G622" t="s">
        <v>4234</v>
      </c>
    </row>
    <row r="623" spans="1:7" ht="16.5" x14ac:dyDescent="0.35">
      <c r="A623" s="24" t="s">
        <v>4240</v>
      </c>
      <c r="B623" s="26" t="s">
        <v>4406</v>
      </c>
      <c r="C623" s="74">
        <v>195546</v>
      </c>
      <c r="D623" s="11" t="s">
        <v>1260</v>
      </c>
      <c r="E623" s="11" t="s">
        <v>1261</v>
      </c>
      <c r="F623" s="11" t="s">
        <v>5261</v>
      </c>
      <c r="G623" t="s">
        <v>4234</v>
      </c>
    </row>
    <row r="624" spans="1:7" ht="16.5" x14ac:dyDescent="0.35">
      <c r="A624" s="24" t="s">
        <v>4240</v>
      </c>
      <c r="B624" s="26" t="s">
        <v>4406</v>
      </c>
      <c r="C624" s="74">
        <v>195548</v>
      </c>
      <c r="D624" s="11" t="s">
        <v>3101</v>
      </c>
      <c r="E624" s="11" t="s">
        <v>3102</v>
      </c>
      <c r="F624" s="11" t="s">
        <v>5271</v>
      </c>
      <c r="G624" t="s">
        <v>4234</v>
      </c>
    </row>
    <row r="625" spans="1:7" ht="16.5" x14ac:dyDescent="0.35">
      <c r="A625" s="24" t="s">
        <v>4240</v>
      </c>
      <c r="B625" s="26" t="s">
        <v>4406</v>
      </c>
      <c r="C625" s="74">
        <v>195547</v>
      </c>
      <c r="D625" s="11" t="s">
        <v>3098</v>
      </c>
      <c r="E625" s="11" t="s">
        <v>3099</v>
      </c>
      <c r="F625" s="11" t="s">
        <v>5307</v>
      </c>
      <c r="G625" t="s">
        <v>4234</v>
      </c>
    </row>
    <row r="626" spans="1:7" ht="16.5" x14ac:dyDescent="0.35">
      <c r="A626" s="24" t="s">
        <v>4240</v>
      </c>
      <c r="B626" s="26" t="s">
        <v>4407</v>
      </c>
      <c r="C626" s="74">
        <v>195549</v>
      </c>
      <c r="D626" s="11" t="s">
        <v>1264</v>
      </c>
      <c r="E626" s="11" t="s">
        <v>3104</v>
      </c>
      <c r="F626" s="11" t="s">
        <v>5227</v>
      </c>
      <c r="G626" t="s">
        <v>4234</v>
      </c>
    </row>
    <row r="627" spans="1:7" ht="16.5" x14ac:dyDescent="0.35">
      <c r="A627" s="24" t="s">
        <v>4240</v>
      </c>
      <c r="B627" s="26" t="s">
        <v>4408</v>
      </c>
      <c r="C627" s="74">
        <v>195550</v>
      </c>
      <c r="D627" s="11" t="s">
        <v>3106</v>
      </c>
      <c r="E627" s="11" t="s">
        <v>3107</v>
      </c>
      <c r="F627" s="11" t="s">
        <v>5343</v>
      </c>
      <c r="G627" t="s">
        <v>4234</v>
      </c>
    </row>
    <row r="628" spans="1:7" ht="16.5" x14ac:dyDescent="0.35">
      <c r="A628" s="24" t="s">
        <v>4240</v>
      </c>
      <c r="B628" s="26" t="s">
        <v>4408</v>
      </c>
      <c r="C628" s="74">
        <v>195551</v>
      </c>
      <c r="D628" s="11" t="s">
        <v>3109</v>
      </c>
      <c r="E628" s="11" t="s">
        <v>3110</v>
      </c>
      <c r="F628" s="11" t="s">
        <v>5344</v>
      </c>
      <c r="G628" t="s">
        <v>4234</v>
      </c>
    </row>
    <row r="629" spans="1:7" ht="16.5" x14ac:dyDescent="0.35">
      <c r="A629" s="24" t="s">
        <v>4240</v>
      </c>
      <c r="B629" s="26" t="s">
        <v>4409</v>
      </c>
      <c r="C629" s="74">
        <v>195552</v>
      </c>
      <c r="D629" s="11" t="s">
        <v>1272</v>
      </c>
      <c r="E629" s="11" t="s">
        <v>1273</v>
      </c>
      <c r="F629" s="11" t="s">
        <v>5368</v>
      </c>
      <c r="G629" t="s">
        <v>4234</v>
      </c>
    </row>
    <row r="630" spans="1:7" ht="16.5" x14ac:dyDescent="0.35">
      <c r="A630" s="24" t="s">
        <v>4240</v>
      </c>
      <c r="B630" s="26" t="s">
        <v>4410</v>
      </c>
      <c r="C630" s="74">
        <v>195553</v>
      </c>
      <c r="D630" s="11" t="s">
        <v>1276</v>
      </c>
      <c r="E630" s="11" t="s">
        <v>1277</v>
      </c>
      <c r="F630" s="11" t="s">
        <v>5375</v>
      </c>
      <c r="G630" t="s">
        <v>4234</v>
      </c>
    </row>
    <row r="631" spans="1:7" ht="16.5" x14ac:dyDescent="0.35">
      <c r="A631" s="24" t="s">
        <v>4240</v>
      </c>
      <c r="B631" s="26" t="s">
        <v>4411</v>
      </c>
      <c r="C631" s="74">
        <v>195559</v>
      </c>
      <c r="D631" s="11" t="s">
        <v>3141</v>
      </c>
      <c r="E631" s="11" t="s">
        <v>3142</v>
      </c>
      <c r="F631" s="11" t="s">
        <v>5204</v>
      </c>
      <c r="G631" t="s">
        <v>4234</v>
      </c>
    </row>
    <row r="632" spans="1:7" ht="16.5" x14ac:dyDescent="0.35">
      <c r="A632" s="24" t="s">
        <v>4240</v>
      </c>
      <c r="B632" s="26" t="s">
        <v>4411</v>
      </c>
      <c r="C632" s="74">
        <v>195561</v>
      </c>
      <c r="D632" s="11" t="s">
        <v>3126</v>
      </c>
      <c r="E632" s="11" t="s">
        <v>3127</v>
      </c>
      <c r="F632" s="11" t="s">
        <v>5205</v>
      </c>
      <c r="G632" t="s">
        <v>4234</v>
      </c>
    </row>
    <row r="633" spans="1:7" ht="16.5" x14ac:dyDescent="0.35">
      <c r="A633" s="24" t="s">
        <v>4240</v>
      </c>
      <c r="B633" s="26" t="s">
        <v>4411</v>
      </c>
      <c r="C633" s="74">
        <v>195560</v>
      </c>
      <c r="D633" s="11" t="s">
        <v>3129</v>
      </c>
      <c r="E633" s="11" t="s">
        <v>3130</v>
      </c>
      <c r="F633" s="11" t="s">
        <v>5206</v>
      </c>
      <c r="G633" t="s">
        <v>4234</v>
      </c>
    </row>
    <row r="634" spans="1:7" ht="16.5" x14ac:dyDescent="0.35">
      <c r="A634" s="24" t="s">
        <v>4240</v>
      </c>
      <c r="B634" s="26" t="s">
        <v>4411</v>
      </c>
      <c r="C634" s="74">
        <v>195564</v>
      </c>
      <c r="D634" s="11" t="s">
        <v>3120</v>
      </c>
      <c r="E634" s="11" t="s">
        <v>3121</v>
      </c>
      <c r="F634" s="11" t="s">
        <v>5207</v>
      </c>
      <c r="G634" t="s">
        <v>4234</v>
      </c>
    </row>
    <row r="635" spans="1:7" ht="16.5" x14ac:dyDescent="0.35">
      <c r="A635" s="24" t="s">
        <v>4240</v>
      </c>
      <c r="B635" s="26" t="s">
        <v>4411</v>
      </c>
      <c r="C635" s="74">
        <v>195563</v>
      </c>
      <c r="D635" s="11" t="s">
        <v>3114</v>
      </c>
      <c r="E635" s="11" t="s">
        <v>3115</v>
      </c>
      <c r="F635" s="11" t="s">
        <v>5208</v>
      </c>
      <c r="G635" t="s">
        <v>4234</v>
      </c>
    </row>
    <row r="636" spans="1:7" ht="16.5" x14ac:dyDescent="0.35">
      <c r="A636" s="24" t="s">
        <v>4240</v>
      </c>
      <c r="B636" s="26" t="s">
        <v>4411</v>
      </c>
      <c r="C636" s="74">
        <v>195562</v>
      </c>
      <c r="D636" s="11" t="s">
        <v>3123</v>
      </c>
      <c r="E636" s="11" t="s">
        <v>3124</v>
      </c>
      <c r="F636" s="11" t="s">
        <v>5209</v>
      </c>
      <c r="G636" t="s">
        <v>4234</v>
      </c>
    </row>
    <row r="637" spans="1:7" ht="16.5" x14ac:dyDescent="0.35">
      <c r="A637" s="24" t="s">
        <v>4240</v>
      </c>
      <c r="B637" s="26" t="s">
        <v>4411</v>
      </c>
      <c r="C637" s="74">
        <v>195565</v>
      </c>
      <c r="D637" s="11" t="s">
        <v>3144</v>
      </c>
      <c r="E637" s="11" t="s">
        <v>3145</v>
      </c>
      <c r="F637" s="11" t="s">
        <v>5210</v>
      </c>
      <c r="G637" t="s">
        <v>4234</v>
      </c>
    </row>
    <row r="638" spans="1:7" ht="16.5" x14ac:dyDescent="0.35">
      <c r="A638" s="24" t="s">
        <v>4240</v>
      </c>
      <c r="B638" s="26" t="s">
        <v>4411</v>
      </c>
      <c r="C638" s="74">
        <v>195557</v>
      </c>
      <c r="D638" s="11" t="s">
        <v>3135</v>
      </c>
      <c r="E638" s="11" t="s">
        <v>3136</v>
      </c>
      <c r="F638" s="11" t="s">
        <v>5249</v>
      </c>
      <c r="G638" t="s">
        <v>4234</v>
      </c>
    </row>
    <row r="639" spans="1:7" ht="16.5" x14ac:dyDescent="0.35">
      <c r="A639" s="24" t="s">
        <v>4240</v>
      </c>
      <c r="B639" s="26" t="s">
        <v>4411</v>
      </c>
      <c r="C639" s="74">
        <v>195566</v>
      </c>
      <c r="D639" s="11" t="s">
        <v>3117</v>
      </c>
      <c r="E639" s="11" t="s">
        <v>3118</v>
      </c>
      <c r="F639" s="11" t="s">
        <v>5286</v>
      </c>
      <c r="G639" t="s">
        <v>4234</v>
      </c>
    </row>
    <row r="640" spans="1:7" ht="16.5" x14ac:dyDescent="0.35">
      <c r="A640" s="24" t="s">
        <v>4240</v>
      </c>
      <c r="B640" s="26" t="s">
        <v>4411</v>
      </c>
      <c r="C640" s="74">
        <v>195556</v>
      </c>
      <c r="D640" s="11" t="s">
        <v>3015</v>
      </c>
      <c r="E640" s="11" t="s">
        <v>3016</v>
      </c>
      <c r="F640" s="11" t="s">
        <v>5295</v>
      </c>
      <c r="G640" t="s">
        <v>4234</v>
      </c>
    </row>
    <row r="641" spans="1:7" ht="16.5" x14ac:dyDescent="0.35">
      <c r="A641" s="24" t="s">
        <v>4240</v>
      </c>
      <c r="B641" s="26" t="s">
        <v>4411</v>
      </c>
      <c r="C641" s="74">
        <v>195555</v>
      </c>
      <c r="D641" s="11" t="s">
        <v>2092</v>
      </c>
      <c r="E641" s="11" t="s">
        <v>2093</v>
      </c>
      <c r="F641" s="11" t="s">
        <v>5374</v>
      </c>
      <c r="G641" t="s">
        <v>4234</v>
      </c>
    </row>
    <row r="642" spans="1:7" ht="16.5" x14ac:dyDescent="0.35">
      <c r="A642" s="24" t="s">
        <v>4240</v>
      </c>
      <c r="B642" s="26" t="s">
        <v>4411</v>
      </c>
      <c r="C642" s="74">
        <v>195558</v>
      </c>
      <c r="D642" s="11" t="s">
        <v>3132</v>
      </c>
      <c r="E642" s="11" t="s">
        <v>3133</v>
      </c>
      <c r="F642" s="11" t="s">
        <v>5379</v>
      </c>
      <c r="G642" t="s">
        <v>4234</v>
      </c>
    </row>
    <row r="643" spans="1:7" ht="16.5" x14ac:dyDescent="0.35">
      <c r="A643" s="24" t="s">
        <v>4240</v>
      </c>
      <c r="B643" s="26" t="s">
        <v>4411</v>
      </c>
      <c r="C643" s="74">
        <v>195554</v>
      </c>
      <c r="D643" s="11" t="s">
        <v>1280</v>
      </c>
      <c r="E643" s="11" t="s">
        <v>1281</v>
      </c>
      <c r="F643" s="11" t="s">
        <v>5395</v>
      </c>
      <c r="G643" t="s">
        <v>4234</v>
      </c>
    </row>
    <row r="644" spans="1:7" ht="16.5" x14ac:dyDescent="0.35">
      <c r="A644" s="24" t="s">
        <v>4240</v>
      </c>
      <c r="B644" s="26" t="s">
        <v>4412</v>
      </c>
      <c r="C644" s="74">
        <v>195570</v>
      </c>
      <c r="D644" s="11" t="s">
        <v>3148</v>
      </c>
      <c r="E644" s="11" t="s">
        <v>3149</v>
      </c>
      <c r="F644" s="11" t="s">
        <v>5203</v>
      </c>
      <c r="G644" t="s">
        <v>4234</v>
      </c>
    </row>
    <row r="645" spans="1:7" ht="16.5" x14ac:dyDescent="0.35">
      <c r="A645" s="24" t="s">
        <v>4240</v>
      </c>
      <c r="B645" s="26" t="s">
        <v>4412</v>
      </c>
      <c r="C645" s="74">
        <v>195567</v>
      </c>
      <c r="D645" s="11" t="s">
        <v>1284</v>
      </c>
      <c r="E645" s="11" t="s">
        <v>1285</v>
      </c>
      <c r="F645" s="11" t="s">
        <v>5312</v>
      </c>
      <c r="G645" t="s">
        <v>4234</v>
      </c>
    </row>
    <row r="646" spans="1:7" ht="16.5" x14ac:dyDescent="0.35">
      <c r="A646" s="24" t="s">
        <v>4240</v>
      </c>
      <c r="B646" s="26" t="s">
        <v>4412</v>
      </c>
      <c r="C646" s="74">
        <v>195569</v>
      </c>
      <c r="D646" s="11" t="s">
        <v>3152</v>
      </c>
      <c r="E646" s="11" t="s">
        <v>3153</v>
      </c>
      <c r="F646" s="11" t="s">
        <v>5369</v>
      </c>
      <c r="G646" t="s">
        <v>4234</v>
      </c>
    </row>
    <row r="647" spans="1:7" ht="16.5" x14ac:dyDescent="0.35">
      <c r="A647" s="24" t="s">
        <v>4240</v>
      </c>
      <c r="B647" s="26" t="s">
        <v>4412</v>
      </c>
      <c r="C647" s="74">
        <v>195568</v>
      </c>
      <c r="D647" s="11" t="s">
        <v>1280</v>
      </c>
      <c r="E647" s="11" t="s">
        <v>1281</v>
      </c>
      <c r="F647" s="11" t="s">
        <v>5396</v>
      </c>
      <c r="G647" t="s">
        <v>4234</v>
      </c>
    </row>
    <row r="648" spans="1:7" ht="16.5" x14ac:dyDescent="0.35">
      <c r="A648" s="24" t="s">
        <v>4240</v>
      </c>
      <c r="B648" s="26" t="s">
        <v>7185</v>
      </c>
      <c r="C648" s="74">
        <v>195571</v>
      </c>
      <c r="D648" s="11" t="s">
        <v>1288</v>
      </c>
      <c r="E648" s="11" t="s">
        <v>1289</v>
      </c>
      <c r="F648" s="11" t="s">
        <v>5352</v>
      </c>
      <c r="G648" t="s">
        <v>4234</v>
      </c>
    </row>
    <row r="649" spans="1:7" ht="16.5" x14ac:dyDescent="0.35">
      <c r="A649" s="24" t="s">
        <v>4240</v>
      </c>
      <c r="B649" s="26" t="s">
        <v>4413</v>
      </c>
      <c r="C649" s="74">
        <v>195573</v>
      </c>
      <c r="D649" s="11" t="s">
        <v>3173</v>
      </c>
      <c r="E649" s="11" t="s">
        <v>3174</v>
      </c>
      <c r="F649" s="11" t="s">
        <v>5230</v>
      </c>
      <c r="G649" t="s">
        <v>4234</v>
      </c>
    </row>
    <row r="650" spans="1:7" ht="16.5" x14ac:dyDescent="0.35">
      <c r="A650" s="24" t="s">
        <v>4240</v>
      </c>
      <c r="B650" s="26" t="s">
        <v>4413</v>
      </c>
      <c r="C650" s="74">
        <v>195574</v>
      </c>
      <c r="D650" s="11" t="s">
        <v>3170</v>
      </c>
      <c r="E650" s="11" t="s">
        <v>3171</v>
      </c>
      <c r="F650" s="11" t="s">
        <v>5263</v>
      </c>
      <c r="G650" t="s">
        <v>4234</v>
      </c>
    </row>
    <row r="651" spans="1:7" ht="16.5" x14ac:dyDescent="0.35">
      <c r="A651" s="24" t="s">
        <v>4240</v>
      </c>
      <c r="B651" s="26" t="s">
        <v>4413</v>
      </c>
      <c r="C651" s="74">
        <v>195580</v>
      </c>
      <c r="D651" s="11" t="s">
        <v>3158</v>
      </c>
      <c r="E651" s="11" t="s">
        <v>3159</v>
      </c>
      <c r="F651" s="11" t="s">
        <v>5265</v>
      </c>
      <c r="G651" t="s">
        <v>4234</v>
      </c>
    </row>
    <row r="652" spans="1:7" ht="16.5" x14ac:dyDescent="0.35">
      <c r="A652" s="24" t="s">
        <v>4240</v>
      </c>
      <c r="B652" s="26" t="s">
        <v>4413</v>
      </c>
      <c r="C652" s="74">
        <v>195579</v>
      </c>
      <c r="D652" s="11" t="s">
        <v>3161</v>
      </c>
      <c r="E652" s="11" t="s">
        <v>3162</v>
      </c>
      <c r="F652" s="11" t="s">
        <v>5297</v>
      </c>
      <c r="G652" t="s">
        <v>4234</v>
      </c>
    </row>
    <row r="653" spans="1:7" ht="16.5" x14ac:dyDescent="0.35">
      <c r="A653" s="24" t="s">
        <v>4240</v>
      </c>
      <c r="B653" s="26" t="s">
        <v>4413</v>
      </c>
      <c r="C653" s="74">
        <v>195576</v>
      </c>
      <c r="D653" s="11" t="s">
        <v>3179</v>
      </c>
      <c r="E653" s="11" t="s">
        <v>3180</v>
      </c>
      <c r="F653" s="11" t="s">
        <v>5314</v>
      </c>
      <c r="G653" t="s">
        <v>4234</v>
      </c>
    </row>
    <row r="654" spans="1:7" ht="16.5" x14ac:dyDescent="0.35">
      <c r="A654" s="24" t="s">
        <v>4240</v>
      </c>
      <c r="B654" s="26" t="s">
        <v>4413</v>
      </c>
      <c r="C654" s="74">
        <v>195572</v>
      </c>
      <c r="D654" s="11" t="s">
        <v>3176</v>
      </c>
      <c r="E654" s="11" t="s">
        <v>3177</v>
      </c>
      <c r="F654" s="11" t="s">
        <v>5315</v>
      </c>
      <c r="G654" t="s">
        <v>4234</v>
      </c>
    </row>
    <row r="655" spans="1:7" ht="16.5" x14ac:dyDescent="0.35">
      <c r="A655" s="24" t="s">
        <v>4240</v>
      </c>
      <c r="B655" s="26" t="s">
        <v>4413</v>
      </c>
      <c r="C655" s="74">
        <v>195575</v>
      </c>
      <c r="D655" s="11" t="s">
        <v>3167</v>
      </c>
      <c r="E655" s="11" t="s">
        <v>3168</v>
      </c>
      <c r="F655" s="11" t="s">
        <v>5316</v>
      </c>
      <c r="G655" t="s">
        <v>4234</v>
      </c>
    </row>
    <row r="656" spans="1:7" ht="16.5" x14ac:dyDescent="0.35">
      <c r="A656" s="24" t="s">
        <v>4240</v>
      </c>
      <c r="B656" s="26" t="s">
        <v>4413</v>
      </c>
      <c r="C656" s="74">
        <v>195578</v>
      </c>
      <c r="D656" s="11" t="s">
        <v>3164</v>
      </c>
      <c r="E656" s="11" t="s">
        <v>3165</v>
      </c>
      <c r="F656" s="11" t="s">
        <v>5317</v>
      </c>
      <c r="G656" t="s">
        <v>4234</v>
      </c>
    </row>
    <row r="657" spans="1:7" ht="16.5" x14ac:dyDescent="0.35">
      <c r="A657" s="24" t="s">
        <v>4240</v>
      </c>
      <c r="B657" s="26" t="s">
        <v>4413</v>
      </c>
      <c r="C657" s="74">
        <v>195577</v>
      </c>
      <c r="D657" s="11" t="s">
        <v>3155</v>
      </c>
      <c r="E657" s="11" t="s">
        <v>3156</v>
      </c>
      <c r="F657" s="11" t="s">
        <v>5330</v>
      </c>
      <c r="G657" t="s">
        <v>4234</v>
      </c>
    </row>
    <row r="658" spans="1:7" ht="16.5" x14ac:dyDescent="0.35">
      <c r="A658" s="24" t="s">
        <v>4240</v>
      </c>
      <c r="B658" s="26" t="s">
        <v>4414</v>
      </c>
      <c r="C658" s="74">
        <v>195584</v>
      </c>
      <c r="D658" s="11" t="s">
        <v>3187</v>
      </c>
      <c r="E658" s="11" t="s">
        <v>3188</v>
      </c>
      <c r="F658" s="11" t="s">
        <v>5237</v>
      </c>
      <c r="G658" t="s">
        <v>4234</v>
      </c>
    </row>
    <row r="659" spans="1:7" ht="16.5" x14ac:dyDescent="0.35">
      <c r="A659" s="24" t="s">
        <v>4240</v>
      </c>
      <c r="B659" s="26" t="s">
        <v>4414</v>
      </c>
      <c r="C659" s="74">
        <v>195583</v>
      </c>
      <c r="D659" s="11" t="s">
        <v>1337</v>
      </c>
      <c r="E659" s="11" t="s">
        <v>71</v>
      </c>
      <c r="F659" s="11" t="s">
        <v>5281</v>
      </c>
      <c r="G659" t="s">
        <v>4234</v>
      </c>
    </row>
    <row r="660" spans="1:7" ht="16.5" x14ac:dyDescent="0.35">
      <c r="A660" s="24" t="s">
        <v>4240</v>
      </c>
      <c r="B660" s="26" t="s">
        <v>4414</v>
      </c>
      <c r="C660" s="74">
        <v>195582</v>
      </c>
      <c r="D660" s="11" t="s">
        <v>3098</v>
      </c>
      <c r="E660" s="11" t="s">
        <v>3099</v>
      </c>
      <c r="F660" s="11" t="s">
        <v>5308</v>
      </c>
      <c r="G660" t="s">
        <v>4234</v>
      </c>
    </row>
    <row r="661" spans="1:7" ht="16.5" x14ac:dyDescent="0.35">
      <c r="A661" s="24" t="s">
        <v>4240</v>
      </c>
      <c r="B661" s="26" t="s">
        <v>4414</v>
      </c>
      <c r="C661" s="74">
        <v>195581</v>
      </c>
      <c r="D661" s="11" t="s">
        <v>3182</v>
      </c>
      <c r="E661" s="11" t="s">
        <v>3183</v>
      </c>
      <c r="F661" s="11" t="s">
        <v>5334</v>
      </c>
      <c r="G661" t="s">
        <v>4234</v>
      </c>
    </row>
    <row r="662" spans="1:7" ht="16.5" x14ac:dyDescent="0.35">
      <c r="A662" s="24" t="s">
        <v>4240</v>
      </c>
      <c r="B662" s="26" t="s">
        <v>4415</v>
      </c>
      <c r="C662" s="74">
        <v>195585</v>
      </c>
      <c r="D662" s="11" t="s">
        <v>3190</v>
      </c>
      <c r="E662" s="11" t="s">
        <v>3191</v>
      </c>
      <c r="F662" s="11" t="s">
        <v>5221</v>
      </c>
      <c r="G662" t="s">
        <v>4234</v>
      </c>
    </row>
    <row r="663" spans="1:7" ht="16.5" x14ac:dyDescent="0.35">
      <c r="A663" s="24" t="s">
        <v>4240</v>
      </c>
      <c r="B663" s="26" t="s">
        <v>4415</v>
      </c>
      <c r="C663" s="74">
        <v>195586</v>
      </c>
      <c r="D663" s="11" t="s">
        <v>999</v>
      </c>
      <c r="E663" s="11" t="s">
        <v>1000</v>
      </c>
      <c r="F663" s="11" t="s">
        <v>5356</v>
      </c>
      <c r="G663" t="s">
        <v>4234</v>
      </c>
    </row>
    <row r="664" spans="1:7" ht="16.5" x14ac:dyDescent="0.35">
      <c r="A664" s="24" t="s">
        <v>4240</v>
      </c>
      <c r="B664" s="26" t="s">
        <v>4416</v>
      </c>
      <c r="C664" s="74">
        <v>195592</v>
      </c>
      <c r="D664" s="11" t="s">
        <v>3206</v>
      </c>
      <c r="E664" s="11" t="s">
        <v>3207</v>
      </c>
      <c r="F664" s="11" t="s">
        <v>5239</v>
      </c>
      <c r="G664" t="s">
        <v>4234</v>
      </c>
    </row>
    <row r="665" spans="1:7" ht="16.5" x14ac:dyDescent="0.35">
      <c r="A665" s="24" t="s">
        <v>4240</v>
      </c>
      <c r="B665" s="26" t="s">
        <v>4416</v>
      </c>
      <c r="C665" s="74">
        <v>195588</v>
      </c>
      <c r="D665" s="11" t="s">
        <v>3200</v>
      </c>
      <c r="E665" s="11" t="s">
        <v>3201</v>
      </c>
      <c r="F665" s="11" t="s">
        <v>5240</v>
      </c>
      <c r="G665" t="s">
        <v>4234</v>
      </c>
    </row>
    <row r="666" spans="1:7" ht="16.5" x14ac:dyDescent="0.35">
      <c r="A666" s="24" t="s">
        <v>4240</v>
      </c>
      <c r="B666" s="26" t="s">
        <v>4416</v>
      </c>
      <c r="C666" s="74">
        <v>195590</v>
      </c>
      <c r="D666" s="11" t="s">
        <v>3194</v>
      </c>
      <c r="E666" s="11" t="s">
        <v>3195</v>
      </c>
      <c r="F666" s="11" t="s">
        <v>5242</v>
      </c>
      <c r="G666" t="s">
        <v>4234</v>
      </c>
    </row>
    <row r="667" spans="1:7" ht="16.5" x14ac:dyDescent="0.35">
      <c r="A667" s="24" t="s">
        <v>4240</v>
      </c>
      <c r="B667" s="26" t="s">
        <v>4416</v>
      </c>
      <c r="C667" s="74">
        <v>195587</v>
      </c>
      <c r="D667" s="11" t="s">
        <v>3203</v>
      </c>
      <c r="E667" s="11" t="s">
        <v>3204</v>
      </c>
      <c r="F667" s="11" t="s">
        <v>5298</v>
      </c>
      <c r="G667" t="s">
        <v>4234</v>
      </c>
    </row>
    <row r="668" spans="1:7" ht="16.5" x14ac:dyDescent="0.35">
      <c r="A668" s="24" t="s">
        <v>4240</v>
      </c>
      <c r="B668" s="26" t="s">
        <v>4416</v>
      </c>
      <c r="C668" s="74">
        <v>195591</v>
      </c>
      <c r="D668" s="11" t="s">
        <v>3197</v>
      </c>
      <c r="E668" s="11" t="s">
        <v>3198</v>
      </c>
      <c r="F668" s="11" t="s">
        <v>5345</v>
      </c>
      <c r="G668" t="s">
        <v>4234</v>
      </c>
    </row>
    <row r="669" spans="1:7" ht="16.5" x14ac:dyDescent="0.35">
      <c r="A669" s="24" t="s">
        <v>4240</v>
      </c>
      <c r="B669" s="26" t="s">
        <v>4416</v>
      </c>
      <c r="C669" s="74">
        <v>195589</v>
      </c>
      <c r="D669" s="11" t="s">
        <v>3209</v>
      </c>
      <c r="E669" s="11" t="s">
        <v>3210</v>
      </c>
      <c r="F669" s="11" t="s">
        <v>5372</v>
      </c>
      <c r="G669" t="s">
        <v>4234</v>
      </c>
    </row>
    <row r="670" spans="1:7" ht="16.5" x14ac:dyDescent="0.35">
      <c r="A670" s="24" t="s">
        <v>4240</v>
      </c>
      <c r="B670" s="26" t="s">
        <v>4417</v>
      </c>
      <c r="C670" s="74">
        <v>219206</v>
      </c>
      <c r="D670" s="11" t="s">
        <v>3212</v>
      </c>
      <c r="E670" s="11" t="s">
        <v>3213</v>
      </c>
      <c r="F670" s="11" t="s">
        <v>5218</v>
      </c>
      <c r="G670" t="s">
        <v>4234</v>
      </c>
    </row>
    <row r="671" spans="1:7" ht="16.5" x14ac:dyDescent="0.35">
      <c r="A671" s="24" t="s">
        <v>4240</v>
      </c>
      <c r="B671" s="26" t="s">
        <v>4417</v>
      </c>
      <c r="C671" s="74">
        <v>195593</v>
      </c>
      <c r="D671" s="11" t="s">
        <v>1307</v>
      </c>
      <c r="E671" s="11" t="s">
        <v>1308</v>
      </c>
      <c r="F671" s="11" t="s">
        <v>5397</v>
      </c>
      <c r="G671" t="s">
        <v>4234</v>
      </c>
    </row>
    <row r="672" spans="1:7" ht="16.5" x14ac:dyDescent="0.35">
      <c r="A672" s="24" t="s">
        <v>4240</v>
      </c>
      <c r="B672" s="26" t="s">
        <v>4418</v>
      </c>
      <c r="C672" s="74">
        <v>195594</v>
      </c>
      <c r="D672" s="11" t="s">
        <v>1311</v>
      </c>
      <c r="E672" s="11" t="s">
        <v>1312</v>
      </c>
      <c r="F672" s="11" t="s">
        <v>5247</v>
      </c>
      <c r="G672" t="s">
        <v>4234</v>
      </c>
    </row>
    <row r="673" spans="1:7" ht="16.5" x14ac:dyDescent="0.35">
      <c r="A673" s="24" t="s">
        <v>4240</v>
      </c>
      <c r="B673" s="26" t="s">
        <v>4419</v>
      </c>
      <c r="C673" s="74">
        <v>195597</v>
      </c>
      <c r="D673" s="11" t="s">
        <v>3217</v>
      </c>
      <c r="E673" s="11" t="s">
        <v>3218</v>
      </c>
      <c r="F673" s="11" t="s">
        <v>5214</v>
      </c>
      <c r="G673" t="s">
        <v>4234</v>
      </c>
    </row>
    <row r="674" spans="1:7" ht="16.5" x14ac:dyDescent="0.35">
      <c r="A674" s="24" t="s">
        <v>4240</v>
      </c>
      <c r="B674" s="26" t="s">
        <v>4419</v>
      </c>
      <c r="C674" s="74">
        <v>195598</v>
      </c>
      <c r="D674" s="11" t="s">
        <v>3223</v>
      </c>
      <c r="E674" s="11" t="s">
        <v>3224</v>
      </c>
      <c r="F674" s="11" t="s">
        <v>5339</v>
      </c>
      <c r="G674" t="s">
        <v>4234</v>
      </c>
    </row>
    <row r="675" spans="1:7" ht="16.5" x14ac:dyDescent="0.35">
      <c r="A675" s="24" t="s">
        <v>4240</v>
      </c>
      <c r="B675" s="26" t="s">
        <v>4419</v>
      </c>
      <c r="C675" s="74">
        <v>195596</v>
      </c>
      <c r="D675" s="11" t="s">
        <v>1928</v>
      </c>
      <c r="E675" s="11" t="s">
        <v>1929</v>
      </c>
      <c r="F675" s="11" t="s">
        <v>5347</v>
      </c>
      <c r="G675" t="s">
        <v>4234</v>
      </c>
    </row>
    <row r="676" spans="1:7" ht="16.5" x14ac:dyDescent="0.35">
      <c r="A676" s="24" t="s">
        <v>4240</v>
      </c>
      <c r="B676" s="26" t="s">
        <v>4419</v>
      </c>
      <c r="C676" s="74">
        <v>195595</v>
      </c>
      <c r="D676" s="11" t="s">
        <v>3220</v>
      </c>
      <c r="E676" s="11" t="s">
        <v>3221</v>
      </c>
      <c r="F676" s="11" t="s">
        <v>5391</v>
      </c>
      <c r="G676" t="s">
        <v>4234</v>
      </c>
    </row>
    <row r="677" spans="1:7" ht="16.5" x14ac:dyDescent="0.35">
      <c r="A677" s="24" t="s">
        <v>4240</v>
      </c>
      <c r="B677" s="26" t="s">
        <v>4420</v>
      </c>
      <c r="C677" s="74">
        <v>195599</v>
      </c>
      <c r="D677" s="11" t="s">
        <v>3226</v>
      </c>
      <c r="E677" s="11" t="s">
        <v>1320</v>
      </c>
      <c r="F677" s="11" t="s">
        <v>5231</v>
      </c>
      <c r="G677" t="s">
        <v>4234</v>
      </c>
    </row>
    <row r="678" spans="1:7" ht="16.5" x14ac:dyDescent="0.35">
      <c r="A678" s="24" t="s">
        <v>4240</v>
      </c>
      <c r="B678" s="26" t="s">
        <v>4421</v>
      </c>
      <c r="C678" s="74">
        <v>195600</v>
      </c>
      <c r="D678" s="11" t="s">
        <v>1323</v>
      </c>
      <c r="E678" s="11" t="s">
        <v>1324</v>
      </c>
      <c r="F678" s="11" t="s">
        <v>5371</v>
      </c>
      <c r="G678" t="s">
        <v>4234</v>
      </c>
    </row>
    <row r="679" spans="1:7" ht="16.5" x14ac:dyDescent="0.35">
      <c r="A679" s="24" t="s">
        <v>4240</v>
      </c>
      <c r="B679" s="26" t="s">
        <v>7186</v>
      </c>
      <c r="C679" s="74">
        <v>195602</v>
      </c>
      <c r="D679" s="11" t="s">
        <v>3231</v>
      </c>
      <c r="E679" s="11" t="s">
        <v>3232</v>
      </c>
      <c r="F679" s="11" t="s">
        <v>5211</v>
      </c>
      <c r="G679" t="s">
        <v>4234</v>
      </c>
    </row>
    <row r="680" spans="1:7" ht="16.5" x14ac:dyDescent="0.35">
      <c r="A680" s="24" t="s">
        <v>4240</v>
      </c>
      <c r="B680" s="26" t="s">
        <v>7186</v>
      </c>
      <c r="C680" s="74">
        <v>195601</v>
      </c>
      <c r="D680" s="11" t="s">
        <v>3229</v>
      </c>
      <c r="E680" s="11" t="s">
        <v>3230</v>
      </c>
      <c r="F680" s="11" t="s">
        <v>5310</v>
      </c>
      <c r="G680" t="s">
        <v>4234</v>
      </c>
    </row>
    <row r="681" spans="1:7" ht="16.5" x14ac:dyDescent="0.35">
      <c r="A681" s="24" t="s">
        <v>4240</v>
      </c>
      <c r="B681" s="26" t="s">
        <v>7186</v>
      </c>
      <c r="C681" s="74">
        <v>195603</v>
      </c>
      <c r="D681" s="11" t="s">
        <v>3233</v>
      </c>
      <c r="E681" s="11" t="s">
        <v>2413</v>
      </c>
      <c r="F681" s="11" t="s">
        <v>5361</v>
      </c>
      <c r="G681" t="s">
        <v>4234</v>
      </c>
    </row>
    <row r="682" spans="1:7" ht="16.5" x14ac:dyDescent="0.35">
      <c r="A682" s="24" t="s">
        <v>4240</v>
      </c>
      <c r="B682" s="26" t="s">
        <v>4422</v>
      </c>
      <c r="C682" s="74">
        <v>195604</v>
      </c>
      <c r="D682" s="11" t="s">
        <v>850</v>
      </c>
      <c r="E682" s="11" t="s">
        <v>851</v>
      </c>
      <c r="F682" s="11" t="s">
        <v>5365</v>
      </c>
      <c r="G682" t="s">
        <v>4234</v>
      </c>
    </row>
    <row r="683" spans="1:7" ht="16.5" x14ac:dyDescent="0.35">
      <c r="A683" s="24" t="s">
        <v>4240</v>
      </c>
      <c r="B683" s="26" t="s">
        <v>4423</v>
      </c>
      <c r="C683" s="74">
        <v>195606</v>
      </c>
      <c r="D683" s="11" t="s">
        <v>3236</v>
      </c>
      <c r="E683" s="11" t="s">
        <v>3237</v>
      </c>
      <c r="F683" s="11" t="s">
        <v>5274</v>
      </c>
      <c r="G683" t="s">
        <v>4234</v>
      </c>
    </row>
    <row r="684" spans="1:7" ht="16.5" x14ac:dyDescent="0.35">
      <c r="A684" s="24" t="s">
        <v>4240</v>
      </c>
      <c r="B684" s="26" t="s">
        <v>4423</v>
      </c>
      <c r="C684" s="74">
        <v>195605</v>
      </c>
      <c r="D684" s="11" t="s">
        <v>1333</v>
      </c>
      <c r="E684" s="11" t="s">
        <v>3239</v>
      </c>
      <c r="F684" s="11" t="s">
        <v>5329</v>
      </c>
      <c r="G684" t="s">
        <v>4234</v>
      </c>
    </row>
    <row r="685" spans="1:7" ht="16.5" x14ac:dyDescent="0.35">
      <c r="A685" s="24" t="s">
        <v>4240</v>
      </c>
      <c r="B685" s="26" t="s">
        <v>4423</v>
      </c>
      <c r="C685" s="74">
        <v>195607</v>
      </c>
      <c r="D685" s="11" t="s">
        <v>2024</v>
      </c>
      <c r="E685" s="11" t="s">
        <v>2025</v>
      </c>
      <c r="F685" s="11" t="s">
        <v>5382</v>
      </c>
      <c r="G685" t="s">
        <v>4234</v>
      </c>
    </row>
    <row r="686" spans="1:7" ht="16.5" x14ac:dyDescent="0.35">
      <c r="A686" s="24" t="s">
        <v>4240</v>
      </c>
      <c r="B686" s="26" t="s">
        <v>4424</v>
      </c>
      <c r="C686" s="74">
        <v>195609</v>
      </c>
      <c r="D686" s="11" t="s">
        <v>3242</v>
      </c>
      <c r="E686" s="11" t="s">
        <v>3243</v>
      </c>
      <c r="F686" s="11" t="s">
        <v>5260</v>
      </c>
      <c r="G686" t="s">
        <v>4234</v>
      </c>
    </row>
    <row r="687" spans="1:7" ht="16.5" x14ac:dyDescent="0.35">
      <c r="A687" s="24" t="s">
        <v>4240</v>
      </c>
      <c r="B687" s="26" t="s">
        <v>4424</v>
      </c>
      <c r="C687" s="74">
        <v>195608</v>
      </c>
      <c r="D687" s="11" t="s">
        <v>1337</v>
      </c>
      <c r="E687" s="11" t="s">
        <v>71</v>
      </c>
      <c r="F687" s="11" t="s">
        <v>5282</v>
      </c>
      <c r="G687" t="s">
        <v>4234</v>
      </c>
    </row>
    <row r="688" spans="1:7" ht="16.5" x14ac:dyDescent="0.35">
      <c r="A688" s="24" t="s">
        <v>4240</v>
      </c>
      <c r="B688" s="26" t="s">
        <v>4424</v>
      </c>
      <c r="C688" s="74">
        <v>195610</v>
      </c>
      <c r="D688" s="11" t="s">
        <v>3245</v>
      </c>
      <c r="E688" s="11" t="s">
        <v>3246</v>
      </c>
      <c r="F688" s="11" t="s">
        <v>5380</v>
      </c>
      <c r="G688" t="s">
        <v>4234</v>
      </c>
    </row>
    <row r="689" spans="1:7" ht="16.5" x14ac:dyDescent="0.35">
      <c r="A689" s="24" t="s">
        <v>4240</v>
      </c>
      <c r="B689" s="26" t="s">
        <v>4425</v>
      </c>
      <c r="C689" s="74">
        <v>195612</v>
      </c>
      <c r="D689" s="11" t="s">
        <v>1340</v>
      </c>
      <c r="E689" s="11" t="s">
        <v>1341</v>
      </c>
      <c r="F689" s="11" t="s">
        <v>5288</v>
      </c>
      <c r="G689" t="s">
        <v>4234</v>
      </c>
    </row>
    <row r="690" spans="1:7" ht="16.5" x14ac:dyDescent="0.35">
      <c r="A690" s="24" t="s">
        <v>4240</v>
      </c>
      <c r="B690" s="26" t="s">
        <v>4425</v>
      </c>
      <c r="C690" s="74">
        <v>195613</v>
      </c>
      <c r="D690" s="11" t="s">
        <v>1292</v>
      </c>
      <c r="E690" s="11" t="s">
        <v>1293</v>
      </c>
      <c r="F690" s="11" t="s">
        <v>5313</v>
      </c>
      <c r="G690" t="s">
        <v>4234</v>
      </c>
    </row>
    <row r="691" spans="1:7" ht="16.5" x14ac:dyDescent="0.35">
      <c r="A691" s="24" t="s">
        <v>4240</v>
      </c>
      <c r="B691" s="26" t="s">
        <v>4426</v>
      </c>
      <c r="C691" s="74">
        <v>195615</v>
      </c>
      <c r="D691" s="11" t="s">
        <v>3250</v>
      </c>
      <c r="E691" s="11" t="s">
        <v>3251</v>
      </c>
      <c r="F691" s="11" t="s">
        <v>5235</v>
      </c>
      <c r="G691" t="s">
        <v>4234</v>
      </c>
    </row>
    <row r="692" spans="1:7" ht="16.5" x14ac:dyDescent="0.35">
      <c r="A692" s="24" t="s">
        <v>4240</v>
      </c>
      <c r="B692" s="26" t="s">
        <v>4426</v>
      </c>
      <c r="C692" s="74">
        <v>195614</v>
      </c>
      <c r="D692" s="11" t="s">
        <v>3253</v>
      </c>
      <c r="E692" s="11" t="s">
        <v>3254</v>
      </c>
      <c r="F692" s="11" t="s">
        <v>5236</v>
      </c>
      <c r="G692" t="s">
        <v>4234</v>
      </c>
    </row>
    <row r="693" spans="1:7" ht="16.5" x14ac:dyDescent="0.35">
      <c r="A693" s="24" t="s">
        <v>4240</v>
      </c>
      <c r="B693" s="26" t="s">
        <v>7187</v>
      </c>
      <c r="C693" s="74">
        <v>195618</v>
      </c>
      <c r="D693" s="11" t="s">
        <v>3231</v>
      </c>
      <c r="E693" s="11" t="s">
        <v>3232</v>
      </c>
      <c r="F693" s="11" t="s">
        <v>5212</v>
      </c>
      <c r="G693" t="s">
        <v>4234</v>
      </c>
    </row>
    <row r="694" spans="1:7" ht="16.5" x14ac:dyDescent="0.35">
      <c r="A694" s="24" t="s">
        <v>4240</v>
      </c>
      <c r="B694" s="26" t="s">
        <v>7187</v>
      </c>
      <c r="C694" s="74">
        <v>195617</v>
      </c>
      <c r="D694" s="11" t="s">
        <v>3187</v>
      </c>
      <c r="E694" s="11" t="s">
        <v>3188</v>
      </c>
      <c r="F694" s="11" t="s">
        <v>5238</v>
      </c>
      <c r="G694" t="s">
        <v>4234</v>
      </c>
    </row>
    <row r="695" spans="1:7" ht="16.5" x14ac:dyDescent="0.35">
      <c r="A695" s="24" t="s">
        <v>4240</v>
      </c>
      <c r="B695" s="26" t="s">
        <v>7187</v>
      </c>
      <c r="C695" s="74">
        <v>195616</v>
      </c>
      <c r="D695" s="11" t="s">
        <v>3101</v>
      </c>
      <c r="E695" s="11" t="s">
        <v>3102</v>
      </c>
      <c r="F695" s="11" t="s">
        <v>5272</v>
      </c>
      <c r="G695" t="s">
        <v>4234</v>
      </c>
    </row>
    <row r="696" spans="1:7" ht="16.5" x14ac:dyDescent="0.35">
      <c r="A696" s="24" t="s">
        <v>4240</v>
      </c>
      <c r="B696" s="26" t="s">
        <v>7187</v>
      </c>
      <c r="C696" s="74">
        <v>195619</v>
      </c>
      <c r="D696" s="11" t="s">
        <v>3233</v>
      </c>
      <c r="E696" s="11" t="s">
        <v>2413</v>
      </c>
      <c r="F696" s="11" t="s">
        <v>5362</v>
      </c>
      <c r="G696" t="s">
        <v>4234</v>
      </c>
    </row>
    <row r="697" spans="1:7" ht="16.5" x14ac:dyDescent="0.35">
      <c r="A697" s="24" t="s">
        <v>4240</v>
      </c>
      <c r="B697" s="26" t="s">
        <v>4427</v>
      </c>
      <c r="C697" s="74">
        <v>195622</v>
      </c>
      <c r="D697" s="11" t="s">
        <v>3231</v>
      </c>
      <c r="E697" s="11" t="s">
        <v>3232</v>
      </c>
      <c r="F697" s="11" t="s">
        <v>5213</v>
      </c>
      <c r="G697" t="s">
        <v>4234</v>
      </c>
    </row>
    <row r="698" spans="1:7" ht="16.5" x14ac:dyDescent="0.35">
      <c r="A698" s="24" t="s">
        <v>4240</v>
      </c>
      <c r="B698" s="26" t="s">
        <v>4427</v>
      </c>
      <c r="C698" s="74">
        <v>195621</v>
      </c>
      <c r="D698" s="11" t="s">
        <v>3101</v>
      </c>
      <c r="E698" s="11" t="s">
        <v>3102</v>
      </c>
      <c r="F698" s="11" t="s">
        <v>5273</v>
      </c>
      <c r="G698" t="s">
        <v>4234</v>
      </c>
    </row>
    <row r="699" spans="1:7" ht="16.5" x14ac:dyDescent="0.35">
      <c r="A699" s="24" t="s">
        <v>4240</v>
      </c>
      <c r="B699" s="26" t="s">
        <v>4427</v>
      </c>
      <c r="C699" s="74">
        <v>195623</v>
      </c>
      <c r="D699" s="11" t="s">
        <v>3229</v>
      </c>
      <c r="E699" s="11" t="s">
        <v>3230</v>
      </c>
      <c r="F699" s="11" t="s">
        <v>5311</v>
      </c>
      <c r="G699" t="s">
        <v>4234</v>
      </c>
    </row>
    <row r="700" spans="1:7" ht="16.5" x14ac:dyDescent="0.35">
      <c r="A700" s="24" t="s">
        <v>4240</v>
      </c>
      <c r="B700" s="26" t="s">
        <v>4427</v>
      </c>
      <c r="C700" s="74">
        <v>195620</v>
      </c>
      <c r="D700" s="11" t="s">
        <v>3233</v>
      </c>
      <c r="E700" s="11" t="s">
        <v>2413</v>
      </c>
      <c r="F700" s="11" t="s">
        <v>5363</v>
      </c>
      <c r="G700" t="s">
        <v>4234</v>
      </c>
    </row>
    <row r="701" spans="1:7" ht="16.5" x14ac:dyDescent="0.35">
      <c r="A701" s="24" t="s">
        <v>4240</v>
      </c>
      <c r="B701" s="26" t="s">
        <v>4428</v>
      </c>
      <c r="C701" s="74">
        <v>195624</v>
      </c>
      <c r="D701" s="11" t="s">
        <v>1354</v>
      </c>
      <c r="E701" s="11" t="s">
        <v>1355</v>
      </c>
      <c r="F701" s="11" t="s">
        <v>5234</v>
      </c>
      <c r="G701" t="s">
        <v>4234</v>
      </c>
    </row>
    <row r="702" spans="1:7" ht="16.5" x14ac:dyDescent="0.35">
      <c r="A702" s="24" t="s">
        <v>4240</v>
      </c>
      <c r="B702" s="26" t="s">
        <v>4428</v>
      </c>
      <c r="C702" s="74">
        <v>195629</v>
      </c>
      <c r="D702" s="11" t="s">
        <v>3269</v>
      </c>
      <c r="E702" s="11" t="s">
        <v>3270</v>
      </c>
      <c r="F702" s="11" t="s">
        <v>5254</v>
      </c>
      <c r="G702" t="s">
        <v>4234</v>
      </c>
    </row>
    <row r="703" spans="1:7" ht="16.5" x14ac:dyDescent="0.35">
      <c r="A703" s="24" t="s">
        <v>4240</v>
      </c>
      <c r="B703" s="26" t="s">
        <v>4428</v>
      </c>
      <c r="C703" s="74">
        <v>195627</v>
      </c>
      <c r="D703" s="11" t="s">
        <v>1834</v>
      </c>
      <c r="E703" s="11" t="s">
        <v>1835</v>
      </c>
      <c r="F703" s="11" t="s">
        <v>5264</v>
      </c>
      <c r="G703" t="s">
        <v>4234</v>
      </c>
    </row>
    <row r="704" spans="1:7" ht="16.5" x14ac:dyDescent="0.35">
      <c r="A704" s="24" t="s">
        <v>4240</v>
      </c>
      <c r="B704" s="26" t="s">
        <v>4428</v>
      </c>
      <c r="C704" s="74">
        <v>195625</v>
      </c>
      <c r="D704" s="11" t="s">
        <v>3261</v>
      </c>
      <c r="E704" s="11" t="s">
        <v>3262</v>
      </c>
      <c r="F704" s="11" t="s">
        <v>5279</v>
      </c>
      <c r="G704" t="s">
        <v>4234</v>
      </c>
    </row>
    <row r="705" spans="1:7" ht="16.5" x14ac:dyDescent="0.35">
      <c r="A705" s="24" t="s">
        <v>4240</v>
      </c>
      <c r="B705" s="26" t="s">
        <v>4428</v>
      </c>
      <c r="C705" s="74">
        <v>195628</v>
      </c>
      <c r="D705" s="11" t="s">
        <v>1642</v>
      </c>
      <c r="E705" s="11" t="s">
        <v>1643</v>
      </c>
      <c r="F705" s="11" t="s">
        <v>5300</v>
      </c>
      <c r="G705" t="s">
        <v>4234</v>
      </c>
    </row>
    <row r="706" spans="1:7" ht="16.5" x14ac:dyDescent="0.35">
      <c r="A706" s="24" t="s">
        <v>4240</v>
      </c>
      <c r="B706" s="26" t="s">
        <v>4428</v>
      </c>
      <c r="C706" s="74">
        <v>195630</v>
      </c>
      <c r="D706" s="11" t="s">
        <v>3272</v>
      </c>
      <c r="E706" s="11" t="s">
        <v>3273</v>
      </c>
      <c r="F706" s="11" t="s">
        <v>5319</v>
      </c>
      <c r="G706" t="s">
        <v>4234</v>
      </c>
    </row>
    <row r="707" spans="1:7" ht="16.5" x14ac:dyDescent="0.35">
      <c r="A707" s="24" t="s">
        <v>4240</v>
      </c>
      <c r="B707" s="26" t="s">
        <v>4428</v>
      </c>
      <c r="C707" s="74">
        <v>195631</v>
      </c>
      <c r="D707" s="11" t="s">
        <v>3275</v>
      </c>
      <c r="E707" s="11" t="s">
        <v>3276</v>
      </c>
      <c r="F707" s="11" t="s">
        <v>5353</v>
      </c>
      <c r="G707" t="s">
        <v>4234</v>
      </c>
    </row>
    <row r="708" spans="1:7" ht="16.5" x14ac:dyDescent="0.35">
      <c r="A708" s="24" t="s">
        <v>4240</v>
      </c>
      <c r="B708" s="26" t="s">
        <v>4428</v>
      </c>
      <c r="C708" s="74">
        <v>195626</v>
      </c>
      <c r="D708" s="11" t="s">
        <v>3264</v>
      </c>
      <c r="E708" s="11" t="s">
        <v>3265</v>
      </c>
      <c r="F708" s="11" t="s">
        <v>5373</v>
      </c>
      <c r="G708" t="s">
        <v>4234</v>
      </c>
    </row>
    <row r="709" spans="1:7" ht="16.5" x14ac:dyDescent="0.35">
      <c r="A709" s="24" t="s">
        <v>4240</v>
      </c>
      <c r="B709" s="26" t="s">
        <v>4429</v>
      </c>
      <c r="C709" s="74">
        <v>195632</v>
      </c>
      <c r="D709" s="11" t="s">
        <v>1358</v>
      </c>
      <c r="E709" s="11" t="s">
        <v>1359</v>
      </c>
      <c r="F709" s="11" t="s">
        <v>5246</v>
      </c>
      <c r="G709" t="s">
        <v>4234</v>
      </c>
    </row>
    <row r="710" spans="1:7" ht="16.5" x14ac:dyDescent="0.35">
      <c r="A710" s="24" t="s">
        <v>4240</v>
      </c>
      <c r="B710" s="26" t="s">
        <v>4429</v>
      </c>
      <c r="C710" s="74">
        <v>195635</v>
      </c>
      <c r="D710" s="11" t="s">
        <v>3286</v>
      </c>
      <c r="E710" s="11" t="s">
        <v>3287</v>
      </c>
      <c r="F710" s="11" t="s">
        <v>5253</v>
      </c>
      <c r="G710" t="s">
        <v>4234</v>
      </c>
    </row>
    <row r="711" spans="1:7" ht="16.5" x14ac:dyDescent="0.35">
      <c r="A711" s="24" t="s">
        <v>4240</v>
      </c>
      <c r="B711" s="26" t="s">
        <v>4429</v>
      </c>
      <c r="C711" s="74">
        <v>195638</v>
      </c>
      <c r="D711" s="11" t="s">
        <v>3282</v>
      </c>
      <c r="E711" s="11" t="s">
        <v>3283</v>
      </c>
      <c r="F711" s="11" t="s">
        <v>5293</v>
      </c>
      <c r="G711" t="s">
        <v>4234</v>
      </c>
    </row>
    <row r="712" spans="1:7" ht="16.5" x14ac:dyDescent="0.35">
      <c r="A712" s="24" t="s">
        <v>4240</v>
      </c>
      <c r="B712" s="26" t="s">
        <v>4429</v>
      </c>
      <c r="C712" s="74">
        <v>195636</v>
      </c>
      <c r="D712" s="11" t="s">
        <v>3291</v>
      </c>
      <c r="E712" s="11" t="s">
        <v>3292</v>
      </c>
      <c r="F712" s="11" t="s">
        <v>5309</v>
      </c>
      <c r="G712" t="s">
        <v>4234</v>
      </c>
    </row>
    <row r="713" spans="1:7" ht="16.5" x14ac:dyDescent="0.35">
      <c r="A713" s="24" t="s">
        <v>4240</v>
      </c>
      <c r="B713" s="26" t="s">
        <v>4429</v>
      </c>
      <c r="C713" s="74">
        <v>195639</v>
      </c>
      <c r="D713" s="11" t="s">
        <v>3272</v>
      </c>
      <c r="E713" s="11" t="s">
        <v>3273</v>
      </c>
      <c r="F713" s="11" t="s">
        <v>5320</v>
      </c>
      <c r="G713" t="s">
        <v>4234</v>
      </c>
    </row>
    <row r="714" spans="1:7" ht="16.5" x14ac:dyDescent="0.35">
      <c r="A714" s="24" t="s">
        <v>4240</v>
      </c>
      <c r="B714" s="26" t="s">
        <v>4429</v>
      </c>
      <c r="C714" s="74">
        <v>195637</v>
      </c>
      <c r="D714" s="11" t="s">
        <v>3278</v>
      </c>
      <c r="E714" s="11" t="s">
        <v>3279</v>
      </c>
      <c r="F714" s="11" t="s">
        <v>5331</v>
      </c>
      <c r="G714" t="s">
        <v>4234</v>
      </c>
    </row>
    <row r="715" spans="1:7" ht="16.5" x14ac:dyDescent="0.35">
      <c r="A715" s="24" t="s">
        <v>4240</v>
      </c>
      <c r="B715" s="26" t="s">
        <v>4429</v>
      </c>
      <c r="C715" s="74">
        <v>195634</v>
      </c>
      <c r="D715" s="11" t="s">
        <v>1245</v>
      </c>
      <c r="E715" s="11" t="s">
        <v>1246</v>
      </c>
      <c r="F715" s="11" t="s">
        <v>5355</v>
      </c>
      <c r="G715" t="s">
        <v>4234</v>
      </c>
    </row>
    <row r="716" spans="1:7" ht="16.5" x14ac:dyDescent="0.35">
      <c r="A716" s="24" t="s">
        <v>4240</v>
      </c>
      <c r="B716" s="26" t="s">
        <v>4429</v>
      </c>
      <c r="C716" s="74">
        <v>195633</v>
      </c>
      <c r="D716" s="11" t="s">
        <v>1461</v>
      </c>
      <c r="E716" s="11" t="s">
        <v>1462</v>
      </c>
      <c r="F716" s="11" t="s">
        <v>5393</v>
      </c>
      <c r="G716" t="s">
        <v>4234</v>
      </c>
    </row>
    <row r="717" spans="1:7" ht="16.5" x14ac:dyDescent="0.35">
      <c r="A717" s="24" t="s">
        <v>4240</v>
      </c>
      <c r="B717" s="26" t="s">
        <v>7190</v>
      </c>
      <c r="C717" s="74">
        <v>195642</v>
      </c>
      <c r="D717" s="11" t="s">
        <v>3272</v>
      </c>
      <c r="E717" s="11" t="s">
        <v>3273</v>
      </c>
      <c r="F717" s="11" t="s">
        <v>5321</v>
      </c>
      <c r="G717" t="s">
        <v>4234</v>
      </c>
    </row>
    <row r="718" spans="1:7" ht="16.5" x14ac:dyDescent="0.35">
      <c r="A718" s="24" t="s">
        <v>4240</v>
      </c>
      <c r="B718" s="26" t="s">
        <v>7190</v>
      </c>
      <c r="C718" s="74">
        <v>195643</v>
      </c>
      <c r="D718" s="11" t="s">
        <v>673</v>
      </c>
      <c r="E718" s="11" t="s">
        <v>3296</v>
      </c>
      <c r="F718" s="11" t="s">
        <v>5335</v>
      </c>
      <c r="G718" t="s">
        <v>4234</v>
      </c>
    </row>
    <row r="719" spans="1:7" ht="16.5" x14ac:dyDescent="0.35">
      <c r="A719" s="24" t="s">
        <v>4240</v>
      </c>
      <c r="B719" s="26" t="s">
        <v>7190</v>
      </c>
      <c r="C719" s="74">
        <v>195641</v>
      </c>
      <c r="D719" s="11" t="s">
        <v>3294</v>
      </c>
      <c r="E719" s="11" t="s">
        <v>3295</v>
      </c>
      <c r="F719" s="11" t="s">
        <v>5348</v>
      </c>
      <c r="G719" t="s">
        <v>4234</v>
      </c>
    </row>
    <row r="720" spans="1:7" ht="16.5" x14ac:dyDescent="0.35">
      <c r="A720" s="24" t="s">
        <v>4240</v>
      </c>
      <c r="B720" s="26" t="s">
        <v>7190</v>
      </c>
      <c r="C720" s="74">
        <v>195640</v>
      </c>
      <c r="D720" s="11" t="s">
        <v>1362</v>
      </c>
      <c r="E720" s="11" t="s">
        <v>1363</v>
      </c>
      <c r="F720" s="11" t="s">
        <v>7298</v>
      </c>
      <c r="G720" t="s">
        <v>4234</v>
      </c>
    </row>
    <row r="721" spans="1:7" ht="16.5" x14ac:dyDescent="0.35">
      <c r="A721" s="24" t="s">
        <v>4240</v>
      </c>
      <c r="B721" s="26" t="s">
        <v>4430</v>
      </c>
      <c r="C721" s="74">
        <v>195645</v>
      </c>
      <c r="D721" s="11" t="s">
        <v>3302</v>
      </c>
      <c r="E721" s="11" t="s">
        <v>3303</v>
      </c>
      <c r="F721" s="11" t="s">
        <v>5284</v>
      </c>
      <c r="G721" t="s">
        <v>4234</v>
      </c>
    </row>
    <row r="722" spans="1:7" ht="16.5" x14ac:dyDescent="0.35">
      <c r="A722" s="24" t="s">
        <v>4240</v>
      </c>
      <c r="B722" s="26" t="s">
        <v>4430</v>
      </c>
      <c r="C722" s="74">
        <v>195646</v>
      </c>
      <c r="D722" s="11" t="s">
        <v>3297</v>
      </c>
      <c r="E722" s="11" t="s">
        <v>3298</v>
      </c>
      <c r="F722" s="11" t="s">
        <v>5291</v>
      </c>
      <c r="G722" t="s">
        <v>4234</v>
      </c>
    </row>
    <row r="723" spans="1:7" ht="16.5" x14ac:dyDescent="0.35">
      <c r="A723" s="24" t="s">
        <v>4240</v>
      </c>
      <c r="B723" s="26" t="s">
        <v>4430</v>
      </c>
      <c r="C723" s="74">
        <v>195644</v>
      </c>
      <c r="D723" s="11" t="s">
        <v>2972</v>
      </c>
      <c r="E723" s="11" t="s">
        <v>2973</v>
      </c>
      <c r="F723" s="11" t="s">
        <v>5367</v>
      </c>
      <c r="G723" t="s">
        <v>4234</v>
      </c>
    </row>
    <row r="724" spans="1:7" ht="16.5" x14ac:dyDescent="0.35">
      <c r="A724" s="24" t="s">
        <v>4240</v>
      </c>
      <c r="B724" s="26" t="s">
        <v>4430</v>
      </c>
      <c r="C724" s="74">
        <v>195647</v>
      </c>
      <c r="D724" s="11" t="s">
        <v>1019</v>
      </c>
      <c r="E724" s="11" t="s">
        <v>1020</v>
      </c>
      <c r="F724" s="11" t="s">
        <v>5377</v>
      </c>
      <c r="G724" t="s">
        <v>4234</v>
      </c>
    </row>
    <row r="725" spans="1:7" ht="16.5" x14ac:dyDescent="0.35">
      <c r="A725" s="24" t="s">
        <v>4240</v>
      </c>
      <c r="B725" s="26" t="s">
        <v>4431</v>
      </c>
      <c r="C725" s="74">
        <v>195648</v>
      </c>
      <c r="D725" s="11" t="s">
        <v>3311</v>
      </c>
      <c r="E725" s="11" t="s">
        <v>3312</v>
      </c>
      <c r="F725" s="11" t="s">
        <v>5255</v>
      </c>
      <c r="G725" t="s">
        <v>4234</v>
      </c>
    </row>
    <row r="726" spans="1:7" ht="16.5" x14ac:dyDescent="0.35">
      <c r="A726" s="24" t="s">
        <v>4240</v>
      </c>
      <c r="B726" s="26" t="s">
        <v>4431</v>
      </c>
      <c r="C726" s="74">
        <v>195649</v>
      </c>
      <c r="D726" s="11" t="s">
        <v>3305</v>
      </c>
      <c r="E726" s="11" t="s">
        <v>3306</v>
      </c>
      <c r="F726" s="11" t="s">
        <v>5256</v>
      </c>
      <c r="G726" t="s">
        <v>4234</v>
      </c>
    </row>
    <row r="727" spans="1:7" ht="16.5" x14ac:dyDescent="0.35">
      <c r="A727" s="24" t="s">
        <v>4240</v>
      </c>
      <c r="B727" s="26" t="s">
        <v>4431</v>
      </c>
      <c r="C727" s="74">
        <v>195650</v>
      </c>
      <c r="D727" s="11" t="s">
        <v>3308</v>
      </c>
      <c r="E727" s="11" t="s">
        <v>3309</v>
      </c>
      <c r="F727" s="11" t="s">
        <v>5322</v>
      </c>
      <c r="G727" t="s">
        <v>4234</v>
      </c>
    </row>
    <row r="728" spans="1:7" ht="16.5" x14ac:dyDescent="0.35">
      <c r="A728" s="24" t="s">
        <v>4240</v>
      </c>
      <c r="B728" s="26" t="s">
        <v>4432</v>
      </c>
      <c r="C728" s="74">
        <v>195653</v>
      </c>
      <c r="D728" s="11" t="s">
        <v>3318</v>
      </c>
      <c r="E728" s="11" t="s">
        <v>3319</v>
      </c>
      <c r="F728" s="11" t="s">
        <v>5244</v>
      </c>
      <c r="G728" t="s">
        <v>4234</v>
      </c>
    </row>
    <row r="729" spans="1:7" ht="16.5" x14ac:dyDescent="0.35">
      <c r="A729" s="24" t="s">
        <v>4240</v>
      </c>
      <c r="B729" s="26" t="s">
        <v>4432</v>
      </c>
      <c r="C729" s="74">
        <v>195652</v>
      </c>
      <c r="D729" s="11" t="s">
        <v>3315</v>
      </c>
      <c r="E729" s="11" t="s">
        <v>3316</v>
      </c>
      <c r="F729" s="11" t="s">
        <v>5327</v>
      </c>
      <c r="G729" t="s">
        <v>4234</v>
      </c>
    </row>
    <row r="730" spans="1:7" ht="16.5" x14ac:dyDescent="0.35">
      <c r="A730" s="24" t="s">
        <v>4240</v>
      </c>
      <c r="B730" s="26" t="s">
        <v>4432</v>
      </c>
      <c r="C730" s="74">
        <v>195651</v>
      </c>
      <c r="D730" s="11" t="s">
        <v>915</v>
      </c>
      <c r="E730" s="11" t="s">
        <v>1374</v>
      </c>
      <c r="F730" s="11" t="s">
        <v>5340</v>
      </c>
      <c r="G730" t="s">
        <v>4234</v>
      </c>
    </row>
    <row r="731" spans="1:7" ht="16.5" x14ac:dyDescent="0.35">
      <c r="A731" s="24" t="s">
        <v>4240</v>
      </c>
      <c r="B731" s="26" t="s">
        <v>4432</v>
      </c>
      <c r="C731" s="74">
        <v>195654</v>
      </c>
      <c r="D731" s="11" t="s">
        <v>1197</v>
      </c>
      <c r="E731" s="11" t="s">
        <v>1198</v>
      </c>
      <c r="F731" s="11" t="s">
        <v>5358</v>
      </c>
      <c r="G731" t="s">
        <v>4234</v>
      </c>
    </row>
    <row r="732" spans="1:7" ht="16.5" x14ac:dyDescent="0.35">
      <c r="A732" s="24" t="s">
        <v>4240</v>
      </c>
      <c r="B732" s="26" t="s">
        <v>4433</v>
      </c>
      <c r="C732" s="74">
        <v>195655</v>
      </c>
      <c r="D732" s="11" t="s">
        <v>1377</v>
      </c>
      <c r="E732" s="11" t="s">
        <v>1378</v>
      </c>
      <c r="F732" s="11" t="s">
        <v>5215</v>
      </c>
      <c r="G732" t="s">
        <v>4234</v>
      </c>
    </row>
    <row r="733" spans="1:7" ht="16.5" x14ac:dyDescent="0.35">
      <c r="A733" s="24" t="s">
        <v>4240</v>
      </c>
      <c r="B733" s="26" t="s">
        <v>4433</v>
      </c>
      <c r="C733" s="74">
        <v>195656</v>
      </c>
      <c r="D733" s="11" t="s">
        <v>3323</v>
      </c>
      <c r="E733" s="11" t="s">
        <v>3324</v>
      </c>
      <c r="F733" s="11" t="s">
        <v>5252</v>
      </c>
      <c r="G733" t="s">
        <v>4234</v>
      </c>
    </row>
    <row r="734" spans="1:7" ht="16.5" x14ac:dyDescent="0.35">
      <c r="A734" s="24" t="s">
        <v>4240</v>
      </c>
      <c r="B734" s="26" t="s">
        <v>4434</v>
      </c>
      <c r="C734" s="74">
        <v>195659</v>
      </c>
      <c r="D734" s="11" t="s">
        <v>3326</v>
      </c>
      <c r="E734" s="11" t="s">
        <v>3327</v>
      </c>
      <c r="F734" s="11" t="s">
        <v>5225</v>
      </c>
      <c r="G734" t="s">
        <v>4234</v>
      </c>
    </row>
    <row r="735" spans="1:7" ht="16.5" x14ac:dyDescent="0.35">
      <c r="A735" s="24" t="s">
        <v>4240</v>
      </c>
      <c r="B735" s="26" t="s">
        <v>4434</v>
      </c>
      <c r="C735" s="74">
        <v>195657</v>
      </c>
      <c r="D735" s="11" t="s">
        <v>1381</v>
      </c>
      <c r="E735" s="11" t="s">
        <v>1382</v>
      </c>
      <c r="F735" s="11" t="s">
        <v>5287</v>
      </c>
      <c r="G735" t="s">
        <v>4234</v>
      </c>
    </row>
    <row r="736" spans="1:7" ht="16.5" x14ac:dyDescent="0.35">
      <c r="A736" s="24" t="s">
        <v>4240</v>
      </c>
      <c r="B736" s="26" t="s">
        <v>4434</v>
      </c>
      <c r="C736" s="74">
        <v>195658</v>
      </c>
      <c r="D736" s="11" t="s">
        <v>3333</v>
      </c>
      <c r="E736" s="11" t="s">
        <v>3334</v>
      </c>
      <c r="F736" s="11" t="s">
        <v>5346</v>
      </c>
      <c r="G736" t="s">
        <v>4234</v>
      </c>
    </row>
    <row r="737" spans="1:7" ht="16.5" x14ac:dyDescent="0.35">
      <c r="A737" s="24" t="s">
        <v>4240</v>
      </c>
      <c r="B737" s="26" t="s">
        <v>4434</v>
      </c>
      <c r="C737" s="74">
        <v>195660</v>
      </c>
      <c r="D737" s="11" t="s">
        <v>3329</v>
      </c>
      <c r="E737" s="11" t="s">
        <v>3330</v>
      </c>
      <c r="F737" s="11" t="s">
        <v>5383</v>
      </c>
      <c r="G737" t="s">
        <v>4234</v>
      </c>
    </row>
    <row r="738" spans="1:7" ht="16.5" x14ac:dyDescent="0.35">
      <c r="A738" s="24" t="s">
        <v>4241</v>
      </c>
      <c r="B738" s="26" t="s">
        <v>4435</v>
      </c>
      <c r="C738" s="74">
        <v>195661</v>
      </c>
      <c r="D738" s="11" t="s">
        <v>1385</v>
      </c>
      <c r="E738" s="11" t="s">
        <v>1386</v>
      </c>
      <c r="F738" s="11" t="s">
        <v>5487</v>
      </c>
      <c r="G738" t="s">
        <v>4234</v>
      </c>
    </row>
    <row r="739" spans="1:7" ht="16.5" x14ac:dyDescent="0.35">
      <c r="A739" s="24" t="s">
        <v>4241</v>
      </c>
      <c r="B739" s="26" t="s">
        <v>4436</v>
      </c>
      <c r="C739" s="74">
        <v>195665</v>
      </c>
      <c r="D739" s="11" t="s">
        <v>3342</v>
      </c>
      <c r="E739" s="11" t="s">
        <v>3343</v>
      </c>
      <c r="F739" s="11" t="s">
        <v>5484</v>
      </c>
      <c r="G739" t="s">
        <v>4234</v>
      </c>
    </row>
    <row r="740" spans="1:7" ht="16.5" x14ac:dyDescent="0.35">
      <c r="A740" s="24" t="s">
        <v>4241</v>
      </c>
      <c r="B740" s="26" t="s">
        <v>4436</v>
      </c>
      <c r="C740" s="74">
        <v>195662</v>
      </c>
      <c r="D740" s="11" t="s">
        <v>1389</v>
      </c>
      <c r="E740" s="11" t="s">
        <v>1390</v>
      </c>
      <c r="F740" s="11" t="s">
        <v>5494</v>
      </c>
      <c r="G740" t="s">
        <v>4234</v>
      </c>
    </row>
    <row r="741" spans="1:7" ht="16.5" x14ac:dyDescent="0.35">
      <c r="A741" s="24" t="s">
        <v>4241</v>
      </c>
      <c r="B741" s="26" t="s">
        <v>4436</v>
      </c>
      <c r="C741" s="74">
        <v>195664</v>
      </c>
      <c r="D741" s="11" t="s">
        <v>2092</v>
      </c>
      <c r="E741" s="11" t="s">
        <v>2093</v>
      </c>
      <c r="F741" s="11" t="s">
        <v>5518</v>
      </c>
      <c r="G741" t="s">
        <v>4234</v>
      </c>
    </row>
    <row r="742" spans="1:7" ht="16.5" x14ac:dyDescent="0.35">
      <c r="A742" s="24" t="s">
        <v>4241</v>
      </c>
      <c r="B742" s="26" t="s">
        <v>4436</v>
      </c>
      <c r="C742" s="74">
        <v>195666</v>
      </c>
      <c r="D742" s="11" t="s">
        <v>1019</v>
      </c>
      <c r="E742" s="11" t="s">
        <v>1020</v>
      </c>
      <c r="F742" s="11" t="s">
        <v>5523</v>
      </c>
      <c r="G742" t="s">
        <v>4234</v>
      </c>
    </row>
    <row r="743" spans="1:7" ht="16.5" x14ac:dyDescent="0.35">
      <c r="A743" s="24" t="s">
        <v>4241</v>
      </c>
      <c r="B743" s="26" t="s">
        <v>4436</v>
      </c>
      <c r="C743" s="74">
        <v>195663</v>
      </c>
      <c r="D743" s="11" t="s">
        <v>3338</v>
      </c>
      <c r="E743" s="11" t="s">
        <v>3339</v>
      </c>
      <c r="F743" s="11" t="s">
        <v>5524</v>
      </c>
      <c r="G743" t="s">
        <v>4234</v>
      </c>
    </row>
    <row r="744" spans="1:7" ht="16.5" x14ac:dyDescent="0.35">
      <c r="A744" s="24" t="s">
        <v>4241</v>
      </c>
      <c r="B744" s="26" t="s">
        <v>4437</v>
      </c>
      <c r="C744" s="74">
        <v>195668</v>
      </c>
      <c r="D744" s="11" t="s">
        <v>3347</v>
      </c>
      <c r="E744" s="11" t="s">
        <v>3348</v>
      </c>
      <c r="F744" s="11" t="s">
        <v>5402</v>
      </c>
      <c r="G744" t="s">
        <v>4234</v>
      </c>
    </row>
    <row r="745" spans="1:7" ht="16.5" x14ac:dyDescent="0.35">
      <c r="A745" s="24" t="s">
        <v>4241</v>
      </c>
      <c r="B745" s="26" t="s">
        <v>4437</v>
      </c>
      <c r="C745" s="74">
        <v>195667</v>
      </c>
      <c r="D745" s="11" t="s">
        <v>1393</v>
      </c>
      <c r="E745" s="11" t="s">
        <v>1394</v>
      </c>
      <c r="F745" s="11" t="s">
        <v>5492</v>
      </c>
      <c r="G745" t="s">
        <v>4234</v>
      </c>
    </row>
    <row r="746" spans="1:7" ht="16.5" x14ac:dyDescent="0.35">
      <c r="A746" s="24" t="s">
        <v>4241</v>
      </c>
      <c r="B746" s="26" t="s">
        <v>7191</v>
      </c>
      <c r="C746" s="74">
        <v>195669</v>
      </c>
      <c r="D746" s="11" t="s">
        <v>1397</v>
      </c>
      <c r="E746" s="11" t="s">
        <v>1398</v>
      </c>
      <c r="F746" s="11" t="s">
        <v>5411</v>
      </c>
      <c r="G746" t="s">
        <v>4234</v>
      </c>
    </row>
    <row r="747" spans="1:7" ht="16.5" x14ac:dyDescent="0.35">
      <c r="A747" s="24" t="s">
        <v>4241</v>
      </c>
      <c r="B747" s="26" t="s">
        <v>7191</v>
      </c>
      <c r="C747" s="74">
        <v>195670</v>
      </c>
      <c r="D747" s="11" t="s">
        <v>3350</v>
      </c>
      <c r="E747" s="11" t="s">
        <v>3351</v>
      </c>
      <c r="F747" s="11" t="s">
        <v>5458</v>
      </c>
      <c r="G747" t="s">
        <v>4234</v>
      </c>
    </row>
    <row r="748" spans="1:7" ht="16.5" x14ac:dyDescent="0.35">
      <c r="A748" s="24" t="s">
        <v>4241</v>
      </c>
      <c r="B748" s="26" t="s">
        <v>4438</v>
      </c>
      <c r="C748" s="74">
        <v>195671</v>
      </c>
      <c r="D748" s="11" t="s">
        <v>1401</v>
      </c>
      <c r="E748" s="11" t="s">
        <v>1402</v>
      </c>
      <c r="F748" s="11" t="s">
        <v>5414</v>
      </c>
      <c r="G748" t="s">
        <v>4234</v>
      </c>
    </row>
    <row r="749" spans="1:7" ht="16.5" x14ac:dyDescent="0.35">
      <c r="A749" s="24" t="s">
        <v>4241</v>
      </c>
      <c r="B749" s="26" t="s">
        <v>4438</v>
      </c>
      <c r="C749" s="74">
        <v>195673</v>
      </c>
      <c r="D749" s="11" t="s">
        <v>3356</v>
      </c>
      <c r="E749" s="11" t="s">
        <v>3357</v>
      </c>
      <c r="F749" s="11" t="s">
        <v>5501</v>
      </c>
      <c r="G749" t="s">
        <v>4234</v>
      </c>
    </row>
    <row r="750" spans="1:7" ht="16.5" x14ac:dyDescent="0.35">
      <c r="A750" s="24" t="s">
        <v>4241</v>
      </c>
      <c r="B750" s="26" t="s">
        <v>4438</v>
      </c>
      <c r="C750" s="74">
        <v>195672</v>
      </c>
      <c r="D750" s="11" t="s">
        <v>3353</v>
      </c>
      <c r="E750" s="11" t="s">
        <v>3354</v>
      </c>
      <c r="F750" s="11" t="s">
        <v>5546</v>
      </c>
      <c r="G750" t="s">
        <v>4234</v>
      </c>
    </row>
    <row r="751" spans="1:7" ht="16.5" x14ac:dyDescent="0.35">
      <c r="A751" s="24" t="s">
        <v>4241</v>
      </c>
      <c r="B751" s="26" t="s">
        <v>4439</v>
      </c>
      <c r="C751" s="74">
        <v>195674</v>
      </c>
      <c r="D751" s="11" t="s">
        <v>1405</v>
      </c>
      <c r="E751" s="11" t="s">
        <v>1406</v>
      </c>
      <c r="F751" s="11" t="s">
        <v>5428</v>
      </c>
      <c r="G751" t="s">
        <v>4234</v>
      </c>
    </row>
    <row r="752" spans="1:7" ht="16.5" x14ac:dyDescent="0.35">
      <c r="A752" s="24" t="s">
        <v>4241</v>
      </c>
      <c r="B752" s="26" t="s">
        <v>4440</v>
      </c>
      <c r="C752" s="74">
        <v>195675</v>
      </c>
      <c r="D752" s="11" t="s">
        <v>1409</v>
      </c>
      <c r="E752" s="11" t="s">
        <v>1410</v>
      </c>
      <c r="F752" s="11" t="s">
        <v>5398</v>
      </c>
      <c r="G752" t="s">
        <v>4234</v>
      </c>
    </row>
    <row r="753" spans="1:7" ht="16.5" x14ac:dyDescent="0.35">
      <c r="A753" s="24" t="s">
        <v>4241</v>
      </c>
      <c r="B753" s="26" t="s">
        <v>4441</v>
      </c>
      <c r="C753" s="74">
        <v>195678</v>
      </c>
      <c r="D753" s="11" t="s">
        <v>3367</v>
      </c>
      <c r="E753" s="11" t="s">
        <v>3368</v>
      </c>
      <c r="F753" s="11" t="s">
        <v>5406</v>
      </c>
      <c r="G753" t="s">
        <v>4234</v>
      </c>
    </row>
    <row r="754" spans="1:7" ht="16.5" x14ac:dyDescent="0.35">
      <c r="A754" s="24" t="s">
        <v>4241</v>
      </c>
      <c r="B754" s="26" t="s">
        <v>4441</v>
      </c>
      <c r="C754" s="74">
        <v>195676</v>
      </c>
      <c r="D754" s="11" t="s">
        <v>3361</v>
      </c>
      <c r="E754" s="11" t="s">
        <v>3362</v>
      </c>
      <c r="F754" s="11" t="s">
        <v>5423</v>
      </c>
      <c r="G754" t="s">
        <v>4234</v>
      </c>
    </row>
    <row r="755" spans="1:7" ht="16.5" x14ac:dyDescent="0.35">
      <c r="A755" s="24" t="s">
        <v>4241</v>
      </c>
      <c r="B755" s="26" t="s">
        <v>4441</v>
      </c>
      <c r="C755" s="74">
        <v>195677</v>
      </c>
      <c r="D755" s="11" t="s">
        <v>3364</v>
      </c>
      <c r="E755" s="11" t="s">
        <v>3365</v>
      </c>
      <c r="F755" s="11" t="s">
        <v>5542</v>
      </c>
      <c r="G755" t="s">
        <v>4234</v>
      </c>
    </row>
    <row r="756" spans="1:7" ht="16.5" x14ac:dyDescent="0.35">
      <c r="A756" s="24" t="s">
        <v>4241</v>
      </c>
      <c r="B756" s="26" t="s">
        <v>4442</v>
      </c>
      <c r="C756" s="74">
        <v>195681</v>
      </c>
      <c r="D756" s="11" t="s">
        <v>1449</v>
      </c>
      <c r="E756" s="11" t="s">
        <v>1450</v>
      </c>
      <c r="F756" s="11" t="s">
        <v>5418</v>
      </c>
      <c r="G756" t="s">
        <v>4234</v>
      </c>
    </row>
    <row r="757" spans="1:7" ht="16.5" x14ac:dyDescent="0.35">
      <c r="A757" s="24" t="s">
        <v>4241</v>
      </c>
      <c r="B757" s="26" t="s">
        <v>4442</v>
      </c>
      <c r="C757" s="74">
        <v>195680</v>
      </c>
      <c r="D757" s="11" t="s">
        <v>3371</v>
      </c>
      <c r="E757" s="11" t="s">
        <v>3372</v>
      </c>
      <c r="F757" s="11" t="s">
        <v>5443</v>
      </c>
      <c r="G757" t="s">
        <v>4234</v>
      </c>
    </row>
    <row r="758" spans="1:7" ht="16.5" x14ac:dyDescent="0.35">
      <c r="A758" s="24" t="s">
        <v>4241</v>
      </c>
      <c r="B758" s="26" t="s">
        <v>4442</v>
      </c>
      <c r="C758" s="74">
        <v>195682</v>
      </c>
      <c r="D758" s="11" t="s">
        <v>3375</v>
      </c>
      <c r="E758" s="11" t="s">
        <v>3376</v>
      </c>
      <c r="F758" s="11" t="s">
        <v>5499</v>
      </c>
      <c r="G758" t="s">
        <v>4234</v>
      </c>
    </row>
    <row r="759" spans="1:7" ht="16.5" x14ac:dyDescent="0.35">
      <c r="A759" s="24" t="s">
        <v>4241</v>
      </c>
      <c r="B759" s="26" t="s">
        <v>4442</v>
      </c>
      <c r="C759" s="74">
        <v>195679</v>
      </c>
      <c r="D759" s="11" t="s">
        <v>1417</v>
      </c>
      <c r="E759" s="11" t="s">
        <v>1418</v>
      </c>
      <c r="F759" s="11" t="s">
        <v>5555</v>
      </c>
      <c r="G759" t="s">
        <v>4234</v>
      </c>
    </row>
    <row r="760" spans="1:7" ht="16.5" x14ac:dyDescent="0.35">
      <c r="A760" s="24" t="s">
        <v>4241</v>
      </c>
      <c r="B760" s="26" t="s">
        <v>4443</v>
      </c>
      <c r="C760" s="74">
        <v>195684</v>
      </c>
      <c r="D760" s="11" t="s">
        <v>3367</v>
      </c>
      <c r="E760" s="11" t="s">
        <v>3368</v>
      </c>
      <c r="F760" s="11" t="s">
        <v>5407</v>
      </c>
      <c r="G760" t="s">
        <v>4234</v>
      </c>
    </row>
    <row r="761" spans="1:7" ht="16.5" x14ac:dyDescent="0.35">
      <c r="A761" s="24" t="s">
        <v>4241</v>
      </c>
      <c r="B761" s="26" t="s">
        <v>4443</v>
      </c>
      <c r="C761" s="74">
        <v>195683</v>
      </c>
      <c r="D761" s="11" t="s">
        <v>1421</v>
      </c>
      <c r="E761" s="11" t="s">
        <v>1422</v>
      </c>
      <c r="F761" s="11" t="s">
        <v>5511</v>
      </c>
      <c r="G761" t="s">
        <v>4234</v>
      </c>
    </row>
    <row r="762" spans="1:7" ht="16.5" x14ac:dyDescent="0.35">
      <c r="A762" s="24" t="s">
        <v>4241</v>
      </c>
      <c r="B762" s="26" t="s">
        <v>4444</v>
      </c>
      <c r="C762" s="74">
        <v>195685</v>
      </c>
      <c r="D762" s="11" t="s">
        <v>1425</v>
      </c>
      <c r="E762" s="11" t="s">
        <v>1426</v>
      </c>
      <c r="F762" s="11" t="s">
        <v>5434</v>
      </c>
      <c r="G762" t="s">
        <v>4234</v>
      </c>
    </row>
    <row r="763" spans="1:7" ht="16.5" x14ac:dyDescent="0.35">
      <c r="A763" s="24" t="s">
        <v>4241</v>
      </c>
      <c r="B763" s="26" t="s">
        <v>4444</v>
      </c>
      <c r="C763" s="74">
        <v>195686</v>
      </c>
      <c r="D763" s="11" t="s">
        <v>2950</v>
      </c>
      <c r="E763" s="11" t="s">
        <v>2951</v>
      </c>
      <c r="F763" s="11" t="s">
        <v>5449</v>
      </c>
      <c r="G763" t="s">
        <v>4234</v>
      </c>
    </row>
    <row r="764" spans="1:7" ht="16.5" x14ac:dyDescent="0.35">
      <c r="A764" s="24" t="s">
        <v>4241</v>
      </c>
      <c r="B764" s="26" t="s">
        <v>4445</v>
      </c>
      <c r="C764" s="74">
        <v>195689</v>
      </c>
      <c r="D764" s="11" t="s">
        <v>3386</v>
      </c>
      <c r="E764" s="11" t="s">
        <v>3387</v>
      </c>
      <c r="F764" s="11" t="s">
        <v>5409</v>
      </c>
      <c r="G764" t="s">
        <v>4234</v>
      </c>
    </row>
    <row r="765" spans="1:7" ht="16.5" x14ac:dyDescent="0.35">
      <c r="A765" s="24" t="s">
        <v>4241</v>
      </c>
      <c r="B765" s="26" t="s">
        <v>4445</v>
      </c>
      <c r="C765" s="74">
        <v>195692</v>
      </c>
      <c r="D765" s="11" t="s">
        <v>3393</v>
      </c>
      <c r="E765" s="11" t="s">
        <v>3394</v>
      </c>
      <c r="F765" s="11" t="s">
        <v>5456</v>
      </c>
      <c r="G765" t="s">
        <v>4234</v>
      </c>
    </row>
    <row r="766" spans="1:7" ht="16.5" x14ac:dyDescent="0.35">
      <c r="A766" s="24" t="s">
        <v>4241</v>
      </c>
      <c r="B766" s="26" t="s">
        <v>4445</v>
      </c>
      <c r="C766" s="74">
        <v>195690</v>
      </c>
      <c r="D766" s="11" t="s">
        <v>2253</v>
      </c>
      <c r="E766" s="11" t="s">
        <v>2254</v>
      </c>
      <c r="F766" s="11" t="s">
        <v>5475</v>
      </c>
      <c r="G766" t="s">
        <v>4234</v>
      </c>
    </row>
    <row r="767" spans="1:7" ht="16.5" x14ac:dyDescent="0.35">
      <c r="A767" s="24" t="s">
        <v>4241</v>
      </c>
      <c r="B767" s="26" t="s">
        <v>4445</v>
      </c>
      <c r="C767" s="74">
        <v>195691</v>
      </c>
      <c r="D767" s="11" t="s">
        <v>3390</v>
      </c>
      <c r="E767" s="11" t="s">
        <v>3391</v>
      </c>
      <c r="F767" s="11" t="s">
        <v>5498</v>
      </c>
      <c r="G767" t="s">
        <v>4234</v>
      </c>
    </row>
    <row r="768" spans="1:7" ht="16.5" x14ac:dyDescent="0.35">
      <c r="A768" s="24" t="s">
        <v>4241</v>
      </c>
      <c r="B768" s="26" t="s">
        <v>4445</v>
      </c>
      <c r="C768" s="74">
        <v>195687</v>
      </c>
      <c r="D768" s="11" t="s">
        <v>3382</v>
      </c>
      <c r="E768" s="11" t="s">
        <v>3383</v>
      </c>
      <c r="F768" s="11" t="s">
        <v>5543</v>
      </c>
      <c r="G768" t="s">
        <v>4234</v>
      </c>
    </row>
    <row r="769" spans="1:7" ht="16.5" x14ac:dyDescent="0.35">
      <c r="A769" s="24" t="s">
        <v>4241</v>
      </c>
      <c r="B769" s="26" t="s">
        <v>4445</v>
      </c>
      <c r="C769" s="74">
        <v>195688</v>
      </c>
      <c r="D769" s="11" t="s">
        <v>3353</v>
      </c>
      <c r="E769" s="11" t="s">
        <v>3354</v>
      </c>
      <c r="F769" s="11" t="s">
        <v>5547</v>
      </c>
      <c r="G769" t="s">
        <v>4234</v>
      </c>
    </row>
    <row r="770" spans="1:7" ht="16.5" x14ac:dyDescent="0.35">
      <c r="A770" s="24" t="s">
        <v>4241</v>
      </c>
      <c r="B770" s="26" t="s">
        <v>4446</v>
      </c>
      <c r="C770" s="74">
        <v>195693</v>
      </c>
      <c r="D770" s="11" t="s">
        <v>1433</v>
      </c>
      <c r="E770" s="11" t="s">
        <v>1434</v>
      </c>
      <c r="F770" s="11" t="s">
        <v>5438</v>
      </c>
      <c r="G770" t="s">
        <v>4234</v>
      </c>
    </row>
    <row r="771" spans="1:7" ht="16.5" x14ac:dyDescent="0.35">
      <c r="A771" s="24" t="s">
        <v>4241</v>
      </c>
      <c r="B771" s="26" t="s">
        <v>4446</v>
      </c>
      <c r="C771" s="74">
        <v>195694</v>
      </c>
      <c r="D771" s="11" t="s">
        <v>2950</v>
      </c>
      <c r="E771" s="11" t="s">
        <v>2951</v>
      </c>
      <c r="F771" s="11" t="s">
        <v>5450</v>
      </c>
      <c r="G771" t="s">
        <v>4234</v>
      </c>
    </row>
    <row r="772" spans="1:7" ht="16.5" x14ac:dyDescent="0.35">
      <c r="A772" s="24" t="s">
        <v>4241</v>
      </c>
      <c r="B772" s="26" t="s">
        <v>7192</v>
      </c>
      <c r="C772" s="74">
        <v>195695</v>
      </c>
      <c r="D772" s="11" t="s">
        <v>1437</v>
      </c>
      <c r="E772" s="11" t="s">
        <v>1438</v>
      </c>
      <c r="F772" s="11" t="s">
        <v>5427</v>
      </c>
      <c r="G772" t="s">
        <v>4234</v>
      </c>
    </row>
    <row r="773" spans="1:7" ht="16.5" x14ac:dyDescent="0.35">
      <c r="A773" s="24" t="s">
        <v>4241</v>
      </c>
      <c r="B773" s="26" t="s">
        <v>4447</v>
      </c>
      <c r="C773" s="74">
        <v>195696</v>
      </c>
      <c r="D773" s="11" t="s">
        <v>1441</v>
      </c>
      <c r="E773" s="11" t="s">
        <v>1442</v>
      </c>
      <c r="F773" s="11" t="s">
        <v>5408</v>
      </c>
      <c r="G773" t="s">
        <v>4234</v>
      </c>
    </row>
    <row r="774" spans="1:7" ht="16.5" x14ac:dyDescent="0.35">
      <c r="A774" s="24" t="s">
        <v>4241</v>
      </c>
      <c r="B774" s="26" t="s">
        <v>4447</v>
      </c>
      <c r="C774" s="74">
        <v>195697</v>
      </c>
      <c r="D774" s="11" t="s">
        <v>3399</v>
      </c>
      <c r="E774" s="11" t="s">
        <v>3400</v>
      </c>
      <c r="F774" s="11" t="s">
        <v>5474</v>
      </c>
      <c r="G774" t="s">
        <v>4234</v>
      </c>
    </row>
    <row r="775" spans="1:7" ht="16.5" x14ac:dyDescent="0.35">
      <c r="A775" s="24" t="s">
        <v>4241</v>
      </c>
      <c r="B775" s="26" t="s">
        <v>4448</v>
      </c>
      <c r="C775" s="74">
        <v>195700</v>
      </c>
      <c r="D775" s="11" t="s">
        <v>3402</v>
      </c>
      <c r="E775" s="11" t="s">
        <v>3403</v>
      </c>
      <c r="F775" s="11" t="s">
        <v>5433</v>
      </c>
      <c r="G775" t="s">
        <v>4234</v>
      </c>
    </row>
    <row r="776" spans="1:7" ht="16.5" x14ac:dyDescent="0.35">
      <c r="A776" s="24" t="s">
        <v>4241</v>
      </c>
      <c r="B776" s="26" t="s">
        <v>4448</v>
      </c>
      <c r="C776" s="74">
        <v>195699</v>
      </c>
      <c r="D776" s="11" t="s">
        <v>3406</v>
      </c>
      <c r="E776" s="11" t="s">
        <v>3407</v>
      </c>
      <c r="F776" s="11" t="s">
        <v>5444</v>
      </c>
      <c r="G776" t="s">
        <v>4234</v>
      </c>
    </row>
    <row r="777" spans="1:7" ht="16.5" x14ac:dyDescent="0.35">
      <c r="A777" s="24" t="s">
        <v>4241</v>
      </c>
      <c r="B777" s="26" t="s">
        <v>4448</v>
      </c>
      <c r="C777" s="74">
        <v>195698</v>
      </c>
      <c r="D777" s="11" t="s">
        <v>1445</v>
      </c>
      <c r="E777" s="11" t="s">
        <v>1446</v>
      </c>
      <c r="F777" s="11" t="s">
        <v>5517</v>
      </c>
      <c r="G777" t="s">
        <v>4234</v>
      </c>
    </row>
    <row r="778" spans="1:7" ht="16.5" x14ac:dyDescent="0.35">
      <c r="A778" s="24" t="s">
        <v>4241</v>
      </c>
      <c r="B778" s="26" t="s">
        <v>4449</v>
      </c>
      <c r="C778" s="74">
        <v>195701</v>
      </c>
      <c r="D778" s="11" t="s">
        <v>1449</v>
      </c>
      <c r="E778" s="11" t="s">
        <v>1450</v>
      </c>
      <c r="F778" s="11" t="s">
        <v>5419</v>
      </c>
      <c r="G778" t="s">
        <v>4234</v>
      </c>
    </row>
    <row r="779" spans="1:7" ht="16.5" x14ac:dyDescent="0.35">
      <c r="A779" s="24" t="s">
        <v>4241</v>
      </c>
      <c r="B779" s="26" t="s">
        <v>4449</v>
      </c>
      <c r="C779" s="74">
        <v>195702</v>
      </c>
      <c r="D779" s="11" t="s">
        <v>3410</v>
      </c>
      <c r="E779" s="11" t="s">
        <v>3411</v>
      </c>
      <c r="F779" s="11" t="s">
        <v>5533</v>
      </c>
      <c r="G779" t="s">
        <v>4234</v>
      </c>
    </row>
    <row r="780" spans="1:7" ht="16.5" x14ac:dyDescent="0.35">
      <c r="A780" s="24" t="s">
        <v>4241</v>
      </c>
      <c r="B780" s="26" t="s">
        <v>4450</v>
      </c>
      <c r="C780" s="74">
        <v>195705</v>
      </c>
      <c r="D780" s="11" t="s">
        <v>3226</v>
      </c>
      <c r="E780" s="11" t="s">
        <v>1320</v>
      </c>
      <c r="F780" s="11" t="s">
        <v>5413</v>
      </c>
      <c r="G780" t="s">
        <v>4234</v>
      </c>
    </row>
    <row r="781" spans="1:7" ht="16.5" x14ac:dyDescent="0.35">
      <c r="A781" s="24" t="s">
        <v>4241</v>
      </c>
      <c r="B781" s="26" t="s">
        <v>4450</v>
      </c>
      <c r="C781" s="74">
        <v>195706</v>
      </c>
      <c r="D781" s="11" t="s">
        <v>3418</v>
      </c>
      <c r="E781" s="11" t="s">
        <v>3419</v>
      </c>
      <c r="F781" s="11" t="s">
        <v>5448</v>
      </c>
      <c r="G781" t="s">
        <v>4234</v>
      </c>
    </row>
    <row r="782" spans="1:7" ht="16.5" x14ac:dyDescent="0.35">
      <c r="A782" s="24" t="s">
        <v>4241</v>
      </c>
      <c r="B782" s="26" t="s">
        <v>4450</v>
      </c>
      <c r="C782" s="74">
        <v>195707</v>
      </c>
      <c r="D782" s="11" t="s">
        <v>2151</v>
      </c>
      <c r="E782" s="11" t="s">
        <v>2152</v>
      </c>
      <c r="F782" s="11" t="s">
        <v>5468</v>
      </c>
      <c r="G782" t="s">
        <v>4234</v>
      </c>
    </row>
    <row r="783" spans="1:7" ht="16.5" x14ac:dyDescent="0.35">
      <c r="A783" s="24" t="s">
        <v>4241</v>
      </c>
      <c r="B783" s="26" t="s">
        <v>4450</v>
      </c>
      <c r="C783" s="74">
        <v>195704</v>
      </c>
      <c r="D783" s="11" t="s">
        <v>3414</v>
      </c>
      <c r="E783" s="11" t="s">
        <v>3415</v>
      </c>
      <c r="F783" s="11" t="s">
        <v>5516</v>
      </c>
      <c r="G783" t="s">
        <v>4234</v>
      </c>
    </row>
    <row r="784" spans="1:7" ht="16.5" x14ac:dyDescent="0.35">
      <c r="A784" s="24" t="s">
        <v>4241</v>
      </c>
      <c r="B784" s="26" t="s">
        <v>4450</v>
      </c>
      <c r="C784" s="74">
        <v>195703</v>
      </c>
      <c r="D784" s="11" t="s">
        <v>1453</v>
      </c>
      <c r="E784" s="11" t="s">
        <v>1454</v>
      </c>
      <c r="F784" s="11" t="s">
        <v>5538</v>
      </c>
      <c r="G784" t="s">
        <v>4234</v>
      </c>
    </row>
    <row r="785" spans="1:7" ht="16.5" x14ac:dyDescent="0.35">
      <c r="A785" s="24" t="s">
        <v>4241</v>
      </c>
      <c r="B785" s="26" t="s">
        <v>4451</v>
      </c>
      <c r="C785" s="74">
        <v>195709</v>
      </c>
      <c r="D785" s="11" t="s">
        <v>3423</v>
      </c>
      <c r="E785" s="11" t="s">
        <v>3424</v>
      </c>
      <c r="F785" s="11" t="s">
        <v>5455</v>
      </c>
      <c r="G785" t="s">
        <v>4234</v>
      </c>
    </row>
    <row r="786" spans="1:7" ht="16.5" x14ac:dyDescent="0.35">
      <c r="A786" s="24" t="s">
        <v>4241</v>
      </c>
      <c r="B786" s="26" t="s">
        <v>4451</v>
      </c>
      <c r="C786" s="74">
        <v>195710</v>
      </c>
      <c r="D786" s="11" t="s">
        <v>2253</v>
      </c>
      <c r="E786" s="11" t="s">
        <v>2254</v>
      </c>
      <c r="F786" s="11" t="s">
        <v>5476</v>
      </c>
      <c r="G786" t="s">
        <v>4234</v>
      </c>
    </row>
    <row r="787" spans="1:7" ht="16.5" x14ac:dyDescent="0.35">
      <c r="A787" s="24" t="s">
        <v>4241</v>
      </c>
      <c r="B787" s="26" t="s">
        <v>4451</v>
      </c>
      <c r="C787" s="74">
        <v>195708</v>
      </c>
      <c r="D787" s="11" t="s">
        <v>1457</v>
      </c>
      <c r="E787" s="11" t="s">
        <v>1458</v>
      </c>
      <c r="F787" s="11" t="s">
        <v>5539</v>
      </c>
      <c r="G787" t="s">
        <v>4234</v>
      </c>
    </row>
    <row r="788" spans="1:7" ht="16.5" x14ac:dyDescent="0.35">
      <c r="A788" s="24" t="s">
        <v>4241</v>
      </c>
      <c r="B788" s="26" t="s">
        <v>4452</v>
      </c>
      <c r="C788" s="74">
        <v>195711</v>
      </c>
      <c r="D788" s="11" t="s">
        <v>1461</v>
      </c>
      <c r="E788" s="11" t="s">
        <v>1462</v>
      </c>
      <c r="F788" s="11" t="s">
        <v>5544</v>
      </c>
      <c r="G788" t="s">
        <v>4234</v>
      </c>
    </row>
    <row r="789" spans="1:7" ht="16.5" x14ac:dyDescent="0.35">
      <c r="A789" s="24" t="s">
        <v>4241</v>
      </c>
      <c r="B789" s="26" t="s">
        <v>4453</v>
      </c>
      <c r="C789" s="74">
        <v>195712</v>
      </c>
      <c r="D789" s="11" t="s">
        <v>1465</v>
      </c>
      <c r="E789" s="11" t="s">
        <v>1466</v>
      </c>
      <c r="F789" s="11" t="s">
        <v>5421</v>
      </c>
      <c r="G789" t="s">
        <v>4234</v>
      </c>
    </row>
    <row r="790" spans="1:7" ht="16.5" x14ac:dyDescent="0.35">
      <c r="A790" s="24" t="s">
        <v>4241</v>
      </c>
      <c r="B790" s="26" t="s">
        <v>4454</v>
      </c>
      <c r="C790" s="74">
        <v>195713</v>
      </c>
      <c r="D790" s="11" t="s">
        <v>1469</v>
      </c>
      <c r="E790" s="11" t="s">
        <v>1470</v>
      </c>
      <c r="F790" s="11" t="s">
        <v>5430</v>
      </c>
      <c r="G790" t="s">
        <v>4234</v>
      </c>
    </row>
    <row r="791" spans="1:7" ht="16.5" x14ac:dyDescent="0.35">
      <c r="A791" s="24" t="s">
        <v>4241</v>
      </c>
      <c r="B791" s="26" t="s">
        <v>4454</v>
      </c>
      <c r="C791" s="74">
        <v>195714</v>
      </c>
      <c r="D791" s="11" t="s">
        <v>3430</v>
      </c>
      <c r="E791" s="11" t="s">
        <v>3431</v>
      </c>
      <c r="F791" s="11" t="s">
        <v>5507</v>
      </c>
      <c r="G791" t="s">
        <v>4234</v>
      </c>
    </row>
    <row r="792" spans="1:7" ht="16.5" x14ac:dyDescent="0.35">
      <c r="A792" s="24" t="s">
        <v>4241</v>
      </c>
      <c r="B792" s="26" t="s">
        <v>4455</v>
      </c>
      <c r="C792" s="74">
        <v>195715</v>
      </c>
      <c r="D792" s="11" t="s">
        <v>1473</v>
      </c>
      <c r="E792" s="11" t="s">
        <v>1474</v>
      </c>
      <c r="F792" s="11" t="s">
        <v>5462</v>
      </c>
      <c r="G792" t="s">
        <v>4234</v>
      </c>
    </row>
    <row r="793" spans="1:7" ht="16.5" x14ac:dyDescent="0.35">
      <c r="A793" s="24" t="s">
        <v>4241</v>
      </c>
      <c r="B793" s="26" t="s">
        <v>4455</v>
      </c>
      <c r="C793" s="74">
        <v>195716</v>
      </c>
      <c r="D793" s="11" t="s">
        <v>1764</v>
      </c>
      <c r="E793" s="11" t="s">
        <v>66</v>
      </c>
      <c r="F793" s="11" t="s">
        <v>5496</v>
      </c>
      <c r="G793" t="s">
        <v>4234</v>
      </c>
    </row>
    <row r="794" spans="1:7" ht="16.5" x14ac:dyDescent="0.35">
      <c r="A794" s="24" t="s">
        <v>4241</v>
      </c>
      <c r="B794" s="26" t="s">
        <v>7193</v>
      </c>
      <c r="C794" s="74">
        <v>195717</v>
      </c>
      <c r="D794" s="11" t="s">
        <v>1477</v>
      </c>
      <c r="E794" s="11" t="s">
        <v>1478</v>
      </c>
      <c r="F794" s="11" t="s">
        <v>5426</v>
      </c>
      <c r="G794" t="s">
        <v>4234</v>
      </c>
    </row>
    <row r="795" spans="1:7" ht="16.5" x14ac:dyDescent="0.35">
      <c r="A795" s="24" t="s">
        <v>4241</v>
      </c>
      <c r="B795" s="26" t="s">
        <v>7193</v>
      </c>
      <c r="C795" s="74">
        <v>195718</v>
      </c>
      <c r="D795" s="11" t="s">
        <v>999</v>
      </c>
      <c r="E795" s="11" t="s">
        <v>1000</v>
      </c>
      <c r="F795" s="11" t="s">
        <v>5508</v>
      </c>
      <c r="G795" t="s">
        <v>4234</v>
      </c>
    </row>
    <row r="796" spans="1:7" ht="16.5" x14ac:dyDescent="0.35">
      <c r="A796" s="24" t="s">
        <v>4241</v>
      </c>
      <c r="B796" s="26" t="s">
        <v>7193</v>
      </c>
      <c r="C796" s="74">
        <v>195720</v>
      </c>
      <c r="D796" s="11" t="s">
        <v>3437</v>
      </c>
      <c r="E796" s="11" t="s">
        <v>3438</v>
      </c>
      <c r="F796" s="11" t="s">
        <v>5509</v>
      </c>
      <c r="G796" t="s">
        <v>4234</v>
      </c>
    </row>
    <row r="797" spans="1:7" ht="16.5" x14ac:dyDescent="0.35">
      <c r="A797" s="24" t="s">
        <v>4241</v>
      </c>
      <c r="B797" s="26" t="s">
        <v>7193</v>
      </c>
      <c r="C797" s="74">
        <v>195719</v>
      </c>
      <c r="D797" s="11" t="s">
        <v>3435</v>
      </c>
      <c r="E797" s="11" t="s">
        <v>3436</v>
      </c>
      <c r="F797" s="11" t="s">
        <v>5510</v>
      </c>
      <c r="G797" t="s">
        <v>4234</v>
      </c>
    </row>
    <row r="798" spans="1:7" ht="16.5" x14ac:dyDescent="0.35">
      <c r="A798" s="24" t="s">
        <v>4241</v>
      </c>
      <c r="B798" s="26" t="s">
        <v>4456</v>
      </c>
      <c r="C798" s="74">
        <v>195721</v>
      </c>
      <c r="D798" s="11" t="s">
        <v>1481</v>
      </c>
      <c r="E798" s="11" t="s">
        <v>1482</v>
      </c>
      <c r="F798" s="11" t="s">
        <v>5478</v>
      </c>
      <c r="G798" t="s">
        <v>4234</v>
      </c>
    </row>
    <row r="799" spans="1:7" ht="16.5" x14ac:dyDescent="0.35">
      <c r="A799" s="24" t="s">
        <v>4241</v>
      </c>
      <c r="B799" s="26" t="s">
        <v>4457</v>
      </c>
      <c r="C799" s="74">
        <v>195722</v>
      </c>
      <c r="D799" s="11" t="s">
        <v>1485</v>
      </c>
      <c r="E799" s="11" t="s">
        <v>1486</v>
      </c>
      <c r="F799" s="11" t="s">
        <v>5422</v>
      </c>
      <c r="G799" t="s">
        <v>4234</v>
      </c>
    </row>
    <row r="800" spans="1:7" ht="16.5" x14ac:dyDescent="0.35">
      <c r="A800" s="24" t="s">
        <v>4241</v>
      </c>
      <c r="B800" s="26" t="s">
        <v>4457</v>
      </c>
      <c r="C800" s="74">
        <v>195726</v>
      </c>
      <c r="D800" s="11" t="s">
        <v>3101</v>
      </c>
      <c r="E800" s="11" t="s">
        <v>3102</v>
      </c>
      <c r="F800" s="11" t="s">
        <v>5441</v>
      </c>
      <c r="G800" t="s">
        <v>4234</v>
      </c>
    </row>
    <row r="801" spans="1:7" ht="16.5" x14ac:dyDescent="0.35">
      <c r="A801" s="24" t="s">
        <v>4241</v>
      </c>
      <c r="B801" s="26" t="s">
        <v>4457</v>
      </c>
      <c r="C801" s="74">
        <v>195725</v>
      </c>
      <c r="D801" s="11" t="s">
        <v>3406</v>
      </c>
      <c r="E801" s="11" t="s">
        <v>3407</v>
      </c>
      <c r="F801" s="11" t="s">
        <v>5445</v>
      </c>
      <c r="G801" t="s">
        <v>4234</v>
      </c>
    </row>
    <row r="802" spans="1:7" ht="16.5" x14ac:dyDescent="0.35">
      <c r="A802" s="24" t="s">
        <v>4241</v>
      </c>
      <c r="B802" s="26" t="s">
        <v>4457</v>
      </c>
      <c r="C802" s="74">
        <v>195724</v>
      </c>
      <c r="D802" s="11" t="s">
        <v>3445</v>
      </c>
      <c r="E802" s="11" t="s">
        <v>3446</v>
      </c>
      <c r="F802" s="11" t="s">
        <v>5463</v>
      </c>
      <c r="G802" t="s">
        <v>4234</v>
      </c>
    </row>
    <row r="803" spans="1:7" ht="16.5" x14ac:dyDescent="0.35">
      <c r="A803" s="24" t="s">
        <v>4241</v>
      </c>
      <c r="B803" s="26" t="s">
        <v>4457</v>
      </c>
      <c r="C803" s="74">
        <v>195723</v>
      </c>
      <c r="D803" s="11" t="s">
        <v>3442</v>
      </c>
      <c r="E803" s="11" t="s">
        <v>3443</v>
      </c>
      <c r="F803" s="11" t="s">
        <v>5488</v>
      </c>
      <c r="G803" t="s">
        <v>4234</v>
      </c>
    </row>
    <row r="804" spans="1:7" ht="16.5" x14ac:dyDescent="0.35">
      <c r="A804" s="24" t="s">
        <v>4241</v>
      </c>
      <c r="B804" s="26" t="s">
        <v>4458</v>
      </c>
      <c r="C804" s="74">
        <v>195727</v>
      </c>
      <c r="D804" s="11" t="s">
        <v>1489</v>
      </c>
      <c r="E804" s="11" t="s">
        <v>1490</v>
      </c>
      <c r="F804" s="11" t="s">
        <v>5486</v>
      </c>
      <c r="G804" t="s">
        <v>4234</v>
      </c>
    </row>
    <row r="805" spans="1:7" ht="16.5" x14ac:dyDescent="0.35">
      <c r="A805" s="24" t="s">
        <v>4241</v>
      </c>
      <c r="B805" s="26" t="s">
        <v>4458</v>
      </c>
      <c r="C805" s="74">
        <v>195728</v>
      </c>
      <c r="D805" s="11" t="s">
        <v>3353</v>
      </c>
      <c r="E805" s="11" t="s">
        <v>3354</v>
      </c>
      <c r="F805" s="11" t="s">
        <v>5548</v>
      </c>
      <c r="G805" t="s">
        <v>4234</v>
      </c>
    </row>
    <row r="806" spans="1:7" ht="16.5" x14ac:dyDescent="0.35">
      <c r="A806" s="24" t="s">
        <v>4241</v>
      </c>
      <c r="B806" s="26" t="s">
        <v>4459</v>
      </c>
      <c r="C806" s="74">
        <v>195729</v>
      </c>
      <c r="D806" s="11" t="s">
        <v>1493</v>
      </c>
      <c r="E806" s="11" t="s">
        <v>1494</v>
      </c>
      <c r="F806" s="11" t="s">
        <v>5464</v>
      </c>
      <c r="G806" t="s">
        <v>4234</v>
      </c>
    </row>
    <row r="807" spans="1:7" ht="16.5" x14ac:dyDescent="0.35">
      <c r="A807" s="24" t="s">
        <v>4241</v>
      </c>
      <c r="B807" s="26" t="s">
        <v>4460</v>
      </c>
      <c r="C807" s="74">
        <v>195731</v>
      </c>
      <c r="D807" s="11" t="s">
        <v>3453</v>
      </c>
      <c r="E807" s="11" t="s">
        <v>3454</v>
      </c>
      <c r="F807" s="11" t="s">
        <v>5403</v>
      </c>
      <c r="G807" t="s">
        <v>4234</v>
      </c>
    </row>
    <row r="808" spans="1:7" ht="16.5" x14ac:dyDescent="0.35">
      <c r="A808" s="24" t="s">
        <v>4241</v>
      </c>
      <c r="B808" s="26" t="s">
        <v>4460</v>
      </c>
      <c r="C808" s="74">
        <v>195735</v>
      </c>
      <c r="D808" s="11" t="s">
        <v>3463</v>
      </c>
      <c r="E808" s="11" t="s">
        <v>3464</v>
      </c>
      <c r="F808" s="11" t="s">
        <v>5416</v>
      </c>
      <c r="G808" t="s">
        <v>4234</v>
      </c>
    </row>
    <row r="809" spans="1:7" ht="16.5" x14ac:dyDescent="0.35">
      <c r="A809" s="24" t="s">
        <v>4241</v>
      </c>
      <c r="B809" s="26" t="s">
        <v>4460</v>
      </c>
      <c r="C809" s="74">
        <v>195734</v>
      </c>
      <c r="D809" s="11" t="s">
        <v>3406</v>
      </c>
      <c r="E809" s="11" t="s">
        <v>3407</v>
      </c>
      <c r="F809" s="11" t="s">
        <v>5446</v>
      </c>
      <c r="G809" t="s">
        <v>4234</v>
      </c>
    </row>
    <row r="810" spans="1:7" ht="16.5" x14ac:dyDescent="0.35">
      <c r="A810" s="24" t="s">
        <v>4241</v>
      </c>
      <c r="B810" s="26" t="s">
        <v>4460</v>
      </c>
      <c r="C810" s="74">
        <v>195732</v>
      </c>
      <c r="D810" s="11" t="s">
        <v>3456</v>
      </c>
      <c r="E810" s="11" t="s">
        <v>3457</v>
      </c>
      <c r="F810" s="11" t="s">
        <v>5453</v>
      </c>
      <c r="G810" t="s">
        <v>4234</v>
      </c>
    </row>
    <row r="811" spans="1:7" ht="16.5" x14ac:dyDescent="0.35">
      <c r="A811" s="24" t="s">
        <v>4241</v>
      </c>
      <c r="B811" s="26" t="s">
        <v>4460</v>
      </c>
      <c r="C811" s="74">
        <v>195733</v>
      </c>
      <c r="D811" s="11" t="s">
        <v>3459</v>
      </c>
      <c r="E811" s="11" t="s">
        <v>3460</v>
      </c>
      <c r="F811" s="11" t="s">
        <v>5489</v>
      </c>
      <c r="G811" t="s">
        <v>4234</v>
      </c>
    </row>
    <row r="812" spans="1:7" ht="16.5" x14ac:dyDescent="0.35">
      <c r="A812" s="24" t="s">
        <v>4241</v>
      </c>
      <c r="B812" s="26" t="s">
        <v>4460</v>
      </c>
      <c r="C812" s="74">
        <v>195730</v>
      </c>
      <c r="D812" s="11" t="s">
        <v>1497</v>
      </c>
      <c r="E812" s="11" t="s">
        <v>19</v>
      </c>
      <c r="F812" s="11" t="s">
        <v>5522</v>
      </c>
      <c r="G812" t="s">
        <v>4234</v>
      </c>
    </row>
    <row r="813" spans="1:7" ht="16.5" x14ac:dyDescent="0.35">
      <c r="A813" s="24" t="s">
        <v>4241</v>
      </c>
      <c r="B813" s="26" t="s">
        <v>4461</v>
      </c>
      <c r="C813" s="74">
        <v>195737</v>
      </c>
      <c r="D813" s="11" t="s">
        <v>2017</v>
      </c>
      <c r="E813" s="11" t="s">
        <v>2018</v>
      </c>
      <c r="F813" s="11" t="s">
        <v>5404</v>
      </c>
      <c r="G813" t="s">
        <v>4234</v>
      </c>
    </row>
    <row r="814" spans="1:7" ht="16.5" x14ac:dyDescent="0.35">
      <c r="A814" s="24" t="s">
        <v>4241</v>
      </c>
      <c r="B814" s="26" t="s">
        <v>4461</v>
      </c>
      <c r="C814" s="74">
        <v>195738</v>
      </c>
      <c r="D814" s="11" t="s">
        <v>3470</v>
      </c>
      <c r="E814" s="11" t="s">
        <v>3471</v>
      </c>
      <c r="F814" s="11" t="s">
        <v>5410</v>
      </c>
      <c r="G814" t="s">
        <v>4234</v>
      </c>
    </row>
    <row r="815" spans="1:7" ht="16.5" x14ac:dyDescent="0.35">
      <c r="A815" s="24" t="s">
        <v>4241</v>
      </c>
      <c r="B815" s="26" t="s">
        <v>4461</v>
      </c>
      <c r="C815" s="74">
        <v>195736</v>
      </c>
      <c r="D815" s="11" t="s">
        <v>3466</v>
      </c>
      <c r="E815" s="11" t="s">
        <v>3467</v>
      </c>
      <c r="F815" s="11" t="s">
        <v>5429</v>
      </c>
      <c r="G815" t="s">
        <v>4234</v>
      </c>
    </row>
    <row r="816" spans="1:7" ht="16.5" x14ac:dyDescent="0.35">
      <c r="A816" s="24" t="s">
        <v>4241</v>
      </c>
      <c r="B816" s="26" t="s">
        <v>4462</v>
      </c>
      <c r="C816" s="74">
        <v>195740</v>
      </c>
      <c r="D816" s="11" t="s">
        <v>3217</v>
      </c>
      <c r="E816" s="11" t="s">
        <v>3218</v>
      </c>
      <c r="F816" s="11" t="s">
        <v>7299</v>
      </c>
      <c r="G816" t="s">
        <v>4234</v>
      </c>
    </row>
    <row r="817" spans="1:7" ht="16.5" x14ac:dyDescent="0.35">
      <c r="A817" s="24" t="s">
        <v>4241</v>
      </c>
      <c r="B817" s="26" t="s">
        <v>4462</v>
      </c>
      <c r="C817" s="74">
        <v>195744</v>
      </c>
      <c r="D817" s="11" t="s">
        <v>3474</v>
      </c>
      <c r="E817" s="11" t="s">
        <v>3475</v>
      </c>
      <c r="F817" s="11" t="s">
        <v>5420</v>
      </c>
      <c r="G817" t="s">
        <v>4234</v>
      </c>
    </row>
    <row r="818" spans="1:7" ht="16.5" x14ac:dyDescent="0.35">
      <c r="A818" s="24" t="s">
        <v>4241</v>
      </c>
      <c r="B818" s="26" t="s">
        <v>4462</v>
      </c>
      <c r="C818" s="74">
        <v>195741</v>
      </c>
      <c r="D818" s="11" t="s">
        <v>3478</v>
      </c>
      <c r="E818" s="11" t="s">
        <v>3479</v>
      </c>
      <c r="F818" s="11" t="s">
        <v>5437</v>
      </c>
      <c r="G818" t="s">
        <v>4234</v>
      </c>
    </row>
    <row r="819" spans="1:7" ht="16.5" x14ac:dyDescent="0.35">
      <c r="A819" s="24" t="s">
        <v>4241</v>
      </c>
      <c r="B819" s="26" t="s">
        <v>4462</v>
      </c>
      <c r="C819" s="74">
        <v>195739</v>
      </c>
      <c r="D819" s="11" t="s">
        <v>1504</v>
      </c>
      <c r="E819" s="11" t="s">
        <v>1505</v>
      </c>
      <c r="F819" s="11" t="s">
        <v>5490</v>
      </c>
      <c r="G819" t="s">
        <v>4234</v>
      </c>
    </row>
    <row r="820" spans="1:7" ht="16.5" x14ac:dyDescent="0.35">
      <c r="A820" s="24" t="s">
        <v>4241</v>
      </c>
      <c r="B820" s="26" t="s">
        <v>4462</v>
      </c>
      <c r="C820" s="74">
        <v>195743</v>
      </c>
      <c r="D820" s="11" t="s">
        <v>2972</v>
      </c>
      <c r="E820" s="11" t="s">
        <v>2973</v>
      </c>
      <c r="F820" s="11" t="s">
        <v>5514</v>
      </c>
      <c r="G820" t="s">
        <v>4234</v>
      </c>
    </row>
    <row r="821" spans="1:7" ht="16.5" x14ac:dyDescent="0.35">
      <c r="A821" s="24" t="s">
        <v>4241</v>
      </c>
      <c r="B821" s="26" t="s">
        <v>4462</v>
      </c>
      <c r="C821" s="74">
        <v>195742</v>
      </c>
      <c r="D821" s="11" t="s">
        <v>2711</v>
      </c>
      <c r="E821" s="11" t="s">
        <v>2712</v>
      </c>
      <c r="F821" s="11" t="s">
        <v>5540</v>
      </c>
      <c r="G821" t="s">
        <v>4234</v>
      </c>
    </row>
    <row r="822" spans="1:7" ht="16.5" x14ac:dyDescent="0.35">
      <c r="A822" s="24" t="s">
        <v>4241</v>
      </c>
      <c r="B822" s="26" t="s">
        <v>4463</v>
      </c>
      <c r="C822" s="74">
        <v>195747</v>
      </c>
      <c r="D822" s="11" t="s">
        <v>3485</v>
      </c>
      <c r="E822" s="11" t="s">
        <v>3486</v>
      </c>
      <c r="F822" s="11" t="s">
        <v>5424</v>
      </c>
      <c r="G822" t="s">
        <v>4234</v>
      </c>
    </row>
    <row r="823" spans="1:7" ht="16.5" x14ac:dyDescent="0.35">
      <c r="A823" s="24" t="s">
        <v>4241</v>
      </c>
      <c r="B823" s="26" t="s">
        <v>4463</v>
      </c>
      <c r="C823" s="74">
        <v>195746</v>
      </c>
      <c r="D823" s="11" t="s">
        <v>1928</v>
      </c>
      <c r="E823" s="11" t="s">
        <v>1929</v>
      </c>
      <c r="F823" s="11" t="s">
        <v>5502</v>
      </c>
      <c r="G823" t="s">
        <v>4234</v>
      </c>
    </row>
    <row r="824" spans="1:7" ht="16.5" x14ac:dyDescent="0.35">
      <c r="A824" s="24" t="s">
        <v>4241</v>
      </c>
      <c r="B824" s="26" t="s">
        <v>4463</v>
      </c>
      <c r="C824" s="74">
        <v>195745</v>
      </c>
      <c r="D824" s="11" t="s">
        <v>1508</v>
      </c>
      <c r="E824" s="11" t="s">
        <v>1509</v>
      </c>
      <c r="F824" s="11" t="s">
        <v>5506</v>
      </c>
      <c r="G824" t="s">
        <v>4234</v>
      </c>
    </row>
    <row r="825" spans="1:7" ht="16.5" x14ac:dyDescent="0.35">
      <c r="A825" s="24" t="s">
        <v>4241</v>
      </c>
      <c r="B825" s="26" t="s">
        <v>4464</v>
      </c>
      <c r="C825" s="74">
        <v>195749</v>
      </c>
      <c r="D825" s="11" t="s">
        <v>1512</v>
      </c>
      <c r="E825" s="11" t="s">
        <v>1513</v>
      </c>
      <c r="F825" s="11" t="s">
        <v>5531</v>
      </c>
      <c r="G825" t="s">
        <v>4234</v>
      </c>
    </row>
    <row r="826" spans="1:7" ht="16.5" x14ac:dyDescent="0.35">
      <c r="A826" s="24" t="s">
        <v>4241</v>
      </c>
      <c r="B826" s="26" t="s">
        <v>4464</v>
      </c>
      <c r="C826" s="74">
        <v>195748</v>
      </c>
      <c r="D826" s="11" t="s">
        <v>3488</v>
      </c>
      <c r="E826" s="11" t="s">
        <v>3489</v>
      </c>
      <c r="F826" s="11" t="s">
        <v>5532</v>
      </c>
      <c r="G826" t="s">
        <v>4234</v>
      </c>
    </row>
    <row r="827" spans="1:7" ht="16.5" x14ac:dyDescent="0.35">
      <c r="A827" s="24" t="s">
        <v>4241</v>
      </c>
      <c r="B827" s="26" t="s">
        <v>7194</v>
      </c>
      <c r="C827" s="74">
        <v>195752</v>
      </c>
      <c r="D827" s="11" t="s">
        <v>3492</v>
      </c>
      <c r="E827" s="11" t="s">
        <v>3493</v>
      </c>
      <c r="F827" s="11" t="s">
        <v>5432</v>
      </c>
      <c r="G827" t="s">
        <v>4234</v>
      </c>
    </row>
    <row r="828" spans="1:7" ht="16.5" x14ac:dyDescent="0.35">
      <c r="A828" s="24" t="s">
        <v>4241</v>
      </c>
      <c r="B828" s="26" t="s">
        <v>7194</v>
      </c>
      <c r="C828" s="74">
        <v>195753</v>
      </c>
      <c r="D828" s="11" t="s">
        <v>3494</v>
      </c>
      <c r="E828" s="11" t="s">
        <v>3495</v>
      </c>
      <c r="F828" s="11" t="s">
        <v>5459</v>
      </c>
      <c r="G828" t="s">
        <v>4234</v>
      </c>
    </row>
    <row r="829" spans="1:7" ht="16.5" x14ac:dyDescent="0.35">
      <c r="A829" s="24" t="s">
        <v>4241</v>
      </c>
      <c r="B829" s="26" t="s">
        <v>7194</v>
      </c>
      <c r="C829" s="74">
        <v>195751</v>
      </c>
      <c r="D829" s="11" t="s">
        <v>3229</v>
      </c>
      <c r="E829" s="11" t="s">
        <v>3230</v>
      </c>
      <c r="F829" s="11" t="s">
        <v>5479</v>
      </c>
      <c r="G829" t="s">
        <v>4234</v>
      </c>
    </row>
    <row r="830" spans="1:7" ht="16.5" x14ac:dyDescent="0.35">
      <c r="A830" s="24" t="s">
        <v>4241</v>
      </c>
      <c r="B830" s="26" t="s">
        <v>7194</v>
      </c>
      <c r="C830" s="74">
        <v>195750</v>
      </c>
      <c r="D830" s="11" t="s">
        <v>3233</v>
      </c>
      <c r="E830" s="11" t="s">
        <v>2413</v>
      </c>
      <c r="F830" s="11" t="s">
        <v>5512</v>
      </c>
      <c r="G830" t="s">
        <v>4234</v>
      </c>
    </row>
    <row r="831" spans="1:7" ht="16.5" x14ac:dyDescent="0.35">
      <c r="A831" s="24" t="s">
        <v>4241</v>
      </c>
      <c r="B831" s="26" t="s">
        <v>4465</v>
      </c>
      <c r="C831" s="74">
        <v>195754</v>
      </c>
      <c r="D831" s="11" t="s">
        <v>1520</v>
      </c>
      <c r="E831" s="11" t="s">
        <v>1521</v>
      </c>
      <c r="F831" s="11" t="s">
        <v>5461</v>
      </c>
      <c r="G831" t="s">
        <v>4234</v>
      </c>
    </row>
    <row r="832" spans="1:7" ht="16.5" x14ac:dyDescent="0.35">
      <c r="A832" s="24" t="s">
        <v>4241</v>
      </c>
      <c r="B832" s="26" t="s">
        <v>4466</v>
      </c>
      <c r="C832" s="74">
        <v>195755</v>
      </c>
      <c r="D832" s="11" t="s">
        <v>1524</v>
      </c>
      <c r="E832" s="11" t="s">
        <v>1525</v>
      </c>
      <c r="F832" s="11" t="s">
        <v>5471</v>
      </c>
      <c r="G832" t="s">
        <v>4234</v>
      </c>
    </row>
    <row r="833" spans="1:7" ht="16.5" x14ac:dyDescent="0.35">
      <c r="A833" s="24" t="s">
        <v>4241</v>
      </c>
      <c r="B833" s="26" t="s">
        <v>4466</v>
      </c>
      <c r="C833" s="74">
        <v>195756</v>
      </c>
      <c r="D833" s="11" t="s">
        <v>1788</v>
      </c>
      <c r="E833" s="11" t="s">
        <v>1789</v>
      </c>
      <c r="F833" s="11" t="s">
        <v>5520</v>
      </c>
      <c r="G833" t="s">
        <v>4234</v>
      </c>
    </row>
    <row r="834" spans="1:7" ht="16.5" x14ac:dyDescent="0.35">
      <c r="A834" s="24" t="s">
        <v>4241</v>
      </c>
      <c r="B834" s="26" t="s">
        <v>4467</v>
      </c>
      <c r="C834" s="74">
        <v>195757</v>
      </c>
      <c r="D834" s="11" t="s">
        <v>1528</v>
      </c>
      <c r="E834" s="11" t="s">
        <v>1529</v>
      </c>
      <c r="F834" s="11" t="s">
        <v>5491</v>
      </c>
      <c r="G834" t="s">
        <v>4234</v>
      </c>
    </row>
    <row r="835" spans="1:7" ht="16.5" x14ac:dyDescent="0.35">
      <c r="A835" s="24" t="s">
        <v>4241</v>
      </c>
      <c r="B835" s="26" t="s">
        <v>4468</v>
      </c>
      <c r="C835" s="74">
        <v>195758</v>
      </c>
      <c r="D835" s="11" t="s">
        <v>1532</v>
      </c>
      <c r="E835" s="11" t="s">
        <v>68</v>
      </c>
      <c r="F835" s="11" t="s">
        <v>5417</v>
      </c>
      <c r="G835" t="s">
        <v>4234</v>
      </c>
    </row>
    <row r="836" spans="1:7" ht="16.5" x14ac:dyDescent="0.35">
      <c r="A836" s="24" t="s">
        <v>4241</v>
      </c>
      <c r="B836" s="26" t="s">
        <v>4468</v>
      </c>
      <c r="C836" s="74">
        <v>195759</v>
      </c>
      <c r="D836" s="11" t="s">
        <v>3501</v>
      </c>
      <c r="E836" s="11" t="s">
        <v>3502</v>
      </c>
      <c r="F836" s="11" t="s">
        <v>5436</v>
      </c>
      <c r="G836" t="s">
        <v>4234</v>
      </c>
    </row>
    <row r="837" spans="1:7" ht="16.5" x14ac:dyDescent="0.35">
      <c r="A837" s="24" t="s">
        <v>4241</v>
      </c>
      <c r="B837" s="26" t="s">
        <v>4468</v>
      </c>
      <c r="C837" s="74">
        <v>195760</v>
      </c>
      <c r="D837" s="11" t="s">
        <v>3504</v>
      </c>
      <c r="E837" s="11" t="s">
        <v>2951</v>
      </c>
      <c r="F837" s="11" t="s">
        <v>5451</v>
      </c>
      <c r="G837" t="s">
        <v>4234</v>
      </c>
    </row>
    <row r="838" spans="1:7" ht="16.5" x14ac:dyDescent="0.35">
      <c r="A838" s="24" t="s">
        <v>4241</v>
      </c>
      <c r="B838" s="26" t="s">
        <v>4469</v>
      </c>
      <c r="C838" s="74">
        <v>195762</v>
      </c>
      <c r="D838" s="11" t="s">
        <v>3507</v>
      </c>
      <c r="E838" s="11" t="s">
        <v>3508</v>
      </c>
      <c r="F838" s="11" t="s">
        <v>5412</v>
      </c>
      <c r="G838" t="s">
        <v>4234</v>
      </c>
    </row>
    <row r="839" spans="1:7" ht="16.5" x14ac:dyDescent="0.35">
      <c r="A839" s="24" t="s">
        <v>4241</v>
      </c>
      <c r="B839" s="26" t="s">
        <v>4469</v>
      </c>
      <c r="C839" s="74">
        <v>195764</v>
      </c>
      <c r="D839" s="11" t="s">
        <v>3513</v>
      </c>
      <c r="E839" s="11" t="s">
        <v>3514</v>
      </c>
      <c r="F839" s="11" t="s">
        <v>5465</v>
      </c>
      <c r="G839" t="s">
        <v>4234</v>
      </c>
    </row>
    <row r="840" spans="1:7" ht="16.5" x14ac:dyDescent="0.35">
      <c r="A840" s="24" t="s">
        <v>4241</v>
      </c>
      <c r="B840" s="26" t="s">
        <v>4469</v>
      </c>
      <c r="C840" s="74">
        <v>195763</v>
      </c>
      <c r="D840" s="11" t="s">
        <v>3510</v>
      </c>
      <c r="E840" s="11" t="s">
        <v>3511</v>
      </c>
      <c r="F840" s="11" t="s">
        <v>5466</v>
      </c>
      <c r="G840" t="s">
        <v>4234</v>
      </c>
    </row>
    <row r="841" spans="1:7" ht="16.5" x14ac:dyDescent="0.35">
      <c r="A841" s="24" t="s">
        <v>4241</v>
      </c>
      <c r="B841" s="26" t="s">
        <v>4469</v>
      </c>
      <c r="C841" s="74">
        <v>195761</v>
      </c>
      <c r="D841" s="11" t="s">
        <v>876</v>
      </c>
      <c r="E841" s="11" t="s">
        <v>877</v>
      </c>
      <c r="F841" s="11" t="s">
        <v>5483</v>
      </c>
      <c r="G841" t="s">
        <v>4234</v>
      </c>
    </row>
    <row r="842" spans="1:7" ht="16.5" x14ac:dyDescent="0.35">
      <c r="A842" s="24" t="s">
        <v>4241</v>
      </c>
      <c r="B842" s="26" t="s">
        <v>4469</v>
      </c>
      <c r="C842" s="74">
        <v>195765</v>
      </c>
      <c r="D842" s="11" t="s">
        <v>3516</v>
      </c>
      <c r="E842" s="11" t="s">
        <v>3517</v>
      </c>
      <c r="F842" s="11" t="s">
        <v>5549</v>
      </c>
      <c r="G842" t="s">
        <v>4234</v>
      </c>
    </row>
    <row r="843" spans="1:7" ht="16.5" x14ac:dyDescent="0.35">
      <c r="A843" s="24" t="s">
        <v>4241</v>
      </c>
      <c r="B843" s="26" t="s">
        <v>7195</v>
      </c>
      <c r="C843" s="74">
        <v>195769</v>
      </c>
      <c r="D843" s="11" t="s">
        <v>3519</v>
      </c>
      <c r="E843" s="11" t="s">
        <v>3520</v>
      </c>
      <c r="F843" s="11" t="s">
        <v>5425</v>
      </c>
      <c r="G843" t="s">
        <v>4234</v>
      </c>
    </row>
    <row r="844" spans="1:7" ht="16.5" x14ac:dyDescent="0.35">
      <c r="A844" s="24" t="s">
        <v>4241</v>
      </c>
      <c r="B844" s="26" t="s">
        <v>7195</v>
      </c>
      <c r="C844" s="74">
        <v>195767</v>
      </c>
      <c r="D844" s="11" t="s">
        <v>3523</v>
      </c>
      <c r="E844" s="11" t="s">
        <v>3524</v>
      </c>
      <c r="F844" s="11" t="s">
        <v>5472</v>
      </c>
      <c r="G844" t="s">
        <v>4234</v>
      </c>
    </row>
    <row r="845" spans="1:7" ht="16.5" x14ac:dyDescent="0.35">
      <c r="A845" s="24" t="s">
        <v>4241</v>
      </c>
      <c r="B845" s="26" t="s">
        <v>7195</v>
      </c>
      <c r="C845" s="74">
        <v>195766</v>
      </c>
      <c r="D845" s="11" t="s">
        <v>1536</v>
      </c>
      <c r="E845" s="11" t="s">
        <v>1537</v>
      </c>
      <c r="F845" s="11" t="s">
        <v>5519</v>
      </c>
      <c r="G845" t="s">
        <v>4234</v>
      </c>
    </row>
    <row r="846" spans="1:7" ht="16.5" x14ac:dyDescent="0.35">
      <c r="A846" s="24" t="s">
        <v>4241</v>
      </c>
      <c r="B846" s="26" t="s">
        <v>7195</v>
      </c>
      <c r="C846" s="74">
        <v>195768</v>
      </c>
      <c r="D846" s="11" t="s">
        <v>3521</v>
      </c>
      <c r="E846" s="11" t="s">
        <v>3522</v>
      </c>
      <c r="F846" s="11" t="s">
        <v>5525</v>
      </c>
      <c r="G846" t="s">
        <v>4234</v>
      </c>
    </row>
    <row r="847" spans="1:7" ht="16.5" x14ac:dyDescent="0.35">
      <c r="A847" s="24" t="s">
        <v>4241</v>
      </c>
      <c r="B847" s="26" t="s">
        <v>7195</v>
      </c>
      <c r="C847" s="74">
        <v>195770</v>
      </c>
      <c r="D847" s="11" t="s">
        <v>2711</v>
      </c>
      <c r="E847" s="11" t="s">
        <v>2712</v>
      </c>
      <c r="F847" s="11" t="s">
        <v>5541</v>
      </c>
      <c r="G847" t="s">
        <v>4234</v>
      </c>
    </row>
    <row r="848" spans="1:7" ht="16.5" x14ac:dyDescent="0.35">
      <c r="A848" s="24" t="s">
        <v>4241</v>
      </c>
      <c r="B848" s="26" t="s">
        <v>4470</v>
      </c>
      <c r="C848" s="74">
        <v>195774</v>
      </c>
      <c r="D848" s="11" t="s">
        <v>3532</v>
      </c>
      <c r="E848" s="11" t="s">
        <v>3533</v>
      </c>
      <c r="F848" s="11" t="s">
        <v>5431</v>
      </c>
      <c r="G848" t="s">
        <v>4234</v>
      </c>
    </row>
    <row r="849" spans="1:7" ht="16.5" x14ac:dyDescent="0.35">
      <c r="A849" s="24" t="s">
        <v>4241</v>
      </c>
      <c r="B849" s="26" t="s">
        <v>4470</v>
      </c>
      <c r="C849" s="74">
        <v>195773</v>
      </c>
      <c r="D849" s="11" t="s">
        <v>3529</v>
      </c>
      <c r="E849" s="11" t="s">
        <v>3530</v>
      </c>
      <c r="F849" s="11" t="s">
        <v>5485</v>
      </c>
      <c r="G849" t="s">
        <v>4234</v>
      </c>
    </row>
    <row r="850" spans="1:7" ht="16.5" x14ac:dyDescent="0.35">
      <c r="A850" s="24" t="s">
        <v>4241</v>
      </c>
      <c r="B850" s="26" t="s">
        <v>4470</v>
      </c>
      <c r="C850" s="74">
        <v>195776</v>
      </c>
      <c r="D850" s="11" t="s">
        <v>3538</v>
      </c>
      <c r="E850" s="11" t="s">
        <v>3539</v>
      </c>
      <c r="F850" s="11" t="s">
        <v>5493</v>
      </c>
      <c r="G850" t="s">
        <v>4234</v>
      </c>
    </row>
    <row r="851" spans="1:7" ht="16.5" x14ac:dyDescent="0.35">
      <c r="A851" s="24" t="s">
        <v>4241</v>
      </c>
      <c r="B851" s="26" t="s">
        <v>4470</v>
      </c>
      <c r="C851" s="74">
        <v>195771</v>
      </c>
      <c r="D851" s="11" t="s">
        <v>1539</v>
      </c>
      <c r="E851" s="11" t="s">
        <v>1540</v>
      </c>
      <c r="F851" s="11" t="s">
        <v>5521</v>
      </c>
      <c r="G851" t="s">
        <v>4234</v>
      </c>
    </row>
    <row r="852" spans="1:7" ht="16.5" x14ac:dyDescent="0.35">
      <c r="A852" s="24" t="s">
        <v>4241</v>
      </c>
      <c r="B852" s="26" t="s">
        <v>4470</v>
      </c>
      <c r="C852" s="74">
        <v>195772</v>
      </c>
      <c r="D852" s="11" t="s">
        <v>3526</v>
      </c>
      <c r="E852" s="11" t="s">
        <v>3527</v>
      </c>
      <c r="F852" s="11" t="s">
        <v>5526</v>
      </c>
      <c r="G852" t="s">
        <v>4234</v>
      </c>
    </row>
    <row r="853" spans="1:7" ht="16.5" x14ac:dyDescent="0.35">
      <c r="A853" s="24" t="s">
        <v>4241</v>
      </c>
      <c r="B853" s="26" t="s">
        <v>4470</v>
      </c>
      <c r="C853" s="74">
        <v>195775</v>
      </c>
      <c r="D853" s="11" t="s">
        <v>3535</v>
      </c>
      <c r="E853" s="11" t="s">
        <v>3536</v>
      </c>
      <c r="F853" s="11" t="s">
        <v>5537</v>
      </c>
      <c r="G853" t="s">
        <v>4234</v>
      </c>
    </row>
    <row r="854" spans="1:7" ht="16.5" x14ac:dyDescent="0.35">
      <c r="A854" s="24" t="s">
        <v>4241</v>
      </c>
      <c r="B854" s="26" t="s">
        <v>4471</v>
      </c>
      <c r="C854" s="74">
        <v>195777</v>
      </c>
      <c r="D854" s="11" t="s">
        <v>826</v>
      </c>
      <c r="E854" s="11" t="s">
        <v>827</v>
      </c>
      <c r="F854" s="11" t="s">
        <v>5435</v>
      </c>
      <c r="G854" t="s">
        <v>4234</v>
      </c>
    </row>
    <row r="855" spans="1:7" ht="16.5" x14ac:dyDescent="0.35">
      <c r="A855" s="24" t="s">
        <v>4241</v>
      </c>
      <c r="B855" s="26" t="s">
        <v>4471</v>
      </c>
      <c r="C855" s="74">
        <v>195778</v>
      </c>
      <c r="D855" s="11" t="s">
        <v>3542</v>
      </c>
      <c r="E855" s="11" t="s">
        <v>3543</v>
      </c>
      <c r="F855" s="11" t="s">
        <v>5467</v>
      </c>
      <c r="G855" t="s">
        <v>4234</v>
      </c>
    </row>
    <row r="856" spans="1:7" ht="16.5" x14ac:dyDescent="0.35">
      <c r="A856" s="24" t="s">
        <v>4241</v>
      </c>
      <c r="B856" s="26" t="s">
        <v>4471</v>
      </c>
      <c r="C856" s="74">
        <v>195779</v>
      </c>
      <c r="D856" s="11" t="s">
        <v>696</v>
      </c>
      <c r="E856" s="11" t="s">
        <v>697</v>
      </c>
      <c r="F856" s="11" t="s">
        <v>5536</v>
      </c>
      <c r="G856" t="s">
        <v>4234</v>
      </c>
    </row>
    <row r="857" spans="1:7" ht="16.5" x14ac:dyDescent="0.35">
      <c r="A857" s="24" t="s">
        <v>4241</v>
      </c>
      <c r="B857" s="26" t="s">
        <v>4472</v>
      </c>
      <c r="C857" s="74">
        <v>195780</v>
      </c>
      <c r="D857" s="11" t="s">
        <v>1545</v>
      </c>
      <c r="E857" s="11" t="s">
        <v>1546</v>
      </c>
      <c r="F857" s="11" t="s">
        <v>5460</v>
      </c>
      <c r="G857" t="s">
        <v>4234</v>
      </c>
    </row>
    <row r="858" spans="1:7" ht="16.5" x14ac:dyDescent="0.35">
      <c r="A858" s="24" t="s">
        <v>4241</v>
      </c>
      <c r="B858" s="26" t="s">
        <v>7198</v>
      </c>
      <c r="C858" s="74">
        <v>195787</v>
      </c>
      <c r="D858" s="11" t="s">
        <v>3547</v>
      </c>
      <c r="E858" s="11" t="s">
        <v>3548</v>
      </c>
      <c r="F858" s="11" t="s">
        <v>5405</v>
      </c>
      <c r="G858" t="s">
        <v>4234</v>
      </c>
    </row>
    <row r="859" spans="1:7" ht="16.5" x14ac:dyDescent="0.35">
      <c r="A859" s="24" t="s">
        <v>4241</v>
      </c>
      <c r="B859" s="26" t="s">
        <v>7198</v>
      </c>
      <c r="C859" s="74">
        <v>195783</v>
      </c>
      <c r="D859" s="11" t="s">
        <v>3565</v>
      </c>
      <c r="E859" s="11" t="s">
        <v>3566</v>
      </c>
      <c r="F859" s="11" t="s">
        <v>5440</v>
      </c>
      <c r="G859" t="s">
        <v>4234</v>
      </c>
    </row>
    <row r="860" spans="1:7" ht="16.5" x14ac:dyDescent="0.35">
      <c r="A860" s="24" t="s">
        <v>4241</v>
      </c>
      <c r="B860" s="26" t="s">
        <v>7198</v>
      </c>
      <c r="C860" s="74">
        <v>195786</v>
      </c>
      <c r="D860" s="11" t="s">
        <v>3575</v>
      </c>
      <c r="E860" s="11" t="s">
        <v>3576</v>
      </c>
      <c r="F860" s="11" t="s">
        <v>5473</v>
      </c>
      <c r="G860" t="s">
        <v>4234</v>
      </c>
    </row>
    <row r="861" spans="1:7" ht="16.5" x14ac:dyDescent="0.35">
      <c r="A861" s="24" t="s">
        <v>4241</v>
      </c>
      <c r="B861" s="26" t="s">
        <v>7198</v>
      </c>
      <c r="C861" s="74">
        <v>195791</v>
      </c>
      <c r="D861" s="11" t="s">
        <v>3553</v>
      </c>
      <c r="E861" s="11" t="s">
        <v>3554</v>
      </c>
      <c r="F861" s="11" t="s">
        <v>5481</v>
      </c>
      <c r="G861" t="s">
        <v>4234</v>
      </c>
    </row>
    <row r="862" spans="1:7" ht="16.5" x14ac:dyDescent="0.35">
      <c r="A862" s="24" t="s">
        <v>4241</v>
      </c>
      <c r="B862" s="26" t="s">
        <v>7198</v>
      </c>
      <c r="C862" s="74">
        <v>195782</v>
      </c>
      <c r="D862" s="11" t="s">
        <v>3567</v>
      </c>
      <c r="E862" s="11" t="s">
        <v>3568</v>
      </c>
      <c r="F862" s="11" t="s">
        <v>5495</v>
      </c>
      <c r="G862" t="s">
        <v>4234</v>
      </c>
    </row>
    <row r="863" spans="1:7" ht="16.5" x14ac:dyDescent="0.35">
      <c r="A863" s="24" t="s">
        <v>4241</v>
      </c>
      <c r="B863" s="26" t="s">
        <v>7198</v>
      </c>
      <c r="C863" s="74">
        <v>195789</v>
      </c>
      <c r="D863" s="11" t="s">
        <v>3557</v>
      </c>
      <c r="E863" s="11" t="s">
        <v>3558</v>
      </c>
      <c r="F863" s="11" t="s">
        <v>5503</v>
      </c>
      <c r="G863" t="s">
        <v>4234</v>
      </c>
    </row>
    <row r="864" spans="1:7" ht="16.5" x14ac:dyDescent="0.35">
      <c r="A864" s="24" t="s">
        <v>4241</v>
      </c>
      <c r="B864" s="26" t="s">
        <v>7198</v>
      </c>
      <c r="C864" s="74">
        <v>195794</v>
      </c>
      <c r="D864" s="11" t="s">
        <v>3006</v>
      </c>
      <c r="E864" s="11" t="s">
        <v>3007</v>
      </c>
      <c r="F864" s="11" t="s">
        <v>5504</v>
      </c>
      <c r="G864" t="s">
        <v>4234</v>
      </c>
    </row>
    <row r="865" spans="1:7" ht="16.5" x14ac:dyDescent="0.35">
      <c r="A865" s="24" t="s">
        <v>4241</v>
      </c>
      <c r="B865" s="26" t="s">
        <v>7198</v>
      </c>
      <c r="C865" s="74">
        <v>195792</v>
      </c>
      <c r="D865" s="11" t="s">
        <v>3551</v>
      </c>
      <c r="E865" s="11" t="s">
        <v>3552</v>
      </c>
      <c r="F865" s="11" t="s">
        <v>5505</v>
      </c>
      <c r="G865" t="s">
        <v>4234</v>
      </c>
    </row>
    <row r="866" spans="1:7" ht="16.5" x14ac:dyDescent="0.35">
      <c r="A866" s="24" t="s">
        <v>4241</v>
      </c>
      <c r="B866" s="26" t="s">
        <v>7198</v>
      </c>
      <c r="C866" s="74">
        <v>195785</v>
      </c>
      <c r="D866" s="11" t="s">
        <v>3561</v>
      </c>
      <c r="E866" s="11" t="s">
        <v>3562</v>
      </c>
      <c r="F866" s="11" t="s">
        <v>5528</v>
      </c>
      <c r="G866" t="s">
        <v>4234</v>
      </c>
    </row>
    <row r="867" spans="1:7" ht="16.5" x14ac:dyDescent="0.35">
      <c r="A867" s="24" t="s">
        <v>4241</v>
      </c>
      <c r="B867" s="26" t="s">
        <v>7198</v>
      </c>
      <c r="C867" s="74">
        <v>219208</v>
      </c>
      <c r="D867" s="11" t="s">
        <v>3573</v>
      </c>
      <c r="E867" s="11" t="s">
        <v>3574</v>
      </c>
      <c r="F867" s="11" t="s">
        <v>5529</v>
      </c>
      <c r="G867" t="s">
        <v>4234</v>
      </c>
    </row>
    <row r="868" spans="1:7" ht="16.5" x14ac:dyDescent="0.35">
      <c r="A868" s="24" t="s">
        <v>4241</v>
      </c>
      <c r="B868" s="26" t="s">
        <v>7198</v>
      </c>
      <c r="C868" s="74">
        <v>219207</v>
      </c>
      <c r="D868" s="11" t="s">
        <v>3571</v>
      </c>
      <c r="E868" s="11" t="s">
        <v>3572</v>
      </c>
      <c r="F868" s="11" t="s">
        <v>5530</v>
      </c>
      <c r="G868" t="s">
        <v>4234</v>
      </c>
    </row>
    <row r="869" spans="1:7" ht="16.5" x14ac:dyDescent="0.35">
      <c r="A869" s="24" t="s">
        <v>4241</v>
      </c>
      <c r="B869" s="26" t="s">
        <v>7198</v>
      </c>
      <c r="C869" s="74">
        <v>195790</v>
      </c>
      <c r="D869" s="11" t="s">
        <v>3555</v>
      </c>
      <c r="E869" s="11" t="s">
        <v>3556</v>
      </c>
      <c r="F869" s="11" t="s">
        <v>5534</v>
      </c>
      <c r="G869" t="s">
        <v>4234</v>
      </c>
    </row>
    <row r="870" spans="1:7" ht="16.5" x14ac:dyDescent="0.35">
      <c r="A870" s="24" t="s">
        <v>4241</v>
      </c>
      <c r="B870" s="26" t="s">
        <v>7198</v>
      </c>
      <c r="C870" s="74">
        <v>195793</v>
      </c>
      <c r="D870" s="11" t="s">
        <v>3549</v>
      </c>
      <c r="E870" s="11" t="s">
        <v>3550</v>
      </c>
      <c r="F870" s="11" t="s">
        <v>5535</v>
      </c>
      <c r="G870" t="s">
        <v>4234</v>
      </c>
    </row>
    <row r="871" spans="1:7" ht="16.5" x14ac:dyDescent="0.35">
      <c r="A871" s="24" t="s">
        <v>4241</v>
      </c>
      <c r="B871" s="26" t="s">
        <v>7198</v>
      </c>
      <c r="C871" s="74">
        <v>195784</v>
      </c>
      <c r="D871" s="11" t="s">
        <v>3563</v>
      </c>
      <c r="E871" s="11" t="s">
        <v>3564</v>
      </c>
      <c r="F871" s="11" t="s">
        <v>5551</v>
      </c>
      <c r="G871" t="s">
        <v>4234</v>
      </c>
    </row>
    <row r="872" spans="1:7" ht="16.5" x14ac:dyDescent="0.35">
      <c r="A872" s="24" t="s">
        <v>4241</v>
      </c>
      <c r="B872" s="26" t="s">
        <v>7198</v>
      </c>
      <c r="C872" s="74">
        <v>195788</v>
      </c>
      <c r="D872" s="11" t="s">
        <v>3559</v>
      </c>
      <c r="E872" s="11" t="s">
        <v>3560</v>
      </c>
      <c r="F872" s="11" t="s">
        <v>5552</v>
      </c>
      <c r="G872" t="s">
        <v>4234</v>
      </c>
    </row>
    <row r="873" spans="1:7" ht="16.5" x14ac:dyDescent="0.35">
      <c r="A873" s="24" t="s">
        <v>4241</v>
      </c>
      <c r="B873" s="26" t="s">
        <v>7198</v>
      </c>
      <c r="C873" s="74">
        <v>195781</v>
      </c>
      <c r="D873" s="11" t="s">
        <v>3569</v>
      </c>
      <c r="E873" s="11" t="s">
        <v>3570</v>
      </c>
      <c r="F873" s="11" t="s">
        <v>5554</v>
      </c>
      <c r="G873" t="s">
        <v>4234</v>
      </c>
    </row>
    <row r="874" spans="1:7" ht="16.5" x14ac:dyDescent="0.35">
      <c r="A874" s="24" t="s">
        <v>4241</v>
      </c>
      <c r="B874" s="26" t="s">
        <v>4473</v>
      </c>
      <c r="C874" s="74">
        <v>195796</v>
      </c>
      <c r="D874" s="11" t="s">
        <v>3456</v>
      </c>
      <c r="E874" s="11" t="s">
        <v>3457</v>
      </c>
      <c r="F874" s="11" t="s">
        <v>5454</v>
      </c>
      <c r="G874" t="s">
        <v>4234</v>
      </c>
    </row>
    <row r="875" spans="1:7" ht="16.5" x14ac:dyDescent="0.35">
      <c r="A875" s="24" t="s">
        <v>4241</v>
      </c>
      <c r="B875" s="26" t="s">
        <v>4473</v>
      </c>
      <c r="C875" s="74">
        <v>195795</v>
      </c>
      <c r="D875" s="11" t="s">
        <v>1553</v>
      </c>
      <c r="E875" s="11" t="s">
        <v>3577</v>
      </c>
      <c r="F875" s="11" t="s">
        <v>5482</v>
      </c>
      <c r="G875" t="s">
        <v>4234</v>
      </c>
    </row>
    <row r="876" spans="1:7" ht="16.5" x14ac:dyDescent="0.35">
      <c r="A876" s="24" t="s">
        <v>4241</v>
      </c>
      <c r="B876" s="26" t="s">
        <v>4474</v>
      </c>
      <c r="C876" s="74">
        <v>195802</v>
      </c>
      <c r="D876" s="11" t="s">
        <v>3231</v>
      </c>
      <c r="E876" s="11" t="s">
        <v>3232</v>
      </c>
      <c r="F876" s="11" t="s">
        <v>5399</v>
      </c>
      <c r="G876" t="s">
        <v>4234</v>
      </c>
    </row>
    <row r="877" spans="1:7" ht="16.5" x14ac:dyDescent="0.35">
      <c r="A877" s="24" t="s">
        <v>4241</v>
      </c>
      <c r="B877" s="26" t="s">
        <v>4474</v>
      </c>
      <c r="C877" s="74">
        <v>195798</v>
      </c>
      <c r="D877" s="11" t="s">
        <v>3583</v>
      </c>
      <c r="E877" s="11" t="s">
        <v>3584</v>
      </c>
      <c r="F877" s="11" t="s">
        <v>5401</v>
      </c>
      <c r="G877" t="s">
        <v>4234</v>
      </c>
    </row>
    <row r="878" spans="1:7" ht="16.5" x14ac:dyDescent="0.35">
      <c r="A878" s="24" t="s">
        <v>4241</v>
      </c>
      <c r="B878" s="26" t="s">
        <v>4474</v>
      </c>
      <c r="C878" s="74">
        <v>195800</v>
      </c>
      <c r="D878" s="11" t="s">
        <v>3101</v>
      </c>
      <c r="E878" s="11" t="s">
        <v>3102</v>
      </c>
      <c r="F878" s="11" t="s">
        <v>5442</v>
      </c>
      <c r="G878" t="s">
        <v>4234</v>
      </c>
    </row>
    <row r="879" spans="1:7" ht="16.5" x14ac:dyDescent="0.35">
      <c r="A879" s="24" t="s">
        <v>4241</v>
      </c>
      <c r="B879" s="26" t="s">
        <v>4474</v>
      </c>
      <c r="C879" s="74">
        <v>195797</v>
      </c>
      <c r="D879" s="11" t="s">
        <v>3586</v>
      </c>
      <c r="E879" s="11" t="s">
        <v>3587</v>
      </c>
      <c r="F879" s="11" t="s">
        <v>5497</v>
      </c>
      <c r="G879" t="s">
        <v>4234</v>
      </c>
    </row>
    <row r="880" spans="1:7" ht="16.5" x14ac:dyDescent="0.35">
      <c r="A880" s="24" t="s">
        <v>4241</v>
      </c>
      <c r="B880" s="26" t="s">
        <v>4474</v>
      </c>
      <c r="C880" s="74">
        <v>195801</v>
      </c>
      <c r="D880" s="11" t="s">
        <v>2972</v>
      </c>
      <c r="E880" s="11" t="s">
        <v>2973</v>
      </c>
      <c r="F880" s="11" t="s">
        <v>5515</v>
      </c>
      <c r="G880" t="s">
        <v>4234</v>
      </c>
    </row>
    <row r="881" spans="1:7" ht="16.5" x14ac:dyDescent="0.35">
      <c r="A881" s="24" t="s">
        <v>4241</v>
      </c>
      <c r="B881" s="26" t="s">
        <v>4474</v>
      </c>
      <c r="C881" s="74">
        <v>195799</v>
      </c>
      <c r="D881" s="11" t="s">
        <v>2024</v>
      </c>
      <c r="E881" s="11" t="s">
        <v>2025</v>
      </c>
      <c r="F881" s="11" t="s">
        <v>5527</v>
      </c>
      <c r="G881" t="s">
        <v>4234</v>
      </c>
    </row>
    <row r="882" spans="1:7" ht="16.5" x14ac:dyDescent="0.35">
      <c r="A882" s="24" t="s">
        <v>4241</v>
      </c>
      <c r="B882" s="26" t="s">
        <v>4475</v>
      </c>
      <c r="C882" s="74">
        <v>195810</v>
      </c>
      <c r="D882" s="11" t="s">
        <v>3591</v>
      </c>
      <c r="E882" s="11" t="s">
        <v>3592</v>
      </c>
      <c r="F882" s="11" t="s">
        <v>5400</v>
      </c>
      <c r="G882" t="s">
        <v>4234</v>
      </c>
    </row>
    <row r="883" spans="1:7" ht="16.5" x14ac:dyDescent="0.35">
      <c r="A883" s="24" t="s">
        <v>4241</v>
      </c>
      <c r="B883" s="26" t="s">
        <v>4475</v>
      </c>
      <c r="C883" s="74">
        <v>195805</v>
      </c>
      <c r="D883" s="11" t="s">
        <v>3406</v>
      </c>
      <c r="E883" s="11" t="s">
        <v>3407</v>
      </c>
      <c r="F883" s="11" t="s">
        <v>5447</v>
      </c>
      <c r="G883" t="s">
        <v>4234</v>
      </c>
    </row>
    <row r="884" spans="1:7" ht="16.5" x14ac:dyDescent="0.35">
      <c r="A884" s="24" t="s">
        <v>4241</v>
      </c>
      <c r="B884" s="26" t="s">
        <v>4475</v>
      </c>
      <c r="C884" s="74">
        <v>195808</v>
      </c>
      <c r="D884" s="11" t="s">
        <v>3229</v>
      </c>
      <c r="E884" s="11" t="s">
        <v>3230</v>
      </c>
      <c r="F884" s="11" t="s">
        <v>5480</v>
      </c>
      <c r="G884" t="s">
        <v>4234</v>
      </c>
    </row>
    <row r="885" spans="1:7" ht="16.5" x14ac:dyDescent="0.35">
      <c r="A885" s="24" t="s">
        <v>4241</v>
      </c>
      <c r="B885" s="26" t="s">
        <v>4475</v>
      </c>
      <c r="C885" s="74">
        <v>195803</v>
      </c>
      <c r="D885" s="11" t="s">
        <v>3597</v>
      </c>
      <c r="E885" s="11" t="s">
        <v>3598</v>
      </c>
      <c r="F885" s="11" t="s">
        <v>5500</v>
      </c>
      <c r="G885" t="s">
        <v>4234</v>
      </c>
    </row>
    <row r="886" spans="1:7" ht="16.5" x14ac:dyDescent="0.35">
      <c r="A886" s="24" t="s">
        <v>4241</v>
      </c>
      <c r="B886" s="26" t="s">
        <v>4475</v>
      </c>
      <c r="C886" s="74">
        <v>195809</v>
      </c>
      <c r="D886" s="11" t="s">
        <v>3233</v>
      </c>
      <c r="E886" s="11" t="s">
        <v>2413</v>
      </c>
      <c r="F886" s="11" t="s">
        <v>5513</v>
      </c>
      <c r="G886" t="s">
        <v>4234</v>
      </c>
    </row>
    <row r="887" spans="1:7" ht="16.5" x14ac:dyDescent="0.35">
      <c r="A887" s="24" t="s">
        <v>4241</v>
      </c>
      <c r="B887" s="26" t="s">
        <v>4475</v>
      </c>
      <c r="C887" s="74">
        <v>219209</v>
      </c>
      <c r="D887" s="11" t="s">
        <v>2138</v>
      </c>
      <c r="E887" s="11" t="s">
        <v>2139</v>
      </c>
      <c r="F887" s="11" t="s">
        <v>5545</v>
      </c>
      <c r="G887" t="s">
        <v>4234</v>
      </c>
    </row>
    <row r="888" spans="1:7" ht="16.5" x14ac:dyDescent="0.35">
      <c r="A888" s="24" t="s">
        <v>4241</v>
      </c>
      <c r="B888" s="26" t="s">
        <v>4475</v>
      </c>
      <c r="C888" s="74">
        <v>195804</v>
      </c>
      <c r="D888" s="11" t="s">
        <v>747</v>
      </c>
      <c r="E888" s="11" t="s">
        <v>21</v>
      </c>
      <c r="F888" s="11" t="s">
        <v>5553</v>
      </c>
      <c r="G888" t="s">
        <v>4234</v>
      </c>
    </row>
    <row r="889" spans="1:7" ht="16.5" x14ac:dyDescent="0.35">
      <c r="A889" s="24" t="s">
        <v>4241</v>
      </c>
      <c r="B889" s="26" t="s">
        <v>4476</v>
      </c>
      <c r="C889" s="74">
        <v>195813</v>
      </c>
      <c r="D889" s="11" t="s">
        <v>2386</v>
      </c>
      <c r="E889" s="11" t="s">
        <v>2387</v>
      </c>
      <c r="F889" s="11" t="s">
        <v>5452</v>
      </c>
      <c r="G889" t="s">
        <v>4234</v>
      </c>
    </row>
    <row r="890" spans="1:7" ht="16.5" x14ac:dyDescent="0.35">
      <c r="A890" s="24" t="s">
        <v>4241</v>
      </c>
      <c r="B890" s="26" t="s">
        <v>4476</v>
      </c>
      <c r="C890" s="74">
        <v>195812</v>
      </c>
      <c r="D890" s="11" t="s">
        <v>3602</v>
      </c>
      <c r="E890" s="11" t="s">
        <v>1566</v>
      </c>
      <c r="F890" s="11" t="s">
        <v>5470</v>
      </c>
      <c r="G890" t="s">
        <v>4234</v>
      </c>
    </row>
    <row r="891" spans="1:7" ht="16.5" x14ac:dyDescent="0.35">
      <c r="A891" s="24" t="s">
        <v>4241</v>
      </c>
      <c r="B891" s="26" t="s">
        <v>4476</v>
      </c>
      <c r="C891" s="74">
        <v>195815</v>
      </c>
      <c r="D891" s="11" t="s">
        <v>2253</v>
      </c>
      <c r="E891" s="11" t="s">
        <v>2254</v>
      </c>
      <c r="F891" s="11" t="s">
        <v>5477</v>
      </c>
      <c r="G891" t="s">
        <v>4234</v>
      </c>
    </row>
    <row r="892" spans="1:7" ht="16.5" x14ac:dyDescent="0.35">
      <c r="A892" s="24" t="s">
        <v>4241</v>
      </c>
      <c r="B892" s="26" t="s">
        <v>4477</v>
      </c>
      <c r="C892" s="74">
        <v>195820</v>
      </c>
      <c r="D892" s="11" t="s">
        <v>1569</v>
      </c>
      <c r="E892" s="11" t="s">
        <v>3606</v>
      </c>
      <c r="F892" s="11" t="s">
        <v>5457</v>
      </c>
      <c r="G892" t="s">
        <v>4234</v>
      </c>
    </row>
    <row r="893" spans="1:7" ht="16.5" x14ac:dyDescent="0.35">
      <c r="A893" s="24" t="s">
        <v>4241</v>
      </c>
      <c r="B893" s="26" t="s">
        <v>4477</v>
      </c>
      <c r="C893" s="74">
        <v>195821</v>
      </c>
      <c r="D893" s="11" t="s">
        <v>637</v>
      </c>
      <c r="E893" s="11" t="s">
        <v>3604</v>
      </c>
      <c r="F893" s="11" t="s">
        <v>5469</v>
      </c>
      <c r="G893" t="s">
        <v>4234</v>
      </c>
    </row>
    <row r="894" spans="1:7" ht="16.5" x14ac:dyDescent="0.35">
      <c r="A894" s="24" t="s">
        <v>4241</v>
      </c>
      <c r="B894" s="26" t="s">
        <v>4477</v>
      </c>
      <c r="C894" s="74">
        <v>195822</v>
      </c>
      <c r="D894" s="11" t="s">
        <v>3608</v>
      </c>
      <c r="E894" s="11" t="s">
        <v>3609</v>
      </c>
      <c r="F894" s="11" t="s">
        <v>5550</v>
      </c>
      <c r="G894" t="s">
        <v>4234</v>
      </c>
    </row>
    <row r="895" spans="1:7" ht="16.5" x14ac:dyDescent="0.35">
      <c r="A895" s="24" t="s">
        <v>4241</v>
      </c>
      <c r="B895" s="26" t="s">
        <v>4478</v>
      </c>
      <c r="C895" s="74">
        <v>195823</v>
      </c>
      <c r="D895" s="11" t="s">
        <v>1573</v>
      </c>
      <c r="E895" s="11" t="s">
        <v>1574</v>
      </c>
      <c r="F895" s="11" t="s">
        <v>5415</v>
      </c>
      <c r="G895" t="s">
        <v>4234</v>
      </c>
    </row>
    <row r="896" spans="1:7" ht="16.5" x14ac:dyDescent="0.35">
      <c r="A896" s="24" t="s">
        <v>4241</v>
      </c>
      <c r="B896" s="26" t="s">
        <v>4478</v>
      </c>
      <c r="C896" s="74">
        <v>195824</v>
      </c>
      <c r="D896" s="11" t="s">
        <v>3611</v>
      </c>
      <c r="E896" s="11" t="s">
        <v>3612</v>
      </c>
      <c r="F896" s="11" t="s">
        <v>5439</v>
      </c>
      <c r="G896" t="s">
        <v>4234</v>
      </c>
    </row>
    <row r="897" spans="1:7" ht="16.5" x14ac:dyDescent="0.35">
      <c r="A897" s="24" t="s">
        <v>4242</v>
      </c>
      <c r="B897" s="26" t="s">
        <v>4479</v>
      </c>
      <c r="C897" s="74">
        <v>195825</v>
      </c>
      <c r="D897" s="11" t="s">
        <v>3615</v>
      </c>
      <c r="E897" s="11" t="s">
        <v>3616</v>
      </c>
      <c r="F897" s="11" t="s">
        <v>5556</v>
      </c>
      <c r="G897" t="s">
        <v>4234</v>
      </c>
    </row>
    <row r="898" spans="1:7" ht="16.5" x14ac:dyDescent="0.35">
      <c r="A898" s="24" t="s">
        <v>4242</v>
      </c>
      <c r="B898" s="26" t="s">
        <v>4479</v>
      </c>
      <c r="C898" s="74">
        <v>195827</v>
      </c>
      <c r="D898" s="11" t="s">
        <v>3617</v>
      </c>
      <c r="E898" s="11" t="s">
        <v>3618</v>
      </c>
      <c r="F898" s="11" t="s">
        <v>5569</v>
      </c>
      <c r="G898" t="s">
        <v>4234</v>
      </c>
    </row>
    <row r="899" spans="1:7" ht="16.5" x14ac:dyDescent="0.35">
      <c r="A899" s="24" t="s">
        <v>4242</v>
      </c>
      <c r="B899" s="26" t="s">
        <v>4479</v>
      </c>
      <c r="C899" s="74">
        <v>195826</v>
      </c>
      <c r="D899" s="11" t="s">
        <v>2011</v>
      </c>
      <c r="E899" s="11" t="s">
        <v>2012</v>
      </c>
      <c r="F899" s="11" t="s">
        <v>5613</v>
      </c>
      <c r="G899" t="s">
        <v>4234</v>
      </c>
    </row>
    <row r="900" spans="1:7" ht="16.5" x14ac:dyDescent="0.35">
      <c r="A900" s="24" t="s">
        <v>4242</v>
      </c>
      <c r="B900" s="26" t="s">
        <v>4480</v>
      </c>
      <c r="C900" s="74">
        <v>195828</v>
      </c>
      <c r="D900" s="11" t="s">
        <v>1581</v>
      </c>
      <c r="E900" s="11" t="s">
        <v>1582</v>
      </c>
      <c r="F900" s="11" t="s">
        <v>5587</v>
      </c>
      <c r="G900" t="s">
        <v>4234</v>
      </c>
    </row>
    <row r="901" spans="1:7" ht="16.5" x14ac:dyDescent="0.35">
      <c r="A901" s="24" t="s">
        <v>4242</v>
      </c>
      <c r="B901" s="26" t="s">
        <v>4480</v>
      </c>
      <c r="C901" s="74">
        <v>195830</v>
      </c>
      <c r="D901" s="11" t="s">
        <v>3619</v>
      </c>
      <c r="E901" s="11" t="s">
        <v>3620</v>
      </c>
      <c r="F901" s="11" t="s">
        <v>5603</v>
      </c>
      <c r="G901" t="s">
        <v>4234</v>
      </c>
    </row>
    <row r="902" spans="1:7" ht="16.5" x14ac:dyDescent="0.35">
      <c r="A902" s="24" t="s">
        <v>4242</v>
      </c>
      <c r="B902" s="26" t="s">
        <v>4480</v>
      </c>
      <c r="C902" s="74">
        <v>219210</v>
      </c>
      <c r="D902" s="11" t="s">
        <v>3621</v>
      </c>
      <c r="E902" s="11" t="s">
        <v>3622</v>
      </c>
      <c r="F902" s="11" t="s">
        <v>5614</v>
      </c>
      <c r="G902" t="s">
        <v>4234</v>
      </c>
    </row>
    <row r="903" spans="1:7" ht="16.5" x14ac:dyDescent="0.35">
      <c r="A903" s="24" t="s">
        <v>4242</v>
      </c>
      <c r="B903" s="26" t="s">
        <v>4480</v>
      </c>
      <c r="C903" s="74">
        <v>195829</v>
      </c>
      <c r="D903" s="11" t="s">
        <v>1280</v>
      </c>
      <c r="E903" s="11" t="s">
        <v>3623</v>
      </c>
      <c r="F903" s="11" t="s">
        <v>5625</v>
      </c>
      <c r="G903" t="s">
        <v>4234</v>
      </c>
    </row>
    <row r="904" spans="1:7" ht="16.5" x14ac:dyDescent="0.35">
      <c r="A904" s="24" t="s">
        <v>4242</v>
      </c>
      <c r="B904" s="26" t="s">
        <v>4481</v>
      </c>
      <c r="C904" s="74">
        <v>195831</v>
      </c>
      <c r="D904" s="11" t="s">
        <v>1585</v>
      </c>
      <c r="E904" s="11" t="s">
        <v>72</v>
      </c>
      <c r="F904" s="11" t="s">
        <v>5618</v>
      </c>
      <c r="G904" t="s">
        <v>4234</v>
      </c>
    </row>
    <row r="905" spans="1:7" ht="16.5" x14ac:dyDescent="0.35">
      <c r="A905" s="24" t="s">
        <v>4242</v>
      </c>
      <c r="B905" s="26" t="s">
        <v>4481</v>
      </c>
      <c r="C905" s="74">
        <v>219211</v>
      </c>
      <c r="D905" s="11" t="s">
        <v>3624</v>
      </c>
      <c r="E905" s="11" t="s">
        <v>3625</v>
      </c>
      <c r="F905" s="11" t="s">
        <v>5623</v>
      </c>
      <c r="G905" t="s">
        <v>4234</v>
      </c>
    </row>
    <row r="906" spans="1:7" ht="16.5" x14ac:dyDescent="0.35">
      <c r="A906" s="24" t="s">
        <v>4242</v>
      </c>
      <c r="B906" s="26" t="s">
        <v>7199</v>
      </c>
      <c r="C906" s="74">
        <v>195833</v>
      </c>
      <c r="D906" s="11" t="s">
        <v>3627</v>
      </c>
      <c r="E906" s="11" t="s">
        <v>3628</v>
      </c>
      <c r="F906" s="11" t="s">
        <v>5559</v>
      </c>
      <c r="G906" t="s">
        <v>4234</v>
      </c>
    </row>
    <row r="907" spans="1:7" ht="16.5" x14ac:dyDescent="0.35">
      <c r="A907" s="24" t="s">
        <v>4242</v>
      </c>
      <c r="B907" s="26" t="s">
        <v>7199</v>
      </c>
      <c r="C907" s="74">
        <v>195834</v>
      </c>
      <c r="D907" s="11" t="s">
        <v>3626</v>
      </c>
      <c r="E907" s="11" t="s">
        <v>3630</v>
      </c>
      <c r="F907" s="11" t="s">
        <v>5621</v>
      </c>
      <c r="G907" t="s">
        <v>4234</v>
      </c>
    </row>
    <row r="908" spans="1:7" ht="16.5" x14ac:dyDescent="0.35">
      <c r="A908" s="24" t="s">
        <v>4242</v>
      </c>
      <c r="B908" s="26" t="s">
        <v>4482</v>
      </c>
      <c r="C908" s="74">
        <v>195836</v>
      </c>
      <c r="D908" s="11" t="s">
        <v>3631</v>
      </c>
      <c r="E908" s="11" t="s">
        <v>3632</v>
      </c>
      <c r="F908" s="11" t="s">
        <v>5558</v>
      </c>
      <c r="G908" t="s">
        <v>4234</v>
      </c>
    </row>
    <row r="909" spans="1:7" ht="16.5" x14ac:dyDescent="0.35">
      <c r="A909" s="24" t="s">
        <v>4242</v>
      </c>
      <c r="B909" s="26" t="s">
        <v>4482</v>
      </c>
      <c r="C909" s="74">
        <v>195835</v>
      </c>
      <c r="D909" s="11" t="s">
        <v>1592</v>
      </c>
      <c r="E909" s="11" t="s">
        <v>1593</v>
      </c>
      <c r="F909" s="11" t="s">
        <v>5563</v>
      </c>
      <c r="G909" t="s">
        <v>4234</v>
      </c>
    </row>
    <row r="910" spans="1:7" ht="16.5" x14ac:dyDescent="0.35">
      <c r="A910" s="24" t="s">
        <v>4242</v>
      </c>
      <c r="B910" s="26" t="s">
        <v>4483</v>
      </c>
      <c r="C910" s="74">
        <v>195837</v>
      </c>
      <c r="D910" s="11" t="s">
        <v>1596</v>
      </c>
      <c r="E910" s="11" t="s">
        <v>1597</v>
      </c>
      <c r="F910" s="11" t="s">
        <v>5566</v>
      </c>
      <c r="G910" t="s">
        <v>4234</v>
      </c>
    </row>
    <row r="911" spans="1:7" ht="16.5" x14ac:dyDescent="0.35">
      <c r="A911" s="24" t="s">
        <v>4242</v>
      </c>
      <c r="B911" s="26" t="s">
        <v>4483</v>
      </c>
      <c r="C911" s="74">
        <v>195838</v>
      </c>
      <c r="D911" s="11" t="s">
        <v>3633</v>
      </c>
      <c r="E911" s="11" t="s">
        <v>3634</v>
      </c>
      <c r="F911" s="11" t="s">
        <v>5593</v>
      </c>
      <c r="G911" t="s">
        <v>4234</v>
      </c>
    </row>
    <row r="912" spans="1:7" ht="16.5" x14ac:dyDescent="0.35">
      <c r="A912" s="24" t="s">
        <v>4242</v>
      </c>
      <c r="B912" s="26" t="s">
        <v>4484</v>
      </c>
      <c r="C912" s="74">
        <v>195839</v>
      </c>
      <c r="D912" s="11" t="s">
        <v>1600</v>
      </c>
      <c r="E912" s="11" t="s">
        <v>1601</v>
      </c>
      <c r="F912" s="11" t="s">
        <v>5568</v>
      </c>
      <c r="G912" t="s">
        <v>4234</v>
      </c>
    </row>
    <row r="913" spans="1:7" ht="16.5" x14ac:dyDescent="0.35">
      <c r="A913" s="24" t="s">
        <v>4242</v>
      </c>
      <c r="B913" s="26" t="s">
        <v>4484</v>
      </c>
      <c r="C913" s="74">
        <v>195840</v>
      </c>
      <c r="D913" s="11" t="s">
        <v>3635</v>
      </c>
      <c r="E913" s="11" t="s">
        <v>3636</v>
      </c>
      <c r="F913" s="11" t="s">
        <v>7300</v>
      </c>
      <c r="G913" t="s">
        <v>4234</v>
      </c>
    </row>
    <row r="914" spans="1:7" ht="16.5" x14ac:dyDescent="0.35">
      <c r="A914" s="24" t="s">
        <v>4242</v>
      </c>
      <c r="B914" s="26" t="s">
        <v>4484</v>
      </c>
      <c r="C914" s="74">
        <v>195841</v>
      </c>
      <c r="D914" s="11" t="s">
        <v>3637</v>
      </c>
      <c r="E914" s="11" t="s">
        <v>3638</v>
      </c>
      <c r="F914" s="11" t="s">
        <v>5605</v>
      </c>
      <c r="G914" t="s">
        <v>4234</v>
      </c>
    </row>
    <row r="915" spans="1:7" ht="16.5" x14ac:dyDescent="0.35">
      <c r="A915" s="24" t="s">
        <v>4242</v>
      </c>
      <c r="B915" s="26" t="s">
        <v>4485</v>
      </c>
      <c r="C915" s="74">
        <v>195842</v>
      </c>
      <c r="D915" s="11" t="s">
        <v>1604</v>
      </c>
      <c r="E915" s="11" t="s">
        <v>1605</v>
      </c>
      <c r="F915" s="11" t="s">
        <v>5570</v>
      </c>
      <c r="G915" t="s">
        <v>4234</v>
      </c>
    </row>
    <row r="916" spans="1:7" ht="16.5" x14ac:dyDescent="0.35">
      <c r="A916" s="24" t="s">
        <v>4242</v>
      </c>
      <c r="B916" s="26" t="s">
        <v>4485</v>
      </c>
      <c r="C916" s="74">
        <v>195843</v>
      </c>
      <c r="D916" s="11" t="s">
        <v>3639</v>
      </c>
      <c r="E916" s="11" t="s">
        <v>3640</v>
      </c>
      <c r="F916" s="11" t="s">
        <v>5612</v>
      </c>
      <c r="G916" t="s">
        <v>4234</v>
      </c>
    </row>
    <row r="917" spans="1:7" ht="16.5" x14ac:dyDescent="0.35">
      <c r="A917" s="24" t="s">
        <v>4242</v>
      </c>
      <c r="B917" s="26" t="s">
        <v>4486</v>
      </c>
      <c r="C917" s="74">
        <v>195845</v>
      </c>
      <c r="D917" s="11" t="s">
        <v>3641</v>
      </c>
      <c r="E917" s="11" t="s">
        <v>3642</v>
      </c>
      <c r="F917" s="11" t="s">
        <v>5562</v>
      </c>
      <c r="G917" t="s">
        <v>4234</v>
      </c>
    </row>
    <row r="918" spans="1:7" ht="16.5" x14ac:dyDescent="0.35">
      <c r="A918" s="24" t="s">
        <v>4242</v>
      </c>
      <c r="B918" s="26" t="s">
        <v>4486</v>
      </c>
      <c r="C918" s="74">
        <v>195844</v>
      </c>
      <c r="D918" s="11" t="s">
        <v>1608</v>
      </c>
      <c r="E918" s="11" t="s">
        <v>1609</v>
      </c>
      <c r="F918" s="11" t="s">
        <v>5576</v>
      </c>
      <c r="G918" t="s">
        <v>4234</v>
      </c>
    </row>
    <row r="919" spans="1:7" ht="16.5" x14ac:dyDescent="0.35">
      <c r="A919" s="24" t="s">
        <v>4242</v>
      </c>
      <c r="B919" s="26" t="s">
        <v>4487</v>
      </c>
      <c r="C919" s="74">
        <v>195847</v>
      </c>
      <c r="D919" s="11" t="s">
        <v>3644</v>
      </c>
      <c r="E919" s="11" t="s">
        <v>3646</v>
      </c>
      <c r="F919" s="11" t="s">
        <v>5557</v>
      </c>
      <c r="G919" t="s">
        <v>4234</v>
      </c>
    </row>
    <row r="920" spans="1:7" ht="16.5" x14ac:dyDescent="0.35">
      <c r="A920" s="24" t="s">
        <v>4242</v>
      </c>
      <c r="B920" s="26" t="s">
        <v>4487</v>
      </c>
      <c r="C920" s="74">
        <v>195846</v>
      </c>
      <c r="D920" s="11" t="s">
        <v>1612</v>
      </c>
      <c r="E920" s="11" t="s">
        <v>1613</v>
      </c>
      <c r="F920" s="11" t="s">
        <v>5595</v>
      </c>
      <c r="G920" t="s">
        <v>4234</v>
      </c>
    </row>
    <row r="921" spans="1:7" ht="16.5" x14ac:dyDescent="0.35">
      <c r="A921" s="24" t="s">
        <v>4242</v>
      </c>
      <c r="B921" s="26" t="s">
        <v>4488</v>
      </c>
      <c r="C921" s="74">
        <v>195848</v>
      </c>
      <c r="D921" s="11" t="s">
        <v>1616</v>
      </c>
      <c r="E921" s="11" t="s">
        <v>1617</v>
      </c>
      <c r="F921" s="11" t="s">
        <v>5572</v>
      </c>
      <c r="G921" t="s">
        <v>4234</v>
      </c>
    </row>
    <row r="922" spans="1:7" ht="16.5" x14ac:dyDescent="0.35">
      <c r="A922" s="24" t="s">
        <v>4242</v>
      </c>
      <c r="B922" s="26" t="s">
        <v>4489</v>
      </c>
      <c r="C922" s="74">
        <v>195849</v>
      </c>
      <c r="D922" s="11" t="s">
        <v>1620</v>
      </c>
      <c r="E922" s="11" t="s">
        <v>1621</v>
      </c>
      <c r="F922" s="11" t="s">
        <v>5571</v>
      </c>
      <c r="G922" t="s">
        <v>4234</v>
      </c>
    </row>
    <row r="923" spans="1:7" ht="16.5" x14ac:dyDescent="0.35">
      <c r="A923" s="24" t="s">
        <v>4242</v>
      </c>
      <c r="B923" s="26" t="s">
        <v>4490</v>
      </c>
      <c r="C923" s="74">
        <v>195850</v>
      </c>
      <c r="D923" s="11" t="s">
        <v>927</v>
      </c>
      <c r="E923" s="11" t="s">
        <v>928</v>
      </c>
      <c r="F923" s="11" t="s">
        <v>5586</v>
      </c>
      <c r="G923" t="s">
        <v>4234</v>
      </c>
    </row>
    <row r="924" spans="1:7" ht="16.5" x14ac:dyDescent="0.35">
      <c r="A924" s="24" t="s">
        <v>4242</v>
      </c>
      <c r="B924" s="26" t="s">
        <v>4490</v>
      </c>
      <c r="C924" s="74">
        <v>195852</v>
      </c>
      <c r="D924" s="11" t="s">
        <v>3648</v>
      </c>
      <c r="E924" s="11" t="s">
        <v>3649</v>
      </c>
      <c r="F924" s="11" t="s">
        <v>5604</v>
      </c>
      <c r="G924" t="s">
        <v>4234</v>
      </c>
    </row>
    <row r="925" spans="1:7" ht="16.5" x14ac:dyDescent="0.35">
      <c r="A925" s="24" t="s">
        <v>4242</v>
      </c>
      <c r="B925" s="26" t="s">
        <v>4490</v>
      </c>
      <c r="C925" s="74">
        <v>195851</v>
      </c>
      <c r="D925" s="11" t="s">
        <v>3650</v>
      </c>
      <c r="E925" s="11" t="s">
        <v>3651</v>
      </c>
      <c r="F925" s="11" t="s">
        <v>5620</v>
      </c>
      <c r="G925" t="s">
        <v>4234</v>
      </c>
    </row>
    <row r="926" spans="1:7" ht="16.5" x14ac:dyDescent="0.35">
      <c r="A926" s="24" t="s">
        <v>4242</v>
      </c>
      <c r="B926" s="26" t="s">
        <v>7200</v>
      </c>
      <c r="C926" s="74">
        <v>195854</v>
      </c>
      <c r="D926" s="11" t="s">
        <v>3652</v>
      </c>
      <c r="E926" s="11" t="s">
        <v>3653</v>
      </c>
      <c r="F926" s="11" t="s">
        <v>5573</v>
      </c>
      <c r="G926" t="s">
        <v>4234</v>
      </c>
    </row>
    <row r="927" spans="1:7" ht="16.5" x14ac:dyDescent="0.35">
      <c r="A927" s="24" t="s">
        <v>4242</v>
      </c>
      <c r="B927" s="26" t="s">
        <v>7200</v>
      </c>
      <c r="C927" s="74">
        <v>195853</v>
      </c>
      <c r="D927" s="11" t="s">
        <v>1626</v>
      </c>
      <c r="E927" s="11" t="s">
        <v>1627</v>
      </c>
      <c r="F927" s="11" t="s">
        <v>5579</v>
      </c>
      <c r="G927" t="s">
        <v>4234</v>
      </c>
    </row>
    <row r="928" spans="1:7" ht="16.5" x14ac:dyDescent="0.35">
      <c r="A928" s="24" t="s">
        <v>4242</v>
      </c>
      <c r="B928" s="26" t="s">
        <v>4491</v>
      </c>
      <c r="C928" s="74">
        <v>195855</v>
      </c>
      <c r="D928" s="11" t="s">
        <v>1630</v>
      </c>
      <c r="E928" s="11" t="s">
        <v>1631</v>
      </c>
      <c r="F928" s="11" t="s">
        <v>5580</v>
      </c>
      <c r="G928" t="s">
        <v>4234</v>
      </c>
    </row>
    <row r="929" spans="1:7" ht="16.5" x14ac:dyDescent="0.35">
      <c r="A929" s="24" t="s">
        <v>4242</v>
      </c>
      <c r="B929" s="26" t="s">
        <v>4492</v>
      </c>
      <c r="C929" s="74">
        <v>195856</v>
      </c>
      <c r="D929" s="11" t="s">
        <v>1634</v>
      </c>
      <c r="E929" s="11" t="s">
        <v>1635</v>
      </c>
      <c r="F929" s="11" t="s">
        <v>5577</v>
      </c>
      <c r="G929" t="s">
        <v>4234</v>
      </c>
    </row>
    <row r="930" spans="1:7" ht="16.5" x14ac:dyDescent="0.35">
      <c r="A930" s="24" t="s">
        <v>4242</v>
      </c>
      <c r="B930" s="26" t="s">
        <v>4492</v>
      </c>
      <c r="C930" s="74">
        <v>195857</v>
      </c>
      <c r="D930" s="11" t="s">
        <v>3654</v>
      </c>
      <c r="E930" s="11" t="s">
        <v>3655</v>
      </c>
      <c r="F930" s="11" t="s">
        <v>5610</v>
      </c>
      <c r="G930" t="s">
        <v>4234</v>
      </c>
    </row>
    <row r="931" spans="1:7" ht="16.5" x14ac:dyDescent="0.35">
      <c r="A931" s="24" t="s">
        <v>4242</v>
      </c>
      <c r="B931" s="26" t="s">
        <v>4493</v>
      </c>
      <c r="C931" s="74">
        <v>195858</v>
      </c>
      <c r="D931" s="11" t="s">
        <v>1638</v>
      </c>
      <c r="E931" s="11" t="s">
        <v>1639</v>
      </c>
      <c r="F931" s="11" t="s">
        <v>5590</v>
      </c>
      <c r="G931" t="s">
        <v>4234</v>
      </c>
    </row>
    <row r="932" spans="1:7" ht="16.5" x14ac:dyDescent="0.35">
      <c r="A932" s="24" t="s">
        <v>4242</v>
      </c>
      <c r="B932" s="26" t="s">
        <v>4494</v>
      </c>
      <c r="C932" s="74">
        <v>195859</v>
      </c>
      <c r="D932" s="11" t="s">
        <v>1642</v>
      </c>
      <c r="E932" s="11" t="s">
        <v>1643</v>
      </c>
      <c r="F932" s="11" t="s">
        <v>5592</v>
      </c>
      <c r="G932" t="s">
        <v>4234</v>
      </c>
    </row>
    <row r="933" spans="1:7" ht="16.5" x14ac:dyDescent="0.35">
      <c r="A933" s="24" t="s">
        <v>4242</v>
      </c>
      <c r="B933" s="26" t="s">
        <v>4494</v>
      </c>
      <c r="C933" s="74">
        <v>195860</v>
      </c>
      <c r="D933" s="11" t="s">
        <v>3656</v>
      </c>
      <c r="E933" s="11" t="s">
        <v>3657</v>
      </c>
      <c r="F933" s="11" t="s">
        <v>5624</v>
      </c>
      <c r="G933" t="s">
        <v>4234</v>
      </c>
    </row>
    <row r="934" spans="1:7" ht="16.5" x14ac:dyDescent="0.35">
      <c r="A934" s="24" t="s">
        <v>4242</v>
      </c>
      <c r="B934" s="26" t="s">
        <v>4495</v>
      </c>
      <c r="C934" s="74">
        <v>195861</v>
      </c>
      <c r="D934" s="11" t="s">
        <v>1646</v>
      </c>
      <c r="E934" s="11" t="s">
        <v>3658</v>
      </c>
      <c r="F934" s="11" t="s">
        <v>5596</v>
      </c>
      <c r="G934" t="s">
        <v>4234</v>
      </c>
    </row>
    <row r="935" spans="1:7" ht="16.5" x14ac:dyDescent="0.35">
      <c r="A935" s="24" t="s">
        <v>4242</v>
      </c>
      <c r="B935" s="26" t="s">
        <v>4496</v>
      </c>
      <c r="C935" s="74">
        <v>195862</v>
      </c>
      <c r="D935" s="11" t="s">
        <v>1650</v>
      </c>
      <c r="E935" s="11" t="s">
        <v>1651</v>
      </c>
      <c r="F935" s="11" t="s">
        <v>5591</v>
      </c>
      <c r="G935" t="s">
        <v>4234</v>
      </c>
    </row>
    <row r="936" spans="1:7" ht="16.5" x14ac:dyDescent="0.35">
      <c r="A936" s="24" t="s">
        <v>4242</v>
      </c>
      <c r="B936" s="26" t="s">
        <v>4497</v>
      </c>
      <c r="C936" s="74">
        <v>195863</v>
      </c>
      <c r="D936" s="11" t="s">
        <v>1654</v>
      </c>
      <c r="E936" s="11" t="s">
        <v>1655</v>
      </c>
      <c r="F936" s="11" t="s">
        <v>5588</v>
      </c>
      <c r="G936" t="s">
        <v>4234</v>
      </c>
    </row>
    <row r="937" spans="1:7" ht="16.5" x14ac:dyDescent="0.35">
      <c r="A937" s="24" t="s">
        <v>4242</v>
      </c>
      <c r="B937" s="26" t="s">
        <v>4497</v>
      </c>
      <c r="C937" s="74">
        <v>195864</v>
      </c>
      <c r="D937" s="11" t="s">
        <v>3659</v>
      </c>
      <c r="E937" s="11" t="s">
        <v>3660</v>
      </c>
      <c r="F937" s="11" t="s">
        <v>5602</v>
      </c>
      <c r="G937" t="s">
        <v>4234</v>
      </c>
    </row>
    <row r="938" spans="1:7" ht="16.5" x14ac:dyDescent="0.35">
      <c r="A938" s="24" t="s">
        <v>4242</v>
      </c>
      <c r="B938" s="26" t="s">
        <v>4498</v>
      </c>
      <c r="C938" s="74">
        <v>195865</v>
      </c>
      <c r="D938" s="11" t="s">
        <v>1658</v>
      </c>
      <c r="E938" s="11" t="s">
        <v>1659</v>
      </c>
      <c r="F938" s="11" t="s">
        <v>5564</v>
      </c>
      <c r="G938" t="s">
        <v>4234</v>
      </c>
    </row>
    <row r="939" spans="1:7" ht="16.5" x14ac:dyDescent="0.35">
      <c r="A939" s="24" t="s">
        <v>4242</v>
      </c>
      <c r="B939" s="26" t="s">
        <v>4498</v>
      </c>
      <c r="C939" s="74">
        <v>195866</v>
      </c>
      <c r="D939" s="11" t="s">
        <v>3586</v>
      </c>
      <c r="E939" s="11" t="s">
        <v>3587</v>
      </c>
      <c r="F939" s="11" t="s">
        <v>5599</v>
      </c>
      <c r="G939" t="s">
        <v>4234</v>
      </c>
    </row>
    <row r="940" spans="1:7" ht="16.5" x14ac:dyDescent="0.35">
      <c r="A940" s="24" t="s">
        <v>4242</v>
      </c>
      <c r="B940" s="26" t="s">
        <v>4499</v>
      </c>
      <c r="C940" s="74">
        <v>219212</v>
      </c>
      <c r="D940" s="11" t="s">
        <v>3661</v>
      </c>
      <c r="E940" s="11" t="s">
        <v>3662</v>
      </c>
      <c r="F940" s="11" t="s">
        <v>5606</v>
      </c>
      <c r="G940" t="s">
        <v>4234</v>
      </c>
    </row>
    <row r="941" spans="1:7" ht="16.5" x14ac:dyDescent="0.35">
      <c r="A941" s="24" t="s">
        <v>4242</v>
      </c>
      <c r="B941" s="26" t="s">
        <v>4499</v>
      </c>
      <c r="C941" s="74">
        <v>195867</v>
      </c>
      <c r="D941" s="11" t="s">
        <v>1662</v>
      </c>
      <c r="E941" s="11" t="s">
        <v>1663</v>
      </c>
      <c r="F941" s="11" t="s">
        <v>5615</v>
      </c>
      <c r="G941" t="s">
        <v>4234</v>
      </c>
    </row>
    <row r="942" spans="1:7" ht="16.5" x14ac:dyDescent="0.35">
      <c r="A942" s="24" t="s">
        <v>4242</v>
      </c>
      <c r="B942" s="26" t="s">
        <v>7201</v>
      </c>
      <c r="C942" s="74">
        <v>195870</v>
      </c>
      <c r="D942" s="11" t="s">
        <v>1666</v>
      </c>
      <c r="E942" s="11" t="s">
        <v>1667</v>
      </c>
      <c r="F942" s="11" t="s">
        <v>5583</v>
      </c>
      <c r="G942" t="s">
        <v>4234</v>
      </c>
    </row>
    <row r="943" spans="1:7" ht="16.5" x14ac:dyDescent="0.35">
      <c r="A943" s="24" t="s">
        <v>4242</v>
      </c>
      <c r="B943" s="26" t="s">
        <v>7201</v>
      </c>
      <c r="C943" s="74">
        <v>195871</v>
      </c>
      <c r="D943" s="11" t="s">
        <v>3663</v>
      </c>
      <c r="E943" s="11" t="s">
        <v>3664</v>
      </c>
      <c r="F943" s="11" t="s">
        <v>5589</v>
      </c>
      <c r="G943" t="s">
        <v>4234</v>
      </c>
    </row>
    <row r="944" spans="1:7" ht="16.5" x14ac:dyDescent="0.35">
      <c r="A944" s="24" t="s">
        <v>4242</v>
      </c>
      <c r="B944" s="26" t="s">
        <v>7201</v>
      </c>
      <c r="C944" s="74">
        <v>195872</v>
      </c>
      <c r="D944" s="11" t="s">
        <v>2024</v>
      </c>
      <c r="E944" s="11" t="s">
        <v>2025</v>
      </c>
      <c r="F944" s="11" t="s">
        <v>5617</v>
      </c>
      <c r="G944" t="s">
        <v>4234</v>
      </c>
    </row>
    <row r="945" spans="1:7" ht="16.5" x14ac:dyDescent="0.35">
      <c r="A945" s="24" t="s">
        <v>4242</v>
      </c>
      <c r="B945" s="26" t="s">
        <v>4500</v>
      </c>
      <c r="C945" s="74">
        <v>195873</v>
      </c>
      <c r="D945" s="11" t="s">
        <v>1670</v>
      </c>
      <c r="E945" s="11" t="s">
        <v>1671</v>
      </c>
      <c r="F945" s="11" t="s">
        <v>5560</v>
      </c>
      <c r="G945" t="s">
        <v>4234</v>
      </c>
    </row>
    <row r="946" spans="1:7" ht="16.5" x14ac:dyDescent="0.35">
      <c r="A946" s="24" t="s">
        <v>4242</v>
      </c>
      <c r="B946" s="26" t="s">
        <v>4501</v>
      </c>
      <c r="C946" s="74">
        <v>195875</v>
      </c>
      <c r="D946" s="11" t="s">
        <v>3669</v>
      </c>
      <c r="E946" s="11" t="s">
        <v>3670</v>
      </c>
      <c r="F946" s="11" t="s">
        <v>5584</v>
      </c>
      <c r="G946" t="s">
        <v>4234</v>
      </c>
    </row>
    <row r="947" spans="1:7" ht="16.5" x14ac:dyDescent="0.35">
      <c r="A947" s="24" t="s">
        <v>4242</v>
      </c>
      <c r="B947" s="26" t="s">
        <v>4501</v>
      </c>
      <c r="C947" s="74">
        <v>195876</v>
      </c>
      <c r="D947" s="11" t="s">
        <v>673</v>
      </c>
      <c r="E947" s="11" t="s">
        <v>3296</v>
      </c>
      <c r="F947" s="11" t="s">
        <v>5598</v>
      </c>
      <c r="G947" t="s">
        <v>4234</v>
      </c>
    </row>
    <row r="948" spans="1:7" ht="16.5" x14ac:dyDescent="0.35">
      <c r="A948" s="24" t="s">
        <v>4242</v>
      </c>
      <c r="B948" s="26" t="s">
        <v>4501</v>
      </c>
      <c r="C948" s="74">
        <v>195874</v>
      </c>
      <c r="D948" s="11" t="s">
        <v>1674</v>
      </c>
      <c r="E948" s="11" t="s">
        <v>1675</v>
      </c>
      <c r="F948" s="11" t="s">
        <v>5601</v>
      </c>
      <c r="G948" t="s">
        <v>4234</v>
      </c>
    </row>
    <row r="949" spans="1:7" ht="16.5" x14ac:dyDescent="0.35">
      <c r="A949" s="24" t="s">
        <v>4242</v>
      </c>
      <c r="B949" s="26" t="s">
        <v>4501</v>
      </c>
      <c r="C949" s="74">
        <v>195877</v>
      </c>
      <c r="D949" s="11" t="s">
        <v>3665</v>
      </c>
      <c r="E949" s="11" t="s">
        <v>3666</v>
      </c>
      <c r="F949" s="11" t="s">
        <v>5607</v>
      </c>
      <c r="G949" t="s">
        <v>4234</v>
      </c>
    </row>
    <row r="950" spans="1:7" ht="16.5" x14ac:dyDescent="0.35">
      <c r="A950" s="24" t="s">
        <v>4242</v>
      </c>
      <c r="B950" s="26" t="s">
        <v>4501</v>
      </c>
      <c r="C950" s="74">
        <v>219213</v>
      </c>
      <c r="D950" s="11" t="s">
        <v>3667</v>
      </c>
      <c r="E950" s="11" t="s">
        <v>3668</v>
      </c>
      <c r="F950" s="11" t="s">
        <v>5616</v>
      </c>
      <c r="G950" t="s">
        <v>4234</v>
      </c>
    </row>
    <row r="951" spans="1:7" ht="16.5" x14ac:dyDescent="0.35">
      <c r="A951" s="24" t="s">
        <v>4242</v>
      </c>
      <c r="B951" s="26" t="s">
        <v>4502</v>
      </c>
      <c r="C951" s="74">
        <v>195878</v>
      </c>
      <c r="D951" s="11" t="s">
        <v>1678</v>
      </c>
      <c r="E951" s="11" t="s">
        <v>3671</v>
      </c>
      <c r="F951" s="11" t="s">
        <v>5565</v>
      </c>
      <c r="G951" t="s">
        <v>4234</v>
      </c>
    </row>
    <row r="952" spans="1:7" ht="16.5" x14ac:dyDescent="0.35">
      <c r="A952" s="24" t="s">
        <v>4242</v>
      </c>
      <c r="B952" s="26" t="s">
        <v>4502</v>
      </c>
      <c r="C952" s="74">
        <v>219214</v>
      </c>
      <c r="D952" s="11" t="s">
        <v>3672</v>
      </c>
      <c r="E952" s="11" t="s">
        <v>3673</v>
      </c>
      <c r="F952" s="11" t="s">
        <v>5581</v>
      </c>
      <c r="G952" t="s">
        <v>4234</v>
      </c>
    </row>
    <row r="953" spans="1:7" ht="16.5" x14ac:dyDescent="0.35">
      <c r="A953" s="24" t="s">
        <v>4242</v>
      </c>
      <c r="B953" s="26" t="s">
        <v>4503</v>
      </c>
      <c r="C953" s="74">
        <v>195882</v>
      </c>
      <c r="D953" s="11" t="s">
        <v>3674</v>
      </c>
      <c r="E953" s="11" t="s">
        <v>3675</v>
      </c>
      <c r="F953" s="11" t="s">
        <v>5561</v>
      </c>
      <c r="G953" t="s">
        <v>4234</v>
      </c>
    </row>
    <row r="954" spans="1:7" ht="16.5" x14ac:dyDescent="0.35">
      <c r="A954" s="24" t="s">
        <v>4242</v>
      </c>
      <c r="B954" s="26" t="s">
        <v>4503</v>
      </c>
      <c r="C954" s="74">
        <v>195879</v>
      </c>
      <c r="D954" s="11" t="s">
        <v>1682</v>
      </c>
      <c r="E954" s="11" t="s">
        <v>1683</v>
      </c>
      <c r="F954" s="11" t="s">
        <v>5600</v>
      </c>
      <c r="G954" t="s">
        <v>4234</v>
      </c>
    </row>
    <row r="955" spans="1:7" ht="16.5" x14ac:dyDescent="0.35">
      <c r="A955" s="24" t="s">
        <v>4242</v>
      </c>
      <c r="B955" s="26" t="s">
        <v>4504</v>
      </c>
      <c r="C955" s="74">
        <v>195885</v>
      </c>
      <c r="D955" s="11" t="s">
        <v>3676</v>
      </c>
      <c r="E955" s="11" t="s">
        <v>3677</v>
      </c>
      <c r="F955" s="11" t="s">
        <v>5575</v>
      </c>
      <c r="G955" t="s">
        <v>4234</v>
      </c>
    </row>
    <row r="956" spans="1:7" ht="16.5" x14ac:dyDescent="0.35">
      <c r="A956" s="24" t="s">
        <v>4242</v>
      </c>
      <c r="B956" s="26" t="s">
        <v>4504</v>
      </c>
      <c r="C956" s="74">
        <v>195884</v>
      </c>
      <c r="D956" s="11" t="s">
        <v>1686</v>
      </c>
      <c r="E956" s="11" t="s">
        <v>1687</v>
      </c>
      <c r="F956" s="11" t="s">
        <v>5608</v>
      </c>
      <c r="G956" t="s">
        <v>4234</v>
      </c>
    </row>
    <row r="957" spans="1:7" ht="16.5" x14ac:dyDescent="0.35">
      <c r="A957" s="24" t="s">
        <v>4242</v>
      </c>
      <c r="B957" s="26" t="s">
        <v>4505</v>
      </c>
      <c r="C957" s="74">
        <v>195887</v>
      </c>
      <c r="D957" s="11" t="s">
        <v>3678</v>
      </c>
      <c r="E957" s="11" t="s">
        <v>3679</v>
      </c>
      <c r="F957" s="11" t="s">
        <v>5585</v>
      </c>
      <c r="G957" t="s">
        <v>4234</v>
      </c>
    </row>
    <row r="958" spans="1:7" ht="16.5" x14ac:dyDescent="0.35">
      <c r="A958" s="24" t="s">
        <v>4242</v>
      </c>
      <c r="B958" s="26" t="s">
        <v>4505</v>
      </c>
      <c r="C958" s="74">
        <v>195886</v>
      </c>
      <c r="D958" s="11" t="s">
        <v>1690</v>
      </c>
      <c r="E958" s="11" t="s">
        <v>1691</v>
      </c>
      <c r="F958" s="11" t="s">
        <v>5609</v>
      </c>
      <c r="G958" t="s">
        <v>4234</v>
      </c>
    </row>
    <row r="959" spans="1:7" ht="16.5" x14ac:dyDescent="0.35">
      <c r="A959" s="24" t="s">
        <v>4242</v>
      </c>
      <c r="B959" s="26" t="s">
        <v>4506</v>
      </c>
      <c r="C959" s="74">
        <v>195888</v>
      </c>
      <c r="D959" s="11" t="s">
        <v>1694</v>
      </c>
      <c r="E959" s="11" t="s">
        <v>1695</v>
      </c>
      <c r="F959" s="11" t="s">
        <v>5574</v>
      </c>
      <c r="G959" t="s">
        <v>4234</v>
      </c>
    </row>
    <row r="960" spans="1:7" ht="16.5" x14ac:dyDescent="0.35">
      <c r="A960" s="24" t="s">
        <v>4242</v>
      </c>
      <c r="B960" s="26" t="s">
        <v>4507</v>
      </c>
      <c r="C960" s="74">
        <v>219215</v>
      </c>
      <c r="D960" s="11" t="s">
        <v>3680</v>
      </c>
      <c r="E960" s="11" t="s">
        <v>3681</v>
      </c>
      <c r="F960" s="11" t="s">
        <v>5582</v>
      </c>
      <c r="G960" t="s">
        <v>4234</v>
      </c>
    </row>
    <row r="961" spans="1:7" ht="16.5" x14ac:dyDescent="0.35">
      <c r="A961" s="24" t="s">
        <v>4242</v>
      </c>
      <c r="B961" s="26" t="s">
        <v>4507</v>
      </c>
      <c r="C961" s="74">
        <v>195890</v>
      </c>
      <c r="D961" s="11" t="s">
        <v>3682</v>
      </c>
      <c r="E961" s="11" t="s">
        <v>3683</v>
      </c>
      <c r="F961" s="11" t="s">
        <v>5594</v>
      </c>
      <c r="G961" t="s">
        <v>4234</v>
      </c>
    </row>
    <row r="962" spans="1:7" ht="16.5" x14ac:dyDescent="0.35">
      <c r="A962" s="24" t="s">
        <v>4242</v>
      </c>
      <c r="B962" s="26" t="s">
        <v>4507</v>
      </c>
      <c r="C962" s="74">
        <v>195889</v>
      </c>
      <c r="D962" s="11" t="s">
        <v>1698</v>
      </c>
      <c r="E962" s="11" t="s">
        <v>1699</v>
      </c>
      <c r="F962" s="11" t="s">
        <v>5619</v>
      </c>
      <c r="G962" t="s">
        <v>4234</v>
      </c>
    </row>
    <row r="963" spans="1:7" ht="16.5" x14ac:dyDescent="0.35">
      <c r="A963" s="24" t="s">
        <v>4242</v>
      </c>
      <c r="B963" s="26" t="s">
        <v>4508</v>
      </c>
      <c r="C963" s="74">
        <v>219217</v>
      </c>
      <c r="D963" s="11" t="s">
        <v>3685</v>
      </c>
      <c r="E963" s="11" t="s">
        <v>3686</v>
      </c>
      <c r="F963" s="11" t="s">
        <v>5567</v>
      </c>
      <c r="G963" t="s">
        <v>4234</v>
      </c>
    </row>
    <row r="964" spans="1:7" ht="16.5" x14ac:dyDescent="0.35">
      <c r="A964" s="24" t="s">
        <v>4242</v>
      </c>
      <c r="B964" s="26" t="s">
        <v>4508</v>
      </c>
      <c r="C964" s="74">
        <v>195891</v>
      </c>
      <c r="D964" s="11" t="s">
        <v>1702</v>
      </c>
      <c r="E964" s="11" t="s">
        <v>1703</v>
      </c>
      <c r="F964" s="11" t="s">
        <v>5578</v>
      </c>
      <c r="G964" t="s">
        <v>4234</v>
      </c>
    </row>
    <row r="965" spans="1:7" ht="16.5" x14ac:dyDescent="0.35">
      <c r="A965" s="24" t="s">
        <v>4242</v>
      </c>
      <c r="B965" s="26" t="s">
        <v>4508</v>
      </c>
      <c r="C965" s="74">
        <v>219216</v>
      </c>
      <c r="D965" s="11" t="s">
        <v>3684</v>
      </c>
      <c r="E965" s="11" t="s">
        <v>1981</v>
      </c>
      <c r="F965" s="11" t="s">
        <v>5611</v>
      </c>
      <c r="G965" t="s">
        <v>4234</v>
      </c>
    </row>
    <row r="966" spans="1:7" ht="16.5" x14ac:dyDescent="0.35">
      <c r="A966" s="24" t="s">
        <v>4242</v>
      </c>
      <c r="B966" s="26" t="s">
        <v>4508</v>
      </c>
      <c r="C966" s="74">
        <v>219218</v>
      </c>
      <c r="D966" s="11" t="s">
        <v>1796</v>
      </c>
      <c r="E966" s="11" t="s">
        <v>1797</v>
      </c>
      <c r="F966" s="11" t="s">
        <v>5622</v>
      </c>
      <c r="G966" t="s">
        <v>4234</v>
      </c>
    </row>
    <row r="967" spans="1:7" ht="16.5" x14ac:dyDescent="0.35">
      <c r="A967" s="24" t="s">
        <v>4242</v>
      </c>
      <c r="B967" s="26" t="s">
        <v>7202</v>
      </c>
      <c r="C967" s="74">
        <v>195892</v>
      </c>
      <c r="D967" s="11" t="s">
        <v>3689</v>
      </c>
      <c r="E967" s="11" t="s">
        <v>3690</v>
      </c>
      <c r="F967" s="11" t="s">
        <v>5626</v>
      </c>
      <c r="G967" t="s">
        <v>4234</v>
      </c>
    </row>
    <row r="968" spans="1:7" ht="16.5" x14ac:dyDescent="0.35">
      <c r="A968" s="24" t="s">
        <v>4242</v>
      </c>
      <c r="B968" s="26" t="s">
        <v>7202</v>
      </c>
      <c r="C968" s="74">
        <v>195893</v>
      </c>
      <c r="D968" s="11" t="s">
        <v>3691</v>
      </c>
      <c r="E968" s="11" t="s">
        <v>3692</v>
      </c>
      <c r="F968" s="11" t="s">
        <v>5627</v>
      </c>
      <c r="G968" t="s">
        <v>4234</v>
      </c>
    </row>
    <row r="969" spans="1:7" ht="16.5" x14ac:dyDescent="0.35">
      <c r="A969" s="24" t="s">
        <v>4242</v>
      </c>
      <c r="B969" s="26" t="s">
        <v>7202</v>
      </c>
      <c r="C969" s="74">
        <v>195894</v>
      </c>
      <c r="D969" s="11" t="s">
        <v>3693</v>
      </c>
      <c r="E969" s="11" t="s">
        <v>3694</v>
      </c>
      <c r="F969" s="11" t="s">
        <v>5628</v>
      </c>
      <c r="G969" t="s">
        <v>4234</v>
      </c>
    </row>
    <row r="970" spans="1:7" ht="16.5" x14ac:dyDescent="0.35">
      <c r="A970" s="24" t="s">
        <v>4242</v>
      </c>
      <c r="B970" s="26" t="s">
        <v>7202</v>
      </c>
      <c r="C970" s="74">
        <v>195895</v>
      </c>
      <c r="D970" s="11" t="s">
        <v>3695</v>
      </c>
      <c r="E970" s="11" t="s">
        <v>3696</v>
      </c>
      <c r="F970" s="11" t="s">
        <v>5629</v>
      </c>
      <c r="G970" t="s">
        <v>4234</v>
      </c>
    </row>
    <row r="971" spans="1:7" ht="16.5" x14ac:dyDescent="0.35">
      <c r="A971" s="24" t="s">
        <v>4242</v>
      </c>
      <c r="B971" s="26" t="s">
        <v>7202</v>
      </c>
      <c r="C971" s="74">
        <v>195896</v>
      </c>
      <c r="D971" s="11" t="s">
        <v>3687</v>
      </c>
      <c r="E971" s="11" t="s">
        <v>3688</v>
      </c>
      <c r="F971" s="11" t="s">
        <v>5630</v>
      </c>
      <c r="G971" t="s">
        <v>4234</v>
      </c>
    </row>
    <row r="972" spans="1:7" ht="16.5" x14ac:dyDescent="0.35">
      <c r="A972" s="24" t="s">
        <v>4242</v>
      </c>
      <c r="B972" s="26" t="s">
        <v>7202</v>
      </c>
      <c r="C972" s="74">
        <v>195897</v>
      </c>
      <c r="D972" s="11" t="s">
        <v>3697</v>
      </c>
      <c r="E972" s="11" t="s">
        <v>3698</v>
      </c>
      <c r="F972" s="11" t="s">
        <v>5631</v>
      </c>
      <c r="G972" t="s">
        <v>4234</v>
      </c>
    </row>
    <row r="973" spans="1:7" ht="16.5" x14ac:dyDescent="0.35">
      <c r="A973" s="24" t="s">
        <v>4242</v>
      </c>
      <c r="B973" s="26" t="s">
        <v>4509</v>
      </c>
      <c r="C973" s="74">
        <v>195898</v>
      </c>
      <c r="D973" s="11" t="s">
        <v>1710</v>
      </c>
      <c r="E973" s="11" t="s">
        <v>1711</v>
      </c>
      <c r="F973" s="11" t="s">
        <v>5597</v>
      </c>
      <c r="G973" t="s">
        <v>4234</v>
      </c>
    </row>
    <row r="974" spans="1:7" ht="16.5" x14ac:dyDescent="0.35">
      <c r="A974" s="24" t="s">
        <v>4243</v>
      </c>
      <c r="B974" s="26" t="s">
        <v>4510</v>
      </c>
      <c r="C974" s="74">
        <v>195901</v>
      </c>
      <c r="D974" s="11" t="s">
        <v>2771</v>
      </c>
      <c r="E974" s="11" t="s">
        <v>2772</v>
      </c>
      <c r="F974" s="11" t="s">
        <v>5652</v>
      </c>
      <c r="G974" t="s">
        <v>4234</v>
      </c>
    </row>
    <row r="975" spans="1:7" ht="16.5" x14ac:dyDescent="0.35">
      <c r="A975" s="24" t="s">
        <v>4243</v>
      </c>
      <c r="B975" s="26" t="s">
        <v>4510</v>
      </c>
      <c r="C975" s="74">
        <v>195899</v>
      </c>
      <c r="D975" s="11" t="s">
        <v>1714</v>
      </c>
      <c r="E975" s="11" t="s">
        <v>1715</v>
      </c>
      <c r="F975" s="11" t="s">
        <v>5661</v>
      </c>
      <c r="G975" t="s">
        <v>4234</v>
      </c>
    </row>
    <row r="976" spans="1:7" ht="16.5" x14ac:dyDescent="0.35">
      <c r="A976" s="24" t="s">
        <v>4243</v>
      </c>
      <c r="B976" s="26" t="s">
        <v>4510</v>
      </c>
      <c r="C976" s="74">
        <v>195900</v>
      </c>
      <c r="D976" s="11" t="s">
        <v>3701</v>
      </c>
      <c r="E976" s="11" t="s">
        <v>3702</v>
      </c>
      <c r="F976" s="11" t="s">
        <v>5827</v>
      </c>
      <c r="G976" t="s">
        <v>4234</v>
      </c>
    </row>
    <row r="977" spans="1:7" ht="16.5" x14ac:dyDescent="0.35">
      <c r="A977" s="24" t="s">
        <v>4243</v>
      </c>
      <c r="B977" s="26" t="s">
        <v>4511</v>
      </c>
      <c r="C977" s="74">
        <v>195903</v>
      </c>
      <c r="D977" s="11" t="s">
        <v>927</v>
      </c>
      <c r="E977" s="11" t="s">
        <v>928</v>
      </c>
      <c r="F977" s="11" t="s">
        <v>5715</v>
      </c>
      <c r="G977" t="s">
        <v>4234</v>
      </c>
    </row>
    <row r="978" spans="1:7" ht="16.5" x14ac:dyDescent="0.35">
      <c r="A978" s="24" t="s">
        <v>4243</v>
      </c>
      <c r="B978" s="26" t="s">
        <v>4511</v>
      </c>
      <c r="C978" s="74">
        <v>195902</v>
      </c>
      <c r="D978" s="11" t="s">
        <v>1718</v>
      </c>
      <c r="E978" s="11" t="s">
        <v>1719</v>
      </c>
      <c r="F978" s="11" t="s">
        <v>5779</v>
      </c>
      <c r="G978" t="s">
        <v>4234</v>
      </c>
    </row>
    <row r="979" spans="1:7" ht="16.5" x14ac:dyDescent="0.35">
      <c r="A979" s="24" t="s">
        <v>4243</v>
      </c>
      <c r="B979" s="26" t="s">
        <v>4512</v>
      </c>
      <c r="C979" s="74">
        <v>195905</v>
      </c>
      <c r="D979" s="11" t="s">
        <v>731</v>
      </c>
      <c r="E979" s="11" t="s">
        <v>732</v>
      </c>
      <c r="F979" s="11" t="s">
        <v>5754</v>
      </c>
      <c r="G979" t="s">
        <v>4234</v>
      </c>
    </row>
    <row r="980" spans="1:7" ht="16.5" x14ac:dyDescent="0.35">
      <c r="A980" s="24" t="s">
        <v>4243</v>
      </c>
      <c r="B980" s="26" t="s">
        <v>4512</v>
      </c>
      <c r="C980" s="74">
        <v>195904</v>
      </c>
      <c r="D980" s="11" t="s">
        <v>1722</v>
      </c>
      <c r="E980" s="11" t="s">
        <v>1723</v>
      </c>
      <c r="F980" s="11" t="s">
        <v>5755</v>
      </c>
      <c r="G980" t="s">
        <v>4234</v>
      </c>
    </row>
    <row r="981" spans="1:7" ht="16.5" x14ac:dyDescent="0.35">
      <c r="A981" s="24" t="s">
        <v>4243</v>
      </c>
      <c r="B981" s="26" t="s">
        <v>4512</v>
      </c>
      <c r="C981" s="74">
        <v>195906</v>
      </c>
      <c r="D981" s="11" t="s">
        <v>3708</v>
      </c>
      <c r="E981" s="11" t="s">
        <v>3709</v>
      </c>
      <c r="F981" s="11" t="s">
        <v>5800</v>
      </c>
      <c r="G981" t="s">
        <v>4234</v>
      </c>
    </row>
    <row r="982" spans="1:7" ht="16.5" x14ac:dyDescent="0.35">
      <c r="A982" s="24" t="s">
        <v>4243</v>
      </c>
      <c r="B982" s="26" t="s">
        <v>7203</v>
      </c>
      <c r="C982" s="74">
        <v>195907</v>
      </c>
      <c r="D982" s="11" t="s">
        <v>1726</v>
      </c>
      <c r="E982" s="11" t="s">
        <v>1727</v>
      </c>
      <c r="F982" s="11" t="s">
        <v>5723</v>
      </c>
      <c r="G982" t="s">
        <v>4234</v>
      </c>
    </row>
    <row r="983" spans="1:7" ht="16.5" x14ac:dyDescent="0.35">
      <c r="A983" s="24" t="s">
        <v>4243</v>
      </c>
      <c r="B983" s="26" t="s">
        <v>7203</v>
      </c>
      <c r="C983" s="74">
        <v>195908</v>
      </c>
      <c r="D983" s="11" t="s">
        <v>3711</v>
      </c>
      <c r="E983" s="11" t="s">
        <v>3712</v>
      </c>
      <c r="F983" s="11" t="s">
        <v>5724</v>
      </c>
      <c r="G983" t="s">
        <v>4234</v>
      </c>
    </row>
    <row r="984" spans="1:7" ht="16.5" x14ac:dyDescent="0.35">
      <c r="A984" s="24" t="s">
        <v>4243</v>
      </c>
      <c r="B984" s="26" t="s">
        <v>4513</v>
      </c>
      <c r="C984" s="74">
        <v>195909</v>
      </c>
      <c r="D984" s="11" t="s">
        <v>1730</v>
      </c>
      <c r="E984" s="11" t="s">
        <v>1731</v>
      </c>
      <c r="F984" s="11" t="s">
        <v>5785</v>
      </c>
      <c r="G984" t="s">
        <v>4234</v>
      </c>
    </row>
    <row r="985" spans="1:7" ht="16.5" x14ac:dyDescent="0.35">
      <c r="A985" s="24" t="s">
        <v>4243</v>
      </c>
      <c r="B985" s="26" t="s">
        <v>4514</v>
      </c>
      <c r="C985" s="74">
        <v>195910</v>
      </c>
      <c r="D985" s="11" t="s">
        <v>1734</v>
      </c>
      <c r="E985" s="11" t="s">
        <v>3717</v>
      </c>
      <c r="F985" s="11" t="s">
        <v>5638</v>
      </c>
      <c r="G985" t="s">
        <v>4234</v>
      </c>
    </row>
    <row r="986" spans="1:7" ht="16.5" x14ac:dyDescent="0.35">
      <c r="A986" s="24" t="s">
        <v>4243</v>
      </c>
      <c r="B986" s="26" t="s">
        <v>4514</v>
      </c>
      <c r="C986" s="74">
        <v>195914</v>
      </c>
      <c r="D986" s="11" t="s">
        <v>3714</v>
      </c>
      <c r="E986" s="11" t="s">
        <v>3715</v>
      </c>
      <c r="F986" s="11" t="s">
        <v>5670</v>
      </c>
      <c r="G986" t="s">
        <v>4234</v>
      </c>
    </row>
    <row r="987" spans="1:7" ht="16.5" x14ac:dyDescent="0.35">
      <c r="A987" s="24" t="s">
        <v>4243</v>
      </c>
      <c r="B987" s="26" t="s">
        <v>4514</v>
      </c>
      <c r="C987" s="74">
        <v>195912</v>
      </c>
      <c r="D987" s="11" t="s">
        <v>3722</v>
      </c>
      <c r="E987" s="11" t="s">
        <v>3723</v>
      </c>
      <c r="F987" s="11" t="s">
        <v>5673</v>
      </c>
      <c r="G987" t="s">
        <v>4234</v>
      </c>
    </row>
    <row r="988" spans="1:7" ht="16.5" x14ac:dyDescent="0.35">
      <c r="A988" s="24" t="s">
        <v>4243</v>
      </c>
      <c r="B988" s="26" t="s">
        <v>4514</v>
      </c>
      <c r="C988" s="74">
        <v>195913</v>
      </c>
      <c r="D988" s="11" t="s">
        <v>3684</v>
      </c>
      <c r="E988" s="11" t="s">
        <v>1981</v>
      </c>
      <c r="F988" s="11" t="s">
        <v>5791</v>
      </c>
      <c r="G988" t="s">
        <v>4234</v>
      </c>
    </row>
    <row r="989" spans="1:7" ht="16.5" x14ac:dyDescent="0.35">
      <c r="A989" s="24" t="s">
        <v>4243</v>
      </c>
      <c r="B989" s="26" t="s">
        <v>4514</v>
      </c>
      <c r="C989" s="74">
        <v>195911</v>
      </c>
      <c r="D989" s="11" t="s">
        <v>3719</v>
      </c>
      <c r="E989" s="11" t="s">
        <v>3720</v>
      </c>
      <c r="F989" s="11" t="s">
        <v>5809</v>
      </c>
      <c r="G989" t="s">
        <v>4234</v>
      </c>
    </row>
    <row r="990" spans="1:7" ht="16.5" x14ac:dyDescent="0.35">
      <c r="A990" s="24" t="s">
        <v>4243</v>
      </c>
      <c r="B990" s="26" t="s">
        <v>4515</v>
      </c>
      <c r="C990" s="74">
        <v>195915</v>
      </c>
      <c r="D990" s="11" t="s">
        <v>1738</v>
      </c>
      <c r="E990" s="11" t="s">
        <v>1739</v>
      </c>
      <c r="F990" s="11" t="s">
        <v>5741</v>
      </c>
      <c r="G990" t="s">
        <v>4234</v>
      </c>
    </row>
    <row r="991" spans="1:7" ht="16.5" x14ac:dyDescent="0.35">
      <c r="A991" s="24" t="s">
        <v>4243</v>
      </c>
      <c r="B991" s="26" t="s">
        <v>4515</v>
      </c>
      <c r="C991" s="74">
        <v>195916</v>
      </c>
      <c r="D991" s="11" t="s">
        <v>2092</v>
      </c>
      <c r="E991" s="11" t="s">
        <v>2093</v>
      </c>
      <c r="F991" s="11" t="s">
        <v>5802</v>
      </c>
      <c r="G991" t="s">
        <v>4234</v>
      </c>
    </row>
    <row r="992" spans="1:7" ht="16.5" x14ac:dyDescent="0.35">
      <c r="A992" s="24" t="s">
        <v>4243</v>
      </c>
      <c r="B992" s="26" t="s">
        <v>4515</v>
      </c>
      <c r="C992" s="74">
        <v>195917</v>
      </c>
      <c r="D992" s="11" t="s">
        <v>3727</v>
      </c>
      <c r="E992" s="11" t="s">
        <v>3728</v>
      </c>
      <c r="F992" s="11" t="s">
        <v>5811</v>
      </c>
      <c r="G992" t="s">
        <v>4234</v>
      </c>
    </row>
    <row r="993" spans="1:7" ht="16.5" x14ac:dyDescent="0.35">
      <c r="A993" s="24" t="s">
        <v>4243</v>
      </c>
      <c r="B993" s="26" t="s">
        <v>4515</v>
      </c>
      <c r="C993" s="74">
        <v>195918</v>
      </c>
      <c r="D993" s="11" t="s">
        <v>3364</v>
      </c>
      <c r="E993" s="11" t="s">
        <v>3365</v>
      </c>
      <c r="F993" s="11" t="s">
        <v>5832</v>
      </c>
      <c r="G993" t="s">
        <v>4234</v>
      </c>
    </row>
    <row r="994" spans="1:7" ht="16.5" x14ac:dyDescent="0.35">
      <c r="A994" s="24" t="s">
        <v>4243</v>
      </c>
      <c r="B994" s="26" t="s">
        <v>4516</v>
      </c>
      <c r="C994" s="74">
        <v>195919</v>
      </c>
      <c r="D994" s="11" t="s">
        <v>1742</v>
      </c>
      <c r="E994" s="11" t="s">
        <v>1743</v>
      </c>
      <c r="F994" s="11" t="s">
        <v>5839</v>
      </c>
      <c r="G994" t="s">
        <v>4234</v>
      </c>
    </row>
    <row r="995" spans="1:7" ht="16.5" x14ac:dyDescent="0.35">
      <c r="A995" s="24" t="s">
        <v>4243</v>
      </c>
      <c r="B995" s="26" t="s">
        <v>4517</v>
      </c>
      <c r="C995" s="74">
        <v>195920</v>
      </c>
      <c r="D995" s="11" t="s">
        <v>3733</v>
      </c>
      <c r="E995" s="11" t="s">
        <v>1747</v>
      </c>
      <c r="F995" s="11" t="s">
        <v>5837</v>
      </c>
      <c r="G995" t="s">
        <v>4234</v>
      </c>
    </row>
    <row r="996" spans="1:7" ht="16.5" x14ac:dyDescent="0.35">
      <c r="A996" s="24" t="s">
        <v>4243</v>
      </c>
      <c r="B996" s="26" t="s">
        <v>4517</v>
      </c>
      <c r="C996" s="74">
        <v>195921</v>
      </c>
      <c r="D996" s="11" t="s">
        <v>3735</v>
      </c>
      <c r="E996" s="11" t="s">
        <v>3736</v>
      </c>
      <c r="F996" s="11" t="s">
        <v>5838</v>
      </c>
      <c r="G996" t="s">
        <v>4234</v>
      </c>
    </row>
    <row r="997" spans="1:7" ht="16.5" x14ac:dyDescent="0.35">
      <c r="A997" s="24" t="s">
        <v>4243</v>
      </c>
      <c r="B997" s="26" t="s">
        <v>4518</v>
      </c>
      <c r="C997" s="74">
        <v>220225</v>
      </c>
      <c r="D997" s="11" t="s">
        <v>1445</v>
      </c>
      <c r="E997" s="11" t="s">
        <v>1446</v>
      </c>
      <c r="F997" s="11" t="s">
        <v>5797</v>
      </c>
      <c r="G997" t="s">
        <v>4234</v>
      </c>
    </row>
    <row r="998" spans="1:7" ht="16.5" x14ac:dyDescent="0.35">
      <c r="A998" s="24" t="s">
        <v>4243</v>
      </c>
      <c r="B998" s="26" t="s">
        <v>4518</v>
      </c>
      <c r="C998" s="74">
        <v>195923</v>
      </c>
      <c r="D998" s="11" t="s">
        <v>3740</v>
      </c>
      <c r="E998" s="11" t="s">
        <v>3741</v>
      </c>
      <c r="F998" s="11" t="s">
        <v>5804</v>
      </c>
      <c r="G998" t="s">
        <v>4234</v>
      </c>
    </row>
    <row r="999" spans="1:7" ht="16.5" x14ac:dyDescent="0.35">
      <c r="A999" s="24" t="s">
        <v>4243</v>
      </c>
      <c r="B999" s="26" t="s">
        <v>4518</v>
      </c>
      <c r="C999" s="74">
        <v>195922</v>
      </c>
      <c r="D999" s="11" t="s">
        <v>1750</v>
      </c>
      <c r="E999" s="11" t="s">
        <v>3738</v>
      </c>
      <c r="F999" s="11" t="s">
        <v>5836</v>
      </c>
      <c r="G999" t="s">
        <v>4234</v>
      </c>
    </row>
    <row r="1000" spans="1:7" ht="16.5" x14ac:dyDescent="0.35">
      <c r="A1000" s="24" t="s">
        <v>4243</v>
      </c>
      <c r="B1000" s="26" t="s">
        <v>4519</v>
      </c>
      <c r="C1000" s="74">
        <v>195924</v>
      </c>
      <c r="D1000" s="11" t="s">
        <v>1754</v>
      </c>
      <c r="E1000" s="11" t="s">
        <v>3746</v>
      </c>
      <c r="F1000" s="11" t="s">
        <v>5685</v>
      </c>
      <c r="G1000" t="s">
        <v>4234</v>
      </c>
    </row>
    <row r="1001" spans="1:7" ht="16.5" x14ac:dyDescent="0.35">
      <c r="A1001" s="24" t="s">
        <v>4243</v>
      </c>
      <c r="B1001" s="26" t="s">
        <v>4519</v>
      </c>
      <c r="C1001" s="74">
        <v>195925</v>
      </c>
      <c r="D1001" s="11" t="s">
        <v>3743</v>
      </c>
      <c r="E1001" s="11" t="s">
        <v>3744</v>
      </c>
      <c r="F1001" s="11" t="s">
        <v>5807</v>
      </c>
      <c r="G1001" t="s">
        <v>4234</v>
      </c>
    </row>
    <row r="1002" spans="1:7" ht="16.5" x14ac:dyDescent="0.35">
      <c r="A1002" s="24" t="s">
        <v>4243</v>
      </c>
      <c r="B1002" s="26" t="s">
        <v>4520</v>
      </c>
      <c r="C1002" s="74">
        <v>195929</v>
      </c>
      <c r="D1002" s="11" t="s">
        <v>3751</v>
      </c>
      <c r="E1002" s="11" t="s">
        <v>3752</v>
      </c>
      <c r="F1002" s="11" t="s">
        <v>5639</v>
      </c>
      <c r="G1002" t="s">
        <v>4234</v>
      </c>
    </row>
    <row r="1003" spans="1:7" ht="16.5" x14ac:dyDescent="0.35">
      <c r="A1003" s="24" t="s">
        <v>4243</v>
      </c>
      <c r="B1003" s="26" t="s">
        <v>4520</v>
      </c>
      <c r="C1003" s="74">
        <v>195928</v>
      </c>
      <c r="D1003" s="11" t="s">
        <v>3748</v>
      </c>
      <c r="E1003" s="11" t="s">
        <v>3749</v>
      </c>
      <c r="F1003" s="11" t="s">
        <v>5677</v>
      </c>
      <c r="G1003" t="s">
        <v>4234</v>
      </c>
    </row>
    <row r="1004" spans="1:7" ht="16.5" x14ac:dyDescent="0.35">
      <c r="A1004" s="24" t="s">
        <v>4243</v>
      </c>
      <c r="B1004" s="26" t="s">
        <v>4520</v>
      </c>
      <c r="C1004" s="74">
        <v>195927</v>
      </c>
      <c r="D1004" s="11" t="s">
        <v>3755</v>
      </c>
      <c r="E1004" s="11" t="s">
        <v>3756</v>
      </c>
      <c r="F1004" s="11" t="s">
        <v>5686</v>
      </c>
      <c r="G1004" t="s">
        <v>4234</v>
      </c>
    </row>
    <row r="1005" spans="1:7" ht="16.5" x14ac:dyDescent="0.35">
      <c r="A1005" s="24" t="s">
        <v>4243</v>
      </c>
      <c r="B1005" s="26" t="s">
        <v>4520</v>
      </c>
      <c r="C1005" s="74">
        <v>195926</v>
      </c>
      <c r="D1005" s="11" t="s">
        <v>1758</v>
      </c>
      <c r="E1005" s="11" t="s">
        <v>1759</v>
      </c>
      <c r="F1005" s="11" t="s">
        <v>5831</v>
      </c>
      <c r="G1005" t="s">
        <v>4234</v>
      </c>
    </row>
    <row r="1006" spans="1:7" ht="16.5" x14ac:dyDescent="0.35">
      <c r="A1006" s="24" t="s">
        <v>4243</v>
      </c>
      <c r="B1006" s="26" t="s">
        <v>4521</v>
      </c>
      <c r="C1006" s="74">
        <v>195937</v>
      </c>
      <c r="D1006" s="11" t="s">
        <v>3775</v>
      </c>
      <c r="E1006" s="11" t="s">
        <v>3776</v>
      </c>
      <c r="F1006" s="11" t="s">
        <v>5671</v>
      </c>
      <c r="G1006" t="s">
        <v>4234</v>
      </c>
    </row>
    <row r="1007" spans="1:7" ht="16.5" x14ac:dyDescent="0.35">
      <c r="A1007" s="24" t="s">
        <v>4243</v>
      </c>
      <c r="B1007" s="26" t="s">
        <v>4521</v>
      </c>
      <c r="C1007" s="74">
        <v>195931</v>
      </c>
      <c r="D1007" s="11" t="s">
        <v>3759</v>
      </c>
      <c r="E1007" s="11" t="s">
        <v>3760</v>
      </c>
      <c r="F1007" s="11" t="s">
        <v>5687</v>
      </c>
      <c r="G1007" t="s">
        <v>4234</v>
      </c>
    </row>
    <row r="1008" spans="1:7" ht="16.5" x14ac:dyDescent="0.35">
      <c r="A1008" s="24" t="s">
        <v>4243</v>
      </c>
      <c r="B1008" s="26" t="s">
        <v>4521</v>
      </c>
      <c r="C1008" s="74">
        <v>195936</v>
      </c>
      <c r="D1008" s="11" t="s">
        <v>3101</v>
      </c>
      <c r="E1008" s="11" t="s">
        <v>3102</v>
      </c>
      <c r="F1008" s="11" t="s">
        <v>5689</v>
      </c>
      <c r="G1008" t="s">
        <v>4234</v>
      </c>
    </row>
    <row r="1009" spans="1:7" ht="16.5" x14ac:dyDescent="0.35">
      <c r="A1009" s="24" t="s">
        <v>4243</v>
      </c>
      <c r="B1009" s="26" t="s">
        <v>4521</v>
      </c>
      <c r="C1009" s="74">
        <v>195932</v>
      </c>
      <c r="D1009" s="11" t="s">
        <v>3762</v>
      </c>
      <c r="E1009" s="11" t="s">
        <v>3763</v>
      </c>
      <c r="F1009" s="11" t="s">
        <v>5717</v>
      </c>
      <c r="G1009" t="s">
        <v>4234</v>
      </c>
    </row>
    <row r="1010" spans="1:7" ht="16.5" x14ac:dyDescent="0.35">
      <c r="A1010" s="24" t="s">
        <v>4243</v>
      </c>
      <c r="B1010" s="26" t="s">
        <v>4521</v>
      </c>
      <c r="C1010" s="74">
        <v>195933</v>
      </c>
      <c r="D1010" s="11" t="s">
        <v>3765</v>
      </c>
      <c r="E1010" s="11" t="s">
        <v>3766</v>
      </c>
      <c r="F1010" s="11" t="s">
        <v>5756</v>
      </c>
      <c r="G1010" t="s">
        <v>4234</v>
      </c>
    </row>
    <row r="1011" spans="1:7" ht="16.5" x14ac:dyDescent="0.35">
      <c r="A1011" s="24" t="s">
        <v>4243</v>
      </c>
      <c r="B1011" s="26" t="s">
        <v>4521</v>
      </c>
      <c r="C1011" s="74">
        <v>195935</v>
      </c>
      <c r="D1011" s="11" t="s">
        <v>3771</v>
      </c>
      <c r="E1011" s="11" t="s">
        <v>3772</v>
      </c>
      <c r="F1011" s="11" t="s">
        <v>5773</v>
      </c>
      <c r="G1011" t="s">
        <v>4234</v>
      </c>
    </row>
    <row r="1012" spans="1:7" ht="16.5" x14ac:dyDescent="0.35">
      <c r="A1012" s="24" t="s">
        <v>4243</v>
      </c>
      <c r="B1012" s="26" t="s">
        <v>4521</v>
      </c>
      <c r="C1012" s="74">
        <v>195934</v>
      </c>
      <c r="D1012" s="11" t="s">
        <v>3768</v>
      </c>
      <c r="E1012" s="11" t="s">
        <v>3769</v>
      </c>
      <c r="F1012" s="11" t="s">
        <v>5783</v>
      </c>
      <c r="G1012" t="s">
        <v>4234</v>
      </c>
    </row>
    <row r="1013" spans="1:7" ht="16.5" x14ac:dyDescent="0.35">
      <c r="A1013" s="24" t="s">
        <v>4243</v>
      </c>
      <c r="B1013" s="26" t="s">
        <v>4521</v>
      </c>
      <c r="C1013" s="74">
        <v>195930</v>
      </c>
      <c r="D1013" s="11" t="s">
        <v>850</v>
      </c>
      <c r="E1013" s="11" t="s">
        <v>851</v>
      </c>
      <c r="F1013" s="11" t="s">
        <v>5794</v>
      </c>
      <c r="G1013" t="s">
        <v>4234</v>
      </c>
    </row>
    <row r="1014" spans="1:7" ht="16.5" x14ac:dyDescent="0.35">
      <c r="A1014" s="24" t="s">
        <v>4243</v>
      </c>
      <c r="B1014" s="26" t="s">
        <v>7204</v>
      </c>
      <c r="C1014" s="74">
        <v>195940</v>
      </c>
      <c r="D1014" s="11" t="s">
        <v>3778</v>
      </c>
      <c r="E1014" s="11" t="s">
        <v>3779</v>
      </c>
      <c r="F1014" s="11" t="s">
        <v>7301</v>
      </c>
      <c r="G1014" t="s">
        <v>4234</v>
      </c>
    </row>
    <row r="1015" spans="1:7" ht="16.5" x14ac:dyDescent="0.35">
      <c r="A1015" s="24" t="s">
        <v>4243</v>
      </c>
      <c r="B1015" s="26" t="s">
        <v>7204</v>
      </c>
      <c r="C1015" s="74">
        <v>195941</v>
      </c>
      <c r="D1015" s="11" t="s">
        <v>944</v>
      </c>
      <c r="E1015" s="11" t="s">
        <v>945</v>
      </c>
      <c r="F1015" s="11" t="s">
        <v>5711</v>
      </c>
      <c r="G1015" t="s">
        <v>4234</v>
      </c>
    </row>
    <row r="1016" spans="1:7" ht="16.5" x14ac:dyDescent="0.35">
      <c r="A1016" s="24" t="s">
        <v>4243</v>
      </c>
      <c r="B1016" s="26" t="s">
        <v>7204</v>
      </c>
      <c r="C1016" s="74">
        <v>195939</v>
      </c>
      <c r="D1016" s="11" t="s">
        <v>3782</v>
      </c>
      <c r="E1016" s="11" t="s">
        <v>3783</v>
      </c>
      <c r="F1016" s="11" t="s">
        <v>5721</v>
      </c>
      <c r="G1016" t="s">
        <v>4234</v>
      </c>
    </row>
    <row r="1017" spans="1:7" ht="16.5" x14ac:dyDescent="0.35">
      <c r="A1017" s="24" t="s">
        <v>4243</v>
      </c>
      <c r="B1017" s="26" t="s">
        <v>7204</v>
      </c>
      <c r="C1017" s="74">
        <v>195942</v>
      </c>
      <c r="D1017" s="11" t="s">
        <v>3784</v>
      </c>
      <c r="E1017" s="11" t="s">
        <v>3785</v>
      </c>
      <c r="F1017" s="11" t="s">
        <v>5764</v>
      </c>
      <c r="G1017" t="s">
        <v>4234</v>
      </c>
    </row>
    <row r="1018" spans="1:7" ht="16.5" x14ac:dyDescent="0.35">
      <c r="A1018" s="24" t="s">
        <v>4243</v>
      </c>
      <c r="B1018" s="26" t="s">
        <v>7204</v>
      </c>
      <c r="C1018" s="74">
        <v>195938</v>
      </c>
      <c r="D1018" s="11" t="s">
        <v>1764</v>
      </c>
      <c r="E1018" s="11" t="s">
        <v>66</v>
      </c>
      <c r="F1018" s="11" t="s">
        <v>5765</v>
      </c>
      <c r="G1018" t="s">
        <v>4234</v>
      </c>
    </row>
    <row r="1019" spans="1:7" ht="16.5" x14ac:dyDescent="0.35">
      <c r="A1019" s="24" t="s">
        <v>4243</v>
      </c>
      <c r="B1019" s="26" t="s">
        <v>7204</v>
      </c>
      <c r="C1019" s="74">
        <v>195943</v>
      </c>
      <c r="D1019" s="11" t="s">
        <v>3780</v>
      </c>
      <c r="E1019" s="11" t="s">
        <v>3781</v>
      </c>
      <c r="F1019" s="11" t="s">
        <v>5774</v>
      </c>
      <c r="G1019" t="s">
        <v>4234</v>
      </c>
    </row>
    <row r="1020" spans="1:7" ht="16.5" x14ac:dyDescent="0.35">
      <c r="A1020" s="24" t="s">
        <v>4243</v>
      </c>
      <c r="B1020" s="26" t="s">
        <v>4522</v>
      </c>
      <c r="C1020" s="74">
        <v>195944</v>
      </c>
      <c r="D1020" s="11" t="s">
        <v>1767</v>
      </c>
      <c r="E1020" s="11" t="s">
        <v>1768</v>
      </c>
      <c r="F1020" s="11" t="s">
        <v>5695</v>
      </c>
      <c r="G1020" t="s">
        <v>4234</v>
      </c>
    </row>
    <row r="1021" spans="1:7" ht="16.5" x14ac:dyDescent="0.35">
      <c r="A1021" s="24" t="s">
        <v>4243</v>
      </c>
      <c r="B1021" s="26" t="s">
        <v>4523</v>
      </c>
      <c r="C1021" s="74">
        <v>195945</v>
      </c>
      <c r="D1021" s="11" t="s">
        <v>1771</v>
      </c>
      <c r="E1021" s="11" t="s">
        <v>74</v>
      </c>
      <c r="F1021" s="11" t="s">
        <v>5790</v>
      </c>
      <c r="G1021" t="s">
        <v>4234</v>
      </c>
    </row>
    <row r="1022" spans="1:7" ht="16.5" x14ac:dyDescent="0.35">
      <c r="A1022" s="24" t="s">
        <v>4243</v>
      </c>
      <c r="B1022" s="26" t="s">
        <v>4524</v>
      </c>
      <c r="C1022" s="74">
        <v>195948</v>
      </c>
      <c r="D1022" s="11" t="s">
        <v>1898</v>
      </c>
      <c r="E1022" s="11" t="s">
        <v>1899</v>
      </c>
      <c r="F1022" s="11" t="s">
        <v>5706</v>
      </c>
      <c r="G1022" t="s">
        <v>4234</v>
      </c>
    </row>
    <row r="1023" spans="1:7" ht="16.5" x14ac:dyDescent="0.35">
      <c r="A1023" s="24" t="s">
        <v>4243</v>
      </c>
      <c r="B1023" s="26" t="s">
        <v>4524</v>
      </c>
      <c r="C1023" s="74">
        <v>195947</v>
      </c>
      <c r="D1023" s="11" t="s">
        <v>1774</v>
      </c>
      <c r="E1023" s="11" t="s">
        <v>1775</v>
      </c>
      <c r="F1023" s="11" t="s">
        <v>5817</v>
      </c>
      <c r="G1023" t="s">
        <v>4234</v>
      </c>
    </row>
    <row r="1024" spans="1:7" ht="16.5" x14ac:dyDescent="0.35">
      <c r="A1024" s="24" t="s">
        <v>4243</v>
      </c>
      <c r="B1024" s="26" t="s">
        <v>4525</v>
      </c>
      <c r="C1024" s="74">
        <v>195949</v>
      </c>
      <c r="D1024" s="11" t="s">
        <v>1778</v>
      </c>
      <c r="E1024" s="11" t="s">
        <v>1779</v>
      </c>
      <c r="F1024" s="11" t="s">
        <v>5646</v>
      </c>
      <c r="G1024" t="s">
        <v>4234</v>
      </c>
    </row>
    <row r="1025" spans="1:7" ht="16.5" x14ac:dyDescent="0.35">
      <c r="A1025" s="24" t="s">
        <v>4243</v>
      </c>
      <c r="B1025" s="26" t="s">
        <v>4526</v>
      </c>
      <c r="C1025" s="74">
        <v>195956</v>
      </c>
      <c r="D1025" s="11" t="s">
        <v>3217</v>
      </c>
      <c r="E1025" s="11" t="s">
        <v>3218</v>
      </c>
      <c r="F1025" s="11" t="s">
        <v>5634</v>
      </c>
      <c r="G1025" t="s">
        <v>4234</v>
      </c>
    </row>
    <row r="1026" spans="1:7" ht="16.5" x14ac:dyDescent="0.35">
      <c r="A1026" s="24" t="s">
        <v>4243</v>
      </c>
      <c r="B1026" s="26" t="s">
        <v>4526</v>
      </c>
      <c r="C1026" s="74">
        <v>195957</v>
      </c>
      <c r="D1026" s="11" t="s">
        <v>3800</v>
      </c>
      <c r="E1026" s="11" t="s">
        <v>3801</v>
      </c>
      <c r="F1026" s="11" t="s">
        <v>5683</v>
      </c>
      <c r="G1026" t="s">
        <v>4234</v>
      </c>
    </row>
    <row r="1027" spans="1:7" ht="16.5" x14ac:dyDescent="0.35">
      <c r="A1027" s="24" t="s">
        <v>4243</v>
      </c>
      <c r="B1027" s="26" t="s">
        <v>4526</v>
      </c>
      <c r="C1027" s="74">
        <v>195958</v>
      </c>
      <c r="D1027" s="11" t="s">
        <v>3797</v>
      </c>
      <c r="E1027" s="11" t="s">
        <v>3798</v>
      </c>
      <c r="F1027" s="11" t="s">
        <v>5688</v>
      </c>
      <c r="G1027" t="s">
        <v>4234</v>
      </c>
    </row>
    <row r="1028" spans="1:7" ht="16.5" x14ac:dyDescent="0.35">
      <c r="A1028" s="24" t="s">
        <v>4243</v>
      </c>
      <c r="B1028" s="26" t="s">
        <v>4526</v>
      </c>
      <c r="C1028" s="74">
        <v>195954</v>
      </c>
      <c r="D1028" s="11" t="s">
        <v>3812</v>
      </c>
      <c r="E1028" s="11" t="s">
        <v>3813</v>
      </c>
      <c r="F1028" s="11" t="s">
        <v>5718</v>
      </c>
      <c r="G1028" t="s">
        <v>4234</v>
      </c>
    </row>
    <row r="1029" spans="1:7" ht="16.5" x14ac:dyDescent="0.35">
      <c r="A1029" s="24" t="s">
        <v>4243</v>
      </c>
      <c r="B1029" s="26" t="s">
        <v>4526</v>
      </c>
      <c r="C1029" s="74">
        <v>195950</v>
      </c>
      <c r="D1029" s="11" t="s">
        <v>1304</v>
      </c>
      <c r="E1029" s="11" t="s">
        <v>73</v>
      </c>
      <c r="F1029" s="11" t="s">
        <v>5727</v>
      </c>
      <c r="G1029" t="s">
        <v>4234</v>
      </c>
    </row>
    <row r="1030" spans="1:7" ht="16.5" x14ac:dyDescent="0.35">
      <c r="A1030" s="24" t="s">
        <v>4243</v>
      </c>
      <c r="B1030" s="26" t="s">
        <v>4526</v>
      </c>
      <c r="C1030" s="74">
        <v>195960</v>
      </c>
      <c r="D1030" s="11" t="s">
        <v>3794</v>
      </c>
      <c r="E1030" s="11" t="s">
        <v>3795</v>
      </c>
      <c r="F1030" s="11" t="s">
        <v>5728</v>
      </c>
      <c r="G1030" t="s">
        <v>4234</v>
      </c>
    </row>
    <row r="1031" spans="1:7" ht="16.5" x14ac:dyDescent="0.35">
      <c r="A1031" s="24" t="s">
        <v>4243</v>
      </c>
      <c r="B1031" s="26" t="s">
        <v>4526</v>
      </c>
      <c r="C1031" s="74">
        <v>195951</v>
      </c>
      <c r="D1031" s="11" t="s">
        <v>3804</v>
      </c>
      <c r="E1031" s="11" t="s">
        <v>3805</v>
      </c>
      <c r="F1031" s="11" t="s">
        <v>5748</v>
      </c>
      <c r="G1031" t="s">
        <v>4234</v>
      </c>
    </row>
    <row r="1032" spans="1:7" ht="16.5" x14ac:dyDescent="0.35">
      <c r="A1032" s="24" t="s">
        <v>4243</v>
      </c>
      <c r="B1032" s="26" t="s">
        <v>4526</v>
      </c>
      <c r="C1032" s="74">
        <v>195953</v>
      </c>
      <c r="D1032" s="11" t="s">
        <v>3815</v>
      </c>
      <c r="E1032" s="11" t="s">
        <v>3816</v>
      </c>
      <c r="F1032" s="11" t="s">
        <v>5761</v>
      </c>
      <c r="G1032" t="s">
        <v>4234</v>
      </c>
    </row>
    <row r="1033" spans="1:7" ht="16.5" x14ac:dyDescent="0.35">
      <c r="A1033" s="24" t="s">
        <v>4243</v>
      </c>
      <c r="B1033" s="26" t="s">
        <v>4526</v>
      </c>
      <c r="C1033" s="74">
        <v>195952</v>
      </c>
      <c r="D1033" s="11" t="s">
        <v>3791</v>
      </c>
      <c r="E1033" s="11" t="s">
        <v>3792</v>
      </c>
      <c r="F1033" s="11" t="s">
        <v>5762</v>
      </c>
      <c r="G1033" t="s">
        <v>4234</v>
      </c>
    </row>
    <row r="1034" spans="1:7" ht="16.5" x14ac:dyDescent="0.35">
      <c r="A1034" s="24" t="s">
        <v>4243</v>
      </c>
      <c r="B1034" s="26" t="s">
        <v>4526</v>
      </c>
      <c r="C1034" s="74">
        <v>195959</v>
      </c>
      <c r="D1034" s="11" t="s">
        <v>3808</v>
      </c>
      <c r="E1034" s="11" t="s">
        <v>3809</v>
      </c>
      <c r="F1034" s="11" t="s">
        <v>5788</v>
      </c>
      <c r="G1034" t="s">
        <v>4234</v>
      </c>
    </row>
    <row r="1035" spans="1:7" ht="16.5" x14ac:dyDescent="0.35">
      <c r="A1035" s="24" t="s">
        <v>4243</v>
      </c>
      <c r="B1035" s="26" t="s">
        <v>4526</v>
      </c>
      <c r="C1035" s="74">
        <v>195955</v>
      </c>
      <c r="D1035" s="11" t="s">
        <v>1461</v>
      </c>
      <c r="E1035" s="11" t="s">
        <v>1462</v>
      </c>
      <c r="F1035" s="11" t="s">
        <v>5833</v>
      </c>
      <c r="G1035" t="s">
        <v>4234</v>
      </c>
    </row>
    <row r="1036" spans="1:7" ht="16.5" x14ac:dyDescent="0.35">
      <c r="A1036" s="24" t="s">
        <v>4243</v>
      </c>
      <c r="B1036" s="26" t="s">
        <v>4527</v>
      </c>
      <c r="C1036" s="74">
        <v>195961</v>
      </c>
      <c r="D1036" s="11" t="s">
        <v>1784</v>
      </c>
      <c r="E1036" s="11" t="s">
        <v>1785</v>
      </c>
      <c r="F1036" s="11" t="s">
        <v>5805</v>
      </c>
      <c r="G1036" t="s">
        <v>4234</v>
      </c>
    </row>
    <row r="1037" spans="1:7" ht="16.5" x14ac:dyDescent="0.35">
      <c r="A1037" s="24" t="s">
        <v>4243</v>
      </c>
      <c r="B1037" s="26" t="s">
        <v>4528</v>
      </c>
      <c r="C1037" s="74">
        <v>195963</v>
      </c>
      <c r="D1037" s="11" t="s">
        <v>3823</v>
      </c>
      <c r="E1037" s="11" t="s">
        <v>3824</v>
      </c>
      <c r="F1037" s="11" t="s">
        <v>5703</v>
      </c>
      <c r="G1037" t="s">
        <v>4234</v>
      </c>
    </row>
    <row r="1038" spans="1:7" ht="16.5" x14ac:dyDescent="0.35">
      <c r="A1038" s="24" t="s">
        <v>4243</v>
      </c>
      <c r="B1038" s="26" t="s">
        <v>4528</v>
      </c>
      <c r="C1038" s="74">
        <v>195964</v>
      </c>
      <c r="D1038" s="11" t="s">
        <v>3826</v>
      </c>
      <c r="E1038" s="11" t="s">
        <v>3827</v>
      </c>
      <c r="F1038" s="11" t="s">
        <v>5798</v>
      </c>
      <c r="G1038" t="s">
        <v>4234</v>
      </c>
    </row>
    <row r="1039" spans="1:7" ht="16.5" x14ac:dyDescent="0.35">
      <c r="A1039" s="24" t="s">
        <v>4243</v>
      </c>
      <c r="B1039" s="26" t="s">
        <v>4528</v>
      </c>
      <c r="C1039" s="74">
        <v>195962</v>
      </c>
      <c r="D1039" s="11" t="s">
        <v>1788</v>
      </c>
      <c r="E1039" s="11" t="s">
        <v>1789</v>
      </c>
      <c r="F1039" s="11" t="s">
        <v>5803</v>
      </c>
      <c r="G1039" t="s">
        <v>4234</v>
      </c>
    </row>
    <row r="1040" spans="1:7" ht="16.5" x14ac:dyDescent="0.35">
      <c r="A1040" s="24" t="s">
        <v>4243</v>
      </c>
      <c r="B1040" s="26" t="s">
        <v>4528</v>
      </c>
      <c r="C1040" s="74">
        <v>195965</v>
      </c>
      <c r="D1040" s="11" t="s">
        <v>3820</v>
      </c>
      <c r="E1040" s="11" t="s">
        <v>3821</v>
      </c>
      <c r="F1040" s="11" t="s">
        <v>5813</v>
      </c>
      <c r="G1040" t="s">
        <v>4234</v>
      </c>
    </row>
    <row r="1041" spans="1:7" ht="16.5" x14ac:dyDescent="0.35">
      <c r="A1041" s="24" t="s">
        <v>4243</v>
      </c>
      <c r="B1041" s="26" t="s">
        <v>4529</v>
      </c>
      <c r="C1041" s="74">
        <v>195969</v>
      </c>
      <c r="D1041" s="11" t="s">
        <v>3217</v>
      </c>
      <c r="E1041" s="11" t="s">
        <v>3218</v>
      </c>
      <c r="F1041" s="11" t="s">
        <v>5635</v>
      </c>
      <c r="G1041" t="s">
        <v>4234</v>
      </c>
    </row>
    <row r="1042" spans="1:7" ht="16.5" x14ac:dyDescent="0.35">
      <c r="A1042" s="24" t="s">
        <v>4243</v>
      </c>
      <c r="B1042" s="26" t="s">
        <v>4529</v>
      </c>
      <c r="C1042" s="74">
        <v>195966</v>
      </c>
      <c r="D1042" s="11" t="s">
        <v>3833</v>
      </c>
      <c r="E1042" s="11" t="s">
        <v>3834</v>
      </c>
      <c r="F1042" s="11" t="s">
        <v>5636</v>
      </c>
      <c r="G1042" t="s">
        <v>4234</v>
      </c>
    </row>
    <row r="1043" spans="1:7" ht="16.5" x14ac:dyDescent="0.35">
      <c r="A1043" s="24" t="s">
        <v>4243</v>
      </c>
      <c r="B1043" s="26" t="s">
        <v>4529</v>
      </c>
      <c r="C1043" s="74">
        <v>195970</v>
      </c>
      <c r="D1043" s="11" t="s">
        <v>3829</v>
      </c>
      <c r="E1043" s="11" t="s">
        <v>3830</v>
      </c>
      <c r="F1043" s="11" t="s">
        <v>5641</v>
      </c>
      <c r="G1043" t="s">
        <v>4234</v>
      </c>
    </row>
    <row r="1044" spans="1:7" ht="16.5" x14ac:dyDescent="0.35">
      <c r="A1044" s="24" t="s">
        <v>4243</v>
      </c>
      <c r="B1044" s="26" t="s">
        <v>4529</v>
      </c>
      <c r="C1044" s="74">
        <v>195968</v>
      </c>
      <c r="D1044" s="11" t="s">
        <v>3836</v>
      </c>
      <c r="E1044" s="11" t="s">
        <v>3837</v>
      </c>
      <c r="F1044" s="11" t="s">
        <v>5642</v>
      </c>
      <c r="G1044" t="s">
        <v>4234</v>
      </c>
    </row>
    <row r="1045" spans="1:7" ht="16.5" x14ac:dyDescent="0.35">
      <c r="A1045" s="24" t="s">
        <v>4243</v>
      </c>
      <c r="B1045" s="26" t="s">
        <v>4529</v>
      </c>
      <c r="C1045" s="74">
        <v>195967</v>
      </c>
      <c r="D1045" s="11" t="s">
        <v>3839</v>
      </c>
      <c r="E1045" s="11" t="s">
        <v>3840</v>
      </c>
      <c r="F1045" s="11" t="s">
        <v>5643</v>
      </c>
      <c r="G1045" t="s">
        <v>4234</v>
      </c>
    </row>
    <row r="1046" spans="1:7" ht="16.5" x14ac:dyDescent="0.35">
      <c r="A1046" s="24" t="s">
        <v>4243</v>
      </c>
      <c r="B1046" s="26" t="s">
        <v>4530</v>
      </c>
      <c r="C1046" s="74">
        <v>195971</v>
      </c>
      <c r="D1046" s="11" t="s">
        <v>1796</v>
      </c>
      <c r="E1046" s="11" t="s">
        <v>1797</v>
      </c>
      <c r="F1046" s="11" t="s">
        <v>5820</v>
      </c>
      <c r="G1046" t="s">
        <v>4234</v>
      </c>
    </row>
    <row r="1047" spans="1:7" ht="16.5" x14ac:dyDescent="0.35">
      <c r="A1047" s="24" t="s">
        <v>4243</v>
      </c>
      <c r="B1047" s="26" t="s">
        <v>4530</v>
      </c>
      <c r="C1047" s="74">
        <v>195972</v>
      </c>
      <c r="D1047" s="11" t="s">
        <v>3843</v>
      </c>
      <c r="E1047" s="11" t="s">
        <v>3844</v>
      </c>
      <c r="F1047" s="11" t="s">
        <v>5821</v>
      </c>
      <c r="G1047" t="s">
        <v>4234</v>
      </c>
    </row>
    <row r="1048" spans="1:7" ht="16.5" x14ac:dyDescent="0.35">
      <c r="A1048" s="24" t="s">
        <v>4243</v>
      </c>
      <c r="B1048" s="26" t="s">
        <v>7205</v>
      </c>
      <c r="C1048" s="74">
        <v>195976</v>
      </c>
      <c r="D1048" s="11" t="s">
        <v>1604</v>
      </c>
      <c r="E1048" s="11" t="s">
        <v>3850</v>
      </c>
      <c r="F1048" s="11" t="s">
        <v>5684</v>
      </c>
      <c r="G1048" t="s">
        <v>4234</v>
      </c>
    </row>
    <row r="1049" spans="1:7" ht="16.5" x14ac:dyDescent="0.35">
      <c r="A1049" s="24" t="s">
        <v>4243</v>
      </c>
      <c r="B1049" s="26" t="s">
        <v>7205</v>
      </c>
      <c r="C1049" s="74">
        <v>195973</v>
      </c>
      <c r="D1049" s="11" t="s">
        <v>1473</v>
      </c>
      <c r="E1049" s="11" t="s">
        <v>1474</v>
      </c>
      <c r="F1049" s="11" t="s">
        <v>5713</v>
      </c>
      <c r="G1049" t="s">
        <v>4234</v>
      </c>
    </row>
    <row r="1050" spans="1:7" ht="16.5" x14ac:dyDescent="0.35">
      <c r="A1050" s="24" t="s">
        <v>4243</v>
      </c>
      <c r="B1050" s="26" t="s">
        <v>7205</v>
      </c>
      <c r="C1050" s="74">
        <v>195978</v>
      </c>
      <c r="D1050" s="11" t="s">
        <v>3853</v>
      </c>
      <c r="E1050" s="11" t="s">
        <v>3854</v>
      </c>
      <c r="F1050" s="11" t="s">
        <v>5714</v>
      </c>
      <c r="G1050" t="s">
        <v>4234</v>
      </c>
    </row>
    <row r="1051" spans="1:7" ht="16.5" x14ac:dyDescent="0.35">
      <c r="A1051" s="24" t="s">
        <v>4243</v>
      </c>
      <c r="B1051" s="26" t="s">
        <v>7205</v>
      </c>
      <c r="C1051" s="74">
        <v>195974</v>
      </c>
      <c r="D1051" s="11" t="s">
        <v>3846</v>
      </c>
      <c r="E1051" s="11" t="s">
        <v>3847</v>
      </c>
      <c r="F1051" s="11" t="s">
        <v>5784</v>
      </c>
      <c r="G1051" t="s">
        <v>4234</v>
      </c>
    </row>
    <row r="1052" spans="1:7" ht="16.5" x14ac:dyDescent="0.35">
      <c r="A1052" s="24" t="s">
        <v>4243</v>
      </c>
      <c r="B1052" s="26" t="s">
        <v>7205</v>
      </c>
      <c r="C1052" s="74">
        <v>195977</v>
      </c>
      <c r="D1052" s="11" t="s">
        <v>3851</v>
      </c>
      <c r="E1052" s="11" t="s">
        <v>3852</v>
      </c>
      <c r="F1052" s="11" t="s">
        <v>5814</v>
      </c>
      <c r="G1052" t="s">
        <v>4234</v>
      </c>
    </row>
    <row r="1053" spans="1:7" ht="16.5" x14ac:dyDescent="0.35">
      <c r="A1053" s="24" t="s">
        <v>4243</v>
      </c>
      <c r="B1053" s="26" t="s">
        <v>7205</v>
      </c>
      <c r="C1053" s="74">
        <v>195975</v>
      </c>
      <c r="D1053" s="11" t="s">
        <v>3848</v>
      </c>
      <c r="E1053" s="11" t="s">
        <v>3849</v>
      </c>
      <c r="F1053" s="11" t="s">
        <v>5815</v>
      </c>
      <c r="G1053" t="s">
        <v>4234</v>
      </c>
    </row>
    <row r="1054" spans="1:7" ht="16.5" x14ac:dyDescent="0.35">
      <c r="A1054" s="24" t="s">
        <v>4243</v>
      </c>
      <c r="B1054" s="26" t="s">
        <v>4531</v>
      </c>
      <c r="C1054" s="74">
        <v>195979</v>
      </c>
      <c r="D1054" s="11" t="s">
        <v>1802</v>
      </c>
      <c r="E1054" s="11" t="s">
        <v>1803</v>
      </c>
      <c r="F1054" s="11" t="s">
        <v>5667</v>
      </c>
      <c r="G1054" t="s">
        <v>4234</v>
      </c>
    </row>
    <row r="1055" spans="1:7" ht="16.5" x14ac:dyDescent="0.35">
      <c r="A1055" s="24" t="s">
        <v>4243</v>
      </c>
      <c r="B1055" s="26" t="s">
        <v>4531</v>
      </c>
      <c r="C1055" s="74">
        <v>195980</v>
      </c>
      <c r="D1055" s="11" t="s">
        <v>3856</v>
      </c>
      <c r="E1055" s="11" t="s">
        <v>3857</v>
      </c>
      <c r="F1055" s="11" t="s">
        <v>5753</v>
      </c>
      <c r="G1055" t="s">
        <v>4234</v>
      </c>
    </row>
    <row r="1056" spans="1:7" ht="16.5" x14ac:dyDescent="0.35">
      <c r="A1056" s="24" t="s">
        <v>4243</v>
      </c>
      <c r="B1056" s="26" t="s">
        <v>4531</v>
      </c>
      <c r="C1056" s="74">
        <v>220226</v>
      </c>
      <c r="D1056" s="11" t="s">
        <v>3333</v>
      </c>
      <c r="E1056" s="11" t="s">
        <v>3334</v>
      </c>
      <c r="F1056" s="11" t="s">
        <v>5776</v>
      </c>
      <c r="G1056" t="s">
        <v>4234</v>
      </c>
    </row>
    <row r="1057" spans="1:7" ht="16.5" x14ac:dyDescent="0.35">
      <c r="A1057" s="24" t="s">
        <v>4243</v>
      </c>
      <c r="B1057" s="26" t="s">
        <v>4532</v>
      </c>
      <c r="C1057" s="74">
        <v>195982</v>
      </c>
      <c r="D1057" s="11" t="s">
        <v>3859</v>
      </c>
      <c r="E1057" s="11" t="s">
        <v>3860</v>
      </c>
      <c r="F1057" s="11" t="s">
        <v>5637</v>
      </c>
      <c r="G1057" t="s">
        <v>4234</v>
      </c>
    </row>
    <row r="1058" spans="1:7" ht="16.5" x14ac:dyDescent="0.35">
      <c r="A1058" s="24" t="s">
        <v>4243</v>
      </c>
      <c r="B1058" s="26" t="s">
        <v>4532</v>
      </c>
      <c r="C1058" s="74">
        <v>195981</v>
      </c>
      <c r="D1058" s="11" t="s">
        <v>3862</v>
      </c>
      <c r="E1058" s="11" t="s">
        <v>1807</v>
      </c>
      <c r="F1058" s="11" t="s">
        <v>5660</v>
      </c>
      <c r="G1058" t="s">
        <v>4234</v>
      </c>
    </row>
    <row r="1059" spans="1:7" ht="16.5" x14ac:dyDescent="0.35">
      <c r="A1059" s="24" t="s">
        <v>4243</v>
      </c>
      <c r="B1059" s="26" t="s">
        <v>4533</v>
      </c>
      <c r="C1059" s="74">
        <v>195986</v>
      </c>
      <c r="D1059" s="11" t="s">
        <v>3674</v>
      </c>
      <c r="E1059" s="11" t="s">
        <v>3869</v>
      </c>
      <c r="F1059" s="11" t="s">
        <v>5654</v>
      </c>
      <c r="G1059" t="s">
        <v>4234</v>
      </c>
    </row>
    <row r="1060" spans="1:7" ht="16.5" x14ac:dyDescent="0.35">
      <c r="A1060" s="24" t="s">
        <v>4243</v>
      </c>
      <c r="B1060" s="26" t="s">
        <v>4533</v>
      </c>
      <c r="C1060" s="74">
        <v>195988</v>
      </c>
      <c r="D1060" s="11" t="s">
        <v>3874</v>
      </c>
      <c r="E1060" s="11" t="s">
        <v>3875</v>
      </c>
      <c r="F1060" s="11" t="s">
        <v>5679</v>
      </c>
      <c r="G1060" t="s">
        <v>4234</v>
      </c>
    </row>
    <row r="1061" spans="1:7" ht="16.5" x14ac:dyDescent="0.35">
      <c r="A1061" s="24" t="s">
        <v>4243</v>
      </c>
      <c r="B1061" s="26" t="s">
        <v>4533</v>
      </c>
      <c r="C1061" s="74">
        <v>195989</v>
      </c>
      <c r="D1061" s="11" t="s">
        <v>3877</v>
      </c>
      <c r="E1061" s="11" t="s">
        <v>3878</v>
      </c>
      <c r="F1061" s="11" t="s">
        <v>5680</v>
      </c>
      <c r="G1061" t="s">
        <v>4234</v>
      </c>
    </row>
    <row r="1062" spans="1:7" ht="16.5" x14ac:dyDescent="0.35">
      <c r="A1062" s="24" t="s">
        <v>4243</v>
      </c>
      <c r="B1062" s="26" t="s">
        <v>4533</v>
      </c>
      <c r="C1062" s="74">
        <v>195987</v>
      </c>
      <c r="D1062" s="11" t="s">
        <v>3871</v>
      </c>
      <c r="E1062" s="11" t="s">
        <v>3872</v>
      </c>
      <c r="F1062" s="11" t="s">
        <v>5681</v>
      </c>
      <c r="G1062" t="s">
        <v>4234</v>
      </c>
    </row>
    <row r="1063" spans="1:7" ht="16.5" x14ac:dyDescent="0.35">
      <c r="A1063" s="24" t="s">
        <v>4243</v>
      </c>
      <c r="B1063" s="26" t="s">
        <v>4533</v>
      </c>
      <c r="C1063" s="74">
        <v>195984</v>
      </c>
      <c r="D1063" s="11" t="s">
        <v>1898</v>
      </c>
      <c r="E1063" s="11" t="s">
        <v>1899</v>
      </c>
      <c r="F1063" s="11" t="s">
        <v>5707</v>
      </c>
      <c r="G1063" t="s">
        <v>4234</v>
      </c>
    </row>
    <row r="1064" spans="1:7" ht="16.5" x14ac:dyDescent="0.35">
      <c r="A1064" s="24" t="s">
        <v>4243</v>
      </c>
      <c r="B1064" s="26" t="s">
        <v>4533</v>
      </c>
      <c r="C1064" s="74">
        <v>195985</v>
      </c>
      <c r="D1064" s="11" t="s">
        <v>3866</v>
      </c>
      <c r="E1064" s="11" t="s">
        <v>3867</v>
      </c>
      <c r="F1064" s="11" t="s">
        <v>5709</v>
      </c>
      <c r="G1064" t="s">
        <v>4234</v>
      </c>
    </row>
    <row r="1065" spans="1:7" ht="16.5" x14ac:dyDescent="0.35">
      <c r="A1065" s="24" t="s">
        <v>4243</v>
      </c>
      <c r="B1065" s="26" t="s">
        <v>4533</v>
      </c>
      <c r="C1065" s="74">
        <v>195983</v>
      </c>
      <c r="D1065" s="11" t="s">
        <v>1810</v>
      </c>
      <c r="E1065" s="11" t="s">
        <v>1811</v>
      </c>
      <c r="F1065" s="11" t="s">
        <v>5825</v>
      </c>
      <c r="G1065" t="s">
        <v>4234</v>
      </c>
    </row>
    <row r="1066" spans="1:7" ht="16.5" x14ac:dyDescent="0.35">
      <c r="A1066" s="24" t="s">
        <v>4243</v>
      </c>
      <c r="B1066" s="26" t="s">
        <v>4534</v>
      </c>
      <c r="C1066" s="74">
        <v>195994</v>
      </c>
      <c r="D1066" s="11" t="s">
        <v>3898</v>
      </c>
      <c r="E1066" s="11" t="s">
        <v>3899</v>
      </c>
      <c r="F1066" s="11" t="s">
        <v>5651</v>
      </c>
      <c r="G1066" t="s">
        <v>4234</v>
      </c>
    </row>
    <row r="1067" spans="1:7" ht="16.5" x14ac:dyDescent="0.35">
      <c r="A1067" s="24" t="s">
        <v>4243</v>
      </c>
      <c r="B1067" s="26" t="s">
        <v>4534</v>
      </c>
      <c r="C1067" s="74">
        <v>195990</v>
      </c>
      <c r="D1067" s="11" t="s">
        <v>1814</v>
      </c>
      <c r="E1067" s="11" t="s">
        <v>1815</v>
      </c>
      <c r="F1067" s="11" t="s">
        <v>5675</v>
      </c>
      <c r="G1067" t="s">
        <v>4234</v>
      </c>
    </row>
    <row r="1068" spans="1:7" ht="16.5" x14ac:dyDescent="0.35">
      <c r="A1068" s="24" t="s">
        <v>4243</v>
      </c>
      <c r="B1068" s="26" t="s">
        <v>4534</v>
      </c>
      <c r="C1068" s="74">
        <v>195991</v>
      </c>
      <c r="D1068" s="11" t="s">
        <v>3880</v>
      </c>
      <c r="E1068" s="11" t="s">
        <v>3881</v>
      </c>
      <c r="F1068" s="11" t="s">
        <v>5676</v>
      </c>
      <c r="G1068" t="s">
        <v>4234</v>
      </c>
    </row>
    <row r="1069" spans="1:7" ht="16.5" x14ac:dyDescent="0.35">
      <c r="A1069" s="24" t="s">
        <v>4243</v>
      </c>
      <c r="B1069" s="26" t="s">
        <v>4534</v>
      </c>
      <c r="C1069" s="74">
        <v>195993</v>
      </c>
      <c r="D1069" s="11" t="s">
        <v>3891</v>
      </c>
      <c r="E1069" s="11" t="s">
        <v>3892</v>
      </c>
      <c r="F1069" s="11" t="s">
        <v>5691</v>
      </c>
      <c r="G1069" t="s">
        <v>4234</v>
      </c>
    </row>
    <row r="1070" spans="1:7" ht="16.5" x14ac:dyDescent="0.35">
      <c r="A1070" s="24" t="s">
        <v>4243</v>
      </c>
      <c r="B1070" s="26" t="s">
        <v>4534</v>
      </c>
      <c r="C1070" s="74">
        <v>195997</v>
      </c>
      <c r="D1070" s="11" t="s">
        <v>3885</v>
      </c>
      <c r="E1070" s="11" t="s">
        <v>3886</v>
      </c>
      <c r="F1070" s="11" t="s">
        <v>5719</v>
      </c>
      <c r="G1070" t="s">
        <v>4234</v>
      </c>
    </row>
    <row r="1071" spans="1:7" ht="16.5" x14ac:dyDescent="0.35">
      <c r="A1071" s="24" t="s">
        <v>4243</v>
      </c>
      <c r="B1071" s="26" t="s">
        <v>4534</v>
      </c>
      <c r="C1071" s="74">
        <v>195995</v>
      </c>
      <c r="D1071" s="11" t="s">
        <v>3888</v>
      </c>
      <c r="E1071" s="11" t="s">
        <v>3889</v>
      </c>
      <c r="F1071" s="11" t="s">
        <v>5763</v>
      </c>
      <c r="G1071" t="s">
        <v>4234</v>
      </c>
    </row>
    <row r="1072" spans="1:7" ht="16.5" x14ac:dyDescent="0.35">
      <c r="A1072" s="24" t="s">
        <v>4243</v>
      </c>
      <c r="B1072" s="26" t="s">
        <v>4534</v>
      </c>
      <c r="C1072" s="74">
        <v>195996</v>
      </c>
      <c r="D1072" s="11" t="s">
        <v>3895</v>
      </c>
      <c r="E1072" s="11" t="s">
        <v>3896</v>
      </c>
      <c r="F1072" s="11" t="s">
        <v>5808</v>
      </c>
      <c r="G1072" t="s">
        <v>4234</v>
      </c>
    </row>
    <row r="1073" spans="1:7" ht="16.5" x14ac:dyDescent="0.35">
      <c r="A1073" s="24" t="s">
        <v>4243</v>
      </c>
      <c r="B1073" s="26" t="s">
        <v>4534</v>
      </c>
      <c r="C1073" s="74">
        <v>195998</v>
      </c>
      <c r="D1073" s="11" t="s">
        <v>3883</v>
      </c>
      <c r="E1073" s="11" t="s">
        <v>3821</v>
      </c>
      <c r="F1073" s="11" t="s">
        <v>5812</v>
      </c>
      <c r="G1073" t="s">
        <v>4234</v>
      </c>
    </row>
    <row r="1074" spans="1:7" ht="16.5" x14ac:dyDescent="0.35">
      <c r="A1074" s="24" t="s">
        <v>4243</v>
      </c>
      <c r="B1074" s="26" t="s">
        <v>4535</v>
      </c>
      <c r="C1074" s="74">
        <v>195999</v>
      </c>
      <c r="D1074" s="11" t="s">
        <v>1818</v>
      </c>
      <c r="E1074" s="11" t="s">
        <v>1819</v>
      </c>
      <c r="F1074" s="11" t="s">
        <v>5657</v>
      </c>
      <c r="G1074" t="s">
        <v>4234</v>
      </c>
    </row>
    <row r="1075" spans="1:7" ht="16.5" x14ac:dyDescent="0.35">
      <c r="A1075" s="24" t="s">
        <v>4243</v>
      </c>
      <c r="B1075" s="26" t="s">
        <v>4535</v>
      </c>
      <c r="C1075" s="74">
        <v>196003</v>
      </c>
      <c r="D1075" s="11" t="s">
        <v>3911</v>
      </c>
      <c r="E1075" s="11" t="s">
        <v>3912</v>
      </c>
      <c r="F1075" s="11" t="s">
        <v>5694</v>
      </c>
      <c r="G1075" t="s">
        <v>4234</v>
      </c>
    </row>
    <row r="1076" spans="1:7" ht="16.5" x14ac:dyDescent="0.35">
      <c r="A1076" s="24" t="s">
        <v>4243</v>
      </c>
      <c r="B1076" s="26" t="s">
        <v>4535</v>
      </c>
      <c r="C1076" s="74">
        <v>196000</v>
      </c>
      <c r="D1076" s="11" t="s">
        <v>3902</v>
      </c>
      <c r="E1076" s="11" t="s">
        <v>3903</v>
      </c>
      <c r="F1076" s="11" t="s">
        <v>5780</v>
      </c>
      <c r="G1076" t="s">
        <v>4234</v>
      </c>
    </row>
    <row r="1077" spans="1:7" ht="16.5" x14ac:dyDescent="0.35">
      <c r="A1077" s="24" t="s">
        <v>4243</v>
      </c>
      <c r="B1077" s="26" t="s">
        <v>4535</v>
      </c>
      <c r="C1077" s="74">
        <v>196001</v>
      </c>
      <c r="D1077" s="11" t="s">
        <v>3905</v>
      </c>
      <c r="E1077" s="11" t="s">
        <v>3906</v>
      </c>
      <c r="F1077" s="11" t="s">
        <v>5792</v>
      </c>
      <c r="G1077" t="s">
        <v>4234</v>
      </c>
    </row>
    <row r="1078" spans="1:7" ht="16.5" x14ac:dyDescent="0.35">
      <c r="A1078" s="24" t="s">
        <v>4243</v>
      </c>
      <c r="B1078" s="26" t="s">
        <v>4535</v>
      </c>
      <c r="C1078" s="74">
        <v>196002</v>
      </c>
      <c r="D1078" s="11" t="s">
        <v>3908</v>
      </c>
      <c r="E1078" s="11" t="s">
        <v>3909</v>
      </c>
      <c r="F1078" s="11" t="s">
        <v>5796</v>
      </c>
      <c r="G1078" t="s">
        <v>4234</v>
      </c>
    </row>
    <row r="1079" spans="1:7" ht="16.5" x14ac:dyDescent="0.35">
      <c r="A1079" s="24" t="s">
        <v>4243</v>
      </c>
      <c r="B1079" s="26" t="s">
        <v>4536</v>
      </c>
      <c r="C1079" s="74">
        <v>196009</v>
      </c>
      <c r="D1079" s="11" t="s">
        <v>3914</v>
      </c>
      <c r="E1079" s="11" t="s">
        <v>3915</v>
      </c>
      <c r="F1079" s="11" t="s">
        <v>5645</v>
      </c>
      <c r="G1079" t="s">
        <v>4234</v>
      </c>
    </row>
    <row r="1080" spans="1:7" ht="16.5" x14ac:dyDescent="0.35">
      <c r="A1080" s="24" t="s">
        <v>4243</v>
      </c>
      <c r="B1080" s="26" t="s">
        <v>4536</v>
      </c>
      <c r="C1080" s="74">
        <v>196010</v>
      </c>
      <c r="D1080" s="11" t="s">
        <v>3917</v>
      </c>
      <c r="E1080" s="11" t="s">
        <v>3372</v>
      </c>
      <c r="F1080" s="11" t="s">
        <v>5692</v>
      </c>
      <c r="G1080" t="s">
        <v>4234</v>
      </c>
    </row>
    <row r="1081" spans="1:7" ht="16.5" x14ac:dyDescent="0.35">
      <c r="A1081" s="24" t="s">
        <v>4243</v>
      </c>
      <c r="B1081" s="26" t="s">
        <v>4536</v>
      </c>
      <c r="C1081" s="74">
        <v>196007</v>
      </c>
      <c r="D1081" s="11" t="s">
        <v>3922</v>
      </c>
      <c r="E1081" s="11" t="s">
        <v>3923</v>
      </c>
      <c r="F1081" s="11" t="s">
        <v>5729</v>
      </c>
      <c r="G1081" t="s">
        <v>4234</v>
      </c>
    </row>
    <row r="1082" spans="1:7" ht="16.5" x14ac:dyDescent="0.35">
      <c r="A1082" s="24" t="s">
        <v>4243</v>
      </c>
      <c r="B1082" s="26" t="s">
        <v>4536</v>
      </c>
      <c r="C1082" s="74">
        <v>196008</v>
      </c>
      <c r="D1082" s="11" t="s">
        <v>3929</v>
      </c>
      <c r="E1082" s="11" t="s">
        <v>3930</v>
      </c>
      <c r="F1082" s="11" t="s">
        <v>5730</v>
      </c>
      <c r="G1082" t="s">
        <v>4234</v>
      </c>
    </row>
    <row r="1083" spans="1:7" ht="16.5" x14ac:dyDescent="0.35">
      <c r="A1083" s="24" t="s">
        <v>4243</v>
      </c>
      <c r="B1083" s="26" t="s">
        <v>4536</v>
      </c>
      <c r="C1083" s="74">
        <v>196012</v>
      </c>
      <c r="D1083" s="11" t="s">
        <v>3926</v>
      </c>
      <c r="E1083" s="11" t="s">
        <v>3927</v>
      </c>
      <c r="F1083" s="11" t="s">
        <v>5740</v>
      </c>
      <c r="G1083" t="s">
        <v>4234</v>
      </c>
    </row>
    <row r="1084" spans="1:7" ht="16.5" x14ac:dyDescent="0.35">
      <c r="A1084" s="24" t="s">
        <v>4243</v>
      </c>
      <c r="B1084" s="26" t="s">
        <v>4536</v>
      </c>
      <c r="C1084" s="74">
        <v>196006</v>
      </c>
      <c r="D1084" s="11" t="s">
        <v>1822</v>
      </c>
      <c r="E1084" s="11" t="s">
        <v>1823</v>
      </c>
      <c r="F1084" s="11" t="s">
        <v>5782</v>
      </c>
      <c r="G1084" t="s">
        <v>4234</v>
      </c>
    </row>
    <row r="1085" spans="1:7" ht="16.5" x14ac:dyDescent="0.35">
      <c r="A1085" s="24" t="s">
        <v>4243</v>
      </c>
      <c r="B1085" s="26" t="s">
        <v>4536</v>
      </c>
      <c r="C1085" s="74">
        <v>196011</v>
      </c>
      <c r="D1085" s="11" t="s">
        <v>3919</v>
      </c>
      <c r="E1085" s="11" t="s">
        <v>3920</v>
      </c>
      <c r="F1085" s="11" t="s">
        <v>5835</v>
      </c>
      <c r="G1085" t="s">
        <v>4234</v>
      </c>
    </row>
    <row r="1086" spans="1:7" ht="16.5" x14ac:dyDescent="0.35">
      <c r="A1086" s="24" t="s">
        <v>4243</v>
      </c>
      <c r="B1086" s="26" t="s">
        <v>4537</v>
      </c>
      <c r="C1086" s="74">
        <v>196020</v>
      </c>
      <c r="D1086" s="11" t="s">
        <v>3947</v>
      </c>
      <c r="E1086" s="11" t="s">
        <v>3948</v>
      </c>
      <c r="F1086" s="11" t="s">
        <v>5662</v>
      </c>
      <c r="G1086" t="s">
        <v>4234</v>
      </c>
    </row>
    <row r="1087" spans="1:7" ht="16.5" x14ac:dyDescent="0.35">
      <c r="A1087" s="24" t="s">
        <v>4243</v>
      </c>
      <c r="B1087" s="26" t="s">
        <v>4537</v>
      </c>
      <c r="C1087" s="74">
        <v>196013</v>
      </c>
      <c r="D1087" s="11" t="s">
        <v>1826</v>
      </c>
      <c r="E1087" s="11" t="s">
        <v>1827</v>
      </c>
      <c r="F1087" s="11" t="s">
        <v>5700</v>
      </c>
      <c r="G1087" t="s">
        <v>4234</v>
      </c>
    </row>
    <row r="1088" spans="1:7" ht="16.5" x14ac:dyDescent="0.35">
      <c r="A1088" s="24" t="s">
        <v>4243</v>
      </c>
      <c r="B1088" s="26" t="s">
        <v>4537</v>
      </c>
      <c r="C1088" s="74">
        <v>196019</v>
      </c>
      <c r="D1088" s="11" t="s">
        <v>3944</v>
      </c>
      <c r="E1088" s="11" t="s">
        <v>3945</v>
      </c>
      <c r="F1088" s="11" t="s">
        <v>5743</v>
      </c>
      <c r="G1088" t="s">
        <v>4234</v>
      </c>
    </row>
    <row r="1089" spans="1:7" ht="16.5" x14ac:dyDescent="0.35">
      <c r="A1089" s="24" t="s">
        <v>4243</v>
      </c>
      <c r="B1089" s="26" t="s">
        <v>4537</v>
      </c>
      <c r="C1089" s="74">
        <v>196015</v>
      </c>
      <c r="D1089" s="11" t="s">
        <v>1233</v>
      </c>
      <c r="E1089" s="11" t="s">
        <v>1234</v>
      </c>
      <c r="F1089" s="11" t="s">
        <v>5746</v>
      </c>
      <c r="G1089" t="s">
        <v>4234</v>
      </c>
    </row>
    <row r="1090" spans="1:7" ht="16.5" x14ac:dyDescent="0.35">
      <c r="A1090" s="24" t="s">
        <v>4243</v>
      </c>
      <c r="B1090" s="26" t="s">
        <v>4537</v>
      </c>
      <c r="C1090" s="74">
        <v>196018</v>
      </c>
      <c r="D1090" s="11" t="s">
        <v>3941</v>
      </c>
      <c r="E1090" s="11" t="s">
        <v>3942</v>
      </c>
      <c r="F1090" s="11" t="s">
        <v>5757</v>
      </c>
      <c r="G1090" t="s">
        <v>4234</v>
      </c>
    </row>
    <row r="1091" spans="1:7" ht="16.5" x14ac:dyDescent="0.35">
      <c r="A1091" s="24" t="s">
        <v>4243</v>
      </c>
      <c r="B1091" s="26" t="s">
        <v>4537</v>
      </c>
      <c r="C1091" s="74">
        <v>196014</v>
      </c>
      <c r="D1091" s="11" t="s">
        <v>3933</v>
      </c>
      <c r="E1091" s="11" t="s">
        <v>3934</v>
      </c>
      <c r="F1091" s="11" t="s">
        <v>5775</v>
      </c>
      <c r="G1091" t="s">
        <v>4234</v>
      </c>
    </row>
    <row r="1092" spans="1:7" ht="16.5" x14ac:dyDescent="0.35">
      <c r="A1092" s="24" t="s">
        <v>4243</v>
      </c>
      <c r="B1092" s="26" t="s">
        <v>4537</v>
      </c>
      <c r="C1092" s="74">
        <v>196017</v>
      </c>
      <c r="D1092" s="11" t="s">
        <v>3938</v>
      </c>
      <c r="E1092" s="11" t="s">
        <v>3939</v>
      </c>
      <c r="F1092" s="11" t="s">
        <v>5826</v>
      </c>
      <c r="G1092" t="s">
        <v>4234</v>
      </c>
    </row>
    <row r="1093" spans="1:7" ht="16.5" x14ac:dyDescent="0.35">
      <c r="A1093" s="24" t="s">
        <v>4243</v>
      </c>
      <c r="B1093" s="26" t="s">
        <v>4537</v>
      </c>
      <c r="C1093" s="74">
        <v>196016</v>
      </c>
      <c r="D1093" s="11" t="s">
        <v>2930</v>
      </c>
      <c r="E1093" s="11" t="s">
        <v>2931</v>
      </c>
      <c r="F1093" s="11" t="s">
        <v>5828</v>
      </c>
      <c r="G1093" t="s">
        <v>4234</v>
      </c>
    </row>
    <row r="1094" spans="1:7" ht="16.5" x14ac:dyDescent="0.35">
      <c r="A1094" s="24" t="s">
        <v>4243</v>
      </c>
      <c r="B1094" s="26" t="s">
        <v>4538</v>
      </c>
      <c r="C1094" s="74">
        <v>196023</v>
      </c>
      <c r="D1094" s="11" t="s">
        <v>3953</v>
      </c>
      <c r="E1094" s="11" t="s">
        <v>3954</v>
      </c>
      <c r="F1094" s="11" t="s">
        <v>5640</v>
      </c>
      <c r="G1094" t="s">
        <v>4234</v>
      </c>
    </row>
    <row r="1095" spans="1:7" ht="16.5" x14ac:dyDescent="0.35">
      <c r="A1095" s="24" t="s">
        <v>4243</v>
      </c>
      <c r="B1095" s="26" t="s">
        <v>4538</v>
      </c>
      <c r="C1095" s="74">
        <v>196022</v>
      </c>
      <c r="D1095" s="11" t="s">
        <v>3950</v>
      </c>
      <c r="E1095" s="11" t="s">
        <v>3951</v>
      </c>
      <c r="F1095" s="11" t="s">
        <v>5664</v>
      </c>
      <c r="G1095" t="s">
        <v>4234</v>
      </c>
    </row>
    <row r="1096" spans="1:7" ht="16.5" x14ac:dyDescent="0.35">
      <c r="A1096" s="24" t="s">
        <v>4243</v>
      </c>
      <c r="B1096" s="26" t="s">
        <v>4538</v>
      </c>
      <c r="C1096" s="74">
        <v>196024</v>
      </c>
      <c r="D1096" s="11" t="s">
        <v>3957</v>
      </c>
      <c r="E1096" s="11" t="s">
        <v>3958</v>
      </c>
      <c r="F1096" s="11" t="s">
        <v>5731</v>
      </c>
      <c r="G1096" t="s">
        <v>4234</v>
      </c>
    </row>
    <row r="1097" spans="1:7" ht="16.5" x14ac:dyDescent="0.35">
      <c r="A1097" s="24" t="s">
        <v>4243</v>
      </c>
      <c r="B1097" s="26" t="s">
        <v>4538</v>
      </c>
      <c r="C1097" s="74">
        <v>196021</v>
      </c>
      <c r="D1097" s="11" t="s">
        <v>1830</v>
      </c>
      <c r="E1097" s="11" t="s">
        <v>1831</v>
      </c>
      <c r="F1097" s="11" t="s">
        <v>5786</v>
      </c>
      <c r="G1097" t="s">
        <v>4234</v>
      </c>
    </row>
    <row r="1098" spans="1:7" ht="16.5" x14ac:dyDescent="0.35">
      <c r="A1098" s="24" t="s">
        <v>4243</v>
      </c>
      <c r="B1098" s="26" t="s">
        <v>4539</v>
      </c>
      <c r="C1098" s="74">
        <v>196026</v>
      </c>
      <c r="D1098" s="11" t="s">
        <v>1441</v>
      </c>
      <c r="E1098" s="11" t="s">
        <v>1442</v>
      </c>
      <c r="F1098" s="11" t="s">
        <v>5647</v>
      </c>
      <c r="G1098" t="s">
        <v>4234</v>
      </c>
    </row>
    <row r="1099" spans="1:7" ht="16.5" x14ac:dyDescent="0.35">
      <c r="A1099" s="24" t="s">
        <v>4243</v>
      </c>
      <c r="B1099" s="26" t="s">
        <v>4539</v>
      </c>
      <c r="C1099" s="74">
        <v>196028</v>
      </c>
      <c r="D1099" s="11" t="s">
        <v>3965</v>
      </c>
      <c r="E1099" s="11" t="s">
        <v>3966</v>
      </c>
      <c r="F1099" s="11" t="s">
        <v>5655</v>
      </c>
      <c r="G1099" t="s">
        <v>4234</v>
      </c>
    </row>
    <row r="1100" spans="1:7" ht="16.5" x14ac:dyDescent="0.35">
      <c r="A1100" s="24" t="s">
        <v>4243</v>
      </c>
      <c r="B1100" s="26" t="s">
        <v>4539</v>
      </c>
      <c r="C1100" s="74">
        <v>196025</v>
      </c>
      <c r="D1100" s="11" t="s">
        <v>1834</v>
      </c>
      <c r="E1100" s="11" t="s">
        <v>1835</v>
      </c>
      <c r="F1100" s="11" t="s">
        <v>5682</v>
      </c>
      <c r="G1100" t="s">
        <v>4234</v>
      </c>
    </row>
    <row r="1101" spans="1:7" ht="16.5" x14ac:dyDescent="0.35">
      <c r="A1101" s="24" t="s">
        <v>4243</v>
      </c>
      <c r="B1101" s="26" t="s">
        <v>4539</v>
      </c>
      <c r="C1101" s="74">
        <v>196027</v>
      </c>
      <c r="D1101" s="11" t="s">
        <v>3962</v>
      </c>
      <c r="E1101" s="11" t="s">
        <v>3963</v>
      </c>
      <c r="F1101" s="11" t="s">
        <v>5829</v>
      </c>
      <c r="G1101" t="s">
        <v>4234</v>
      </c>
    </row>
    <row r="1102" spans="1:7" ht="16.5" x14ac:dyDescent="0.35">
      <c r="A1102" s="24" t="s">
        <v>4243</v>
      </c>
      <c r="B1102" s="26" t="s">
        <v>7206</v>
      </c>
      <c r="C1102" s="74">
        <v>196030</v>
      </c>
      <c r="D1102" s="11" t="s">
        <v>3968</v>
      </c>
      <c r="E1102" s="11" t="s">
        <v>3969</v>
      </c>
      <c r="F1102" s="11" t="s">
        <v>5747</v>
      </c>
      <c r="G1102" t="s">
        <v>4234</v>
      </c>
    </row>
    <row r="1103" spans="1:7" ht="16.5" x14ac:dyDescent="0.35">
      <c r="A1103" s="24" t="s">
        <v>4243</v>
      </c>
      <c r="B1103" s="26" t="s">
        <v>7206</v>
      </c>
      <c r="C1103" s="74">
        <v>196029</v>
      </c>
      <c r="D1103" s="11" t="s">
        <v>1838</v>
      </c>
      <c r="E1103" s="11" t="s">
        <v>1839</v>
      </c>
      <c r="F1103" s="11" t="s">
        <v>5830</v>
      </c>
      <c r="G1103" t="s">
        <v>4234</v>
      </c>
    </row>
    <row r="1104" spans="1:7" ht="16.5" x14ac:dyDescent="0.35">
      <c r="A1104" s="24" t="s">
        <v>4243</v>
      </c>
      <c r="B1104" s="26" t="s">
        <v>4540</v>
      </c>
      <c r="C1104" s="74">
        <v>196033</v>
      </c>
      <c r="D1104" s="11" t="s">
        <v>3976</v>
      </c>
      <c r="E1104" s="11" t="s">
        <v>3977</v>
      </c>
      <c r="F1104" s="11" t="s">
        <v>5733</v>
      </c>
      <c r="G1104" t="s">
        <v>4234</v>
      </c>
    </row>
    <row r="1105" spans="1:7" ht="16.5" x14ac:dyDescent="0.35">
      <c r="A1105" s="24" t="s">
        <v>4243</v>
      </c>
      <c r="B1105" s="26" t="s">
        <v>4540</v>
      </c>
      <c r="C1105" s="74">
        <v>196031</v>
      </c>
      <c r="D1105" s="11" t="s">
        <v>3970</v>
      </c>
      <c r="E1105" s="11" t="s">
        <v>3971</v>
      </c>
      <c r="F1105" s="11" t="s">
        <v>5735</v>
      </c>
      <c r="G1105" t="s">
        <v>4234</v>
      </c>
    </row>
    <row r="1106" spans="1:7" ht="16.5" x14ac:dyDescent="0.35">
      <c r="A1106" s="24" t="s">
        <v>4243</v>
      </c>
      <c r="B1106" s="26" t="s">
        <v>4540</v>
      </c>
      <c r="C1106" s="74">
        <v>196032</v>
      </c>
      <c r="D1106" s="11" t="s">
        <v>3973</v>
      </c>
      <c r="E1106" s="11" t="s">
        <v>3974</v>
      </c>
      <c r="F1106" s="11" t="s">
        <v>5736</v>
      </c>
      <c r="G1106" t="s">
        <v>4234</v>
      </c>
    </row>
    <row r="1107" spans="1:7" ht="16.5" x14ac:dyDescent="0.35">
      <c r="A1107" s="24" t="s">
        <v>4243</v>
      </c>
      <c r="B1107" s="26" t="s">
        <v>4541</v>
      </c>
      <c r="C1107" s="74">
        <v>196036</v>
      </c>
      <c r="D1107" s="11" t="s">
        <v>3989</v>
      </c>
      <c r="E1107" s="11" t="s">
        <v>3990</v>
      </c>
      <c r="F1107" s="11" t="s">
        <v>5656</v>
      </c>
      <c r="G1107" t="s">
        <v>4234</v>
      </c>
    </row>
    <row r="1108" spans="1:7" ht="16.5" x14ac:dyDescent="0.35">
      <c r="A1108" s="24" t="s">
        <v>4243</v>
      </c>
      <c r="B1108" s="26" t="s">
        <v>4541</v>
      </c>
      <c r="C1108" s="74">
        <v>196040</v>
      </c>
      <c r="D1108" s="11" t="s">
        <v>1702</v>
      </c>
      <c r="E1108" s="11" t="s">
        <v>1703</v>
      </c>
      <c r="F1108" s="11" t="s">
        <v>7302</v>
      </c>
      <c r="G1108" t="s">
        <v>4234</v>
      </c>
    </row>
    <row r="1109" spans="1:7" ht="16.5" x14ac:dyDescent="0.35">
      <c r="A1109" s="24" t="s">
        <v>4243</v>
      </c>
      <c r="B1109" s="26" t="s">
        <v>4541</v>
      </c>
      <c r="C1109" s="74">
        <v>196035</v>
      </c>
      <c r="D1109" s="11" t="s">
        <v>3982</v>
      </c>
      <c r="E1109" s="11" t="s">
        <v>3983</v>
      </c>
      <c r="F1109" s="11" t="s">
        <v>5725</v>
      </c>
      <c r="G1109" t="s">
        <v>4234</v>
      </c>
    </row>
    <row r="1110" spans="1:7" ht="16.5" x14ac:dyDescent="0.35">
      <c r="A1110" s="24" t="s">
        <v>4243</v>
      </c>
      <c r="B1110" s="26" t="s">
        <v>4541</v>
      </c>
      <c r="C1110" s="74">
        <v>196034</v>
      </c>
      <c r="D1110" s="11" t="s">
        <v>1846</v>
      </c>
      <c r="E1110" s="11" t="s">
        <v>1847</v>
      </c>
      <c r="F1110" s="11" t="s">
        <v>5734</v>
      </c>
      <c r="G1110" t="s">
        <v>4234</v>
      </c>
    </row>
    <row r="1111" spans="1:7" ht="16.5" x14ac:dyDescent="0.35">
      <c r="A1111" s="24" t="s">
        <v>4243</v>
      </c>
      <c r="B1111" s="26" t="s">
        <v>4541</v>
      </c>
      <c r="C1111" s="74">
        <v>196037</v>
      </c>
      <c r="D1111" s="11" t="s">
        <v>3993</v>
      </c>
      <c r="E1111" s="11" t="s">
        <v>3994</v>
      </c>
      <c r="F1111" s="11" t="s">
        <v>5771</v>
      </c>
      <c r="G1111" t="s">
        <v>4234</v>
      </c>
    </row>
    <row r="1112" spans="1:7" ht="16.5" x14ac:dyDescent="0.35">
      <c r="A1112" s="24" t="s">
        <v>4243</v>
      </c>
      <c r="B1112" s="26" t="s">
        <v>4541</v>
      </c>
      <c r="C1112" s="74">
        <v>196038</v>
      </c>
      <c r="D1112" s="11" t="s">
        <v>3979</v>
      </c>
      <c r="E1112" s="11" t="s">
        <v>3980</v>
      </c>
      <c r="F1112" s="11" t="s">
        <v>5787</v>
      </c>
      <c r="G1112" t="s">
        <v>4234</v>
      </c>
    </row>
    <row r="1113" spans="1:7" ht="16.5" x14ac:dyDescent="0.35">
      <c r="A1113" s="24" t="s">
        <v>4243</v>
      </c>
      <c r="B1113" s="26" t="s">
        <v>4541</v>
      </c>
      <c r="C1113" s="74">
        <v>196039</v>
      </c>
      <c r="D1113" s="11" t="s">
        <v>3986</v>
      </c>
      <c r="E1113" s="11" t="s">
        <v>3987</v>
      </c>
      <c r="F1113" s="11" t="s">
        <v>5801</v>
      </c>
      <c r="G1113" t="s">
        <v>4234</v>
      </c>
    </row>
    <row r="1114" spans="1:7" ht="16.5" x14ac:dyDescent="0.35">
      <c r="A1114" s="24" t="s">
        <v>4243</v>
      </c>
      <c r="B1114" s="26" t="s">
        <v>4542</v>
      </c>
      <c r="C1114" s="74">
        <v>196041</v>
      </c>
      <c r="D1114" s="11" t="s">
        <v>1850</v>
      </c>
      <c r="E1114" s="11" t="s">
        <v>1851</v>
      </c>
      <c r="F1114" s="11" t="s">
        <v>5632</v>
      </c>
      <c r="G1114" t="s">
        <v>4234</v>
      </c>
    </row>
    <row r="1115" spans="1:7" ht="16.5" x14ac:dyDescent="0.35">
      <c r="A1115" s="24" t="s">
        <v>4243</v>
      </c>
      <c r="B1115" s="26" t="s">
        <v>4542</v>
      </c>
      <c r="C1115" s="74">
        <v>220227</v>
      </c>
      <c r="D1115" s="11" t="s">
        <v>4001</v>
      </c>
      <c r="E1115" s="11" t="s">
        <v>4002</v>
      </c>
      <c r="F1115" s="11" t="s">
        <v>5666</v>
      </c>
      <c r="G1115" t="s">
        <v>4234</v>
      </c>
    </row>
    <row r="1116" spans="1:7" ht="16.5" x14ac:dyDescent="0.35">
      <c r="A1116" s="24" t="s">
        <v>4243</v>
      </c>
      <c r="B1116" s="26" t="s">
        <v>4542</v>
      </c>
      <c r="C1116" s="74">
        <v>196043</v>
      </c>
      <c r="D1116" s="11" t="s">
        <v>3996</v>
      </c>
      <c r="E1116" s="11" t="s">
        <v>3997</v>
      </c>
      <c r="F1116" s="11" t="s">
        <v>5672</v>
      </c>
      <c r="G1116" t="s">
        <v>4234</v>
      </c>
    </row>
    <row r="1117" spans="1:7" ht="16.5" x14ac:dyDescent="0.35">
      <c r="A1117" s="24" t="s">
        <v>4243</v>
      </c>
      <c r="B1117" s="26" t="s">
        <v>4542</v>
      </c>
      <c r="C1117" s="74">
        <v>196044</v>
      </c>
      <c r="D1117" s="11" t="s">
        <v>1702</v>
      </c>
      <c r="E1117" s="11" t="s">
        <v>1703</v>
      </c>
      <c r="F1117" s="11" t="s">
        <v>5698</v>
      </c>
      <c r="G1117" t="s">
        <v>4234</v>
      </c>
    </row>
    <row r="1118" spans="1:7" ht="16.5" x14ac:dyDescent="0.35">
      <c r="A1118" s="24" t="s">
        <v>4243</v>
      </c>
      <c r="B1118" s="26" t="s">
        <v>4542</v>
      </c>
      <c r="C1118" s="74">
        <v>220228</v>
      </c>
      <c r="D1118" s="11" t="s">
        <v>4003</v>
      </c>
      <c r="E1118" s="11" t="s">
        <v>4004</v>
      </c>
      <c r="F1118" s="11" t="s">
        <v>5710</v>
      </c>
      <c r="G1118" t="s">
        <v>4234</v>
      </c>
    </row>
    <row r="1119" spans="1:7" ht="16.5" x14ac:dyDescent="0.35">
      <c r="A1119" s="24" t="s">
        <v>4243</v>
      </c>
      <c r="B1119" s="26" t="s">
        <v>4543</v>
      </c>
      <c r="C1119" s="74">
        <v>196045</v>
      </c>
      <c r="D1119" s="11" t="s">
        <v>1854</v>
      </c>
      <c r="E1119" s="11" t="s">
        <v>1855</v>
      </c>
      <c r="F1119" s="11" t="s">
        <v>5663</v>
      </c>
      <c r="G1119" t="s">
        <v>4234</v>
      </c>
    </row>
    <row r="1120" spans="1:7" ht="16.5" x14ac:dyDescent="0.35">
      <c r="A1120" s="24" t="s">
        <v>4243</v>
      </c>
      <c r="B1120" s="26" t="s">
        <v>4543</v>
      </c>
      <c r="C1120" s="74">
        <v>196048</v>
      </c>
      <c r="D1120" s="11" t="s">
        <v>4008</v>
      </c>
      <c r="E1120" s="11" t="s">
        <v>4009</v>
      </c>
      <c r="F1120" s="11" t="s">
        <v>5674</v>
      </c>
      <c r="G1120" t="s">
        <v>4234</v>
      </c>
    </row>
    <row r="1121" spans="1:7" ht="16.5" x14ac:dyDescent="0.35">
      <c r="A1121" s="24" t="s">
        <v>4243</v>
      </c>
      <c r="B1121" s="26" t="s">
        <v>4543</v>
      </c>
      <c r="C1121" s="74">
        <v>196047</v>
      </c>
      <c r="D1121" s="11" t="s">
        <v>4005</v>
      </c>
      <c r="E1121" s="11" t="s">
        <v>4006</v>
      </c>
      <c r="F1121" s="11" t="s">
        <v>5742</v>
      </c>
      <c r="G1121" t="s">
        <v>4234</v>
      </c>
    </row>
    <row r="1122" spans="1:7" ht="16.5" x14ac:dyDescent="0.35">
      <c r="A1122" s="24" t="s">
        <v>4243</v>
      </c>
      <c r="B1122" s="26" t="s">
        <v>4543</v>
      </c>
      <c r="C1122" s="74">
        <v>196046</v>
      </c>
      <c r="D1122" s="11" t="s">
        <v>4012</v>
      </c>
      <c r="E1122" s="11" t="s">
        <v>4013</v>
      </c>
      <c r="F1122" s="11" t="s">
        <v>5795</v>
      </c>
      <c r="G1122" t="s">
        <v>4234</v>
      </c>
    </row>
    <row r="1123" spans="1:7" ht="16.5" x14ac:dyDescent="0.35">
      <c r="A1123" s="24" t="s">
        <v>4243</v>
      </c>
      <c r="B1123" s="26" t="s">
        <v>4544</v>
      </c>
      <c r="C1123" s="74">
        <v>196055</v>
      </c>
      <c r="D1123" s="11" t="s">
        <v>3101</v>
      </c>
      <c r="E1123" s="11" t="s">
        <v>3102</v>
      </c>
      <c r="F1123" s="11" t="s">
        <v>5690</v>
      </c>
      <c r="G1123" t="s">
        <v>4234</v>
      </c>
    </row>
    <row r="1124" spans="1:7" ht="16.5" x14ac:dyDescent="0.35">
      <c r="A1124" s="24" t="s">
        <v>4243</v>
      </c>
      <c r="B1124" s="26" t="s">
        <v>4544</v>
      </c>
      <c r="C1124" s="74">
        <v>196053</v>
      </c>
      <c r="D1124" s="11" t="s">
        <v>3423</v>
      </c>
      <c r="E1124" s="11" t="s">
        <v>3424</v>
      </c>
      <c r="F1124" s="11" t="s">
        <v>5697</v>
      </c>
      <c r="G1124" t="s">
        <v>4234</v>
      </c>
    </row>
    <row r="1125" spans="1:7" ht="16.5" x14ac:dyDescent="0.35">
      <c r="A1125" s="24" t="s">
        <v>4243</v>
      </c>
      <c r="B1125" s="26" t="s">
        <v>4544</v>
      </c>
      <c r="C1125" s="74">
        <v>196051</v>
      </c>
      <c r="D1125" s="11" t="s">
        <v>1858</v>
      </c>
      <c r="E1125" s="11" t="s">
        <v>1859</v>
      </c>
      <c r="F1125" s="11" t="s">
        <v>5745</v>
      </c>
      <c r="G1125" t="s">
        <v>4234</v>
      </c>
    </row>
    <row r="1126" spans="1:7" ht="16.5" x14ac:dyDescent="0.35">
      <c r="A1126" s="24" t="s">
        <v>4243</v>
      </c>
      <c r="B1126" s="26" t="s">
        <v>4544</v>
      </c>
      <c r="C1126" s="74">
        <v>196057</v>
      </c>
      <c r="D1126" s="11" t="s">
        <v>3993</v>
      </c>
      <c r="E1126" s="11" t="s">
        <v>3994</v>
      </c>
      <c r="F1126" s="11" t="s">
        <v>5772</v>
      </c>
      <c r="G1126" t="s">
        <v>4234</v>
      </c>
    </row>
    <row r="1127" spans="1:7" ht="16.5" x14ac:dyDescent="0.35">
      <c r="A1127" s="24" t="s">
        <v>4243</v>
      </c>
      <c r="B1127" s="26" t="s">
        <v>4544</v>
      </c>
      <c r="C1127" s="74">
        <v>196052</v>
      </c>
      <c r="D1127" s="11" t="s">
        <v>3333</v>
      </c>
      <c r="E1127" s="11" t="s">
        <v>3334</v>
      </c>
      <c r="F1127" s="11" t="s">
        <v>5777</v>
      </c>
      <c r="G1127" t="s">
        <v>4234</v>
      </c>
    </row>
    <row r="1128" spans="1:7" ht="16.5" x14ac:dyDescent="0.35">
      <c r="A1128" s="24" t="s">
        <v>4243</v>
      </c>
      <c r="B1128" s="26" t="s">
        <v>4544</v>
      </c>
      <c r="C1128" s="74">
        <v>196054</v>
      </c>
      <c r="D1128" s="11" t="s">
        <v>4017</v>
      </c>
      <c r="E1128" s="11" t="s">
        <v>4018</v>
      </c>
      <c r="F1128" s="11" t="s">
        <v>5781</v>
      </c>
      <c r="G1128" t="s">
        <v>4234</v>
      </c>
    </row>
    <row r="1129" spans="1:7" ht="16.5" x14ac:dyDescent="0.35">
      <c r="A1129" s="24" t="s">
        <v>4243</v>
      </c>
      <c r="B1129" s="26" t="s">
        <v>4544</v>
      </c>
      <c r="C1129" s="74">
        <v>196056</v>
      </c>
      <c r="D1129" s="11" t="s">
        <v>4021</v>
      </c>
      <c r="E1129" s="11" t="s">
        <v>4022</v>
      </c>
      <c r="F1129" s="11" t="s">
        <v>5816</v>
      </c>
      <c r="G1129" t="s">
        <v>4234</v>
      </c>
    </row>
    <row r="1130" spans="1:7" ht="16.5" x14ac:dyDescent="0.35">
      <c r="A1130" s="24" t="s">
        <v>4243</v>
      </c>
      <c r="B1130" s="26" t="s">
        <v>7207</v>
      </c>
      <c r="C1130" s="74">
        <v>196063</v>
      </c>
      <c r="D1130" s="11" t="s">
        <v>4034</v>
      </c>
      <c r="E1130" s="11" t="s">
        <v>4035</v>
      </c>
      <c r="F1130" s="11" t="s">
        <v>5650</v>
      </c>
      <c r="G1130" t="s">
        <v>4234</v>
      </c>
    </row>
    <row r="1131" spans="1:7" ht="16.5" x14ac:dyDescent="0.35">
      <c r="A1131" s="24" t="s">
        <v>4243</v>
      </c>
      <c r="B1131" s="26" t="s">
        <v>7207</v>
      </c>
      <c r="C1131" s="74">
        <v>196060</v>
      </c>
      <c r="D1131" s="11" t="s">
        <v>3470</v>
      </c>
      <c r="E1131" s="11" t="s">
        <v>3471</v>
      </c>
      <c r="F1131" s="11" t="s">
        <v>5653</v>
      </c>
      <c r="G1131" t="s">
        <v>4234</v>
      </c>
    </row>
    <row r="1132" spans="1:7" ht="16.5" x14ac:dyDescent="0.35">
      <c r="A1132" s="24" t="s">
        <v>4243</v>
      </c>
      <c r="B1132" s="26" t="s">
        <v>7207</v>
      </c>
      <c r="C1132" s="74">
        <v>196066</v>
      </c>
      <c r="D1132" s="11" t="s">
        <v>4028</v>
      </c>
      <c r="E1132" s="11" t="s">
        <v>4029</v>
      </c>
      <c r="F1132" s="11" t="s">
        <v>5659</v>
      </c>
      <c r="G1132" t="s">
        <v>4234</v>
      </c>
    </row>
    <row r="1133" spans="1:7" ht="16.5" x14ac:dyDescent="0.35">
      <c r="A1133" s="24" t="s">
        <v>4243</v>
      </c>
      <c r="B1133" s="26" t="s">
        <v>7207</v>
      </c>
      <c r="C1133" s="74">
        <v>196067</v>
      </c>
      <c r="D1133" s="11" t="s">
        <v>4026</v>
      </c>
      <c r="E1133" s="11" t="s">
        <v>4027</v>
      </c>
      <c r="F1133" s="11" t="s">
        <v>5669</v>
      </c>
      <c r="G1133" t="s">
        <v>4234</v>
      </c>
    </row>
    <row r="1134" spans="1:7" ht="16.5" x14ac:dyDescent="0.35">
      <c r="A1134" s="24" t="s">
        <v>4243</v>
      </c>
      <c r="B1134" s="26" t="s">
        <v>7207</v>
      </c>
      <c r="C1134" s="74">
        <v>196070</v>
      </c>
      <c r="D1134" s="11" t="s">
        <v>4030</v>
      </c>
      <c r="E1134" s="11" t="s">
        <v>4031</v>
      </c>
      <c r="F1134" s="11" t="s">
        <v>5693</v>
      </c>
      <c r="G1134" t="s">
        <v>4234</v>
      </c>
    </row>
    <row r="1135" spans="1:7" ht="16.5" x14ac:dyDescent="0.35">
      <c r="A1135" s="24" t="s">
        <v>4243</v>
      </c>
      <c r="B1135" s="26" t="s">
        <v>7207</v>
      </c>
      <c r="C1135" s="74">
        <v>196058</v>
      </c>
      <c r="D1135" s="11" t="s">
        <v>1861</v>
      </c>
      <c r="E1135" s="11" t="s">
        <v>1862</v>
      </c>
      <c r="F1135" s="11" t="s">
        <v>5737</v>
      </c>
      <c r="G1135" t="s">
        <v>4234</v>
      </c>
    </row>
    <row r="1136" spans="1:7" ht="16.5" x14ac:dyDescent="0.35">
      <c r="A1136" s="24" t="s">
        <v>4243</v>
      </c>
      <c r="B1136" s="26" t="s">
        <v>7207</v>
      </c>
      <c r="C1136" s="74">
        <v>196059</v>
      </c>
      <c r="D1136" s="11" t="s">
        <v>4038</v>
      </c>
      <c r="E1136" s="11" t="s">
        <v>4039</v>
      </c>
      <c r="F1136" s="11" t="s">
        <v>5749</v>
      </c>
      <c r="G1136" t="s">
        <v>4234</v>
      </c>
    </row>
    <row r="1137" spans="1:7" ht="16.5" x14ac:dyDescent="0.35">
      <c r="A1137" s="24" t="s">
        <v>4243</v>
      </c>
      <c r="B1137" s="26" t="s">
        <v>7207</v>
      </c>
      <c r="C1137" s="74">
        <v>196068</v>
      </c>
      <c r="D1137" s="11" t="s">
        <v>4032</v>
      </c>
      <c r="E1137" s="11" t="s">
        <v>4033</v>
      </c>
      <c r="F1137" s="11" t="s">
        <v>5767</v>
      </c>
      <c r="G1137" t="s">
        <v>4234</v>
      </c>
    </row>
    <row r="1138" spans="1:7" ht="16.5" x14ac:dyDescent="0.35">
      <c r="A1138" s="24" t="s">
        <v>4243</v>
      </c>
      <c r="B1138" s="26" t="s">
        <v>7207</v>
      </c>
      <c r="C1138" s="74">
        <v>196064</v>
      </c>
      <c r="D1138" s="11" t="s">
        <v>4040</v>
      </c>
      <c r="E1138" s="11" t="s">
        <v>4041</v>
      </c>
      <c r="F1138" s="11" t="s">
        <v>5769</v>
      </c>
      <c r="G1138" t="s">
        <v>4234</v>
      </c>
    </row>
    <row r="1139" spans="1:7" ht="16.5" x14ac:dyDescent="0.35">
      <c r="A1139" s="24" t="s">
        <v>4243</v>
      </c>
      <c r="B1139" s="26" t="s">
        <v>7207</v>
      </c>
      <c r="C1139" s="74">
        <v>196069</v>
      </c>
      <c r="D1139" s="11" t="s">
        <v>4036</v>
      </c>
      <c r="E1139" s="11" t="s">
        <v>4037</v>
      </c>
      <c r="F1139" s="11" t="s">
        <v>5778</v>
      </c>
      <c r="G1139" t="s">
        <v>4234</v>
      </c>
    </row>
    <row r="1140" spans="1:7" ht="16.5" x14ac:dyDescent="0.35">
      <c r="A1140" s="24" t="s">
        <v>4243</v>
      </c>
      <c r="B1140" s="26" t="s">
        <v>4545</v>
      </c>
      <c r="C1140" s="74">
        <v>196071</v>
      </c>
      <c r="D1140" s="11" t="s">
        <v>1864</v>
      </c>
      <c r="E1140" s="11" t="s">
        <v>1865</v>
      </c>
      <c r="F1140" s="11" t="s">
        <v>5738</v>
      </c>
      <c r="G1140" t="s">
        <v>4234</v>
      </c>
    </row>
    <row r="1141" spans="1:7" ht="16.5" x14ac:dyDescent="0.35">
      <c r="A1141" s="24" t="s">
        <v>4243</v>
      </c>
      <c r="B1141" s="26" t="s">
        <v>4545</v>
      </c>
      <c r="C1141" s="74">
        <v>196072</v>
      </c>
      <c r="D1141" s="11" t="s">
        <v>4047</v>
      </c>
      <c r="E1141" s="11" t="s">
        <v>4048</v>
      </c>
      <c r="F1141" s="11" t="s">
        <v>5739</v>
      </c>
      <c r="G1141" t="s">
        <v>4234</v>
      </c>
    </row>
    <row r="1142" spans="1:7" ht="16.5" x14ac:dyDescent="0.35">
      <c r="A1142" s="24" t="s">
        <v>4243</v>
      </c>
      <c r="B1142" s="26" t="s">
        <v>4545</v>
      </c>
      <c r="C1142" s="74">
        <v>196074</v>
      </c>
      <c r="D1142" s="11" t="s">
        <v>4050</v>
      </c>
      <c r="E1142" s="11" t="s">
        <v>4051</v>
      </c>
      <c r="F1142" s="11" t="s">
        <v>5752</v>
      </c>
      <c r="G1142" t="s">
        <v>4234</v>
      </c>
    </row>
    <row r="1143" spans="1:7" ht="16.5" x14ac:dyDescent="0.35">
      <c r="A1143" s="24" t="s">
        <v>4243</v>
      </c>
      <c r="B1143" s="26" t="s">
        <v>4545</v>
      </c>
      <c r="C1143" s="74">
        <v>196076</v>
      </c>
      <c r="D1143" s="11" t="s">
        <v>3905</v>
      </c>
      <c r="E1143" s="11" t="s">
        <v>3906</v>
      </c>
      <c r="F1143" s="11" t="s">
        <v>5793</v>
      </c>
      <c r="G1143" t="s">
        <v>4234</v>
      </c>
    </row>
    <row r="1144" spans="1:7" ht="16.5" x14ac:dyDescent="0.35">
      <c r="A1144" s="24" t="s">
        <v>4243</v>
      </c>
      <c r="B1144" s="26" t="s">
        <v>4545</v>
      </c>
      <c r="C1144" s="74">
        <v>196077</v>
      </c>
      <c r="D1144" s="11" t="s">
        <v>4054</v>
      </c>
      <c r="E1144" s="11" t="s">
        <v>4055</v>
      </c>
      <c r="F1144" s="11" t="s">
        <v>5818</v>
      </c>
      <c r="G1144" t="s">
        <v>4234</v>
      </c>
    </row>
    <row r="1145" spans="1:7" ht="16.5" x14ac:dyDescent="0.35">
      <c r="A1145" s="24" t="s">
        <v>4243</v>
      </c>
      <c r="B1145" s="26" t="s">
        <v>4545</v>
      </c>
      <c r="C1145" s="74">
        <v>196078</v>
      </c>
      <c r="D1145" s="11" t="s">
        <v>4043</v>
      </c>
      <c r="E1145" s="11" t="s">
        <v>4044</v>
      </c>
      <c r="F1145" s="11" t="s">
        <v>5819</v>
      </c>
      <c r="G1145" t="s">
        <v>4234</v>
      </c>
    </row>
    <row r="1146" spans="1:7" ht="16.5" x14ac:dyDescent="0.35">
      <c r="A1146" s="24" t="s">
        <v>4243</v>
      </c>
      <c r="B1146" s="26" t="s">
        <v>4545</v>
      </c>
      <c r="C1146" s="74">
        <v>196075</v>
      </c>
      <c r="D1146" s="11" t="s">
        <v>747</v>
      </c>
      <c r="E1146" s="11" t="s">
        <v>21</v>
      </c>
      <c r="F1146" s="11" t="s">
        <v>5834</v>
      </c>
      <c r="G1146" t="s">
        <v>4234</v>
      </c>
    </row>
    <row r="1147" spans="1:7" ht="16.5" x14ac:dyDescent="0.35">
      <c r="A1147" s="24" t="s">
        <v>4243</v>
      </c>
      <c r="B1147" s="26" t="s">
        <v>4546</v>
      </c>
      <c r="C1147" s="74">
        <v>196080</v>
      </c>
      <c r="D1147" s="11" t="s">
        <v>4058</v>
      </c>
      <c r="E1147" s="11" t="s">
        <v>4059</v>
      </c>
      <c r="F1147" s="11" t="s">
        <v>5665</v>
      </c>
      <c r="G1147" t="s">
        <v>4234</v>
      </c>
    </row>
    <row r="1148" spans="1:7" ht="16.5" x14ac:dyDescent="0.35">
      <c r="A1148" s="24" t="s">
        <v>4243</v>
      </c>
      <c r="B1148" s="26" t="s">
        <v>4546</v>
      </c>
      <c r="C1148" s="74">
        <v>196079</v>
      </c>
      <c r="D1148" s="11" t="s">
        <v>1682</v>
      </c>
      <c r="E1148" s="11" t="s">
        <v>1683</v>
      </c>
      <c r="F1148" s="11" t="s">
        <v>5768</v>
      </c>
      <c r="G1148" t="s">
        <v>4234</v>
      </c>
    </row>
    <row r="1149" spans="1:7" ht="16.5" x14ac:dyDescent="0.35">
      <c r="A1149" s="24" t="s">
        <v>4243</v>
      </c>
      <c r="B1149" s="26" t="s">
        <v>4547</v>
      </c>
      <c r="C1149" s="74">
        <v>196082</v>
      </c>
      <c r="D1149" s="11" t="s">
        <v>1870</v>
      </c>
      <c r="E1149" s="11" t="s">
        <v>1871</v>
      </c>
      <c r="F1149" s="11" t="s">
        <v>5648</v>
      </c>
      <c r="G1149" t="s">
        <v>4234</v>
      </c>
    </row>
    <row r="1150" spans="1:7" ht="16.5" x14ac:dyDescent="0.35">
      <c r="A1150" s="24" t="s">
        <v>4243</v>
      </c>
      <c r="B1150" s="26" t="s">
        <v>4547</v>
      </c>
      <c r="C1150" s="74">
        <v>196086</v>
      </c>
      <c r="D1150" s="11" t="s">
        <v>4070</v>
      </c>
      <c r="E1150" s="11" t="s">
        <v>4071</v>
      </c>
      <c r="F1150" s="11" t="s">
        <v>5668</v>
      </c>
      <c r="G1150" t="s">
        <v>4234</v>
      </c>
    </row>
    <row r="1151" spans="1:7" ht="16.5" x14ac:dyDescent="0.35">
      <c r="A1151" s="24" t="s">
        <v>4243</v>
      </c>
      <c r="B1151" s="26" t="s">
        <v>4547</v>
      </c>
      <c r="C1151" s="74">
        <v>196084</v>
      </c>
      <c r="D1151" s="11" t="s">
        <v>4064</v>
      </c>
      <c r="E1151" s="11" t="s">
        <v>4065</v>
      </c>
      <c r="F1151" s="11" t="s">
        <v>5678</v>
      </c>
      <c r="G1151" t="s">
        <v>4234</v>
      </c>
    </row>
    <row r="1152" spans="1:7" ht="16.5" x14ac:dyDescent="0.35">
      <c r="A1152" s="24" t="s">
        <v>4243</v>
      </c>
      <c r="B1152" s="26" t="s">
        <v>4547</v>
      </c>
      <c r="C1152" s="74">
        <v>196083</v>
      </c>
      <c r="D1152" s="11" t="s">
        <v>4061</v>
      </c>
      <c r="E1152" s="11" t="s">
        <v>4062</v>
      </c>
      <c r="F1152" s="11" t="s">
        <v>5696</v>
      </c>
      <c r="G1152" t="s">
        <v>4234</v>
      </c>
    </row>
    <row r="1153" spans="1:7" ht="16.5" x14ac:dyDescent="0.35">
      <c r="A1153" s="24" t="s">
        <v>4243</v>
      </c>
      <c r="B1153" s="26" t="s">
        <v>4547</v>
      </c>
      <c r="C1153" s="74">
        <v>196085</v>
      </c>
      <c r="D1153" s="11" t="s">
        <v>4067</v>
      </c>
      <c r="E1153" s="11" t="s">
        <v>4068</v>
      </c>
      <c r="F1153" s="11" t="s">
        <v>5810</v>
      </c>
      <c r="G1153" t="s">
        <v>4234</v>
      </c>
    </row>
    <row r="1154" spans="1:7" ht="16.5" x14ac:dyDescent="0.35">
      <c r="A1154" s="24" t="s">
        <v>4243</v>
      </c>
      <c r="B1154" s="26" t="s">
        <v>7210</v>
      </c>
      <c r="C1154" s="74">
        <v>196087</v>
      </c>
      <c r="D1154" s="11" t="s">
        <v>1874</v>
      </c>
      <c r="E1154" s="11" t="s">
        <v>1875</v>
      </c>
      <c r="F1154" s="11" t="s">
        <v>5644</v>
      </c>
      <c r="G1154" t="s">
        <v>4234</v>
      </c>
    </row>
    <row r="1155" spans="1:7" ht="16.5" x14ac:dyDescent="0.35">
      <c r="A1155" s="24" t="s">
        <v>4243</v>
      </c>
      <c r="B1155" s="26" t="s">
        <v>7210</v>
      </c>
      <c r="C1155" s="74">
        <v>196088</v>
      </c>
      <c r="D1155" s="11" t="s">
        <v>4074</v>
      </c>
      <c r="E1155" s="11" t="s">
        <v>4075</v>
      </c>
      <c r="F1155" s="11" t="s">
        <v>5658</v>
      </c>
      <c r="G1155" t="s">
        <v>4234</v>
      </c>
    </row>
    <row r="1156" spans="1:7" ht="16.5" x14ac:dyDescent="0.35">
      <c r="A1156" s="24" t="s">
        <v>4243</v>
      </c>
      <c r="B1156" s="26" t="s">
        <v>7210</v>
      </c>
      <c r="C1156" s="74">
        <v>196089</v>
      </c>
      <c r="D1156" s="11" t="s">
        <v>1702</v>
      </c>
      <c r="E1156" s="11" t="s">
        <v>1703</v>
      </c>
      <c r="F1156" s="11" t="s">
        <v>5699</v>
      </c>
      <c r="G1156" t="s">
        <v>4234</v>
      </c>
    </row>
    <row r="1157" spans="1:7" ht="16.5" x14ac:dyDescent="0.35">
      <c r="A1157" s="24" t="s">
        <v>4243</v>
      </c>
      <c r="B1157" s="26" t="s">
        <v>7210</v>
      </c>
      <c r="C1157" s="74">
        <v>196093</v>
      </c>
      <c r="D1157" s="11" t="s">
        <v>4082</v>
      </c>
      <c r="E1157" s="11" t="s">
        <v>4083</v>
      </c>
      <c r="F1157" s="11" t="s">
        <v>5702</v>
      </c>
      <c r="G1157" t="s">
        <v>4234</v>
      </c>
    </row>
    <row r="1158" spans="1:7" ht="16.5" x14ac:dyDescent="0.35">
      <c r="A1158" s="24" t="s">
        <v>4243</v>
      </c>
      <c r="B1158" s="26" t="s">
        <v>7210</v>
      </c>
      <c r="C1158" s="74">
        <v>196091</v>
      </c>
      <c r="D1158" s="11" t="s">
        <v>4078</v>
      </c>
      <c r="E1158" s="11" t="s">
        <v>4079</v>
      </c>
      <c r="F1158" s="11" t="s">
        <v>5732</v>
      </c>
      <c r="G1158" t="s">
        <v>4234</v>
      </c>
    </row>
    <row r="1159" spans="1:7" ht="16.5" x14ac:dyDescent="0.35">
      <c r="A1159" s="24" t="s">
        <v>4243</v>
      </c>
      <c r="B1159" s="26" t="s">
        <v>7210</v>
      </c>
      <c r="C1159" s="74">
        <v>196090</v>
      </c>
      <c r="D1159" s="11" t="s">
        <v>4076</v>
      </c>
      <c r="E1159" s="11" t="s">
        <v>4077</v>
      </c>
      <c r="F1159" s="11" t="s">
        <v>5750</v>
      </c>
      <c r="G1159" t="s">
        <v>4234</v>
      </c>
    </row>
    <row r="1160" spans="1:7" ht="16.5" x14ac:dyDescent="0.35">
      <c r="A1160" s="24" t="s">
        <v>4243</v>
      </c>
      <c r="B1160" s="26" t="s">
        <v>7210</v>
      </c>
      <c r="C1160" s="74">
        <v>196094</v>
      </c>
      <c r="D1160" s="11" t="s">
        <v>4084</v>
      </c>
      <c r="E1160" s="11" t="s">
        <v>4033</v>
      </c>
      <c r="F1160" s="11" t="s">
        <v>5766</v>
      </c>
      <c r="G1160" t="s">
        <v>4234</v>
      </c>
    </row>
    <row r="1161" spans="1:7" ht="16.5" x14ac:dyDescent="0.35">
      <c r="A1161" s="24" t="s">
        <v>4243</v>
      </c>
      <c r="B1161" s="26" t="s">
        <v>7210</v>
      </c>
      <c r="C1161" s="74">
        <v>196092</v>
      </c>
      <c r="D1161" s="11" t="s">
        <v>4080</v>
      </c>
      <c r="E1161" s="11" t="s">
        <v>4081</v>
      </c>
      <c r="F1161" s="11" t="s">
        <v>5789</v>
      </c>
      <c r="G1161" t="s">
        <v>4234</v>
      </c>
    </row>
    <row r="1162" spans="1:7" ht="16.5" x14ac:dyDescent="0.35">
      <c r="A1162" s="24" t="s">
        <v>4243</v>
      </c>
      <c r="B1162" s="26" t="s">
        <v>4548</v>
      </c>
      <c r="C1162" s="74">
        <v>196096</v>
      </c>
      <c r="D1162" s="11" t="s">
        <v>4089</v>
      </c>
      <c r="E1162" s="11" t="s">
        <v>4090</v>
      </c>
      <c r="F1162" s="11" t="s">
        <v>5822</v>
      </c>
      <c r="G1162" t="s">
        <v>4234</v>
      </c>
    </row>
    <row r="1163" spans="1:7" ht="16.5" x14ac:dyDescent="0.35">
      <c r="A1163" s="24" t="s">
        <v>4243</v>
      </c>
      <c r="B1163" s="26" t="s">
        <v>4548</v>
      </c>
      <c r="C1163" s="74">
        <v>196097</v>
      </c>
      <c r="D1163" s="11" t="s">
        <v>4086</v>
      </c>
      <c r="E1163" s="11" t="s">
        <v>4087</v>
      </c>
      <c r="F1163" s="11" t="s">
        <v>5823</v>
      </c>
      <c r="G1163" t="s">
        <v>4234</v>
      </c>
    </row>
    <row r="1164" spans="1:7" ht="16.5" x14ac:dyDescent="0.35">
      <c r="A1164" s="24" t="s">
        <v>4243</v>
      </c>
      <c r="B1164" s="26" t="s">
        <v>4548</v>
      </c>
      <c r="C1164" s="74">
        <v>196095</v>
      </c>
      <c r="D1164" s="11" t="s">
        <v>1878</v>
      </c>
      <c r="E1164" s="11" t="s">
        <v>1879</v>
      </c>
      <c r="F1164" s="11" t="s">
        <v>5824</v>
      </c>
      <c r="G1164" t="s">
        <v>4234</v>
      </c>
    </row>
    <row r="1165" spans="1:7" ht="16.5" x14ac:dyDescent="0.35">
      <c r="A1165" s="24" t="s">
        <v>4243</v>
      </c>
      <c r="B1165" s="26" t="s">
        <v>4549</v>
      </c>
      <c r="C1165" s="74">
        <v>196102</v>
      </c>
      <c r="D1165" s="11" t="s">
        <v>4099</v>
      </c>
      <c r="E1165" s="11" t="s">
        <v>4100</v>
      </c>
      <c r="F1165" s="11" t="s">
        <v>5701</v>
      </c>
      <c r="G1165" t="s">
        <v>4234</v>
      </c>
    </row>
    <row r="1166" spans="1:7" ht="16.5" x14ac:dyDescent="0.35">
      <c r="A1166" s="24" t="s">
        <v>4243</v>
      </c>
      <c r="B1166" s="26" t="s">
        <v>4549</v>
      </c>
      <c r="C1166" s="74">
        <v>196104</v>
      </c>
      <c r="D1166" s="11" t="s">
        <v>3680</v>
      </c>
      <c r="E1166" s="11" t="s">
        <v>3681</v>
      </c>
      <c r="F1166" s="11" t="s">
        <v>5705</v>
      </c>
      <c r="G1166" t="s">
        <v>4234</v>
      </c>
    </row>
    <row r="1167" spans="1:7" ht="16.5" x14ac:dyDescent="0.35">
      <c r="A1167" s="24" t="s">
        <v>4243</v>
      </c>
      <c r="B1167" s="26" t="s">
        <v>4549</v>
      </c>
      <c r="C1167" s="74">
        <v>196101</v>
      </c>
      <c r="D1167" s="11" t="s">
        <v>4096</v>
      </c>
      <c r="E1167" s="11" t="s">
        <v>4097</v>
      </c>
      <c r="F1167" s="11" t="s">
        <v>5712</v>
      </c>
      <c r="G1167" t="s">
        <v>4234</v>
      </c>
    </row>
    <row r="1168" spans="1:7" ht="16.5" x14ac:dyDescent="0.35">
      <c r="A1168" s="24" t="s">
        <v>4243</v>
      </c>
      <c r="B1168" s="26" t="s">
        <v>4549</v>
      </c>
      <c r="C1168" s="74">
        <v>196099</v>
      </c>
      <c r="D1168" s="11" t="s">
        <v>1882</v>
      </c>
      <c r="E1168" s="11" t="s">
        <v>1883</v>
      </c>
      <c r="F1168" s="11" t="s">
        <v>5722</v>
      </c>
      <c r="G1168" t="s">
        <v>4234</v>
      </c>
    </row>
    <row r="1169" spans="1:7" ht="16.5" x14ac:dyDescent="0.35">
      <c r="A1169" s="24" t="s">
        <v>4243</v>
      </c>
      <c r="B1169" s="26" t="s">
        <v>4549</v>
      </c>
      <c r="C1169" s="74">
        <v>196100</v>
      </c>
      <c r="D1169" s="11" t="s">
        <v>4093</v>
      </c>
      <c r="E1169" s="11" t="s">
        <v>4094</v>
      </c>
      <c r="F1169" s="11" t="s">
        <v>5744</v>
      </c>
      <c r="G1169" t="s">
        <v>4234</v>
      </c>
    </row>
    <row r="1170" spans="1:7" ht="16.5" x14ac:dyDescent="0.35">
      <c r="A1170" s="24" t="s">
        <v>4243</v>
      </c>
      <c r="B1170" s="26" t="s">
        <v>4549</v>
      </c>
      <c r="C1170" s="74">
        <v>196108</v>
      </c>
      <c r="D1170" s="11" t="s">
        <v>4106</v>
      </c>
      <c r="E1170" s="11" t="s">
        <v>4107</v>
      </c>
      <c r="F1170" s="11" t="s">
        <v>5751</v>
      </c>
      <c r="G1170" t="s">
        <v>4234</v>
      </c>
    </row>
    <row r="1171" spans="1:7" ht="16.5" x14ac:dyDescent="0.35">
      <c r="A1171" s="24" t="s">
        <v>4243</v>
      </c>
      <c r="B1171" s="26" t="s">
        <v>4549</v>
      </c>
      <c r="C1171" s="74">
        <v>196103</v>
      </c>
      <c r="D1171" s="11" t="s">
        <v>4102</v>
      </c>
      <c r="E1171" s="11" t="s">
        <v>4103</v>
      </c>
      <c r="F1171" s="11" t="s">
        <v>5770</v>
      </c>
      <c r="G1171" t="s">
        <v>4234</v>
      </c>
    </row>
    <row r="1172" spans="1:7" ht="16.5" x14ac:dyDescent="0.35">
      <c r="A1172" s="24" t="s">
        <v>4243</v>
      </c>
      <c r="B1172" s="26" t="s">
        <v>4550</v>
      </c>
      <c r="C1172" s="74">
        <v>196110</v>
      </c>
      <c r="D1172" s="11" t="s">
        <v>1870</v>
      </c>
      <c r="E1172" s="11" t="s">
        <v>4110</v>
      </c>
      <c r="F1172" s="11" t="s">
        <v>5649</v>
      </c>
      <c r="G1172" t="s">
        <v>4234</v>
      </c>
    </row>
    <row r="1173" spans="1:7" ht="16.5" x14ac:dyDescent="0.35">
      <c r="A1173" s="24" t="s">
        <v>4243</v>
      </c>
      <c r="B1173" s="26" t="s">
        <v>4550</v>
      </c>
      <c r="C1173" s="74">
        <v>196109</v>
      </c>
      <c r="D1173" s="11" t="s">
        <v>1886</v>
      </c>
      <c r="E1173" s="11" t="s">
        <v>1887</v>
      </c>
      <c r="F1173" s="11" t="s">
        <v>5720</v>
      </c>
      <c r="G1173" t="s">
        <v>4234</v>
      </c>
    </row>
    <row r="1174" spans="1:7" ht="16.5" x14ac:dyDescent="0.35">
      <c r="A1174" s="24" t="s">
        <v>4243</v>
      </c>
      <c r="B1174" s="26" t="s">
        <v>4551</v>
      </c>
      <c r="C1174" s="74">
        <v>220231</v>
      </c>
      <c r="D1174" s="11" t="s">
        <v>4115</v>
      </c>
      <c r="E1174" s="11" t="s">
        <v>4116</v>
      </c>
      <c r="F1174" s="11" t="s">
        <v>5716</v>
      </c>
      <c r="G1174" t="s">
        <v>4234</v>
      </c>
    </row>
    <row r="1175" spans="1:7" ht="16.5" x14ac:dyDescent="0.35">
      <c r="A1175" s="24" t="s">
        <v>4243</v>
      </c>
      <c r="B1175" s="26" t="s">
        <v>4551</v>
      </c>
      <c r="C1175" s="74">
        <v>196111</v>
      </c>
      <c r="D1175" s="11" t="s">
        <v>1890</v>
      </c>
      <c r="E1175" s="11" t="s">
        <v>1891</v>
      </c>
      <c r="F1175" s="11" t="s">
        <v>5758</v>
      </c>
      <c r="G1175" t="s">
        <v>4234</v>
      </c>
    </row>
    <row r="1176" spans="1:7" ht="16.5" x14ac:dyDescent="0.35">
      <c r="A1176" s="24" t="s">
        <v>4243</v>
      </c>
      <c r="B1176" s="26" t="s">
        <v>4551</v>
      </c>
      <c r="C1176" s="74">
        <v>220229</v>
      </c>
      <c r="D1176" s="11" t="s">
        <v>4117</v>
      </c>
      <c r="E1176" s="11" t="s">
        <v>4118</v>
      </c>
      <c r="F1176" s="11" t="s">
        <v>5759</v>
      </c>
      <c r="G1176" t="s">
        <v>4234</v>
      </c>
    </row>
    <row r="1177" spans="1:7" ht="16.5" x14ac:dyDescent="0.35">
      <c r="A1177" s="24" t="s">
        <v>4243</v>
      </c>
      <c r="B1177" s="26" t="s">
        <v>4551</v>
      </c>
      <c r="C1177" s="74">
        <v>196112</v>
      </c>
      <c r="D1177" s="11" t="s">
        <v>4112</v>
      </c>
      <c r="E1177" s="11" t="s">
        <v>4113</v>
      </c>
      <c r="F1177" s="11" t="s">
        <v>5760</v>
      </c>
      <c r="G1177" t="s">
        <v>4234</v>
      </c>
    </row>
    <row r="1178" spans="1:7" ht="16.5" x14ac:dyDescent="0.35">
      <c r="A1178" s="24" t="s">
        <v>4243</v>
      </c>
      <c r="B1178" s="26" t="s">
        <v>4551</v>
      </c>
      <c r="C1178" s="74">
        <v>220230</v>
      </c>
      <c r="D1178" s="11" t="s">
        <v>4120</v>
      </c>
      <c r="E1178" s="11" t="s">
        <v>4121</v>
      </c>
      <c r="F1178" s="11" t="s">
        <v>5799</v>
      </c>
      <c r="G1178" t="s">
        <v>4234</v>
      </c>
    </row>
    <row r="1179" spans="1:7" ht="16.5" x14ac:dyDescent="0.35">
      <c r="A1179" s="24" t="s">
        <v>4243</v>
      </c>
      <c r="B1179" s="26" t="s">
        <v>4552</v>
      </c>
      <c r="C1179" s="74">
        <v>196116</v>
      </c>
      <c r="D1179" s="11" t="s">
        <v>4126</v>
      </c>
      <c r="E1179" s="11" t="s">
        <v>4127</v>
      </c>
      <c r="F1179" s="11" t="s">
        <v>5633</v>
      </c>
      <c r="G1179" t="s">
        <v>4234</v>
      </c>
    </row>
    <row r="1180" spans="1:7" ht="16.5" x14ac:dyDescent="0.35">
      <c r="A1180" s="24" t="s">
        <v>4243</v>
      </c>
      <c r="B1180" s="26" t="s">
        <v>4552</v>
      </c>
      <c r="C1180" s="74">
        <v>196114</v>
      </c>
      <c r="D1180" s="11" t="s">
        <v>1894</v>
      </c>
      <c r="E1180" s="11" t="s">
        <v>1895</v>
      </c>
      <c r="F1180" s="11" t="s">
        <v>5704</v>
      </c>
      <c r="G1180" t="s">
        <v>4234</v>
      </c>
    </row>
    <row r="1181" spans="1:7" ht="16.5" x14ac:dyDescent="0.35">
      <c r="A1181" s="24" t="s">
        <v>4243</v>
      </c>
      <c r="B1181" s="26" t="s">
        <v>4552</v>
      </c>
      <c r="C1181" s="74">
        <v>196115</v>
      </c>
      <c r="D1181" s="11" t="s">
        <v>4123</v>
      </c>
      <c r="E1181" s="11" t="s">
        <v>4124</v>
      </c>
      <c r="F1181" s="11" t="s">
        <v>5726</v>
      </c>
      <c r="G1181" t="s">
        <v>4234</v>
      </c>
    </row>
    <row r="1182" spans="1:7" ht="16.5" x14ac:dyDescent="0.35">
      <c r="A1182" s="24" t="s">
        <v>4243</v>
      </c>
      <c r="B1182" s="26" t="s">
        <v>4553</v>
      </c>
      <c r="C1182" s="74">
        <v>196120</v>
      </c>
      <c r="D1182" s="11" t="s">
        <v>1898</v>
      </c>
      <c r="E1182" s="11" t="s">
        <v>1899</v>
      </c>
      <c r="F1182" s="11" t="s">
        <v>5708</v>
      </c>
      <c r="G1182" t="s">
        <v>4234</v>
      </c>
    </row>
    <row r="1183" spans="1:7" ht="16.5" x14ac:dyDescent="0.35">
      <c r="A1183" s="24" t="s">
        <v>4243</v>
      </c>
      <c r="B1183" s="26" t="s">
        <v>4553</v>
      </c>
      <c r="C1183" s="74">
        <v>196121</v>
      </c>
      <c r="D1183" s="11" t="s">
        <v>4130</v>
      </c>
      <c r="E1183" s="11" t="s">
        <v>4131</v>
      </c>
      <c r="F1183" s="11" t="s">
        <v>5806</v>
      </c>
      <c r="G1183" t="s">
        <v>4234</v>
      </c>
    </row>
    <row r="1186" spans="1:1" x14ac:dyDescent="0.3">
      <c r="A1186" s="17" t="s">
        <v>6243</v>
      </c>
    </row>
  </sheetData>
  <sheetProtection password="93C8" sheet="1" scenarios="1"/>
  <sortState ref="A2:G1183">
    <sortCondition ref="A2:A1183"/>
    <sortCondition ref="B2:B1183"/>
    <sortCondition ref="F2:F1183"/>
  </sortState>
  <conditionalFormatting sqref="C1:C1048576">
    <cfRule type="duplicateValues" dxfId="694" priority="2"/>
  </conditionalFormatting>
  <conditionalFormatting sqref="F1:F1048576">
    <cfRule type="duplicateValues" dxfId="693"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8"/>
  <dimension ref="A1:P1186"/>
  <sheetViews>
    <sheetView showGridLines="0" showRowColHeaders="0" zoomScale="90" zoomScaleNormal="90" workbookViewId="0">
      <pane ySplit="1" topLeftCell="A747" activePane="bottomLeft" state="frozen"/>
      <selection activeCell="I16" sqref="I16"/>
      <selection pane="bottomLeft" activeCell="E777" sqref="E777"/>
    </sheetView>
  </sheetViews>
  <sheetFormatPr defaultColWidth="9.140625" defaultRowHeight="15.75" x14ac:dyDescent="0.3"/>
  <cols>
    <col min="1" max="1" width="14.140625" style="17" bestFit="1" customWidth="1"/>
    <col min="2" max="2" width="11.28515625" style="17" bestFit="1" customWidth="1"/>
    <col min="3" max="3" width="11.7109375" style="28" bestFit="1" customWidth="1"/>
    <col min="4" max="4" width="44.28515625" style="17" bestFit="1" customWidth="1"/>
    <col min="5" max="5" width="32.28515625" style="17" bestFit="1" customWidth="1"/>
    <col min="6" max="6" width="17.42578125" style="2" bestFit="1" customWidth="1"/>
    <col min="7" max="7" width="42.5703125" style="17" bestFit="1" customWidth="1"/>
    <col min="8" max="8" width="18.7109375" style="17" bestFit="1" customWidth="1"/>
    <col min="9" max="9" width="19.85546875" style="17" bestFit="1" customWidth="1"/>
    <col min="10" max="10" width="10.5703125" style="17" bestFit="1" customWidth="1"/>
    <col min="11" max="11" width="8.85546875" style="17" bestFit="1" customWidth="1"/>
    <col min="12" max="12" width="23.28515625" style="17" bestFit="1" customWidth="1"/>
    <col min="13" max="13" width="107.7109375" style="17" bestFit="1" customWidth="1"/>
    <col min="14" max="14" width="20.85546875" style="17" bestFit="1" customWidth="1"/>
    <col min="15" max="15" width="11.140625" style="17" bestFit="1" customWidth="1"/>
    <col min="16" max="16384" width="9.140625" style="17"/>
  </cols>
  <sheetData>
    <row r="1" spans="1:16" ht="16.5" x14ac:dyDescent="0.35">
      <c r="A1" s="16" t="s">
        <v>76</v>
      </c>
      <c r="B1" s="16" t="s">
        <v>4136</v>
      </c>
      <c r="C1" s="27" t="s">
        <v>4139</v>
      </c>
      <c r="D1" s="21" t="s">
        <v>4660</v>
      </c>
      <c r="E1" s="21" t="s">
        <v>4661</v>
      </c>
      <c r="F1" s="21" t="s">
        <v>486</v>
      </c>
      <c r="G1" s="21" t="s">
        <v>4662</v>
      </c>
      <c r="H1" s="21" t="s">
        <v>4656</v>
      </c>
      <c r="I1" s="21" t="s">
        <v>4657</v>
      </c>
      <c r="J1" s="21" t="s">
        <v>4658</v>
      </c>
      <c r="K1" s="21" t="s">
        <v>4659</v>
      </c>
      <c r="L1" s="21" t="s">
        <v>15</v>
      </c>
      <c r="M1" s="21" t="s">
        <v>16</v>
      </c>
      <c r="N1" s="21" t="s">
        <v>1901</v>
      </c>
      <c r="O1" s="21" t="s">
        <v>0</v>
      </c>
      <c r="P1" s="21" t="s">
        <v>4232</v>
      </c>
    </row>
    <row r="2" spans="1:16" ht="16.5" x14ac:dyDescent="0.35">
      <c r="A2" s="24" t="s">
        <v>4233</v>
      </c>
      <c r="B2" s="26" t="s">
        <v>4244</v>
      </c>
      <c r="C2" s="74">
        <v>194925</v>
      </c>
      <c r="D2" s="11" t="s">
        <v>489</v>
      </c>
      <c r="E2" s="11" t="s">
        <v>490</v>
      </c>
      <c r="F2" s="11" t="s">
        <v>488</v>
      </c>
      <c r="G2" s="11" t="s">
        <v>489</v>
      </c>
      <c r="H2" s="3"/>
      <c r="I2" s="3"/>
      <c r="J2" s="11">
        <v>97.66</v>
      </c>
      <c r="K2" s="11">
        <v>16.579999999999998</v>
      </c>
      <c r="L2" s="11" t="s">
        <v>17</v>
      </c>
      <c r="M2" s="3"/>
      <c r="N2" s="3"/>
      <c r="O2" s="11"/>
      <c r="P2" s="17" t="s">
        <v>4234</v>
      </c>
    </row>
    <row r="3" spans="1:16" ht="16.5" x14ac:dyDescent="0.35">
      <c r="A3" s="24" t="s">
        <v>4233</v>
      </c>
      <c r="B3" s="26" t="s">
        <v>4245</v>
      </c>
      <c r="C3" s="74">
        <v>194926</v>
      </c>
      <c r="D3" s="11" t="s">
        <v>1902</v>
      </c>
      <c r="E3" s="11" t="s">
        <v>1903</v>
      </c>
      <c r="F3" s="11" t="s">
        <v>492</v>
      </c>
      <c r="G3" s="11" t="s">
        <v>493</v>
      </c>
      <c r="H3" s="3"/>
      <c r="I3" s="3"/>
      <c r="J3" s="11">
        <v>97.63</v>
      </c>
      <c r="K3" s="11">
        <v>16.559999999999999</v>
      </c>
      <c r="L3" s="11" t="s">
        <v>17</v>
      </c>
      <c r="M3" s="3"/>
      <c r="N3" s="3"/>
      <c r="O3" s="11"/>
      <c r="P3" s="17" t="s">
        <v>4234</v>
      </c>
    </row>
    <row r="4" spans="1:16" ht="16.5" x14ac:dyDescent="0.35">
      <c r="A4" s="24" t="s">
        <v>4233</v>
      </c>
      <c r="B4" s="26" t="s">
        <v>4245</v>
      </c>
      <c r="C4" s="74">
        <v>194927</v>
      </c>
      <c r="D4" s="11" t="s">
        <v>1904</v>
      </c>
      <c r="E4" s="11" t="s">
        <v>1905</v>
      </c>
      <c r="F4" s="11" t="s">
        <v>492</v>
      </c>
      <c r="G4" s="11" t="s">
        <v>493</v>
      </c>
      <c r="H4" s="3"/>
      <c r="I4" s="3"/>
      <c r="J4" s="11">
        <v>97.64</v>
      </c>
      <c r="K4" s="11">
        <v>16.57</v>
      </c>
      <c r="L4" s="11" t="s">
        <v>17</v>
      </c>
      <c r="M4" s="3"/>
      <c r="N4" s="3"/>
      <c r="O4" s="11"/>
      <c r="P4" s="17" t="s">
        <v>4234</v>
      </c>
    </row>
    <row r="5" spans="1:16" ht="16.5" x14ac:dyDescent="0.35">
      <c r="A5" s="24" t="s">
        <v>4233</v>
      </c>
      <c r="B5" s="26" t="s">
        <v>4246</v>
      </c>
      <c r="C5" s="74">
        <v>194931</v>
      </c>
      <c r="D5" s="11" t="s">
        <v>497</v>
      </c>
      <c r="E5" s="11" t="s">
        <v>498</v>
      </c>
      <c r="F5" s="11" t="s">
        <v>496</v>
      </c>
      <c r="G5" s="11" t="s">
        <v>497</v>
      </c>
      <c r="H5" s="3"/>
      <c r="I5" s="3"/>
      <c r="J5" s="11">
        <v>97.65</v>
      </c>
      <c r="K5" s="11">
        <v>16.55</v>
      </c>
      <c r="L5" s="11" t="s">
        <v>17</v>
      </c>
      <c r="M5" s="3"/>
      <c r="N5" s="3"/>
      <c r="O5" s="11"/>
      <c r="P5" s="17" t="s">
        <v>4234</v>
      </c>
    </row>
    <row r="6" spans="1:16" ht="16.5" x14ac:dyDescent="0.35">
      <c r="A6" s="24" t="s">
        <v>4233</v>
      </c>
      <c r="B6" s="26" t="s">
        <v>4246</v>
      </c>
      <c r="C6" s="74">
        <v>194932</v>
      </c>
      <c r="D6" s="11" t="s">
        <v>1908</v>
      </c>
      <c r="E6" s="11" t="s">
        <v>1909</v>
      </c>
      <c r="F6" s="11" t="s">
        <v>496</v>
      </c>
      <c r="G6" s="11" t="s">
        <v>497</v>
      </c>
      <c r="H6" s="3"/>
      <c r="I6" s="3"/>
      <c r="J6" s="11">
        <v>97.65</v>
      </c>
      <c r="K6" s="11">
        <v>16.559999999999999</v>
      </c>
      <c r="L6" s="11" t="s">
        <v>17</v>
      </c>
      <c r="M6" s="3"/>
      <c r="N6" s="3"/>
      <c r="O6" s="11"/>
      <c r="P6" s="17" t="s">
        <v>4234</v>
      </c>
    </row>
    <row r="7" spans="1:16" ht="16.5" x14ac:dyDescent="0.35">
      <c r="A7" s="24" t="s">
        <v>4233</v>
      </c>
      <c r="B7" s="26" t="s">
        <v>4246</v>
      </c>
      <c r="C7" s="74">
        <v>194933</v>
      </c>
      <c r="D7" s="11" t="s">
        <v>1906</v>
      </c>
      <c r="E7" s="11" t="s">
        <v>1907</v>
      </c>
      <c r="F7" s="11" t="s">
        <v>496</v>
      </c>
      <c r="G7" s="11" t="s">
        <v>497</v>
      </c>
      <c r="H7" s="3"/>
      <c r="I7" s="3"/>
      <c r="J7" s="3"/>
      <c r="K7" s="3"/>
      <c r="L7" s="11" t="s">
        <v>17</v>
      </c>
      <c r="M7" s="3"/>
      <c r="N7" s="3"/>
      <c r="O7" s="11"/>
      <c r="P7" s="17" t="s">
        <v>4234</v>
      </c>
    </row>
    <row r="8" spans="1:16" ht="16.5" x14ac:dyDescent="0.35">
      <c r="A8" s="24" t="s">
        <v>4233</v>
      </c>
      <c r="B8" s="26" t="s">
        <v>4247</v>
      </c>
      <c r="C8" s="74">
        <v>194934</v>
      </c>
      <c r="D8" s="11" t="s">
        <v>501</v>
      </c>
      <c r="E8" s="11" t="s">
        <v>502</v>
      </c>
      <c r="F8" s="11" t="s">
        <v>500</v>
      </c>
      <c r="G8" s="11" t="s">
        <v>501</v>
      </c>
      <c r="H8" s="3"/>
      <c r="I8" s="3"/>
      <c r="J8" s="11">
        <v>97.66</v>
      </c>
      <c r="K8" s="11">
        <v>16.579999999999998</v>
      </c>
      <c r="L8" s="11" t="s">
        <v>17</v>
      </c>
      <c r="M8" s="3"/>
      <c r="N8" s="3"/>
      <c r="O8" s="11"/>
      <c r="P8" s="17" t="s">
        <v>4234</v>
      </c>
    </row>
    <row r="9" spans="1:16" ht="16.5" x14ac:dyDescent="0.35">
      <c r="A9" s="24" t="s">
        <v>4233</v>
      </c>
      <c r="B9" s="26" t="s">
        <v>4247</v>
      </c>
      <c r="C9" s="74">
        <v>194935</v>
      </c>
      <c r="D9" s="11" t="s">
        <v>956</v>
      </c>
      <c r="E9" s="11" t="s">
        <v>957</v>
      </c>
      <c r="F9" s="11" t="s">
        <v>500</v>
      </c>
      <c r="G9" s="11" t="s">
        <v>501</v>
      </c>
      <c r="H9" s="3"/>
      <c r="I9" s="3"/>
      <c r="J9" s="3"/>
      <c r="K9" s="3"/>
      <c r="L9" s="11" t="s">
        <v>17</v>
      </c>
      <c r="M9" s="3"/>
      <c r="N9" s="3"/>
      <c r="O9" s="11"/>
      <c r="P9" s="17" t="s">
        <v>4234</v>
      </c>
    </row>
    <row r="10" spans="1:16" ht="16.5" x14ac:dyDescent="0.35">
      <c r="A10" s="24" t="s">
        <v>4233</v>
      </c>
      <c r="B10" s="26" t="s">
        <v>4247</v>
      </c>
      <c r="C10" s="74">
        <v>194936</v>
      </c>
      <c r="D10" s="11" t="s">
        <v>1910</v>
      </c>
      <c r="E10" s="11" t="s">
        <v>1911</v>
      </c>
      <c r="F10" s="11" t="s">
        <v>500</v>
      </c>
      <c r="G10" s="11" t="s">
        <v>501</v>
      </c>
      <c r="H10" s="3"/>
      <c r="I10" s="3"/>
      <c r="J10" s="3"/>
      <c r="K10" s="3"/>
      <c r="L10" s="11" t="s">
        <v>17</v>
      </c>
      <c r="M10" s="3"/>
      <c r="N10" s="3"/>
      <c r="O10" s="11"/>
      <c r="P10" s="17" t="s">
        <v>4234</v>
      </c>
    </row>
    <row r="11" spans="1:16" ht="16.5" x14ac:dyDescent="0.35">
      <c r="A11" s="24" t="s">
        <v>4233</v>
      </c>
      <c r="B11" s="26" t="s">
        <v>4248</v>
      </c>
      <c r="C11" s="74">
        <v>194939</v>
      </c>
      <c r="D11" s="11" t="s">
        <v>505</v>
      </c>
      <c r="E11" s="11" t="s">
        <v>506</v>
      </c>
      <c r="F11" s="11" t="s">
        <v>504</v>
      </c>
      <c r="G11" s="11" t="s">
        <v>505</v>
      </c>
      <c r="H11" s="3"/>
      <c r="I11" s="3"/>
      <c r="J11" s="11">
        <v>97.68</v>
      </c>
      <c r="K11" s="11">
        <v>16.57</v>
      </c>
      <c r="L11" s="11" t="s">
        <v>17</v>
      </c>
      <c r="M11" s="3"/>
      <c r="N11" s="3"/>
      <c r="O11" s="11"/>
      <c r="P11" s="17" t="s">
        <v>4234</v>
      </c>
    </row>
    <row r="12" spans="1:16" ht="16.5" x14ac:dyDescent="0.35">
      <c r="A12" s="24" t="s">
        <v>4233</v>
      </c>
      <c r="B12" s="26" t="s">
        <v>4248</v>
      </c>
      <c r="C12" s="74">
        <v>194940</v>
      </c>
      <c r="D12" s="11" t="s">
        <v>1912</v>
      </c>
      <c r="E12" s="11" t="s">
        <v>1913</v>
      </c>
      <c r="F12" s="11" t="s">
        <v>504</v>
      </c>
      <c r="G12" s="11" t="s">
        <v>505</v>
      </c>
      <c r="H12" s="3"/>
      <c r="I12" s="3"/>
      <c r="J12" s="11">
        <v>97.68</v>
      </c>
      <c r="K12" s="11">
        <v>16.579999999999998</v>
      </c>
      <c r="L12" s="11" t="s">
        <v>17</v>
      </c>
      <c r="M12" s="3"/>
      <c r="N12" s="3"/>
      <c r="O12" s="11"/>
      <c r="P12" s="17" t="s">
        <v>4234</v>
      </c>
    </row>
    <row r="13" spans="1:16" ht="16.5" x14ac:dyDescent="0.35">
      <c r="A13" s="24" t="s">
        <v>4233</v>
      </c>
      <c r="B13" s="26" t="s">
        <v>4249</v>
      </c>
      <c r="C13" s="74">
        <v>194941</v>
      </c>
      <c r="D13" s="11" t="s">
        <v>509</v>
      </c>
      <c r="E13" s="11" t="s">
        <v>510</v>
      </c>
      <c r="F13" s="11" t="s">
        <v>508</v>
      </c>
      <c r="G13" s="11" t="s">
        <v>509</v>
      </c>
      <c r="H13" s="3"/>
      <c r="I13" s="3"/>
      <c r="J13" s="11">
        <v>97.64</v>
      </c>
      <c r="K13" s="11">
        <v>16.55</v>
      </c>
      <c r="L13" s="11" t="s">
        <v>17</v>
      </c>
      <c r="M13" s="3"/>
      <c r="N13" s="3"/>
      <c r="O13" s="11"/>
      <c r="P13" s="17" t="s">
        <v>4234</v>
      </c>
    </row>
    <row r="14" spans="1:16" ht="16.5" x14ac:dyDescent="0.35">
      <c r="A14" s="24" t="s">
        <v>4233</v>
      </c>
      <c r="B14" s="26" t="s">
        <v>4249</v>
      </c>
      <c r="C14" s="74">
        <v>194942</v>
      </c>
      <c r="D14" s="11" t="s">
        <v>810</v>
      </c>
      <c r="E14" s="11" t="s">
        <v>811</v>
      </c>
      <c r="F14" s="11" t="s">
        <v>508</v>
      </c>
      <c r="G14" s="11" t="s">
        <v>509</v>
      </c>
      <c r="H14" s="3"/>
      <c r="I14" s="3"/>
      <c r="J14" s="3"/>
      <c r="K14" s="3"/>
      <c r="L14" s="11" t="s">
        <v>17</v>
      </c>
      <c r="M14" s="3"/>
      <c r="N14" s="3"/>
      <c r="O14" s="11"/>
      <c r="P14" s="17" t="s">
        <v>4234</v>
      </c>
    </row>
    <row r="15" spans="1:16" ht="16.5" x14ac:dyDescent="0.35">
      <c r="A15" s="24" t="s">
        <v>4233</v>
      </c>
      <c r="B15" s="26" t="s">
        <v>4249</v>
      </c>
      <c r="C15" s="74">
        <v>194943</v>
      </c>
      <c r="D15" s="11" t="s">
        <v>1914</v>
      </c>
      <c r="E15" s="11" t="s">
        <v>1915</v>
      </c>
      <c r="F15" s="11" t="s">
        <v>508</v>
      </c>
      <c r="G15" s="11" t="s">
        <v>509</v>
      </c>
      <c r="H15" s="3"/>
      <c r="I15" s="3"/>
      <c r="J15" s="3"/>
      <c r="K15" s="3"/>
      <c r="L15" s="11" t="s">
        <v>17</v>
      </c>
      <c r="M15" s="3"/>
      <c r="N15" s="3"/>
      <c r="O15" s="11"/>
      <c r="P15" s="17" t="s">
        <v>4234</v>
      </c>
    </row>
    <row r="16" spans="1:16" ht="16.5" x14ac:dyDescent="0.35">
      <c r="A16" s="24" t="s">
        <v>4233</v>
      </c>
      <c r="B16" s="26" t="s">
        <v>4250</v>
      </c>
      <c r="C16" s="74">
        <v>194946</v>
      </c>
      <c r="D16" s="11" t="s">
        <v>513</v>
      </c>
      <c r="E16" s="11" t="s">
        <v>514</v>
      </c>
      <c r="F16" s="11" t="s">
        <v>512</v>
      </c>
      <c r="G16" s="11" t="s">
        <v>513</v>
      </c>
      <c r="H16" s="3"/>
      <c r="I16" s="3"/>
      <c r="J16" s="11">
        <v>97.67</v>
      </c>
      <c r="K16" s="11">
        <v>16.47</v>
      </c>
      <c r="L16" s="11" t="s">
        <v>17</v>
      </c>
      <c r="M16" s="3"/>
      <c r="N16" s="3"/>
      <c r="O16" s="11"/>
      <c r="P16" s="17" t="s">
        <v>4234</v>
      </c>
    </row>
    <row r="17" spans="1:16" ht="16.5" x14ac:dyDescent="0.35">
      <c r="A17" s="24" t="s">
        <v>4233</v>
      </c>
      <c r="B17" s="26" t="s">
        <v>4250</v>
      </c>
      <c r="C17" s="74">
        <v>194947</v>
      </c>
      <c r="D17" s="11" t="s">
        <v>1916</v>
      </c>
      <c r="E17" s="11" t="s">
        <v>1917</v>
      </c>
      <c r="F17" s="11" t="s">
        <v>512</v>
      </c>
      <c r="G17" s="11" t="s">
        <v>513</v>
      </c>
      <c r="H17" s="3"/>
      <c r="I17" s="3"/>
      <c r="J17" s="11">
        <v>97.68</v>
      </c>
      <c r="K17" s="11">
        <v>16.46</v>
      </c>
      <c r="L17" s="11" t="s">
        <v>17</v>
      </c>
      <c r="M17" s="3"/>
      <c r="N17" s="3"/>
      <c r="O17" s="11"/>
      <c r="P17" s="17" t="s">
        <v>4234</v>
      </c>
    </row>
    <row r="18" spans="1:16" ht="16.5" x14ac:dyDescent="0.35">
      <c r="A18" s="24" t="s">
        <v>4233</v>
      </c>
      <c r="B18" s="26" t="s">
        <v>4250</v>
      </c>
      <c r="C18" s="74">
        <v>194948</v>
      </c>
      <c r="D18" s="11" t="s">
        <v>1918</v>
      </c>
      <c r="E18" s="11" t="s">
        <v>1919</v>
      </c>
      <c r="F18" s="11" t="s">
        <v>512</v>
      </c>
      <c r="G18" s="11" t="s">
        <v>513</v>
      </c>
      <c r="H18" s="3"/>
      <c r="I18" s="3"/>
      <c r="J18" s="3"/>
      <c r="K18" s="3"/>
      <c r="L18" s="11" t="s">
        <v>17</v>
      </c>
      <c r="M18" s="3"/>
      <c r="N18" s="3"/>
      <c r="O18" s="11"/>
      <c r="P18" s="17" t="s">
        <v>4234</v>
      </c>
    </row>
    <row r="19" spans="1:16" ht="16.5" x14ac:dyDescent="0.35">
      <c r="A19" s="24" t="s">
        <v>4233</v>
      </c>
      <c r="B19" s="26" t="s">
        <v>4251</v>
      </c>
      <c r="C19" s="74">
        <v>194949</v>
      </c>
      <c r="D19" s="11" t="s">
        <v>517</v>
      </c>
      <c r="E19" s="11" t="s">
        <v>518</v>
      </c>
      <c r="F19" s="11" t="s">
        <v>516</v>
      </c>
      <c r="G19" s="11" t="s">
        <v>517</v>
      </c>
      <c r="H19" s="3"/>
      <c r="I19" s="3"/>
      <c r="J19" s="11">
        <v>97.69</v>
      </c>
      <c r="K19" s="11">
        <v>16.440000000000001</v>
      </c>
      <c r="L19" s="11" t="s">
        <v>17</v>
      </c>
      <c r="M19" s="3"/>
      <c r="N19" s="3"/>
      <c r="O19" s="11"/>
      <c r="P19" s="17" t="s">
        <v>4234</v>
      </c>
    </row>
    <row r="20" spans="1:16" ht="16.5" x14ac:dyDescent="0.35">
      <c r="A20" s="24" t="s">
        <v>4233</v>
      </c>
      <c r="B20" s="26" t="s">
        <v>4251</v>
      </c>
      <c r="C20" s="74">
        <v>194950</v>
      </c>
      <c r="D20" s="11" t="s">
        <v>1918</v>
      </c>
      <c r="E20" s="11" t="s">
        <v>1919</v>
      </c>
      <c r="F20" s="11" t="s">
        <v>516</v>
      </c>
      <c r="G20" s="11" t="s">
        <v>517</v>
      </c>
      <c r="H20" s="3"/>
      <c r="I20" s="3"/>
      <c r="J20" s="3"/>
      <c r="K20" s="3"/>
      <c r="L20" s="11" t="s">
        <v>17</v>
      </c>
      <c r="M20" s="3"/>
      <c r="N20" s="3"/>
      <c r="O20" s="11"/>
      <c r="P20" s="17" t="s">
        <v>4234</v>
      </c>
    </row>
    <row r="21" spans="1:16" ht="16.5" x14ac:dyDescent="0.35">
      <c r="A21" s="24" t="s">
        <v>4233</v>
      </c>
      <c r="B21" s="26" t="s">
        <v>4251</v>
      </c>
      <c r="C21" s="74">
        <v>194951</v>
      </c>
      <c r="D21" s="11" t="s">
        <v>1920</v>
      </c>
      <c r="E21" s="11" t="s">
        <v>1921</v>
      </c>
      <c r="F21" s="11" t="s">
        <v>516</v>
      </c>
      <c r="G21" s="11" t="s">
        <v>517</v>
      </c>
      <c r="H21" s="3"/>
      <c r="I21" s="3"/>
      <c r="J21" s="3"/>
      <c r="K21" s="3"/>
      <c r="L21" s="11" t="s">
        <v>17</v>
      </c>
      <c r="M21" s="3"/>
      <c r="N21" s="3"/>
      <c r="O21" s="11"/>
      <c r="P21" s="17" t="s">
        <v>4234</v>
      </c>
    </row>
    <row r="22" spans="1:16" ht="16.5" x14ac:dyDescent="0.35">
      <c r="A22" s="24" t="s">
        <v>4233</v>
      </c>
      <c r="B22" s="26" t="s">
        <v>7082</v>
      </c>
      <c r="C22" s="74">
        <v>194957</v>
      </c>
      <c r="D22" s="11" t="s">
        <v>521</v>
      </c>
      <c r="E22" s="11" t="s">
        <v>522</v>
      </c>
      <c r="F22" s="11" t="s">
        <v>520</v>
      </c>
      <c r="G22" s="11" t="s">
        <v>521</v>
      </c>
      <c r="H22" s="3"/>
      <c r="I22" s="3"/>
      <c r="J22" s="11">
        <v>97.64</v>
      </c>
      <c r="K22" s="11">
        <v>16.39</v>
      </c>
      <c r="L22" s="11" t="s">
        <v>17</v>
      </c>
      <c r="M22" s="3"/>
      <c r="N22" s="3"/>
      <c r="O22" s="11"/>
      <c r="P22" s="17" t="s">
        <v>4234</v>
      </c>
    </row>
    <row r="23" spans="1:16" ht="16.5" x14ac:dyDescent="0.35">
      <c r="A23" s="24" t="s">
        <v>4233</v>
      </c>
      <c r="B23" s="26" t="s">
        <v>7082</v>
      </c>
      <c r="C23" s="74">
        <v>194958</v>
      </c>
      <c r="D23" s="11" t="s">
        <v>1922</v>
      </c>
      <c r="E23" s="11" t="s">
        <v>1923</v>
      </c>
      <c r="F23" s="11" t="s">
        <v>520</v>
      </c>
      <c r="G23" s="11" t="s">
        <v>521</v>
      </c>
      <c r="H23" s="3"/>
      <c r="I23" s="3"/>
      <c r="J23" s="3"/>
      <c r="K23" s="3"/>
      <c r="L23" s="11" t="s">
        <v>17</v>
      </c>
      <c r="M23" s="3"/>
      <c r="N23" s="3"/>
      <c r="O23" s="11"/>
      <c r="P23" s="17" t="s">
        <v>4234</v>
      </c>
    </row>
    <row r="24" spans="1:16" ht="16.5" x14ac:dyDescent="0.35">
      <c r="A24" s="24" t="s">
        <v>4233</v>
      </c>
      <c r="B24" s="26" t="s">
        <v>4252</v>
      </c>
      <c r="C24" s="74">
        <v>194962</v>
      </c>
      <c r="D24" s="11" t="s">
        <v>525</v>
      </c>
      <c r="E24" s="11" t="s">
        <v>526</v>
      </c>
      <c r="F24" s="11" t="s">
        <v>524</v>
      </c>
      <c r="G24" s="11" t="s">
        <v>525</v>
      </c>
      <c r="H24" s="3"/>
      <c r="I24" s="3"/>
      <c r="J24" s="11">
        <v>97.67</v>
      </c>
      <c r="K24" s="11">
        <v>16.38</v>
      </c>
      <c r="L24" s="11" t="s">
        <v>17</v>
      </c>
      <c r="M24" s="3"/>
      <c r="N24" s="3"/>
      <c r="O24" s="11"/>
      <c r="P24" s="17" t="s">
        <v>4234</v>
      </c>
    </row>
    <row r="25" spans="1:16" ht="16.5" x14ac:dyDescent="0.35">
      <c r="A25" s="24" t="s">
        <v>4233</v>
      </c>
      <c r="B25" s="26" t="s">
        <v>4252</v>
      </c>
      <c r="C25" s="74">
        <v>194963</v>
      </c>
      <c r="D25" s="11" t="s">
        <v>1924</v>
      </c>
      <c r="E25" s="11" t="s">
        <v>1925</v>
      </c>
      <c r="F25" s="11" t="s">
        <v>524</v>
      </c>
      <c r="G25" s="11" t="s">
        <v>525</v>
      </c>
      <c r="H25" s="3"/>
      <c r="I25" s="3"/>
      <c r="J25" s="3"/>
      <c r="K25" s="3"/>
      <c r="L25" s="11" t="s">
        <v>17</v>
      </c>
      <c r="M25" s="3"/>
      <c r="N25" s="3"/>
      <c r="O25" s="11"/>
      <c r="P25" s="17" t="s">
        <v>4234</v>
      </c>
    </row>
    <row r="26" spans="1:16" ht="16.5" x14ac:dyDescent="0.35">
      <c r="A26" s="24" t="s">
        <v>4233</v>
      </c>
      <c r="B26" s="26" t="s">
        <v>4252</v>
      </c>
      <c r="C26" s="74">
        <v>194964</v>
      </c>
      <c r="D26" s="11" t="s">
        <v>1926</v>
      </c>
      <c r="E26" s="11" t="s">
        <v>1927</v>
      </c>
      <c r="F26" s="11" t="s">
        <v>524</v>
      </c>
      <c r="G26" s="11" t="s">
        <v>525</v>
      </c>
      <c r="H26" s="3"/>
      <c r="I26" s="3"/>
      <c r="J26" s="3"/>
      <c r="K26" s="3"/>
      <c r="L26" s="11" t="s">
        <v>17</v>
      </c>
      <c r="M26" s="3"/>
      <c r="N26" s="3"/>
      <c r="O26" s="11"/>
      <c r="P26" s="17" t="s">
        <v>4234</v>
      </c>
    </row>
    <row r="27" spans="1:16" ht="16.5" x14ac:dyDescent="0.35">
      <c r="A27" s="24" t="s">
        <v>4233</v>
      </c>
      <c r="B27" s="26" t="s">
        <v>4252</v>
      </c>
      <c r="C27" s="74">
        <v>194965</v>
      </c>
      <c r="D27" s="11" t="s">
        <v>1928</v>
      </c>
      <c r="E27" s="11" t="s">
        <v>1929</v>
      </c>
      <c r="F27" s="11" t="s">
        <v>524</v>
      </c>
      <c r="G27" s="11" t="s">
        <v>525</v>
      </c>
      <c r="H27" s="3"/>
      <c r="I27" s="3"/>
      <c r="J27" s="3"/>
      <c r="K27" s="3"/>
      <c r="L27" s="11" t="s">
        <v>17</v>
      </c>
      <c r="M27" s="3"/>
      <c r="N27" s="3"/>
      <c r="O27" s="11"/>
      <c r="P27" s="17" t="s">
        <v>4234</v>
      </c>
    </row>
    <row r="28" spans="1:16" ht="16.5" x14ac:dyDescent="0.35">
      <c r="A28" s="24" t="s">
        <v>4233</v>
      </c>
      <c r="B28" s="26" t="s">
        <v>4253</v>
      </c>
      <c r="C28" s="74">
        <v>194966</v>
      </c>
      <c r="D28" s="11" t="s">
        <v>529</v>
      </c>
      <c r="E28" s="11" t="s">
        <v>530</v>
      </c>
      <c r="F28" s="11" t="s">
        <v>528</v>
      </c>
      <c r="G28" s="11" t="s">
        <v>529</v>
      </c>
      <c r="H28" s="3"/>
      <c r="I28" s="3"/>
      <c r="J28" s="11">
        <v>97.66</v>
      </c>
      <c r="K28" s="11">
        <v>16.38</v>
      </c>
      <c r="L28" s="11" t="s">
        <v>17</v>
      </c>
      <c r="M28" s="3"/>
      <c r="N28" s="3"/>
      <c r="O28" s="11"/>
      <c r="P28" s="17" t="s">
        <v>4234</v>
      </c>
    </row>
    <row r="29" spans="1:16" ht="16.5" x14ac:dyDescent="0.35">
      <c r="A29" s="24" t="s">
        <v>4233</v>
      </c>
      <c r="B29" s="26" t="s">
        <v>4253</v>
      </c>
      <c r="C29" s="74">
        <v>194967</v>
      </c>
      <c r="D29" s="11" t="s">
        <v>1930</v>
      </c>
      <c r="E29" s="11" t="s">
        <v>1931</v>
      </c>
      <c r="F29" s="11" t="s">
        <v>528</v>
      </c>
      <c r="G29" s="11" t="s">
        <v>529</v>
      </c>
      <c r="H29" s="3"/>
      <c r="I29" s="3"/>
      <c r="J29" s="3"/>
      <c r="K29" s="3"/>
      <c r="L29" s="11" t="s">
        <v>17</v>
      </c>
      <c r="M29" s="3"/>
      <c r="N29" s="3"/>
      <c r="O29" s="11"/>
      <c r="P29" s="17" t="s">
        <v>4234</v>
      </c>
    </row>
    <row r="30" spans="1:16" ht="16.5" x14ac:dyDescent="0.35">
      <c r="A30" s="24" t="s">
        <v>4233</v>
      </c>
      <c r="B30" s="26" t="s">
        <v>4253</v>
      </c>
      <c r="C30" s="74">
        <v>194968</v>
      </c>
      <c r="D30" s="11" t="s">
        <v>1932</v>
      </c>
      <c r="E30" s="11" t="s">
        <v>1933</v>
      </c>
      <c r="F30" s="11" t="s">
        <v>528</v>
      </c>
      <c r="G30" s="11" t="s">
        <v>529</v>
      </c>
      <c r="H30" s="3"/>
      <c r="I30" s="3"/>
      <c r="J30" s="3"/>
      <c r="K30" s="3"/>
      <c r="L30" s="11" t="s">
        <v>17</v>
      </c>
      <c r="M30" s="3"/>
      <c r="N30" s="3"/>
      <c r="O30" s="11"/>
      <c r="P30" s="17" t="s">
        <v>4234</v>
      </c>
    </row>
    <row r="31" spans="1:16" ht="16.5" x14ac:dyDescent="0.35">
      <c r="A31" s="24" t="s">
        <v>4233</v>
      </c>
      <c r="B31" s="26" t="s">
        <v>4254</v>
      </c>
      <c r="C31" s="74">
        <v>194969</v>
      </c>
      <c r="D31" s="11" t="s">
        <v>533</v>
      </c>
      <c r="E31" s="11" t="s">
        <v>1934</v>
      </c>
      <c r="F31" s="11" t="s">
        <v>532</v>
      </c>
      <c r="G31" s="11" t="s">
        <v>533</v>
      </c>
      <c r="H31" s="3"/>
      <c r="I31" s="3"/>
      <c r="J31" s="11">
        <v>97.66</v>
      </c>
      <c r="K31" s="11">
        <v>16.37</v>
      </c>
      <c r="L31" s="11" t="s">
        <v>17</v>
      </c>
      <c r="M31" s="3"/>
      <c r="N31" s="3"/>
      <c r="O31" s="11"/>
      <c r="P31" s="17" t="s">
        <v>4234</v>
      </c>
    </row>
    <row r="32" spans="1:16" ht="16.5" x14ac:dyDescent="0.35">
      <c r="A32" s="24" t="s">
        <v>4233</v>
      </c>
      <c r="B32" s="26" t="s">
        <v>4255</v>
      </c>
      <c r="C32" s="74">
        <v>194970</v>
      </c>
      <c r="D32" s="11" t="s">
        <v>1935</v>
      </c>
      <c r="E32" s="11" t="s">
        <v>1936</v>
      </c>
      <c r="F32" s="11" t="s">
        <v>536</v>
      </c>
      <c r="G32" s="11" t="s">
        <v>537</v>
      </c>
      <c r="H32" s="3"/>
      <c r="I32" s="3"/>
      <c r="J32" s="11">
        <v>97.67</v>
      </c>
      <c r="K32" s="11">
        <v>16.36</v>
      </c>
      <c r="L32" s="11" t="s">
        <v>17</v>
      </c>
      <c r="M32" s="3"/>
      <c r="N32" s="3"/>
      <c r="O32" s="11"/>
      <c r="P32" s="17" t="s">
        <v>4234</v>
      </c>
    </row>
    <row r="33" spans="1:16" ht="16.5" x14ac:dyDescent="0.35">
      <c r="A33" s="24" t="s">
        <v>4233</v>
      </c>
      <c r="B33" s="26" t="s">
        <v>4255</v>
      </c>
      <c r="C33" s="74">
        <v>194971</v>
      </c>
      <c r="D33" s="11" t="s">
        <v>1937</v>
      </c>
      <c r="E33" s="11" t="s">
        <v>1938</v>
      </c>
      <c r="F33" s="11" t="s">
        <v>536</v>
      </c>
      <c r="G33" s="11" t="s">
        <v>537</v>
      </c>
      <c r="H33" s="3"/>
      <c r="I33" s="3"/>
      <c r="J33" s="11">
        <v>97.67</v>
      </c>
      <c r="K33" s="11">
        <v>16.36</v>
      </c>
      <c r="L33" s="11" t="s">
        <v>17</v>
      </c>
      <c r="M33" s="3"/>
      <c r="N33" s="3"/>
      <c r="O33" s="11"/>
      <c r="P33" s="17" t="s">
        <v>4234</v>
      </c>
    </row>
    <row r="34" spans="1:16" ht="16.5" x14ac:dyDescent="0.35">
      <c r="A34" s="24" t="s">
        <v>4235</v>
      </c>
      <c r="B34" s="26" t="s">
        <v>4256</v>
      </c>
      <c r="C34" s="74">
        <v>194972</v>
      </c>
      <c r="D34" s="11" t="s">
        <v>541</v>
      </c>
      <c r="E34" s="11" t="s">
        <v>542</v>
      </c>
      <c r="F34" s="11" t="s">
        <v>540</v>
      </c>
      <c r="G34" s="11" t="s">
        <v>541</v>
      </c>
      <c r="H34" s="3"/>
      <c r="I34" s="3"/>
      <c r="J34" s="11">
        <v>97.85</v>
      </c>
      <c r="K34" s="11">
        <v>16.41</v>
      </c>
      <c r="L34" s="11" t="s">
        <v>17</v>
      </c>
      <c r="M34" s="3"/>
      <c r="N34" s="11" t="s">
        <v>1939</v>
      </c>
      <c r="O34" s="11"/>
      <c r="P34" s="17" t="s">
        <v>4234</v>
      </c>
    </row>
    <row r="35" spans="1:16" ht="16.5" x14ac:dyDescent="0.35">
      <c r="A35" s="24" t="s">
        <v>4235</v>
      </c>
      <c r="B35" s="26" t="s">
        <v>4256</v>
      </c>
      <c r="C35" s="74">
        <v>194973</v>
      </c>
      <c r="D35" s="11" t="s">
        <v>1940</v>
      </c>
      <c r="E35" s="11" t="s">
        <v>1941</v>
      </c>
      <c r="F35" s="11" t="s">
        <v>540</v>
      </c>
      <c r="G35" s="11" t="s">
        <v>541</v>
      </c>
      <c r="H35" s="3"/>
      <c r="I35" s="3"/>
      <c r="J35" s="11">
        <v>97.84</v>
      </c>
      <c r="K35" s="11">
        <v>16.43</v>
      </c>
      <c r="L35" s="11" t="s">
        <v>17</v>
      </c>
      <c r="M35" s="3"/>
      <c r="N35" s="11" t="s">
        <v>1942</v>
      </c>
      <c r="O35" s="11"/>
      <c r="P35" s="17" t="s">
        <v>4234</v>
      </c>
    </row>
    <row r="36" spans="1:16" ht="16.5" x14ac:dyDescent="0.35">
      <c r="A36" s="24" t="s">
        <v>4235</v>
      </c>
      <c r="B36" s="26" t="s">
        <v>4256</v>
      </c>
      <c r="C36" s="74">
        <v>194974</v>
      </c>
      <c r="D36" s="11" t="s">
        <v>1943</v>
      </c>
      <c r="E36" s="11" t="s">
        <v>1944</v>
      </c>
      <c r="F36" s="11" t="s">
        <v>540</v>
      </c>
      <c r="G36" s="11" t="s">
        <v>541</v>
      </c>
      <c r="H36" s="3"/>
      <c r="I36" s="3"/>
      <c r="J36" s="11">
        <v>97.86</v>
      </c>
      <c r="K36" s="11">
        <v>16.43</v>
      </c>
      <c r="L36" s="11" t="s">
        <v>17</v>
      </c>
      <c r="M36" s="3"/>
      <c r="N36" s="11" t="s">
        <v>1945</v>
      </c>
      <c r="O36" s="11"/>
      <c r="P36" s="17" t="s">
        <v>4234</v>
      </c>
    </row>
    <row r="37" spans="1:16" ht="16.5" x14ac:dyDescent="0.35">
      <c r="A37" s="24" t="s">
        <v>4235</v>
      </c>
      <c r="B37" s="26" t="s">
        <v>4257</v>
      </c>
      <c r="C37" s="74">
        <v>194975</v>
      </c>
      <c r="D37" s="11" t="s">
        <v>545</v>
      </c>
      <c r="E37" s="11" t="s">
        <v>546</v>
      </c>
      <c r="F37" s="11" t="s">
        <v>544</v>
      </c>
      <c r="G37" s="11" t="s">
        <v>545</v>
      </c>
      <c r="H37" s="3"/>
      <c r="I37" s="3"/>
      <c r="J37" s="3"/>
      <c r="K37" s="3"/>
      <c r="L37" s="11" t="s">
        <v>17</v>
      </c>
      <c r="M37" s="3"/>
      <c r="N37" s="11" t="s">
        <v>1946</v>
      </c>
      <c r="O37" s="11"/>
      <c r="P37" s="17" t="s">
        <v>4234</v>
      </c>
    </row>
    <row r="38" spans="1:16" ht="16.5" x14ac:dyDescent="0.35">
      <c r="A38" s="24" t="s">
        <v>4235</v>
      </c>
      <c r="B38" s="26" t="s">
        <v>4257</v>
      </c>
      <c r="C38" s="74">
        <v>194976</v>
      </c>
      <c r="D38" s="11" t="s">
        <v>1947</v>
      </c>
      <c r="E38" s="11" t="s">
        <v>1948</v>
      </c>
      <c r="F38" s="11" t="s">
        <v>544</v>
      </c>
      <c r="G38" s="11" t="s">
        <v>545</v>
      </c>
      <c r="H38" s="3"/>
      <c r="I38" s="3"/>
      <c r="J38" s="11">
        <v>97.92</v>
      </c>
      <c r="K38" s="11">
        <v>16.22</v>
      </c>
      <c r="L38" s="11" t="s">
        <v>17</v>
      </c>
      <c r="M38" s="3"/>
      <c r="N38" s="11" t="s">
        <v>1949</v>
      </c>
      <c r="O38" s="11"/>
      <c r="P38" s="17" t="s">
        <v>4234</v>
      </c>
    </row>
    <row r="39" spans="1:16" ht="16.5" x14ac:dyDescent="0.35">
      <c r="A39" s="24" t="s">
        <v>4235</v>
      </c>
      <c r="B39" s="26" t="s">
        <v>4257</v>
      </c>
      <c r="C39" s="74">
        <v>194977</v>
      </c>
      <c r="D39" s="11" t="s">
        <v>1950</v>
      </c>
      <c r="E39" s="11" t="s">
        <v>1951</v>
      </c>
      <c r="F39" s="11" t="s">
        <v>544</v>
      </c>
      <c r="G39" s="11" t="s">
        <v>545</v>
      </c>
      <c r="H39" s="3"/>
      <c r="I39" s="3"/>
      <c r="J39" s="11">
        <v>97.91</v>
      </c>
      <c r="K39" s="11">
        <v>16.21</v>
      </c>
      <c r="L39" s="11" t="s">
        <v>17</v>
      </c>
      <c r="M39" s="3"/>
      <c r="N39" s="11" t="s">
        <v>1952</v>
      </c>
      <c r="O39" s="11"/>
      <c r="P39" s="17" t="s">
        <v>4234</v>
      </c>
    </row>
    <row r="40" spans="1:16" ht="16.5" x14ac:dyDescent="0.35">
      <c r="A40" s="24" t="s">
        <v>4235</v>
      </c>
      <c r="B40" s="26" t="s">
        <v>4257</v>
      </c>
      <c r="C40" s="74">
        <v>194978</v>
      </c>
      <c r="D40" s="11" t="s">
        <v>1953</v>
      </c>
      <c r="E40" s="11" t="s">
        <v>1954</v>
      </c>
      <c r="F40" s="11" t="s">
        <v>544</v>
      </c>
      <c r="G40" s="11" t="s">
        <v>545</v>
      </c>
      <c r="H40" s="3"/>
      <c r="I40" s="3"/>
      <c r="J40" s="3"/>
      <c r="K40" s="3"/>
      <c r="L40" s="11" t="s">
        <v>17</v>
      </c>
      <c r="M40" s="3"/>
      <c r="N40" s="11" t="s">
        <v>1955</v>
      </c>
      <c r="O40" s="11"/>
      <c r="P40" s="17" t="s">
        <v>4234</v>
      </c>
    </row>
    <row r="41" spans="1:16" ht="16.5" x14ac:dyDescent="0.35">
      <c r="A41" s="24" t="s">
        <v>4235</v>
      </c>
      <c r="B41" s="26" t="s">
        <v>4257</v>
      </c>
      <c r="C41" s="74">
        <v>220157</v>
      </c>
      <c r="D41" s="11" t="s">
        <v>1956</v>
      </c>
      <c r="E41" s="11" t="s">
        <v>1957</v>
      </c>
      <c r="F41" s="11" t="s">
        <v>544</v>
      </c>
      <c r="G41" s="11" t="s">
        <v>545</v>
      </c>
      <c r="H41" s="3"/>
      <c r="I41" s="3"/>
      <c r="J41" s="3"/>
      <c r="K41" s="3"/>
      <c r="L41" s="11" t="s">
        <v>17</v>
      </c>
      <c r="M41" s="11" t="s">
        <v>1958</v>
      </c>
      <c r="N41" s="3"/>
      <c r="O41" s="11"/>
      <c r="P41" s="17" t="s">
        <v>4234</v>
      </c>
    </row>
    <row r="42" spans="1:16" ht="16.5" x14ac:dyDescent="0.35">
      <c r="A42" s="24" t="s">
        <v>4235</v>
      </c>
      <c r="B42" s="26" t="s">
        <v>4257</v>
      </c>
      <c r="C42" s="74">
        <v>220158</v>
      </c>
      <c r="D42" s="11" t="s">
        <v>1959</v>
      </c>
      <c r="E42" s="11" t="s">
        <v>1960</v>
      </c>
      <c r="F42" s="11" t="s">
        <v>544</v>
      </c>
      <c r="G42" s="11" t="s">
        <v>545</v>
      </c>
      <c r="H42" s="3"/>
      <c r="I42" s="3"/>
      <c r="J42" s="3"/>
      <c r="K42" s="3"/>
      <c r="L42" s="11" t="s">
        <v>17</v>
      </c>
      <c r="M42" s="11" t="s">
        <v>1958</v>
      </c>
      <c r="N42" s="3"/>
      <c r="O42" s="11"/>
      <c r="P42" s="17" t="s">
        <v>4234</v>
      </c>
    </row>
    <row r="43" spans="1:16" ht="16.5" x14ac:dyDescent="0.35">
      <c r="A43" s="24" t="s">
        <v>4235</v>
      </c>
      <c r="B43" s="26" t="s">
        <v>4258</v>
      </c>
      <c r="C43" s="74">
        <v>194979</v>
      </c>
      <c r="D43" s="11" t="s">
        <v>549</v>
      </c>
      <c r="E43" s="11" t="s">
        <v>550</v>
      </c>
      <c r="F43" s="11" t="s">
        <v>548</v>
      </c>
      <c r="G43" s="11" t="s">
        <v>549</v>
      </c>
      <c r="H43" s="3"/>
      <c r="I43" s="3"/>
      <c r="J43" s="11">
        <v>97.68</v>
      </c>
      <c r="K43" s="11">
        <v>16.52</v>
      </c>
      <c r="L43" s="11" t="s">
        <v>17</v>
      </c>
      <c r="M43" s="3"/>
      <c r="N43" s="11" t="s">
        <v>1961</v>
      </c>
      <c r="O43" s="11"/>
      <c r="P43" s="17" t="s">
        <v>4234</v>
      </c>
    </row>
    <row r="44" spans="1:16" ht="16.5" x14ac:dyDescent="0.35">
      <c r="A44" s="24" t="s">
        <v>4235</v>
      </c>
      <c r="B44" s="26" t="s">
        <v>7083</v>
      </c>
      <c r="C44" s="74">
        <v>194980</v>
      </c>
      <c r="D44" s="11" t="s">
        <v>1972</v>
      </c>
      <c r="E44" s="11" t="s">
        <v>1973</v>
      </c>
      <c r="F44" s="11" t="s">
        <v>552</v>
      </c>
      <c r="G44" s="11" t="s">
        <v>553</v>
      </c>
      <c r="H44" s="3"/>
      <c r="I44" s="3"/>
      <c r="J44" s="3"/>
      <c r="K44" s="3"/>
      <c r="L44" s="11" t="s">
        <v>17</v>
      </c>
      <c r="M44" s="3"/>
      <c r="N44" s="11" t="s">
        <v>7303</v>
      </c>
      <c r="O44" s="11"/>
      <c r="P44" s="17" t="s">
        <v>4234</v>
      </c>
    </row>
    <row r="45" spans="1:16" ht="16.5" x14ac:dyDescent="0.35">
      <c r="A45" s="24" t="s">
        <v>4235</v>
      </c>
      <c r="B45" s="26" t="s">
        <v>7083</v>
      </c>
      <c r="C45" s="74">
        <v>194981</v>
      </c>
      <c r="D45" s="11" t="s">
        <v>553</v>
      </c>
      <c r="E45" s="11" t="s">
        <v>554</v>
      </c>
      <c r="F45" s="11" t="s">
        <v>552</v>
      </c>
      <c r="G45" s="11" t="s">
        <v>553</v>
      </c>
      <c r="H45" s="3"/>
      <c r="I45" s="3"/>
      <c r="J45" s="11">
        <v>97.73</v>
      </c>
      <c r="K45" s="11">
        <v>16.38</v>
      </c>
      <c r="L45" s="11" t="s">
        <v>17</v>
      </c>
      <c r="M45" s="3"/>
      <c r="N45" s="11" t="s">
        <v>7304</v>
      </c>
      <c r="O45" s="11"/>
      <c r="P45" s="17" t="s">
        <v>4234</v>
      </c>
    </row>
    <row r="46" spans="1:16" ht="16.5" x14ac:dyDescent="0.35">
      <c r="A46" s="24" t="s">
        <v>4235</v>
      </c>
      <c r="B46" s="26" t="s">
        <v>7083</v>
      </c>
      <c r="C46" s="74">
        <v>194982</v>
      </c>
      <c r="D46" s="11" t="s">
        <v>1970</v>
      </c>
      <c r="E46" s="11" t="s">
        <v>1971</v>
      </c>
      <c r="F46" s="11" t="s">
        <v>552</v>
      </c>
      <c r="G46" s="11" t="s">
        <v>553</v>
      </c>
      <c r="H46" s="3"/>
      <c r="I46" s="3"/>
      <c r="J46" s="11">
        <v>97.72</v>
      </c>
      <c r="K46" s="11">
        <v>16.38</v>
      </c>
      <c r="L46" s="11" t="s">
        <v>17</v>
      </c>
      <c r="M46" s="3"/>
      <c r="N46" s="11" t="s">
        <v>7305</v>
      </c>
      <c r="O46" s="11"/>
      <c r="P46" s="17" t="s">
        <v>4234</v>
      </c>
    </row>
    <row r="47" spans="1:16" ht="16.5" x14ac:dyDescent="0.35">
      <c r="A47" s="24" t="s">
        <v>4235</v>
      </c>
      <c r="B47" s="26" t="s">
        <v>7083</v>
      </c>
      <c r="C47" s="74">
        <v>194983</v>
      </c>
      <c r="D47" s="11" t="s">
        <v>1974</v>
      </c>
      <c r="E47" s="11" t="s">
        <v>1975</v>
      </c>
      <c r="F47" s="11" t="s">
        <v>552</v>
      </c>
      <c r="G47" s="11" t="s">
        <v>553</v>
      </c>
      <c r="H47" s="3"/>
      <c r="I47" s="3"/>
      <c r="J47" s="11">
        <v>97.7</v>
      </c>
      <c r="K47" s="11">
        <v>16.39</v>
      </c>
      <c r="L47" s="11" t="s">
        <v>17</v>
      </c>
      <c r="M47" s="3"/>
      <c r="N47" s="11" t="s">
        <v>7306</v>
      </c>
      <c r="O47" s="11"/>
      <c r="P47" s="17" t="s">
        <v>4234</v>
      </c>
    </row>
    <row r="48" spans="1:16" ht="16.5" x14ac:dyDescent="0.35">
      <c r="A48" s="24" t="s">
        <v>4235</v>
      </c>
      <c r="B48" s="26" t="s">
        <v>7083</v>
      </c>
      <c r="C48" s="74">
        <v>194984</v>
      </c>
      <c r="D48" s="11" t="s">
        <v>1968</v>
      </c>
      <c r="E48" s="11" t="s">
        <v>1969</v>
      </c>
      <c r="F48" s="11" t="s">
        <v>552</v>
      </c>
      <c r="G48" s="11" t="s">
        <v>553</v>
      </c>
      <c r="H48" s="3"/>
      <c r="I48" s="3"/>
      <c r="J48" s="11">
        <v>97.72</v>
      </c>
      <c r="K48" s="11">
        <v>16.38</v>
      </c>
      <c r="L48" s="11" t="s">
        <v>17</v>
      </c>
      <c r="M48" s="3"/>
      <c r="N48" s="11" t="s">
        <v>7307</v>
      </c>
      <c r="O48" s="11"/>
      <c r="P48" s="17" t="s">
        <v>4234</v>
      </c>
    </row>
    <row r="49" spans="1:16" ht="16.5" x14ac:dyDescent="0.35">
      <c r="A49" s="24" t="s">
        <v>4235</v>
      </c>
      <c r="B49" s="26" t="s">
        <v>7083</v>
      </c>
      <c r="C49" s="74">
        <v>220159</v>
      </c>
      <c r="D49" s="11" t="s">
        <v>1976</v>
      </c>
      <c r="E49" s="11" t="s">
        <v>1977</v>
      </c>
      <c r="F49" s="11" t="s">
        <v>552</v>
      </c>
      <c r="G49" s="11" t="s">
        <v>553</v>
      </c>
      <c r="H49" s="3"/>
      <c r="I49" s="3"/>
      <c r="J49" s="3"/>
      <c r="K49" s="3"/>
      <c r="L49" s="11" t="s">
        <v>17</v>
      </c>
      <c r="M49" s="11" t="s">
        <v>1958</v>
      </c>
      <c r="N49" s="3"/>
      <c r="O49" s="11"/>
      <c r="P49" s="17" t="s">
        <v>4234</v>
      </c>
    </row>
    <row r="50" spans="1:16" ht="16.5" x14ac:dyDescent="0.35">
      <c r="A50" s="24" t="s">
        <v>4235</v>
      </c>
      <c r="B50" s="26" t="s">
        <v>7083</v>
      </c>
      <c r="C50" s="74">
        <v>220160</v>
      </c>
      <c r="D50" s="11" t="s">
        <v>1962</v>
      </c>
      <c r="E50" s="11" t="s">
        <v>1963</v>
      </c>
      <c r="F50" s="11" t="s">
        <v>552</v>
      </c>
      <c r="G50" s="11" t="s">
        <v>553</v>
      </c>
      <c r="H50" s="3"/>
      <c r="I50" s="3"/>
      <c r="J50" s="3"/>
      <c r="K50" s="3"/>
      <c r="L50" s="11" t="s">
        <v>17</v>
      </c>
      <c r="M50" s="11" t="s">
        <v>1958</v>
      </c>
      <c r="N50" s="3"/>
      <c r="O50" s="11"/>
      <c r="P50" s="17" t="s">
        <v>4234</v>
      </c>
    </row>
    <row r="51" spans="1:16" ht="16.5" x14ac:dyDescent="0.35">
      <c r="A51" s="24" t="s">
        <v>4235</v>
      </c>
      <c r="B51" s="26" t="s">
        <v>7083</v>
      </c>
      <c r="C51" s="74">
        <v>220161</v>
      </c>
      <c r="D51" s="11" t="s">
        <v>1964</v>
      </c>
      <c r="E51" s="11" t="s">
        <v>1965</v>
      </c>
      <c r="F51" s="11" t="s">
        <v>552</v>
      </c>
      <c r="G51" s="11" t="s">
        <v>553</v>
      </c>
      <c r="H51" s="3"/>
      <c r="I51" s="3"/>
      <c r="J51" s="3"/>
      <c r="K51" s="3"/>
      <c r="L51" s="11" t="s">
        <v>17</v>
      </c>
      <c r="M51" s="11" t="s">
        <v>1958</v>
      </c>
      <c r="N51" s="3"/>
      <c r="O51" s="11"/>
      <c r="P51" s="17" t="s">
        <v>4234</v>
      </c>
    </row>
    <row r="52" spans="1:16" ht="16.5" x14ac:dyDescent="0.35">
      <c r="A52" s="24" t="s">
        <v>4235</v>
      </c>
      <c r="B52" s="26" t="s">
        <v>7083</v>
      </c>
      <c r="C52" s="74">
        <v>220162</v>
      </c>
      <c r="D52" s="11" t="s">
        <v>545</v>
      </c>
      <c r="E52" s="11" t="s">
        <v>546</v>
      </c>
      <c r="F52" s="11" t="s">
        <v>552</v>
      </c>
      <c r="G52" s="11" t="s">
        <v>553</v>
      </c>
      <c r="H52" s="3"/>
      <c r="I52" s="3"/>
      <c r="J52" s="3"/>
      <c r="K52" s="3"/>
      <c r="L52" s="11" t="s">
        <v>17</v>
      </c>
      <c r="M52" s="11" t="s">
        <v>1958</v>
      </c>
      <c r="N52" s="3"/>
      <c r="O52" s="11"/>
      <c r="P52" s="17" t="s">
        <v>4234</v>
      </c>
    </row>
    <row r="53" spans="1:16" ht="16.5" x14ac:dyDescent="0.35">
      <c r="A53" s="24" t="s">
        <v>4235</v>
      </c>
      <c r="B53" s="26" t="s">
        <v>7083</v>
      </c>
      <c r="C53" s="74">
        <v>220163</v>
      </c>
      <c r="D53" s="11" t="s">
        <v>1966</v>
      </c>
      <c r="E53" s="11" t="s">
        <v>1967</v>
      </c>
      <c r="F53" s="11" t="s">
        <v>552</v>
      </c>
      <c r="G53" s="11" t="s">
        <v>553</v>
      </c>
      <c r="H53" s="3"/>
      <c r="I53" s="3"/>
      <c r="J53" s="3"/>
      <c r="K53" s="3"/>
      <c r="L53" s="11" t="s">
        <v>17</v>
      </c>
      <c r="M53" s="11" t="s">
        <v>1958</v>
      </c>
      <c r="N53" s="3"/>
      <c r="O53" s="11"/>
      <c r="P53" s="17" t="s">
        <v>4234</v>
      </c>
    </row>
    <row r="54" spans="1:16" ht="16.5" x14ac:dyDescent="0.35">
      <c r="A54" s="24" t="s">
        <v>4235</v>
      </c>
      <c r="B54" s="26" t="s">
        <v>4259</v>
      </c>
      <c r="C54" s="74">
        <v>194985</v>
      </c>
      <c r="D54" s="11" t="s">
        <v>557</v>
      </c>
      <c r="E54" s="11" t="s">
        <v>1978</v>
      </c>
      <c r="F54" s="11" t="s">
        <v>556</v>
      </c>
      <c r="G54" s="11" t="s">
        <v>557</v>
      </c>
      <c r="H54" s="3"/>
      <c r="I54" s="3"/>
      <c r="J54" s="11">
        <v>97.82</v>
      </c>
      <c r="K54" s="11">
        <v>16.510000000000002</v>
      </c>
      <c r="L54" s="11" t="s">
        <v>17</v>
      </c>
      <c r="M54" s="3"/>
      <c r="N54" s="11" t="s">
        <v>1979</v>
      </c>
      <c r="O54" s="11"/>
      <c r="P54" s="17" t="s">
        <v>4234</v>
      </c>
    </row>
    <row r="55" spans="1:16" ht="16.5" x14ac:dyDescent="0.35">
      <c r="A55" s="24" t="s">
        <v>4235</v>
      </c>
      <c r="B55" s="26" t="s">
        <v>4260</v>
      </c>
      <c r="C55" s="74">
        <v>194986</v>
      </c>
      <c r="D55" s="11" t="s">
        <v>561</v>
      </c>
      <c r="E55" s="11" t="s">
        <v>562</v>
      </c>
      <c r="F55" s="11" t="s">
        <v>560</v>
      </c>
      <c r="G55" s="11" t="s">
        <v>561</v>
      </c>
      <c r="H55" s="3"/>
      <c r="I55" s="3"/>
      <c r="J55" s="11">
        <v>97.91</v>
      </c>
      <c r="K55" s="11">
        <v>16.16</v>
      </c>
      <c r="L55" s="11" t="s">
        <v>17</v>
      </c>
      <c r="M55" s="3"/>
      <c r="N55" s="11" t="s">
        <v>1989</v>
      </c>
      <c r="O55" s="11"/>
      <c r="P55" s="17" t="s">
        <v>4234</v>
      </c>
    </row>
    <row r="56" spans="1:16" ht="16.5" x14ac:dyDescent="0.35">
      <c r="A56" s="24" t="s">
        <v>4235</v>
      </c>
      <c r="B56" s="26" t="s">
        <v>4260</v>
      </c>
      <c r="C56" s="74">
        <v>194987</v>
      </c>
      <c r="D56" s="11" t="s">
        <v>1980</v>
      </c>
      <c r="E56" s="11" t="s">
        <v>1981</v>
      </c>
      <c r="F56" s="11" t="s">
        <v>560</v>
      </c>
      <c r="G56" s="11" t="s">
        <v>561</v>
      </c>
      <c r="H56" s="3"/>
      <c r="I56" s="3"/>
      <c r="J56" s="11">
        <v>97.9</v>
      </c>
      <c r="K56" s="11">
        <v>16.190000000000001</v>
      </c>
      <c r="L56" s="11" t="s">
        <v>17</v>
      </c>
      <c r="M56" s="3"/>
      <c r="N56" s="11" t="s">
        <v>1982</v>
      </c>
      <c r="O56" s="11"/>
      <c r="P56" s="17" t="s">
        <v>4234</v>
      </c>
    </row>
    <row r="57" spans="1:16" ht="16.5" x14ac:dyDescent="0.35">
      <c r="A57" s="24" t="s">
        <v>4235</v>
      </c>
      <c r="B57" s="26" t="s">
        <v>4260</v>
      </c>
      <c r="C57" s="74">
        <v>194988</v>
      </c>
      <c r="D57" s="11" t="s">
        <v>1983</v>
      </c>
      <c r="E57" s="11" t="s">
        <v>1984</v>
      </c>
      <c r="F57" s="11" t="s">
        <v>560</v>
      </c>
      <c r="G57" s="11" t="s">
        <v>561</v>
      </c>
      <c r="H57" s="3"/>
      <c r="I57" s="3"/>
      <c r="J57" s="11">
        <v>97.94</v>
      </c>
      <c r="K57" s="11">
        <v>16.18</v>
      </c>
      <c r="L57" s="11" t="s">
        <v>17</v>
      </c>
      <c r="M57" s="3"/>
      <c r="N57" s="11" t="s">
        <v>1985</v>
      </c>
      <c r="O57" s="11"/>
      <c r="P57" s="17" t="s">
        <v>4234</v>
      </c>
    </row>
    <row r="58" spans="1:16" ht="16.5" x14ac:dyDescent="0.35">
      <c r="A58" s="24" t="s">
        <v>4235</v>
      </c>
      <c r="B58" s="26" t="s">
        <v>4260</v>
      </c>
      <c r="C58" s="74">
        <v>194989</v>
      </c>
      <c r="D58" s="11" t="s">
        <v>1990</v>
      </c>
      <c r="E58" s="11" t="s">
        <v>1991</v>
      </c>
      <c r="F58" s="11" t="s">
        <v>560</v>
      </c>
      <c r="G58" s="11" t="s">
        <v>561</v>
      </c>
      <c r="H58" s="3"/>
      <c r="I58" s="3"/>
      <c r="J58" s="11">
        <v>97.94</v>
      </c>
      <c r="K58" s="11">
        <v>16.18</v>
      </c>
      <c r="L58" s="11" t="s">
        <v>17</v>
      </c>
      <c r="M58" s="3"/>
      <c r="N58" s="11" t="s">
        <v>1992</v>
      </c>
      <c r="O58" s="11"/>
      <c r="P58" s="17" t="s">
        <v>4234</v>
      </c>
    </row>
    <row r="59" spans="1:16" ht="16.5" x14ac:dyDescent="0.35">
      <c r="A59" s="24" t="s">
        <v>4235</v>
      </c>
      <c r="B59" s="26" t="s">
        <v>4260</v>
      </c>
      <c r="C59" s="74">
        <v>194990</v>
      </c>
      <c r="D59" s="11" t="s">
        <v>1986</v>
      </c>
      <c r="E59" s="11" t="s">
        <v>1987</v>
      </c>
      <c r="F59" s="11" t="s">
        <v>560</v>
      </c>
      <c r="G59" s="11" t="s">
        <v>561</v>
      </c>
      <c r="H59" s="3"/>
      <c r="I59" s="3"/>
      <c r="J59" s="11">
        <v>97.89</v>
      </c>
      <c r="K59" s="11">
        <v>16.149999999999999</v>
      </c>
      <c r="L59" s="11" t="s">
        <v>17</v>
      </c>
      <c r="M59" s="3"/>
      <c r="N59" s="11" t="s">
        <v>1988</v>
      </c>
      <c r="O59" s="11"/>
      <c r="P59" s="17" t="s">
        <v>4234</v>
      </c>
    </row>
    <row r="60" spans="1:16" ht="16.5" x14ac:dyDescent="0.35">
      <c r="A60" s="24" t="s">
        <v>4235</v>
      </c>
      <c r="B60" s="26" t="s">
        <v>4261</v>
      </c>
      <c r="C60" s="74">
        <v>194991</v>
      </c>
      <c r="D60" s="11" t="s">
        <v>565</v>
      </c>
      <c r="E60" s="11" t="s">
        <v>566</v>
      </c>
      <c r="F60" s="11" t="s">
        <v>564</v>
      </c>
      <c r="G60" s="11" t="s">
        <v>565</v>
      </c>
      <c r="H60" s="3"/>
      <c r="I60" s="3"/>
      <c r="J60" s="11">
        <v>97.84</v>
      </c>
      <c r="K60" s="11">
        <v>16.23</v>
      </c>
      <c r="L60" s="11" t="s">
        <v>17</v>
      </c>
      <c r="M60" s="3"/>
      <c r="N60" s="11" t="s">
        <v>2010</v>
      </c>
      <c r="O60" s="11"/>
      <c r="P60" s="17" t="s">
        <v>4234</v>
      </c>
    </row>
    <row r="61" spans="1:16" ht="16.5" x14ac:dyDescent="0.35">
      <c r="A61" s="24" t="s">
        <v>4235</v>
      </c>
      <c r="B61" s="26" t="s">
        <v>4261</v>
      </c>
      <c r="C61" s="74">
        <v>194992</v>
      </c>
      <c r="D61" s="11" t="s">
        <v>2011</v>
      </c>
      <c r="E61" s="11" t="s">
        <v>2012</v>
      </c>
      <c r="F61" s="11" t="s">
        <v>564</v>
      </c>
      <c r="G61" s="11" t="s">
        <v>565</v>
      </c>
      <c r="H61" s="3"/>
      <c r="I61" s="3"/>
      <c r="J61" s="11">
        <v>97.87</v>
      </c>
      <c r="K61" s="11">
        <v>16.239999999999998</v>
      </c>
      <c r="L61" s="11" t="s">
        <v>17</v>
      </c>
      <c r="M61" s="3"/>
      <c r="N61" s="11" t="s">
        <v>2013</v>
      </c>
      <c r="O61" s="11"/>
      <c r="P61" s="17" t="s">
        <v>4234</v>
      </c>
    </row>
    <row r="62" spans="1:16" ht="16.5" x14ac:dyDescent="0.35">
      <c r="A62" s="24" t="s">
        <v>4235</v>
      </c>
      <c r="B62" s="26" t="s">
        <v>4261</v>
      </c>
      <c r="C62" s="74">
        <v>194993</v>
      </c>
      <c r="D62" s="11" t="s">
        <v>2007</v>
      </c>
      <c r="E62" s="11" t="s">
        <v>2008</v>
      </c>
      <c r="F62" s="11" t="s">
        <v>564</v>
      </c>
      <c r="G62" s="11" t="s">
        <v>565</v>
      </c>
      <c r="H62" s="3"/>
      <c r="I62" s="3"/>
      <c r="J62" s="11">
        <v>97.88</v>
      </c>
      <c r="K62" s="11">
        <v>16.21</v>
      </c>
      <c r="L62" s="11" t="s">
        <v>17</v>
      </c>
      <c r="M62" s="3"/>
      <c r="N62" s="11" t="s">
        <v>2009</v>
      </c>
      <c r="O62" s="11"/>
      <c r="P62" s="17" t="s">
        <v>4234</v>
      </c>
    </row>
    <row r="63" spans="1:16" ht="16.5" x14ac:dyDescent="0.35">
      <c r="A63" s="24" t="s">
        <v>4235</v>
      </c>
      <c r="B63" s="26" t="s">
        <v>4261</v>
      </c>
      <c r="C63" s="74">
        <v>194994</v>
      </c>
      <c r="D63" s="11" t="s">
        <v>2004</v>
      </c>
      <c r="E63" s="11" t="s">
        <v>2005</v>
      </c>
      <c r="F63" s="11" t="s">
        <v>564</v>
      </c>
      <c r="G63" s="11" t="s">
        <v>565</v>
      </c>
      <c r="H63" s="3"/>
      <c r="I63" s="3"/>
      <c r="J63" s="3"/>
      <c r="K63" s="3"/>
      <c r="L63" s="11" t="s">
        <v>17</v>
      </c>
      <c r="M63" s="3"/>
      <c r="N63" s="11" t="s">
        <v>2006</v>
      </c>
      <c r="O63" s="11"/>
      <c r="P63" s="17" t="s">
        <v>4234</v>
      </c>
    </row>
    <row r="64" spans="1:16" ht="16.5" x14ac:dyDescent="0.35">
      <c r="A64" s="24" t="s">
        <v>4235</v>
      </c>
      <c r="B64" s="26" t="s">
        <v>4261</v>
      </c>
      <c r="C64" s="74">
        <v>194995</v>
      </c>
      <c r="D64" s="11" t="s">
        <v>2001</v>
      </c>
      <c r="E64" s="11" t="s">
        <v>2002</v>
      </c>
      <c r="F64" s="11" t="s">
        <v>564</v>
      </c>
      <c r="G64" s="11" t="s">
        <v>565</v>
      </c>
      <c r="H64" s="3"/>
      <c r="I64" s="3"/>
      <c r="J64" s="3"/>
      <c r="K64" s="3"/>
      <c r="L64" s="11" t="s">
        <v>17</v>
      </c>
      <c r="M64" s="3"/>
      <c r="N64" s="11" t="s">
        <v>2003</v>
      </c>
      <c r="O64" s="11"/>
      <c r="P64" s="17" t="s">
        <v>4234</v>
      </c>
    </row>
    <row r="65" spans="1:16" ht="16.5" x14ac:dyDescent="0.35">
      <c r="A65" s="24" t="s">
        <v>4235</v>
      </c>
      <c r="B65" s="26" t="s">
        <v>4261</v>
      </c>
      <c r="C65" s="74">
        <v>220164</v>
      </c>
      <c r="D65" s="11" t="s">
        <v>1997</v>
      </c>
      <c r="E65" s="11" t="s">
        <v>1998</v>
      </c>
      <c r="F65" s="11" t="s">
        <v>564</v>
      </c>
      <c r="G65" s="11" t="s">
        <v>565</v>
      </c>
      <c r="H65" s="3"/>
      <c r="I65" s="3"/>
      <c r="J65" s="3"/>
      <c r="K65" s="3"/>
      <c r="L65" s="11" t="s">
        <v>17</v>
      </c>
      <c r="M65" s="11" t="s">
        <v>1958</v>
      </c>
      <c r="N65" s="3"/>
      <c r="O65" s="11"/>
      <c r="P65" s="17" t="s">
        <v>4234</v>
      </c>
    </row>
    <row r="66" spans="1:16" ht="16.5" x14ac:dyDescent="0.35">
      <c r="A66" s="24" t="s">
        <v>4235</v>
      </c>
      <c r="B66" s="26" t="s">
        <v>4261</v>
      </c>
      <c r="C66" s="74">
        <v>220165</v>
      </c>
      <c r="D66" s="11" t="s">
        <v>1995</v>
      </c>
      <c r="E66" s="11" t="s">
        <v>1996</v>
      </c>
      <c r="F66" s="11" t="s">
        <v>564</v>
      </c>
      <c r="G66" s="11" t="s">
        <v>565</v>
      </c>
      <c r="H66" s="3"/>
      <c r="I66" s="3"/>
      <c r="J66" s="3"/>
      <c r="K66" s="3"/>
      <c r="L66" s="11" t="s">
        <v>17</v>
      </c>
      <c r="M66" s="11" t="s">
        <v>1958</v>
      </c>
      <c r="N66" s="3"/>
      <c r="O66" s="11"/>
      <c r="P66" s="17" t="s">
        <v>4234</v>
      </c>
    </row>
    <row r="67" spans="1:16" ht="16.5" x14ac:dyDescent="0.35">
      <c r="A67" s="24" t="s">
        <v>4235</v>
      </c>
      <c r="B67" s="26" t="s">
        <v>4261</v>
      </c>
      <c r="C67" s="74">
        <v>220166</v>
      </c>
      <c r="D67" s="11" t="s">
        <v>1993</v>
      </c>
      <c r="E67" s="11" t="s">
        <v>1994</v>
      </c>
      <c r="F67" s="11" t="s">
        <v>564</v>
      </c>
      <c r="G67" s="11" t="s">
        <v>565</v>
      </c>
      <c r="H67" s="3"/>
      <c r="I67" s="3"/>
      <c r="J67" s="3"/>
      <c r="K67" s="3"/>
      <c r="L67" s="11" t="s">
        <v>17</v>
      </c>
      <c r="M67" s="11" t="s">
        <v>1958</v>
      </c>
      <c r="N67" s="3"/>
      <c r="O67" s="11"/>
      <c r="P67" s="17" t="s">
        <v>4234</v>
      </c>
    </row>
    <row r="68" spans="1:16" ht="16.5" x14ac:dyDescent="0.35">
      <c r="A68" s="24" t="s">
        <v>4235</v>
      </c>
      <c r="B68" s="26" t="s">
        <v>4261</v>
      </c>
      <c r="C68" s="74">
        <v>220167</v>
      </c>
      <c r="D68" s="11" t="s">
        <v>1296</v>
      </c>
      <c r="E68" s="11" t="s">
        <v>1297</v>
      </c>
      <c r="F68" s="11" t="s">
        <v>564</v>
      </c>
      <c r="G68" s="11" t="s">
        <v>565</v>
      </c>
      <c r="H68" s="3"/>
      <c r="I68" s="3"/>
      <c r="J68" s="3"/>
      <c r="K68" s="3"/>
      <c r="L68" s="11" t="s">
        <v>17</v>
      </c>
      <c r="M68" s="11" t="s">
        <v>1958</v>
      </c>
      <c r="N68" s="3"/>
      <c r="O68" s="11"/>
      <c r="P68" s="17" t="s">
        <v>4234</v>
      </c>
    </row>
    <row r="69" spans="1:16" ht="16.5" x14ac:dyDescent="0.35">
      <c r="A69" s="24" t="s">
        <v>4235</v>
      </c>
      <c r="B69" s="26" t="s">
        <v>4261</v>
      </c>
      <c r="C69" s="74">
        <v>220168</v>
      </c>
      <c r="D69" s="11" t="s">
        <v>1999</v>
      </c>
      <c r="E69" s="11" t="s">
        <v>2000</v>
      </c>
      <c r="F69" s="11" t="s">
        <v>564</v>
      </c>
      <c r="G69" s="11" t="s">
        <v>565</v>
      </c>
      <c r="H69" s="3"/>
      <c r="I69" s="3"/>
      <c r="J69" s="3"/>
      <c r="K69" s="3"/>
      <c r="L69" s="11" t="s">
        <v>17</v>
      </c>
      <c r="M69" s="11" t="s">
        <v>1958</v>
      </c>
      <c r="N69" s="3"/>
      <c r="O69" s="11"/>
      <c r="P69" s="17" t="s">
        <v>4234</v>
      </c>
    </row>
    <row r="70" spans="1:16" ht="16.5" x14ac:dyDescent="0.35">
      <c r="A70" s="24" t="s">
        <v>4235</v>
      </c>
      <c r="B70" s="26" t="s">
        <v>4262</v>
      </c>
      <c r="C70" s="74">
        <v>194997</v>
      </c>
      <c r="D70" s="11" t="s">
        <v>569</v>
      </c>
      <c r="E70" s="11" t="s">
        <v>570</v>
      </c>
      <c r="F70" s="11" t="s">
        <v>568</v>
      </c>
      <c r="G70" s="11" t="s">
        <v>569</v>
      </c>
      <c r="H70" s="3"/>
      <c r="I70" s="3"/>
      <c r="J70" s="11">
        <v>97.73</v>
      </c>
      <c r="K70" s="11">
        <v>16.350000000000001</v>
      </c>
      <c r="L70" s="11" t="s">
        <v>17</v>
      </c>
      <c r="M70" s="3"/>
      <c r="N70" s="11" t="s">
        <v>2023</v>
      </c>
      <c r="O70" s="11"/>
      <c r="P70" s="17" t="s">
        <v>4234</v>
      </c>
    </row>
    <row r="71" spans="1:16" ht="16.5" x14ac:dyDescent="0.35">
      <c r="A71" s="24" t="s">
        <v>4235</v>
      </c>
      <c r="B71" s="26" t="s">
        <v>4262</v>
      </c>
      <c r="C71" s="74">
        <v>194998</v>
      </c>
      <c r="D71" s="11" t="s">
        <v>2020</v>
      </c>
      <c r="E71" s="11" t="s">
        <v>2021</v>
      </c>
      <c r="F71" s="11" t="s">
        <v>568</v>
      </c>
      <c r="G71" s="11" t="s">
        <v>569</v>
      </c>
      <c r="H71" s="3"/>
      <c r="I71" s="3"/>
      <c r="J71" s="3"/>
      <c r="K71" s="3"/>
      <c r="L71" s="11" t="s">
        <v>17</v>
      </c>
      <c r="M71" s="3"/>
      <c r="N71" s="11" t="s">
        <v>2022</v>
      </c>
      <c r="O71" s="11"/>
      <c r="P71" s="17" t="s">
        <v>4234</v>
      </c>
    </row>
    <row r="72" spans="1:16" ht="16.5" x14ac:dyDescent="0.35">
      <c r="A72" s="24" t="s">
        <v>4235</v>
      </c>
      <c r="B72" s="26" t="s">
        <v>4262</v>
      </c>
      <c r="C72" s="74">
        <v>194999</v>
      </c>
      <c r="D72" s="11" t="s">
        <v>2024</v>
      </c>
      <c r="E72" s="11" t="s">
        <v>2025</v>
      </c>
      <c r="F72" s="11" t="s">
        <v>568</v>
      </c>
      <c r="G72" s="11" t="s">
        <v>569</v>
      </c>
      <c r="H72" s="3"/>
      <c r="I72" s="3"/>
      <c r="J72" s="3"/>
      <c r="K72" s="3"/>
      <c r="L72" s="11" t="s">
        <v>17</v>
      </c>
      <c r="M72" s="3"/>
      <c r="N72" s="11" t="s">
        <v>2026</v>
      </c>
      <c r="O72" s="11"/>
      <c r="P72" s="17" t="s">
        <v>4234</v>
      </c>
    </row>
    <row r="73" spans="1:16" ht="16.5" x14ac:dyDescent="0.35">
      <c r="A73" s="24" t="s">
        <v>4235</v>
      </c>
      <c r="B73" s="26" t="s">
        <v>4262</v>
      </c>
      <c r="C73" s="74">
        <v>195000</v>
      </c>
      <c r="D73" s="11" t="s">
        <v>2017</v>
      </c>
      <c r="E73" s="11" t="s">
        <v>2018</v>
      </c>
      <c r="F73" s="11" t="s">
        <v>568</v>
      </c>
      <c r="G73" s="11" t="s">
        <v>569</v>
      </c>
      <c r="H73" s="3"/>
      <c r="I73" s="3"/>
      <c r="J73" s="11">
        <v>97.73</v>
      </c>
      <c r="K73" s="11">
        <v>16.36</v>
      </c>
      <c r="L73" s="11" t="s">
        <v>17</v>
      </c>
      <c r="M73" s="3"/>
      <c r="N73" s="11" t="s">
        <v>2019</v>
      </c>
      <c r="O73" s="11"/>
      <c r="P73" s="17" t="s">
        <v>4234</v>
      </c>
    </row>
    <row r="74" spans="1:16" ht="16.5" x14ac:dyDescent="0.35">
      <c r="A74" s="24" t="s">
        <v>4235</v>
      </c>
      <c r="B74" s="26" t="s">
        <v>4262</v>
      </c>
      <c r="C74" s="74">
        <v>195001</v>
      </c>
      <c r="D74" s="11" t="s">
        <v>2014</v>
      </c>
      <c r="E74" s="11" t="s">
        <v>2015</v>
      </c>
      <c r="F74" s="11" t="s">
        <v>568</v>
      </c>
      <c r="G74" s="11" t="s">
        <v>569</v>
      </c>
      <c r="H74" s="3"/>
      <c r="I74" s="3"/>
      <c r="J74" s="3"/>
      <c r="K74" s="3"/>
      <c r="L74" s="11" t="s">
        <v>17</v>
      </c>
      <c r="M74" s="3"/>
      <c r="N74" s="11" t="s">
        <v>2016</v>
      </c>
      <c r="O74" s="11"/>
      <c r="P74" s="17" t="s">
        <v>4234</v>
      </c>
    </row>
    <row r="75" spans="1:16" ht="16.5" x14ac:dyDescent="0.35">
      <c r="A75" s="24" t="s">
        <v>4235</v>
      </c>
      <c r="B75" s="26" t="s">
        <v>4263</v>
      </c>
      <c r="C75" s="74">
        <v>195002</v>
      </c>
      <c r="D75" s="11" t="s">
        <v>573</v>
      </c>
      <c r="E75" s="11" t="s">
        <v>574</v>
      </c>
      <c r="F75" s="11" t="s">
        <v>572</v>
      </c>
      <c r="G75" s="11" t="s">
        <v>573</v>
      </c>
      <c r="H75" s="3"/>
      <c r="I75" s="3"/>
      <c r="J75" s="11">
        <v>97.71</v>
      </c>
      <c r="K75" s="11">
        <v>16.420000000000002</v>
      </c>
      <c r="L75" s="11" t="s">
        <v>17</v>
      </c>
      <c r="M75" s="3"/>
      <c r="N75" s="11" t="s">
        <v>2027</v>
      </c>
      <c r="O75" s="11"/>
      <c r="P75" s="17" t="s">
        <v>4234</v>
      </c>
    </row>
    <row r="76" spans="1:16" ht="16.5" x14ac:dyDescent="0.35">
      <c r="A76" s="24" t="s">
        <v>4235</v>
      </c>
      <c r="B76" s="26" t="s">
        <v>4264</v>
      </c>
      <c r="C76" s="74">
        <v>195003</v>
      </c>
      <c r="D76" s="11" t="s">
        <v>577</v>
      </c>
      <c r="E76" s="11" t="s">
        <v>578</v>
      </c>
      <c r="F76" s="11" t="s">
        <v>576</v>
      </c>
      <c r="G76" s="11" t="s">
        <v>577</v>
      </c>
      <c r="H76" s="3"/>
      <c r="I76" s="3"/>
      <c r="J76" s="11">
        <v>97.75</v>
      </c>
      <c r="K76" s="11">
        <v>16.46</v>
      </c>
      <c r="L76" s="11" t="s">
        <v>17</v>
      </c>
      <c r="M76" s="3"/>
      <c r="N76" s="11" t="s">
        <v>2031</v>
      </c>
      <c r="O76" s="11"/>
      <c r="P76" s="17" t="s">
        <v>4234</v>
      </c>
    </row>
    <row r="77" spans="1:16" ht="16.5" x14ac:dyDescent="0.35">
      <c r="A77" s="24" t="s">
        <v>4235</v>
      </c>
      <c r="B77" s="26" t="s">
        <v>4264</v>
      </c>
      <c r="C77" s="74">
        <v>195004</v>
      </c>
      <c r="D77" s="11" t="s">
        <v>2032</v>
      </c>
      <c r="E77" s="11" t="s">
        <v>2033</v>
      </c>
      <c r="F77" s="11" t="s">
        <v>576</v>
      </c>
      <c r="G77" s="11" t="s">
        <v>577</v>
      </c>
      <c r="H77" s="3"/>
      <c r="I77" s="3"/>
      <c r="J77" s="11">
        <v>97.79</v>
      </c>
      <c r="K77" s="11">
        <v>16.420000000000002</v>
      </c>
      <c r="L77" s="11" t="s">
        <v>17</v>
      </c>
      <c r="M77" s="3"/>
      <c r="N77" s="11" t="s">
        <v>2034</v>
      </c>
      <c r="O77" s="11"/>
      <c r="P77" s="17" t="s">
        <v>4234</v>
      </c>
    </row>
    <row r="78" spans="1:16" ht="16.5" x14ac:dyDescent="0.35">
      <c r="A78" s="24" t="s">
        <v>4235</v>
      </c>
      <c r="B78" s="26" t="s">
        <v>4264</v>
      </c>
      <c r="C78" s="74">
        <v>195005</v>
      </c>
      <c r="D78" s="11" t="s">
        <v>2035</v>
      </c>
      <c r="E78" s="11" t="s">
        <v>2036</v>
      </c>
      <c r="F78" s="11" t="s">
        <v>576</v>
      </c>
      <c r="G78" s="11" t="s">
        <v>577</v>
      </c>
      <c r="H78" s="3"/>
      <c r="I78" s="3"/>
      <c r="J78" s="11">
        <v>97.78</v>
      </c>
      <c r="K78" s="11">
        <v>16.46</v>
      </c>
      <c r="L78" s="11" t="s">
        <v>17</v>
      </c>
      <c r="M78" s="3"/>
      <c r="N78" s="11" t="s">
        <v>2037</v>
      </c>
      <c r="O78" s="11"/>
      <c r="P78" s="17" t="s">
        <v>4234</v>
      </c>
    </row>
    <row r="79" spans="1:16" ht="16.5" x14ac:dyDescent="0.35">
      <c r="A79" s="24" t="s">
        <v>4235</v>
      </c>
      <c r="B79" s="26" t="s">
        <v>4264</v>
      </c>
      <c r="C79" s="74">
        <v>195006</v>
      </c>
      <c r="D79" s="11" t="s">
        <v>2028</v>
      </c>
      <c r="E79" s="11" t="s">
        <v>2029</v>
      </c>
      <c r="F79" s="11" t="s">
        <v>576</v>
      </c>
      <c r="G79" s="11" t="s">
        <v>577</v>
      </c>
      <c r="H79" s="3"/>
      <c r="I79" s="3"/>
      <c r="J79" s="11">
        <v>97.79</v>
      </c>
      <c r="K79" s="11">
        <v>16.45</v>
      </c>
      <c r="L79" s="11" t="s">
        <v>17</v>
      </c>
      <c r="M79" s="3"/>
      <c r="N79" s="11" t="s">
        <v>2030</v>
      </c>
      <c r="O79" s="11"/>
      <c r="P79" s="17" t="s">
        <v>4234</v>
      </c>
    </row>
    <row r="80" spans="1:16" ht="16.5" x14ac:dyDescent="0.35">
      <c r="A80" s="24" t="s">
        <v>4235</v>
      </c>
      <c r="B80" s="26" t="s">
        <v>4265</v>
      </c>
      <c r="C80" s="74">
        <v>195007</v>
      </c>
      <c r="D80" s="11" t="s">
        <v>581</v>
      </c>
      <c r="E80" s="11" t="s">
        <v>582</v>
      </c>
      <c r="F80" s="11" t="s">
        <v>580</v>
      </c>
      <c r="G80" s="11" t="s">
        <v>581</v>
      </c>
      <c r="H80" s="3"/>
      <c r="I80" s="3"/>
      <c r="J80" s="11">
        <v>97.85</v>
      </c>
      <c r="K80" s="11">
        <v>16.45</v>
      </c>
      <c r="L80" s="11" t="s">
        <v>17</v>
      </c>
      <c r="M80" s="3"/>
      <c r="N80" s="11" t="s">
        <v>2041</v>
      </c>
      <c r="O80" s="11"/>
      <c r="P80" s="17" t="s">
        <v>4234</v>
      </c>
    </row>
    <row r="81" spans="1:16" ht="16.5" x14ac:dyDescent="0.35">
      <c r="A81" s="24" t="s">
        <v>4235</v>
      </c>
      <c r="B81" s="26" t="s">
        <v>4265</v>
      </c>
      <c r="C81" s="74">
        <v>195008</v>
      </c>
      <c r="D81" s="11" t="s">
        <v>2042</v>
      </c>
      <c r="E81" s="11" t="s">
        <v>2043</v>
      </c>
      <c r="F81" s="11" t="s">
        <v>580</v>
      </c>
      <c r="G81" s="11" t="s">
        <v>581</v>
      </c>
      <c r="H81" s="3"/>
      <c r="I81" s="3"/>
      <c r="J81" s="11">
        <v>97.83</v>
      </c>
      <c r="K81" s="11">
        <v>16.47</v>
      </c>
      <c r="L81" s="11" t="s">
        <v>17</v>
      </c>
      <c r="M81" s="3"/>
      <c r="N81" s="11" t="s">
        <v>2044</v>
      </c>
      <c r="O81" s="11"/>
      <c r="P81" s="17" t="s">
        <v>4234</v>
      </c>
    </row>
    <row r="82" spans="1:16" ht="16.5" x14ac:dyDescent="0.35">
      <c r="A82" s="24" t="s">
        <v>4235</v>
      </c>
      <c r="B82" s="26" t="s">
        <v>4265</v>
      </c>
      <c r="C82" s="74">
        <v>195009</v>
      </c>
      <c r="D82" s="11" t="s">
        <v>2038</v>
      </c>
      <c r="E82" s="11" t="s">
        <v>2039</v>
      </c>
      <c r="F82" s="11" t="s">
        <v>580</v>
      </c>
      <c r="G82" s="11" t="s">
        <v>581</v>
      </c>
      <c r="H82" s="3"/>
      <c r="I82" s="3"/>
      <c r="J82" s="11">
        <v>97.83</v>
      </c>
      <c r="K82" s="11">
        <v>16.45</v>
      </c>
      <c r="L82" s="11" t="s">
        <v>17</v>
      </c>
      <c r="M82" s="3"/>
      <c r="N82" s="11" t="s">
        <v>2040</v>
      </c>
      <c r="O82" s="11"/>
      <c r="P82" s="17" t="s">
        <v>4234</v>
      </c>
    </row>
    <row r="83" spans="1:16" ht="16.5" x14ac:dyDescent="0.35">
      <c r="A83" s="24" t="s">
        <v>4235</v>
      </c>
      <c r="B83" s="26" t="s">
        <v>4266</v>
      </c>
      <c r="C83" s="74">
        <v>195010</v>
      </c>
      <c r="D83" s="11" t="s">
        <v>585</v>
      </c>
      <c r="E83" s="11" t="s">
        <v>586</v>
      </c>
      <c r="F83" s="11" t="s">
        <v>584</v>
      </c>
      <c r="G83" s="11" t="s">
        <v>585</v>
      </c>
      <c r="H83" s="3"/>
      <c r="I83" s="3"/>
      <c r="J83" s="3"/>
      <c r="K83" s="3"/>
      <c r="L83" s="11" t="s">
        <v>17</v>
      </c>
      <c r="M83" s="3"/>
      <c r="N83" s="11" t="s">
        <v>2045</v>
      </c>
      <c r="O83" s="11"/>
      <c r="P83" s="17" t="s">
        <v>4234</v>
      </c>
    </row>
    <row r="84" spans="1:16" ht="16.5" x14ac:dyDescent="0.35">
      <c r="A84" s="24" t="s">
        <v>4235</v>
      </c>
      <c r="B84" s="26" t="s">
        <v>4267</v>
      </c>
      <c r="C84" s="74">
        <v>195011</v>
      </c>
      <c r="D84" s="11" t="s">
        <v>589</v>
      </c>
      <c r="E84" s="11" t="s">
        <v>590</v>
      </c>
      <c r="F84" s="11" t="s">
        <v>588</v>
      </c>
      <c r="G84" s="11" t="s">
        <v>589</v>
      </c>
      <c r="H84" s="3"/>
      <c r="I84" s="3"/>
      <c r="J84" s="11">
        <v>97.8</v>
      </c>
      <c r="K84" s="11">
        <v>16.3</v>
      </c>
      <c r="L84" s="11" t="s">
        <v>17</v>
      </c>
      <c r="M84" s="3"/>
      <c r="N84" s="11" t="s">
        <v>2065</v>
      </c>
      <c r="O84" s="11"/>
      <c r="P84" s="17" t="s">
        <v>4234</v>
      </c>
    </row>
    <row r="85" spans="1:16" ht="16.5" x14ac:dyDescent="0.35">
      <c r="A85" s="24" t="s">
        <v>4235</v>
      </c>
      <c r="B85" s="26" t="s">
        <v>4267</v>
      </c>
      <c r="C85" s="74">
        <v>195012</v>
      </c>
      <c r="D85" s="11" t="s">
        <v>2052</v>
      </c>
      <c r="E85" s="11" t="s">
        <v>2053</v>
      </c>
      <c r="F85" s="11" t="s">
        <v>588</v>
      </c>
      <c r="G85" s="11" t="s">
        <v>589</v>
      </c>
      <c r="H85" s="3"/>
      <c r="I85" s="3"/>
      <c r="J85" s="3"/>
      <c r="K85" s="3"/>
      <c r="L85" s="11" t="s">
        <v>17</v>
      </c>
      <c r="M85" s="3"/>
      <c r="N85" s="11" t="s">
        <v>2054</v>
      </c>
      <c r="O85" s="11"/>
      <c r="P85" s="17" t="s">
        <v>4234</v>
      </c>
    </row>
    <row r="86" spans="1:16" ht="16.5" x14ac:dyDescent="0.35">
      <c r="A86" s="24" t="s">
        <v>4235</v>
      </c>
      <c r="B86" s="26" t="s">
        <v>4267</v>
      </c>
      <c r="C86" s="74">
        <v>195013</v>
      </c>
      <c r="D86" s="11" t="s">
        <v>1389</v>
      </c>
      <c r="E86" s="11" t="s">
        <v>1390</v>
      </c>
      <c r="F86" s="11" t="s">
        <v>588</v>
      </c>
      <c r="G86" s="11" t="s">
        <v>589</v>
      </c>
      <c r="H86" s="3"/>
      <c r="I86" s="3"/>
      <c r="J86" s="11">
        <v>97.78</v>
      </c>
      <c r="K86" s="11">
        <v>16.29</v>
      </c>
      <c r="L86" s="11" t="s">
        <v>17</v>
      </c>
      <c r="M86" s="3"/>
      <c r="N86" s="11" t="s">
        <v>2064</v>
      </c>
      <c r="O86" s="11"/>
      <c r="P86" s="17" t="s">
        <v>4234</v>
      </c>
    </row>
    <row r="87" spans="1:16" ht="16.5" x14ac:dyDescent="0.35">
      <c r="A87" s="24" t="s">
        <v>4235</v>
      </c>
      <c r="B87" s="26" t="s">
        <v>4267</v>
      </c>
      <c r="C87" s="74">
        <v>195014</v>
      </c>
      <c r="D87" s="11" t="s">
        <v>2066</v>
      </c>
      <c r="E87" s="11" t="s">
        <v>2067</v>
      </c>
      <c r="F87" s="11" t="s">
        <v>588</v>
      </c>
      <c r="G87" s="11" t="s">
        <v>589</v>
      </c>
      <c r="H87" s="3"/>
      <c r="I87" s="3"/>
      <c r="J87" s="11">
        <v>97.79</v>
      </c>
      <c r="K87" s="11">
        <v>16.29</v>
      </c>
      <c r="L87" s="11" t="s">
        <v>17</v>
      </c>
      <c r="M87" s="3"/>
      <c r="N87" s="11" t="s">
        <v>2068</v>
      </c>
      <c r="O87" s="11"/>
      <c r="P87" s="17" t="s">
        <v>4234</v>
      </c>
    </row>
    <row r="88" spans="1:16" ht="16.5" x14ac:dyDescent="0.35">
      <c r="A88" s="24" t="s">
        <v>4235</v>
      </c>
      <c r="B88" s="26" t="s">
        <v>4267</v>
      </c>
      <c r="C88" s="74">
        <v>195015</v>
      </c>
      <c r="D88" s="11" t="s">
        <v>2061</v>
      </c>
      <c r="E88" s="11" t="s">
        <v>2062</v>
      </c>
      <c r="F88" s="11" t="s">
        <v>588</v>
      </c>
      <c r="G88" s="11" t="s">
        <v>589</v>
      </c>
      <c r="H88" s="3"/>
      <c r="I88" s="3"/>
      <c r="J88" s="11">
        <v>97.83</v>
      </c>
      <c r="K88" s="11">
        <v>16.32</v>
      </c>
      <c r="L88" s="11" t="s">
        <v>17</v>
      </c>
      <c r="M88" s="3"/>
      <c r="N88" s="11" t="s">
        <v>2063</v>
      </c>
      <c r="O88" s="11"/>
      <c r="P88" s="17" t="s">
        <v>4234</v>
      </c>
    </row>
    <row r="89" spans="1:16" ht="16.5" x14ac:dyDescent="0.35">
      <c r="A89" s="24" t="s">
        <v>4235</v>
      </c>
      <c r="B89" s="26" t="s">
        <v>4267</v>
      </c>
      <c r="C89" s="74">
        <v>195016</v>
      </c>
      <c r="D89" s="11" t="s">
        <v>2046</v>
      </c>
      <c r="E89" s="11" t="s">
        <v>2047</v>
      </c>
      <c r="F89" s="11" t="s">
        <v>588</v>
      </c>
      <c r="G89" s="11" t="s">
        <v>589</v>
      </c>
      <c r="H89" s="3"/>
      <c r="I89" s="3"/>
      <c r="J89" s="11">
        <v>97.79</v>
      </c>
      <c r="K89" s="11">
        <v>16.28</v>
      </c>
      <c r="L89" s="11" t="s">
        <v>17</v>
      </c>
      <c r="M89" s="3"/>
      <c r="N89" s="11" t="s">
        <v>2048</v>
      </c>
      <c r="O89" s="11"/>
      <c r="P89" s="17" t="s">
        <v>4234</v>
      </c>
    </row>
    <row r="90" spans="1:16" ht="16.5" x14ac:dyDescent="0.35">
      <c r="A90" s="24" t="s">
        <v>4235</v>
      </c>
      <c r="B90" s="26" t="s">
        <v>4267</v>
      </c>
      <c r="C90" s="74">
        <v>195017</v>
      </c>
      <c r="D90" s="11" t="s">
        <v>2055</v>
      </c>
      <c r="E90" s="11" t="s">
        <v>2056</v>
      </c>
      <c r="F90" s="11" t="s">
        <v>588</v>
      </c>
      <c r="G90" s="11" t="s">
        <v>589</v>
      </c>
      <c r="H90" s="3"/>
      <c r="I90" s="3"/>
      <c r="J90" s="11">
        <v>97.81</v>
      </c>
      <c r="K90" s="11">
        <v>16.309999999999999</v>
      </c>
      <c r="L90" s="11" t="s">
        <v>17</v>
      </c>
      <c r="M90" s="3"/>
      <c r="N90" s="11" t="s">
        <v>2057</v>
      </c>
      <c r="O90" s="11"/>
      <c r="P90" s="17" t="s">
        <v>4234</v>
      </c>
    </row>
    <row r="91" spans="1:16" ht="16.5" x14ac:dyDescent="0.35">
      <c r="A91" s="24" t="s">
        <v>4235</v>
      </c>
      <c r="B91" s="26" t="s">
        <v>4267</v>
      </c>
      <c r="C91" s="74">
        <v>195018</v>
      </c>
      <c r="D91" s="11" t="s">
        <v>2049</v>
      </c>
      <c r="E91" s="11" t="s">
        <v>2050</v>
      </c>
      <c r="F91" s="11" t="s">
        <v>588</v>
      </c>
      <c r="G91" s="11" t="s">
        <v>589</v>
      </c>
      <c r="H91" s="3"/>
      <c r="I91" s="3"/>
      <c r="J91" s="11">
        <v>97.77</v>
      </c>
      <c r="K91" s="11">
        <v>16.309999999999999</v>
      </c>
      <c r="L91" s="11" t="s">
        <v>17</v>
      </c>
      <c r="M91" s="3"/>
      <c r="N91" s="11" t="s">
        <v>2051</v>
      </c>
      <c r="O91" s="11"/>
      <c r="P91" s="17" t="s">
        <v>4234</v>
      </c>
    </row>
    <row r="92" spans="1:16" ht="16.5" x14ac:dyDescent="0.35">
      <c r="A92" s="24" t="s">
        <v>4235</v>
      </c>
      <c r="B92" s="26" t="s">
        <v>4267</v>
      </c>
      <c r="C92" s="74">
        <v>195019</v>
      </c>
      <c r="D92" s="11" t="s">
        <v>2058</v>
      </c>
      <c r="E92" s="11" t="s">
        <v>2059</v>
      </c>
      <c r="F92" s="11" t="s">
        <v>588</v>
      </c>
      <c r="G92" s="11" t="s">
        <v>589</v>
      </c>
      <c r="H92" s="3"/>
      <c r="I92" s="3"/>
      <c r="J92" s="11">
        <v>97.78</v>
      </c>
      <c r="K92" s="11">
        <v>16.3</v>
      </c>
      <c r="L92" s="11" t="s">
        <v>17</v>
      </c>
      <c r="M92" s="3"/>
      <c r="N92" s="11" t="s">
        <v>2060</v>
      </c>
      <c r="O92" s="11"/>
      <c r="P92" s="17" t="s">
        <v>4234</v>
      </c>
    </row>
    <row r="93" spans="1:16" ht="16.5" x14ac:dyDescent="0.35">
      <c r="A93" s="24" t="s">
        <v>4235</v>
      </c>
      <c r="B93" s="26" t="s">
        <v>7084</v>
      </c>
      <c r="C93" s="74">
        <v>195020</v>
      </c>
      <c r="D93" s="11" t="s">
        <v>593</v>
      </c>
      <c r="E93" s="11" t="s">
        <v>594</v>
      </c>
      <c r="F93" s="11" t="s">
        <v>592</v>
      </c>
      <c r="G93" s="11" t="s">
        <v>593</v>
      </c>
      <c r="H93" s="3"/>
      <c r="I93" s="3"/>
      <c r="J93" s="11">
        <v>97.81</v>
      </c>
      <c r="K93" s="11">
        <v>16.39</v>
      </c>
      <c r="L93" s="11" t="s">
        <v>17</v>
      </c>
      <c r="M93" s="3"/>
      <c r="N93" s="11" t="s">
        <v>7308</v>
      </c>
      <c r="O93" s="11"/>
      <c r="P93" s="17" t="s">
        <v>4234</v>
      </c>
    </row>
    <row r="94" spans="1:16" ht="16.5" x14ac:dyDescent="0.35">
      <c r="A94" s="24" t="s">
        <v>4235</v>
      </c>
      <c r="B94" s="26" t="s">
        <v>7084</v>
      </c>
      <c r="C94" s="74">
        <v>195021</v>
      </c>
      <c r="D94" s="11" t="s">
        <v>2055</v>
      </c>
      <c r="E94" s="11" t="s">
        <v>2056</v>
      </c>
      <c r="F94" s="11" t="s">
        <v>592</v>
      </c>
      <c r="G94" s="11" t="s">
        <v>593</v>
      </c>
      <c r="H94" s="3"/>
      <c r="I94" s="3"/>
      <c r="J94" s="11">
        <v>97.81</v>
      </c>
      <c r="K94" s="11">
        <v>16.38</v>
      </c>
      <c r="L94" s="11" t="s">
        <v>17</v>
      </c>
      <c r="M94" s="3"/>
      <c r="N94" s="11" t="s">
        <v>7309</v>
      </c>
      <c r="O94" s="11"/>
      <c r="P94" s="17" t="s">
        <v>4234</v>
      </c>
    </row>
    <row r="95" spans="1:16" ht="16.5" x14ac:dyDescent="0.35">
      <c r="A95" s="24" t="s">
        <v>4235</v>
      </c>
      <c r="B95" s="26" t="s">
        <v>7084</v>
      </c>
      <c r="C95" s="74">
        <v>195022</v>
      </c>
      <c r="D95" s="11" t="s">
        <v>2069</v>
      </c>
      <c r="E95" s="11" t="s">
        <v>2070</v>
      </c>
      <c r="F95" s="11" t="s">
        <v>592</v>
      </c>
      <c r="G95" s="11" t="s">
        <v>593</v>
      </c>
      <c r="H95" s="3"/>
      <c r="I95" s="3"/>
      <c r="J95" s="11">
        <v>97.81</v>
      </c>
      <c r="K95" s="11">
        <v>16.399999999999999</v>
      </c>
      <c r="L95" s="11" t="s">
        <v>17</v>
      </c>
      <c r="M95" s="3"/>
      <c r="N95" s="11" t="s">
        <v>7310</v>
      </c>
      <c r="O95" s="11"/>
      <c r="P95" s="17" t="s">
        <v>4234</v>
      </c>
    </row>
    <row r="96" spans="1:16" ht="16.5" x14ac:dyDescent="0.35">
      <c r="A96" s="24" t="s">
        <v>4235</v>
      </c>
      <c r="B96" s="26" t="s">
        <v>4268</v>
      </c>
      <c r="C96" s="74">
        <v>195023</v>
      </c>
      <c r="D96" s="11" t="s">
        <v>597</v>
      </c>
      <c r="E96" s="11" t="s">
        <v>598</v>
      </c>
      <c r="F96" s="11" t="s">
        <v>596</v>
      </c>
      <c r="G96" s="11" t="s">
        <v>597</v>
      </c>
      <c r="H96" s="3"/>
      <c r="I96" s="3"/>
      <c r="J96" s="11">
        <v>97.76</v>
      </c>
      <c r="K96" s="11">
        <v>16.52</v>
      </c>
      <c r="L96" s="11" t="s">
        <v>17</v>
      </c>
      <c r="M96" s="3"/>
      <c r="N96" s="11" t="s">
        <v>2071</v>
      </c>
      <c r="O96" s="11"/>
      <c r="P96" s="17" t="s">
        <v>4234</v>
      </c>
    </row>
    <row r="97" spans="1:16" ht="16.5" x14ac:dyDescent="0.35">
      <c r="A97" s="24" t="s">
        <v>4235</v>
      </c>
      <c r="B97" s="26" t="s">
        <v>4269</v>
      </c>
      <c r="C97" s="74">
        <v>195024</v>
      </c>
      <c r="D97" s="11" t="s">
        <v>601</v>
      </c>
      <c r="E97" s="11" t="s">
        <v>602</v>
      </c>
      <c r="F97" s="11" t="s">
        <v>600</v>
      </c>
      <c r="G97" s="11" t="s">
        <v>601</v>
      </c>
      <c r="H97" s="3"/>
      <c r="I97" s="3"/>
      <c r="J97" s="11">
        <v>97.7</v>
      </c>
      <c r="K97" s="11">
        <v>16.54</v>
      </c>
      <c r="L97" s="11" t="s">
        <v>17</v>
      </c>
      <c r="M97" s="3"/>
      <c r="N97" s="11" t="s">
        <v>2072</v>
      </c>
      <c r="O97" s="11"/>
      <c r="P97" s="17" t="s">
        <v>4234</v>
      </c>
    </row>
    <row r="98" spans="1:16" ht="16.5" x14ac:dyDescent="0.35">
      <c r="A98" s="24" t="s">
        <v>4235</v>
      </c>
      <c r="B98" s="26" t="s">
        <v>4270</v>
      </c>
      <c r="C98" s="74">
        <v>195025</v>
      </c>
      <c r="D98" s="11" t="s">
        <v>605</v>
      </c>
      <c r="E98" s="11" t="s">
        <v>606</v>
      </c>
      <c r="F98" s="11" t="s">
        <v>604</v>
      </c>
      <c r="G98" s="11" t="s">
        <v>605</v>
      </c>
      <c r="H98" s="3"/>
      <c r="I98" s="3"/>
      <c r="J98" s="11">
        <v>97.79</v>
      </c>
      <c r="K98" s="11">
        <v>16.329999999999998</v>
      </c>
      <c r="L98" s="11" t="s">
        <v>17</v>
      </c>
      <c r="M98" s="3"/>
      <c r="N98" s="11" t="s">
        <v>2074</v>
      </c>
      <c r="O98" s="11"/>
      <c r="P98" s="17" t="s">
        <v>4234</v>
      </c>
    </row>
    <row r="99" spans="1:16" ht="16.5" x14ac:dyDescent="0.35">
      <c r="A99" s="24" t="s">
        <v>4235</v>
      </c>
      <c r="B99" s="26" t="s">
        <v>4270</v>
      </c>
      <c r="C99" s="74">
        <v>195026</v>
      </c>
      <c r="D99" s="11" t="s">
        <v>1764</v>
      </c>
      <c r="E99" s="11" t="s">
        <v>66</v>
      </c>
      <c r="F99" s="11" t="s">
        <v>604</v>
      </c>
      <c r="G99" s="11" t="s">
        <v>605</v>
      </c>
      <c r="H99" s="3"/>
      <c r="I99" s="3"/>
      <c r="J99" s="11">
        <v>97.82</v>
      </c>
      <c r="K99" s="11">
        <v>16.36</v>
      </c>
      <c r="L99" s="11" t="s">
        <v>17</v>
      </c>
      <c r="M99" s="3"/>
      <c r="N99" s="11" t="s">
        <v>2073</v>
      </c>
      <c r="O99" s="11"/>
      <c r="P99" s="17" t="s">
        <v>4234</v>
      </c>
    </row>
    <row r="100" spans="1:16" ht="16.5" x14ac:dyDescent="0.35">
      <c r="A100" s="24" t="s">
        <v>4235</v>
      </c>
      <c r="B100" s="26" t="s">
        <v>4271</v>
      </c>
      <c r="C100" s="74">
        <v>195027</v>
      </c>
      <c r="D100" s="11" t="s">
        <v>609</v>
      </c>
      <c r="E100" s="11" t="s">
        <v>610</v>
      </c>
      <c r="F100" s="11" t="s">
        <v>608</v>
      </c>
      <c r="G100" s="11" t="s">
        <v>609</v>
      </c>
      <c r="H100" s="3"/>
      <c r="I100" s="3"/>
      <c r="J100" s="11">
        <v>97.71</v>
      </c>
      <c r="K100" s="11">
        <v>16.47</v>
      </c>
      <c r="L100" s="11" t="s">
        <v>17</v>
      </c>
      <c r="M100" s="3"/>
      <c r="N100" s="11" t="s">
        <v>2075</v>
      </c>
      <c r="O100" s="11"/>
      <c r="P100" s="17" t="s">
        <v>4234</v>
      </c>
    </row>
    <row r="101" spans="1:16" ht="16.5" x14ac:dyDescent="0.35">
      <c r="A101" s="24" t="s">
        <v>4235</v>
      </c>
      <c r="B101" s="26" t="s">
        <v>4271</v>
      </c>
      <c r="C101" s="74">
        <v>195028</v>
      </c>
      <c r="D101" s="11" t="s">
        <v>2076</v>
      </c>
      <c r="E101" s="11" t="s">
        <v>2077</v>
      </c>
      <c r="F101" s="11" t="s">
        <v>608</v>
      </c>
      <c r="G101" s="11" t="s">
        <v>609</v>
      </c>
      <c r="H101" s="3"/>
      <c r="I101" s="3"/>
      <c r="J101" s="3"/>
      <c r="K101" s="3"/>
      <c r="L101" s="11" t="s">
        <v>17</v>
      </c>
      <c r="M101" s="3"/>
      <c r="N101" s="11" t="s">
        <v>2078</v>
      </c>
      <c r="O101" s="11"/>
      <c r="P101" s="17" t="s">
        <v>4234</v>
      </c>
    </row>
    <row r="102" spans="1:16" ht="16.5" x14ac:dyDescent="0.35">
      <c r="A102" s="24" t="s">
        <v>4235</v>
      </c>
      <c r="B102" s="26" t="s">
        <v>4272</v>
      </c>
      <c r="C102" s="74">
        <v>195029</v>
      </c>
      <c r="D102" s="11" t="s">
        <v>613</v>
      </c>
      <c r="E102" s="11" t="s">
        <v>614</v>
      </c>
      <c r="F102" s="11" t="s">
        <v>612</v>
      </c>
      <c r="G102" s="11" t="s">
        <v>613</v>
      </c>
      <c r="H102" s="3"/>
      <c r="I102" s="3"/>
      <c r="J102" s="11">
        <v>97.94</v>
      </c>
      <c r="K102" s="11">
        <v>16.399999999999999</v>
      </c>
      <c r="L102" s="11" t="s">
        <v>17</v>
      </c>
      <c r="M102" s="3"/>
      <c r="N102" s="11" t="s">
        <v>2079</v>
      </c>
      <c r="O102" s="11"/>
      <c r="P102" s="17" t="s">
        <v>4234</v>
      </c>
    </row>
    <row r="103" spans="1:16" ht="16.5" x14ac:dyDescent="0.35">
      <c r="A103" s="24" t="s">
        <v>4235</v>
      </c>
      <c r="B103" s="26" t="s">
        <v>4272</v>
      </c>
      <c r="C103" s="74">
        <v>195030</v>
      </c>
      <c r="D103" s="11" t="s">
        <v>2080</v>
      </c>
      <c r="E103" s="11" t="s">
        <v>2081</v>
      </c>
      <c r="F103" s="11" t="s">
        <v>612</v>
      </c>
      <c r="G103" s="11" t="s">
        <v>613</v>
      </c>
      <c r="H103" s="3"/>
      <c r="I103" s="3"/>
      <c r="J103" s="3"/>
      <c r="K103" s="3"/>
      <c r="L103" s="11" t="s">
        <v>17</v>
      </c>
      <c r="M103" s="3"/>
      <c r="N103" s="11" t="s">
        <v>2082</v>
      </c>
      <c r="O103" s="11"/>
      <c r="P103" s="17" t="s">
        <v>4234</v>
      </c>
    </row>
    <row r="104" spans="1:16" ht="16.5" x14ac:dyDescent="0.35">
      <c r="A104" s="24" t="s">
        <v>4235</v>
      </c>
      <c r="B104" s="26" t="s">
        <v>4272</v>
      </c>
      <c r="C104" s="74">
        <v>220169</v>
      </c>
      <c r="D104" s="11" t="s">
        <v>2083</v>
      </c>
      <c r="E104" s="11" t="s">
        <v>2084</v>
      </c>
      <c r="F104" s="11" t="s">
        <v>612</v>
      </c>
      <c r="G104" s="11" t="s">
        <v>613</v>
      </c>
      <c r="H104" s="3"/>
      <c r="I104" s="3"/>
      <c r="J104" s="3"/>
      <c r="K104" s="3"/>
      <c r="L104" s="11" t="s">
        <v>17</v>
      </c>
      <c r="M104" s="11" t="s">
        <v>1958</v>
      </c>
      <c r="N104" s="3"/>
      <c r="O104" s="11"/>
      <c r="P104" s="17" t="s">
        <v>4234</v>
      </c>
    </row>
    <row r="105" spans="1:16" ht="16.5" x14ac:dyDescent="0.35">
      <c r="A105" s="24" t="s">
        <v>4235</v>
      </c>
      <c r="B105" s="26" t="s">
        <v>4273</v>
      </c>
      <c r="C105" s="74">
        <v>195031</v>
      </c>
      <c r="D105" s="11" t="s">
        <v>617</v>
      </c>
      <c r="E105" s="11" t="s">
        <v>618</v>
      </c>
      <c r="F105" s="11" t="s">
        <v>616</v>
      </c>
      <c r="G105" s="11" t="s">
        <v>617</v>
      </c>
      <c r="H105" s="3"/>
      <c r="I105" s="3"/>
      <c r="J105" s="11">
        <v>98.01</v>
      </c>
      <c r="K105" s="11">
        <v>16.2</v>
      </c>
      <c r="L105" s="11" t="s">
        <v>17</v>
      </c>
      <c r="M105" s="3"/>
      <c r="N105" s="11" t="s">
        <v>2106</v>
      </c>
      <c r="O105" s="11"/>
      <c r="P105" s="17" t="s">
        <v>4234</v>
      </c>
    </row>
    <row r="106" spans="1:16" ht="16.5" x14ac:dyDescent="0.35">
      <c r="A106" s="24" t="s">
        <v>4235</v>
      </c>
      <c r="B106" s="26" t="s">
        <v>4273</v>
      </c>
      <c r="C106" s="74">
        <v>195032</v>
      </c>
      <c r="D106" s="11" t="s">
        <v>1245</v>
      </c>
      <c r="E106" s="11" t="s">
        <v>1246</v>
      </c>
      <c r="F106" s="11" t="s">
        <v>616</v>
      </c>
      <c r="G106" s="11" t="s">
        <v>617</v>
      </c>
      <c r="H106" s="3"/>
      <c r="I106" s="3"/>
      <c r="J106" s="11">
        <v>98</v>
      </c>
      <c r="K106" s="11">
        <v>16.23</v>
      </c>
      <c r="L106" s="11" t="s">
        <v>17</v>
      </c>
      <c r="M106" s="3"/>
      <c r="N106" s="11" t="s">
        <v>2101</v>
      </c>
      <c r="O106" s="11"/>
      <c r="P106" s="17" t="s">
        <v>4234</v>
      </c>
    </row>
    <row r="107" spans="1:16" ht="16.5" x14ac:dyDescent="0.35">
      <c r="A107" s="24" t="s">
        <v>4235</v>
      </c>
      <c r="B107" s="26" t="s">
        <v>4273</v>
      </c>
      <c r="C107" s="74">
        <v>195033</v>
      </c>
      <c r="D107" s="11" t="s">
        <v>2113</v>
      </c>
      <c r="E107" s="11" t="s">
        <v>1505</v>
      </c>
      <c r="F107" s="11" t="s">
        <v>616</v>
      </c>
      <c r="G107" s="11" t="s">
        <v>617</v>
      </c>
      <c r="H107" s="3"/>
      <c r="I107" s="3"/>
      <c r="J107" s="3"/>
      <c r="K107" s="3"/>
      <c r="L107" s="11" t="s">
        <v>17</v>
      </c>
      <c r="M107" s="3"/>
      <c r="N107" s="11" t="s">
        <v>2114</v>
      </c>
      <c r="O107" s="11"/>
      <c r="P107" s="17" t="s">
        <v>4234</v>
      </c>
    </row>
    <row r="108" spans="1:16" ht="16.5" x14ac:dyDescent="0.35">
      <c r="A108" s="24" t="s">
        <v>4235</v>
      </c>
      <c r="B108" s="26" t="s">
        <v>4273</v>
      </c>
      <c r="C108" s="74">
        <v>195034</v>
      </c>
      <c r="D108" s="11" t="s">
        <v>2098</v>
      </c>
      <c r="E108" s="11" t="s">
        <v>2099</v>
      </c>
      <c r="F108" s="11" t="s">
        <v>616</v>
      </c>
      <c r="G108" s="11" t="s">
        <v>617</v>
      </c>
      <c r="H108" s="3"/>
      <c r="I108" s="3"/>
      <c r="J108" s="3"/>
      <c r="K108" s="3"/>
      <c r="L108" s="11" t="s">
        <v>17</v>
      </c>
      <c r="M108" s="3"/>
      <c r="N108" s="11" t="s">
        <v>2100</v>
      </c>
      <c r="O108" s="11"/>
      <c r="P108" s="17" t="s">
        <v>4234</v>
      </c>
    </row>
    <row r="109" spans="1:16" ht="16.5" x14ac:dyDescent="0.35">
      <c r="A109" s="24" t="s">
        <v>4235</v>
      </c>
      <c r="B109" s="26" t="s">
        <v>4273</v>
      </c>
      <c r="C109" s="74">
        <v>195035</v>
      </c>
      <c r="D109" s="11" t="s">
        <v>2095</v>
      </c>
      <c r="E109" s="11" t="s">
        <v>2096</v>
      </c>
      <c r="F109" s="11" t="s">
        <v>616</v>
      </c>
      <c r="G109" s="11" t="s">
        <v>617</v>
      </c>
      <c r="H109" s="3"/>
      <c r="I109" s="3"/>
      <c r="J109" s="3"/>
      <c r="K109" s="3"/>
      <c r="L109" s="11" t="s">
        <v>17</v>
      </c>
      <c r="M109" s="3"/>
      <c r="N109" s="11" t="s">
        <v>2097</v>
      </c>
      <c r="O109" s="11"/>
      <c r="P109" s="17" t="s">
        <v>4234</v>
      </c>
    </row>
    <row r="110" spans="1:16" ht="16.5" x14ac:dyDescent="0.35">
      <c r="A110" s="24" t="s">
        <v>4235</v>
      </c>
      <c r="B110" s="26" t="s">
        <v>4273</v>
      </c>
      <c r="C110" s="74">
        <v>195036</v>
      </c>
      <c r="D110" s="11" t="s">
        <v>2085</v>
      </c>
      <c r="E110" s="11" t="s">
        <v>2086</v>
      </c>
      <c r="F110" s="11" t="s">
        <v>616</v>
      </c>
      <c r="G110" s="11" t="s">
        <v>617</v>
      </c>
      <c r="H110" s="3"/>
      <c r="I110" s="3"/>
      <c r="J110" s="3"/>
      <c r="K110" s="3"/>
      <c r="L110" s="11" t="s">
        <v>17</v>
      </c>
      <c r="M110" s="3"/>
      <c r="N110" s="11" t="s">
        <v>2087</v>
      </c>
      <c r="O110" s="11"/>
      <c r="P110" s="17" t="s">
        <v>4234</v>
      </c>
    </row>
    <row r="111" spans="1:16" ht="16.5" x14ac:dyDescent="0.35">
      <c r="A111" s="24" t="s">
        <v>4235</v>
      </c>
      <c r="B111" s="26" t="s">
        <v>4273</v>
      </c>
      <c r="C111" s="74">
        <v>195037</v>
      </c>
      <c r="D111" s="11" t="s">
        <v>2092</v>
      </c>
      <c r="E111" s="11" t="s">
        <v>2093</v>
      </c>
      <c r="F111" s="11" t="s">
        <v>616</v>
      </c>
      <c r="G111" s="11" t="s">
        <v>617</v>
      </c>
      <c r="H111" s="3"/>
      <c r="I111" s="3"/>
      <c r="J111" s="3"/>
      <c r="K111" s="3"/>
      <c r="L111" s="11" t="s">
        <v>17</v>
      </c>
      <c r="M111" s="3"/>
      <c r="N111" s="11" t="s">
        <v>2094</v>
      </c>
      <c r="O111" s="11"/>
      <c r="P111" s="17" t="s">
        <v>4234</v>
      </c>
    </row>
    <row r="112" spans="1:16" ht="16.5" x14ac:dyDescent="0.35">
      <c r="A112" s="24" t="s">
        <v>4235</v>
      </c>
      <c r="B112" s="26" t="s">
        <v>4273</v>
      </c>
      <c r="C112" s="74">
        <v>195038</v>
      </c>
      <c r="D112" s="11" t="s">
        <v>2102</v>
      </c>
      <c r="E112" s="11" t="s">
        <v>2103</v>
      </c>
      <c r="F112" s="11" t="s">
        <v>616</v>
      </c>
      <c r="G112" s="11" t="s">
        <v>617</v>
      </c>
      <c r="H112" s="3"/>
      <c r="I112" s="3"/>
      <c r="J112" s="3"/>
      <c r="K112" s="3"/>
      <c r="L112" s="11" t="s">
        <v>17</v>
      </c>
      <c r="M112" s="11" t="s">
        <v>2104</v>
      </c>
      <c r="N112" s="11" t="s">
        <v>2105</v>
      </c>
      <c r="O112" s="11"/>
      <c r="P112" s="17" t="s">
        <v>4234</v>
      </c>
    </row>
    <row r="113" spans="1:16" ht="16.5" x14ac:dyDescent="0.35">
      <c r="A113" s="24" t="s">
        <v>4235</v>
      </c>
      <c r="B113" s="26" t="s">
        <v>4273</v>
      </c>
      <c r="C113" s="74">
        <v>195039</v>
      </c>
      <c r="D113" s="11" t="s">
        <v>2089</v>
      </c>
      <c r="E113" s="11" t="s">
        <v>2090</v>
      </c>
      <c r="F113" s="11" t="s">
        <v>616</v>
      </c>
      <c r="G113" s="11" t="s">
        <v>617</v>
      </c>
      <c r="H113" s="3"/>
      <c r="I113" s="3"/>
      <c r="J113" s="3"/>
      <c r="K113" s="3"/>
      <c r="L113" s="11" t="s">
        <v>17</v>
      </c>
      <c r="M113" s="3"/>
      <c r="N113" s="11" t="s">
        <v>2091</v>
      </c>
      <c r="O113" s="11"/>
      <c r="P113" s="17" t="s">
        <v>4234</v>
      </c>
    </row>
    <row r="114" spans="1:16" ht="16.5" x14ac:dyDescent="0.35">
      <c r="A114" s="24" t="s">
        <v>4235</v>
      </c>
      <c r="B114" s="26" t="s">
        <v>4273</v>
      </c>
      <c r="C114" s="74">
        <v>195040</v>
      </c>
      <c r="D114" s="11" t="s">
        <v>2042</v>
      </c>
      <c r="E114" s="11" t="s">
        <v>2043</v>
      </c>
      <c r="F114" s="11" t="s">
        <v>616</v>
      </c>
      <c r="G114" s="11" t="s">
        <v>617</v>
      </c>
      <c r="H114" s="3"/>
      <c r="I114" s="3"/>
      <c r="J114" s="3"/>
      <c r="K114" s="3"/>
      <c r="L114" s="11" t="s">
        <v>17</v>
      </c>
      <c r="M114" s="3"/>
      <c r="N114" s="11" t="s">
        <v>2088</v>
      </c>
      <c r="O114" s="11"/>
      <c r="P114" s="17" t="s">
        <v>4234</v>
      </c>
    </row>
    <row r="115" spans="1:16" ht="16.5" x14ac:dyDescent="0.35">
      <c r="A115" s="24" t="s">
        <v>4235</v>
      </c>
      <c r="B115" s="26" t="s">
        <v>4273</v>
      </c>
      <c r="C115" s="74">
        <v>220170</v>
      </c>
      <c r="D115" s="11" t="s">
        <v>2111</v>
      </c>
      <c r="E115" s="11" t="s">
        <v>2112</v>
      </c>
      <c r="F115" s="11" t="s">
        <v>616</v>
      </c>
      <c r="G115" s="11" t="s">
        <v>617</v>
      </c>
      <c r="H115" s="3"/>
      <c r="I115" s="3"/>
      <c r="J115" s="3"/>
      <c r="K115" s="3"/>
      <c r="L115" s="11" t="s">
        <v>17</v>
      </c>
      <c r="M115" s="11" t="s">
        <v>1958</v>
      </c>
      <c r="N115" s="3"/>
      <c r="O115" s="11"/>
      <c r="P115" s="17" t="s">
        <v>4234</v>
      </c>
    </row>
    <row r="116" spans="1:16" ht="16.5" x14ac:dyDescent="0.35">
      <c r="A116" s="24" t="s">
        <v>4235</v>
      </c>
      <c r="B116" s="26" t="s">
        <v>4273</v>
      </c>
      <c r="C116" s="74">
        <v>220171</v>
      </c>
      <c r="D116" s="11" t="s">
        <v>2109</v>
      </c>
      <c r="E116" s="11" t="s">
        <v>2110</v>
      </c>
      <c r="F116" s="11" t="s">
        <v>616</v>
      </c>
      <c r="G116" s="11" t="s">
        <v>617</v>
      </c>
      <c r="H116" s="3"/>
      <c r="I116" s="3"/>
      <c r="J116" s="3"/>
      <c r="K116" s="3"/>
      <c r="L116" s="11" t="s">
        <v>17</v>
      </c>
      <c r="M116" s="11" t="s">
        <v>1958</v>
      </c>
      <c r="N116" s="3"/>
      <c r="O116" s="11"/>
      <c r="P116" s="17" t="s">
        <v>4234</v>
      </c>
    </row>
    <row r="117" spans="1:16" ht="16.5" x14ac:dyDescent="0.35">
      <c r="A117" s="24" t="s">
        <v>4235</v>
      </c>
      <c r="B117" s="26" t="s">
        <v>4273</v>
      </c>
      <c r="C117" s="74">
        <v>220172</v>
      </c>
      <c r="D117" s="11" t="s">
        <v>2107</v>
      </c>
      <c r="E117" s="11" t="s">
        <v>2108</v>
      </c>
      <c r="F117" s="11" t="s">
        <v>616</v>
      </c>
      <c r="G117" s="11" t="s">
        <v>617</v>
      </c>
      <c r="H117" s="3"/>
      <c r="I117" s="3"/>
      <c r="J117" s="3"/>
      <c r="K117" s="3"/>
      <c r="L117" s="11" t="s">
        <v>17</v>
      </c>
      <c r="M117" s="11" t="s">
        <v>1958</v>
      </c>
      <c r="N117" s="3"/>
      <c r="O117" s="11"/>
      <c r="P117" s="17" t="s">
        <v>4234</v>
      </c>
    </row>
    <row r="118" spans="1:16" ht="16.5" x14ac:dyDescent="0.35">
      <c r="A118" s="24" t="s">
        <v>4235</v>
      </c>
      <c r="B118" s="26" t="s">
        <v>4274</v>
      </c>
      <c r="C118" s="74">
        <v>195041</v>
      </c>
      <c r="D118" s="11" t="s">
        <v>621</v>
      </c>
      <c r="E118" s="11" t="s">
        <v>622</v>
      </c>
      <c r="F118" s="11" t="s">
        <v>620</v>
      </c>
      <c r="G118" s="11" t="s">
        <v>621</v>
      </c>
      <c r="H118" s="3"/>
      <c r="I118" s="3"/>
      <c r="J118" s="11">
        <v>97.67</v>
      </c>
      <c r="K118" s="11">
        <v>16.54</v>
      </c>
      <c r="L118" s="11" t="s">
        <v>17</v>
      </c>
      <c r="M118" s="3"/>
      <c r="N118" s="11" t="s">
        <v>2115</v>
      </c>
      <c r="O118" s="11"/>
      <c r="P118" s="17" t="s">
        <v>4234</v>
      </c>
    </row>
    <row r="119" spans="1:16" ht="16.5" x14ac:dyDescent="0.35">
      <c r="A119" s="24" t="s">
        <v>4235</v>
      </c>
      <c r="B119" s="26" t="s">
        <v>4274</v>
      </c>
      <c r="C119" s="74">
        <v>195042</v>
      </c>
      <c r="D119" s="11" t="s">
        <v>2116</v>
      </c>
      <c r="E119" s="11" t="s">
        <v>2117</v>
      </c>
      <c r="F119" s="11" t="s">
        <v>620</v>
      </c>
      <c r="G119" s="11" t="s">
        <v>621</v>
      </c>
      <c r="H119" s="3"/>
      <c r="I119" s="3"/>
      <c r="J119" s="11">
        <v>97.68</v>
      </c>
      <c r="K119" s="11">
        <v>16.54</v>
      </c>
      <c r="L119" s="11" t="s">
        <v>17</v>
      </c>
      <c r="M119" s="3"/>
      <c r="N119" s="11" t="s">
        <v>2118</v>
      </c>
      <c r="O119" s="11"/>
      <c r="P119" s="17" t="s">
        <v>4234</v>
      </c>
    </row>
    <row r="120" spans="1:16" ht="16.5" x14ac:dyDescent="0.35">
      <c r="A120" s="24" t="s">
        <v>4235</v>
      </c>
      <c r="B120" s="26" t="s">
        <v>4274</v>
      </c>
      <c r="C120" s="74">
        <v>195043</v>
      </c>
      <c r="D120" s="11" t="s">
        <v>2119</v>
      </c>
      <c r="E120" s="11" t="s">
        <v>2120</v>
      </c>
      <c r="F120" s="11" t="s">
        <v>620</v>
      </c>
      <c r="G120" s="11" t="s">
        <v>621</v>
      </c>
      <c r="H120" s="3"/>
      <c r="I120" s="3"/>
      <c r="J120" s="3"/>
      <c r="K120" s="3"/>
      <c r="L120" s="11" t="s">
        <v>17</v>
      </c>
      <c r="M120" s="3"/>
      <c r="N120" s="11" t="s">
        <v>2121</v>
      </c>
      <c r="O120" s="11"/>
      <c r="P120" s="17" t="s">
        <v>4234</v>
      </c>
    </row>
    <row r="121" spans="1:16" ht="16.5" x14ac:dyDescent="0.35">
      <c r="A121" s="24" t="s">
        <v>4235</v>
      </c>
      <c r="B121" s="26" t="s">
        <v>4275</v>
      </c>
      <c r="C121" s="74">
        <v>195044</v>
      </c>
      <c r="D121" s="11" t="s">
        <v>625</v>
      </c>
      <c r="E121" s="11" t="s">
        <v>626</v>
      </c>
      <c r="F121" s="11" t="s">
        <v>624</v>
      </c>
      <c r="G121" s="11" t="s">
        <v>625</v>
      </c>
      <c r="H121" s="3"/>
      <c r="I121" s="3"/>
      <c r="J121" s="11">
        <v>97.7</v>
      </c>
      <c r="K121" s="11">
        <v>16.48</v>
      </c>
      <c r="L121" s="11" t="s">
        <v>17</v>
      </c>
      <c r="M121" s="3"/>
      <c r="N121" s="11" t="s">
        <v>2122</v>
      </c>
      <c r="O121" s="11"/>
      <c r="P121" s="17" t="s">
        <v>4234</v>
      </c>
    </row>
    <row r="122" spans="1:16" ht="16.5" x14ac:dyDescent="0.35">
      <c r="A122" s="24" t="s">
        <v>4235</v>
      </c>
      <c r="B122" s="26" t="s">
        <v>4275</v>
      </c>
      <c r="C122" s="74">
        <v>195045</v>
      </c>
      <c r="D122" s="11" t="s">
        <v>2123</v>
      </c>
      <c r="E122" s="11" t="s">
        <v>2124</v>
      </c>
      <c r="F122" s="11" t="s">
        <v>624</v>
      </c>
      <c r="G122" s="11" t="s">
        <v>625</v>
      </c>
      <c r="H122" s="3"/>
      <c r="I122" s="3"/>
      <c r="J122" s="3"/>
      <c r="K122" s="3"/>
      <c r="L122" s="11" t="s">
        <v>17</v>
      </c>
      <c r="M122" s="3"/>
      <c r="N122" s="11" t="s">
        <v>2125</v>
      </c>
      <c r="O122" s="11"/>
      <c r="P122" s="17" t="s">
        <v>4234</v>
      </c>
    </row>
    <row r="123" spans="1:16" ht="16.5" x14ac:dyDescent="0.35">
      <c r="A123" s="24" t="s">
        <v>4235</v>
      </c>
      <c r="B123" s="26" t="s">
        <v>4276</v>
      </c>
      <c r="C123" s="74">
        <v>195046</v>
      </c>
      <c r="D123" s="11" t="s">
        <v>629</v>
      </c>
      <c r="E123" s="11" t="s">
        <v>630</v>
      </c>
      <c r="F123" s="11" t="s">
        <v>628</v>
      </c>
      <c r="G123" s="11" t="s">
        <v>629</v>
      </c>
      <c r="H123" s="3"/>
      <c r="I123" s="3"/>
      <c r="J123" s="11">
        <v>97.8</v>
      </c>
      <c r="K123" s="11">
        <v>16.25</v>
      </c>
      <c r="L123" s="11" t="s">
        <v>17</v>
      </c>
      <c r="M123" s="3"/>
      <c r="N123" s="11" t="s">
        <v>2126</v>
      </c>
      <c r="O123" s="11"/>
      <c r="P123" s="17" t="s">
        <v>4234</v>
      </c>
    </row>
    <row r="124" spans="1:16" ht="16.5" x14ac:dyDescent="0.35">
      <c r="A124" s="24" t="s">
        <v>4235</v>
      </c>
      <c r="B124" s="26" t="s">
        <v>7085</v>
      </c>
      <c r="C124" s="74">
        <v>195047</v>
      </c>
      <c r="D124" s="11" t="s">
        <v>633</v>
      </c>
      <c r="E124" s="11" t="s">
        <v>634</v>
      </c>
      <c r="F124" s="11" t="s">
        <v>632</v>
      </c>
      <c r="G124" s="11" t="s">
        <v>633</v>
      </c>
      <c r="H124" s="3"/>
      <c r="I124" s="3"/>
      <c r="J124" s="11">
        <v>97.92</v>
      </c>
      <c r="K124" s="11">
        <v>16.29</v>
      </c>
      <c r="L124" s="11" t="s">
        <v>17</v>
      </c>
      <c r="M124" s="3"/>
      <c r="N124" s="11" t="s">
        <v>7311</v>
      </c>
      <c r="O124" s="11"/>
      <c r="P124" s="17" t="s">
        <v>4234</v>
      </c>
    </row>
    <row r="125" spans="1:16" ht="16.5" x14ac:dyDescent="0.35">
      <c r="A125" s="24" t="s">
        <v>4235</v>
      </c>
      <c r="B125" s="26" t="s">
        <v>7085</v>
      </c>
      <c r="C125" s="74">
        <v>195048</v>
      </c>
      <c r="D125" s="11" t="s">
        <v>2127</v>
      </c>
      <c r="E125" s="11" t="s">
        <v>2128</v>
      </c>
      <c r="F125" s="11" t="s">
        <v>632</v>
      </c>
      <c r="G125" s="11" t="s">
        <v>633</v>
      </c>
      <c r="H125" s="3"/>
      <c r="I125" s="3"/>
      <c r="J125" s="11">
        <v>97.94</v>
      </c>
      <c r="K125" s="11">
        <v>16.28</v>
      </c>
      <c r="L125" s="11" t="s">
        <v>17</v>
      </c>
      <c r="M125" s="3"/>
      <c r="N125" s="11" t="s">
        <v>7312</v>
      </c>
      <c r="O125" s="11"/>
      <c r="P125" s="17" t="s">
        <v>4234</v>
      </c>
    </row>
    <row r="126" spans="1:16" ht="16.5" x14ac:dyDescent="0.35">
      <c r="A126" s="24" t="s">
        <v>4235</v>
      </c>
      <c r="B126" s="26" t="s">
        <v>7085</v>
      </c>
      <c r="C126" s="74">
        <v>195049</v>
      </c>
      <c r="D126" s="11" t="s">
        <v>976</v>
      </c>
      <c r="E126" s="11" t="s">
        <v>977</v>
      </c>
      <c r="F126" s="11" t="s">
        <v>632</v>
      </c>
      <c r="G126" s="11" t="s">
        <v>633</v>
      </c>
      <c r="H126" s="3"/>
      <c r="I126" s="3"/>
      <c r="J126" s="11">
        <v>97.93</v>
      </c>
      <c r="K126" s="11">
        <v>16.29</v>
      </c>
      <c r="L126" s="11" t="s">
        <v>17</v>
      </c>
      <c r="M126" s="3"/>
      <c r="N126" s="11" t="s">
        <v>7313</v>
      </c>
      <c r="O126" s="11"/>
      <c r="P126" s="17" t="s">
        <v>4234</v>
      </c>
    </row>
    <row r="127" spans="1:16" ht="16.5" x14ac:dyDescent="0.35">
      <c r="A127" s="24" t="s">
        <v>4235</v>
      </c>
      <c r="B127" s="26" t="s">
        <v>7085</v>
      </c>
      <c r="C127" s="74">
        <v>195050</v>
      </c>
      <c r="D127" s="11" t="s">
        <v>2135</v>
      </c>
      <c r="E127" s="11" t="s">
        <v>2136</v>
      </c>
      <c r="F127" s="11" t="s">
        <v>632</v>
      </c>
      <c r="G127" s="11" t="s">
        <v>633</v>
      </c>
      <c r="H127" s="3"/>
      <c r="I127" s="3"/>
      <c r="J127" s="11">
        <v>97.91</v>
      </c>
      <c r="K127" s="11">
        <v>16.3</v>
      </c>
      <c r="L127" s="11" t="s">
        <v>17</v>
      </c>
      <c r="M127" s="3"/>
      <c r="N127" s="11" t="s">
        <v>7314</v>
      </c>
      <c r="O127" s="11"/>
      <c r="P127" s="17" t="s">
        <v>4234</v>
      </c>
    </row>
    <row r="128" spans="1:16" ht="16.5" x14ac:dyDescent="0.35">
      <c r="A128" s="24" t="s">
        <v>4235</v>
      </c>
      <c r="B128" s="26" t="s">
        <v>7085</v>
      </c>
      <c r="C128" s="74">
        <v>195051</v>
      </c>
      <c r="D128" s="11" t="s">
        <v>2133</v>
      </c>
      <c r="E128" s="11" t="s">
        <v>2134</v>
      </c>
      <c r="F128" s="11" t="s">
        <v>632</v>
      </c>
      <c r="G128" s="11" t="s">
        <v>633</v>
      </c>
      <c r="H128" s="3"/>
      <c r="I128" s="3"/>
      <c r="J128" s="11">
        <v>97.93</v>
      </c>
      <c r="K128" s="11">
        <v>16.28</v>
      </c>
      <c r="L128" s="11" t="s">
        <v>17</v>
      </c>
      <c r="M128" s="3"/>
      <c r="N128" s="11" t="s">
        <v>7315</v>
      </c>
      <c r="O128" s="11"/>
      <c r="P128" s="17" t="s">
        <v>4234</v>
      </c>
    </row>
    <row r="129" spans="1:16" ht="16.5" x14ac:dyDescent="0.35">
      <c r="A129" s="24" t="s">
        <v>4235</v>
      </c>
      <c r="B129" s="26" t="s">
        <v>7085</v>
      </c>
      <c r="C129" s="74">
        <v>195052</v>
      </c>
      <c r="D129" s="11" t="s">
        <v>2129</v>
      </c>
      <c r="E129" s="11" t="s">
        <v>2130</v>
      </c>
      <c r="F129" s="11" t="s">
        <v>632</v>
      </c>
      <c r="G129" s="11" t="s">
        <v>633</v>
      </c>
      <c r="H129" s="3"/>
      <c r="I129" s="3"/>
      <c r="J129" s="11">
        <v>97.92</v>
      </c>
      <c r="K129" s="11">
        <v>16.3</v>
      </c>
      <c r="L129" s="11" t="s">
        <v>17</v>
      </c>
      <c r="M129" s="3"/>
      <c r="N129" s="11" t="s">
        <v>7316</v>
      </c>
      <c r="O129" s="11"/>
      <c r="P129" s="17" t="s">
        <v>4234</v>
      </c>
    </row>
    <row r="130" spans="1:16" ht="16.5" x14ac:dyDescent="0.35">
      <c r="A130" s="24" t="s">
        <v>4235</v>
      </c>
      <c r="B130" s="26" t="s">
        <v>7085</v>
      </c>
      <c r="C130" s="74">
        <v>220173</v>
      </c>
      <c r="D130" s="11" t="s">
        <v>2131</v>
      </c>
      <c r="E130" s="11" t="s">
        <v>2132</v>
      </c>
      <c r="F130" s="11" t="s">
        <v>632</v>
      </c>
      <c r="G130" s="11" t="s">
        <v>633</v>
      </c>
      <c r="H130" s="3"/>
      <c r="I130" s="3"/>
      <c r="J130" s="3"/>
      <c r="K130" s="3"/>
      <c r="L130" s="11" t="s">
        <v>17</v>
      </c>
      <c r="M130" s="11" t="s">
        <v>1958</v>
      </c>
      <c r="N130" s="3"/>
      <c r="O130" s="11"/>
      <c r="P130" s="17" t="s">
        <v>4234</v>
      </c>
    </row>
    <row r="131" spans="1:16" ht="16.5" x14ac:dyDescent="0.35">
      <c r="A131" s="24" t="s">
        <v>4235</v>
      </c>
      <c r="B131" s="26" t="s">
        <v>4277</v>
      </c>
      <c r="C131" s="74">
        <v>195053</v>
      </c>
      <c r="D131" s="11" t="s">
        <v>637</v>
      </c>
      <c r="E131" s="11" t="s">
        <v>638</v>
      </c>
      <c r="F131" s="11" t="s">
        <v>636</v>
      </c>
      <c r="G131" s="11" t="s">
        <v>637</v>
      </c>
      <c r="H131" s="3"/>
      <c r="I131" s="3"/>
      <c r="J131" s="11">
        <v>97.71</v>
      </c>
      <c r="K131" s="11">
        <v>16.559999999999999</v>
      </c>
      <c r="L131" s="11" t="s">
        <v>17</v>
      </c>
      <c r="M131" s="3"/>
      <c r="N131" s="11" t="s">
        <v>2137</v>
      </c>
      <c r="O131" s="11"/>
      <c r="P131" s="17" t="s">
        <v>4234</v>
      </c>
    </row>
    <row r="132" spans="1:16" ht="16.5" x14ac:dyDescent="0.35">
      <c r="A132" s="24" t="s">
        <v>4235</v>
      </c>
      <c r="B132" s="26" t="s">
        <v>4277</v>
      </c>
      <c r="C132" s="74">
        <v>195054</v>
      </c>
      <c r="D132" s="11" t="s">
        <v>2138</v>
      </c>
      <c r="E132" s="11" t="s">
        <v>2139</v>
      </c>
      <c r="F132" s="11" t="s">
        <v>636</v>
      </c>
      <c r="G132" s="11" t="s">
        <v>637</v>
      </c>
      <c r="H132" s="3"/>
      <c r="I132" s="3"/>
      <c r="J132" s="11">
        <v>97.72</v>
      </c>
      <c r="K132" s="11">
        <v>16.559999999999999</v>
      </c>
      <c r="L132" s="11" t="s">
        <v>17</v>
      </c>
      <c r="M132" s="3"/>
      <c r="N132" s="11" t="s">
        <v>2140</v>
      </c>
      <c r="O132" s="11"/>
      <c r="P132" s="17" t="s">
        <v>4234</v>
      </c>
    </row>
    <row r="133" spans="1:16" ht="16.5" x14ac:dyDescent="0.35">
      <c r="A133" s="24" t="s">
        <v>4235</v>
      </c>
      <c r="B133" s="26" t="s">
        <v>4277</v>
      </c>
      <c r="C133" s="74">
        <v>195055</v>
      </c>
      <c r="D133" s="11" t="s">
        <v>2141</v>
      </c>
      <c r="E133" s="11" t="s">
        <v>2142</v>
      </c>
      <c r="F133" s="11" t="s">
        <v>636</v>
      </c>
      <c r="G133" s="11" t="s">
        <v>637</v>
      </c>
      <c r="H133" s="3"/>
      <c r="I133" s="3"/>
      <c r="J133" s="3"/>
      <c r="K133" s="3"/>
      <c r="L133" s="11" t="s">
        <v>17</v>
      </c>
      <c r="M133" s="3"/>
      <c r="N133" s="11" t="s">
        <v>2143</v>
      </c>
      <c r="O133" s="11"/>
      <c r="P133" s="17" t="s">
        <v>4234</v>
      </c>
    </row>
    <row r="134" spans="1:16" ht="16.5" x14ac:dyDescent="0.35">
      <c r="A134" s="24" t="s">
        <v>4235</v>
      </c>
      <c r="B134" s="26" t="s">
        <v>4278</v>
      </c>
      <c r="C134" s="74">
        <v>195056</v>
      </c>
      <c r="D134" s="11" t="s">
        <v>641</v>
      </c>
      <c r="E134" s="11" t="s">
        <v>642</v>
      </c>
      <c r="F134" s="11" t="s">
        <v>640</v>
      </c>
      <c r="G134" s="11" t="s">
        <v>641</v>
      </c>
      <c r="H134" s="3"/>
      <c r="I134" s="3"/>
      <c r="J134" s="11">
        <v>97.78</v>
      </c>
      <c r="K134" s="11">
        <v>16.39</v>
      </c>
      <c r="L134" s="11" t="s">
        <v>17</v>
      </c>
      <c r="M134" s="3"/>
      <c r="N134" s="11" t="s">
        <v>2144</v>
      </c>
      <c r="O134" s="11"/>
      <c r="P134" s="17" t="s">
        <v>4234</v>
      </c>
    </row>
    <row r="135" spans="1:16" ht="16.5" x14ac:dyDescent="0.35">
      <c r="A135" s="24" t="s">
        <v>4235</v>
      </c>
      <c r="B135" s="26" t="s">
        <v>4279</v>
      </c>
      <c r="C135" s="74">
        <v>195057</v>
      </c>
      <c r="D135" s="11" t="s">
        <v>645</v>
      </c>
      <c r="E135" s="11" t="s">
        <v>646</v>
      </c>
      <c r="F135" s="11" t="s">
        <v>644</v>
      </c>
      <c r="G135" s="11" t="s">
        <v>645</v>
      </c>
      <c r="H135" s="3"/>
      <c r="I135" s="3"/>
      <c r="J135" s="11">
        <v>97.97</v>
      </c>
      <c r="K135" s="11">
        <v>16.309999999999999</v>
      </c>
      <c r="L135" s="11" t="s">
        <v>17</v>
      </c>
      <c r="M135" s="3"/>
      <c r="N135" s="11" t="s">
        <v>2147</v>
      </c>
      <c r="O135" s="11"/>
      <c r="P135" s="17" t="s">
        <v>4234</v>
      </c>
    </row>
    <row r="136" spans="1:16" ht="16.5" x14ac:dyDescent="0.35">
      <c r="A136" s="24" t="s">
        <v>4235</v>
      </c>
      <c r="B136" s="26" t="s">
        <v>4279</v>
      </c>
      <c r="C136" s="74">
        <v>195058</v>
      </c>
      <c r="D136" s="11" t="s">
        <v>2148</v>
      </c>
      <c r="E136" s="11" t="s">
        <v>2149</v>
      </c>
      <c r="F136" s="11" t="s">
        <v>644</v>
      </c>
      <c r="G136" s="11" t="s">
        <v>645</v>
      </c>
      <c r="H136" s="3"/>
      <c r="I136" s="3"/>
      <c r="J136" s="11">
        <v>98</v>
      </c>
      <c r="K136" s="11">
        <v>16.28</v>
      </c>
      <c r="L136" s="11" t="s">
        <v>17</v>
      </c>
      <c r="M136" s="3"/>
      <c r="N136" s="11" t="s">
        <v>2150</v>
      </c>
      <c r="O136" s="11"/>
      <c r="P136" s="17" t="s">
        <v>4234</v>
      </c>
    </row>
    <row r="137" spans="1:16" ht="16.5" x14ac:dyDescent="0.35">
      <c r="A137" s="24" t="s">
        <v>4235</v>
      </c>
      <c r="B137" s="26" t="s">
        <v>4279</v>
      </c>
      <c r="C137" s="74">
        <v>195059</v>
      </c>
      <c r="D137" s="11" t="s">
        <v>2151</v>
      </c>
      <c r="E137" s="11" t="s">
        <v>2152</v>
      </c>
      <c r="F137" s="11" t="s">
        <v>644</v>
      </c>
      <c r="G137" s="11" t="s">
        <v>645</v>
      </c>
      <c r="H137" s="3"/>
      <c r="I137" s="3"/>
      <c r="J137" s="11">
        <v>97.95</v>
      </c>
      <c r="K137" s="11">
        <v>16.309999999999999</v>
      </c>
      <c r="L137" s="11" t="s">
        <v>17</v>
      </c>
      <c r="M137" s="3"/>
      <c r="N137" s="11" t="s">
        <v>2153</v>
      </c>
      <c r="O137" s="11"/>
      <c r="P137" s="17" t="s">
        <v>4234</v>
      </c>
    </row>
    <row r="138" spans="1:16" ht="16.5" x14ac:dyDescent="0.35">
      <c r="A138" s="24" t="s">
        <v>4235</v>
      </c>
      <c r="B138" s="26" t="s">
        <v>4279</v>
      </c>
      <c r="C138" s="74">
        <v>195060</v>
      </c>
      <c r="D138" s="11" t="s">
        <v>2154</v>
      </c>
      <c r="E138" s="11" t="s">
        <v>2155</v>
      </c>
      <c r="F138" s="11" t="s">
        <v>644</v>
      </c>
      <c r="G138" s="11" t="s">
        <v>645</v>
      </c>
      <c r="H138" s="3"/>
      <c r="I138" s="3"/>
      <c r="J138" s="11">
        <v>97.96</v>
      </c>
      <c r="K138" s="11">
        <v>16.27</v>
      </c>
      <c r="L138" s="11" t="s">
        <v>17</v>
      </c>
      <c r="M138" s="3"/>
      <c r="N138" s="11" t="s">
        <v>2156</v>
      </c>
      <c r="O138" s="11"/>
      <c r="P138" s="17" t="s">
        <v>4234</v>
      </c>
    </row>
    <row r="139" spans="1:16" ht="16.5" x14ac:dyDescent="0.35">
      <c r="A139" s="24" t="s">
        <v>4235</v>
      </c>
      <c r="B139" s="26" t="s">
        <v>4279</v>
      </c>
      <c r="C139" s="74">
        <v>220174</v>
      </c>
      <c r="D139" s="11" t="s">
        <v>2145</v>
      </c>
      <c r="E139" s="11" t="s">
        <v>2146</v>
      </c>
      <c r="F139" s="11" t="s">
        <v>644</v>
      </c>
      <c r="G139" s="11" t="s">
        <v>645</v>
      </c>
      <c r="H139" s="3"/>
      <c r="I139" s="3"/>
      <c r="J139" s="3"/>
      <c r="K139" s="3"/>
      <c r="L139" s="11" t="s">
        <v>17</v>
      </c>
      <c r="M139" s="11" t="s">
        <v>1958</v>
      </c>
      <c r="N139" s="3"/>
      <c r="O139" s="11"/>
      <c r="P139" s="17" t="s">
        <v>4234</v>
      </c>
    </row>
    <row r="140" spans="1:16" ht="16.5" x14ac:dyDescent="0.35">
      <c r="A140" s="24" t="s">
        <v>4235</v>
      </c>
      <c r="B140" s="26" t="s">
        <v>4280</v>
      </c>
      <c r="C140" s="74">
        <v>195061</v>
      </c>
      <c r="D140" s="11" t="s">
        <v>649</v>
      </c>
      <c r="E140" s="11" t="s">
        <v>650</v>
      </c>
      <c r="F140" s="11" t="s">
        <v>648</v>
      </c>
      <c r="G140" s="11" t="s">
        <v>649</v>
      </c>
      <c r="H140" s="3"/>
      <c r="I140" s="3"/>
      <c r="J140" s="11">
        <v>97.91</v>
      </c>
      <c r="K140" s="11">
        <v>16.43</v>
      </c>
      <c r="L140" s="11" t="s">
        <v>17</v>
      </c>
      <c r="M140" s="3"/>
      <c r="N140" s="11" t="s">
        <v>2158</v>
      </c>
      <c r="O140" s="11"/>
      <c r="P140" s="17" t="s">
        <v>4234</v>
      </c>
    </row>
    <row r="141" spans="1:16" ht="16.5" x14ac:dyDescent="0.35">
      <c r="A141" s="24" t="s">
        <v>4235</v>
      </c>
      <c r="B141" s="26" t="s">
        <v>4280</v>
      </c>
      <c r="C141" s="74">
        <v>195062</v>
      </c>
      <c r="D141" s="11" t="s">
        <v>2159</v>
      </c>
      <c r="E141" s="11" t="s">
        <v>2160</v>
      </c>
      <c r="F141" s="11" t="s">
        <v>648</v>
      </c>
      <c r="G141" s="11" t="s">
        <v>649</v>
      </c>
      <c r="H141" s="3"/>
      <c r="I141" s="3"/>
      <c r="J141" s="11">
        <v>97.87</v>
      </c>
      <c r="K141" s="11">
        <v>16.43</v>
      </c>
      <c r="L141" s="11" t="s">
        <v>17</v>
      </c>
      <c r="M141" s="3"/>
      <c r="N141" s="11" t="s">
        <v>2161</v>
      </c>
      <c r="O141" s="11"/>
      <c r="P141" s="17" t="s">
        <v>4234</v>
      </c>
    </row>
    <row r="142" spans="1:16" ht="16.5" x14ac:dyDescent="0.35">
      <c r="A142" s="24" t="s">
        <v>4235</v>
      </c>
      <c r="B142" s="26" t="s">
        <v>4280</v>
      </c>
      <c r="C142" s="74">
        <v>195063</v>
      </c>
      <c r="D142" s="11" t="s">
        <v>521</v>
      </c>
      <c r="E142" s="11" t="s">
        <v>522</v>
      </c>
      <c r="F142" s="11" t="s">
        <v>648</v>
      </c>
      <c r="G142" s="11" t="s">
        <v>649</v>
      </c>
      <c r="H142" s="3"/>
      <c r="I142" s="3"/>
      <c r="J142" s="3"/>
      <c r="K142" s="3"/>
      <c r="L142" s="11" t="s">
        <v>17</v>
      </c>
      <c r="M142" s="3"/>
      <c r="N142" s="11" t="s">
        <v>2157</v>
      </c>
      <c r="O142" s="11"/>
      <c r="P142" s="17" t="s">
        <v>4234</v>
      </c>
    </row>
    <row r="143" spans="1:16" ht="16.5" x14ac:dyDescent="0.35">
      <c r="A143" s="24" t="s">
        <v>4235</v>
      </c>
      <c r="B143" s="26" t="s">
        <v>4281</v>
      </c>
      <c r="C143" s="74">
        <v>195064</v>
      </c>
      <c r="D143" s="11" t="s">
        <v>653</v>
      </c>
      <c r="E143" s="11" t="s">
        <v>654</v>
      </c>
      <c r="F143" s="11" t="s">
        <v>652</v>
      </c>
      <c r="G143" s="11" t="s">
        <v>653</v>
      </c>
      <c r="H143" s="3"/>
      <c r="I143" s="3"/>
      <c r="J143" s="11">
        <v>98.05</v>
      </c>
      <c r="K143" s="11">
        <v>16.149999999999999</v>
      </c>
      <c r="L143" s="11" t="s">
        <v>17</v>
      </c>
      <c r="M143" s="3"/>
      <c r="N143" s="11" t="s">
        <v>2162</v>
      </c>
      <c r="O143" s="11"/>
      <c r="P143" s="17" t="s">
        <v>4234</v>
      </c>
    </row>
    <row r="144" spans="1:16" ht="16.5" x14ac:dyDescent="0.35">
      <c r="A144" s="24" t="s">
        <v>4235</v>
      </c>
      <c r="B144" s="26" t="s">
        <v>4281</v>
      </c>
      <c r="C144" s="74">
        <v>195065</v>
      </c>
      <c r="D144" s="11" t="s">
        <v>2163</v>
      </c>
      <c r="E144" s="11" t="s">
        <v>2164</v>
      </c>
      <c r="F144" s="11" t="s">
        <v>652</v>
      </c>
      <c r="G144" s="11" t="s">
        <v>653</v>
      </c>
      <c r="H144" s="3"/>
      <c r="I144" s="3"/>
      <c r="J144" s="11">
        <v>98</v>
      </c>
      <c r="K144" s="11">
        <v>16.170000000000002</v>
      </c>
      <c r="L144" s="11" t="s">
        <v>17</v>
      </c>
      <c r="M144" s="3"/>
      <c r="N144" s="11" t="s">
        <v>2165</v>
      </c>
      <c r="O144" s="11"/>
      <c r="P144" s="17" t="s">
        <v>4234</v>
      </c>
    </row>
    <row r="145" spans="1:16" ht="16.5" x14ac:dyDescent="0.35">
      <c r="A145" s="24" t="s">
        <v>4235</v>
      </c>
      <c r="B145" s="26" t="s">
        <v>4281</v>
      </c>
      <c r="C145" s="74">
        <v>195066</v>
      </c>
      <c r="D145" s="11" t="s">
        <v>2138</v>
      </c>
      <c r="E145" s="11" t="s">
        <v>2139</v>
      </c>
      <c r="F145" s="11" t="s">
        <v>652</v>
      </c>
      <c r="G145" s="11" t="s">
        <v>653</v>
      </c>
      <c r="H145" s="3"/>
      <c r="I145" s="3"/>
      <c r="J145" s="11">
        <v>98.04</v>
      </c>
      <c r="K145" s="11">
        <v>16.149999999999999</v>
      </c>
      <c r="L145" s="11" t="s">
        <v>17</v>
      </c>
      <c r="M145" s="3"/>
      <c r="N145" s="11" t="s">
        <v>2166</v>
      </c>
      <c r="O145" s="11"/>
      <c r="P145" s="17" t="s">
        <v>4234</v>
      </c>
    </row>
    <row r="146" spans="1:16" ht="16.5" x14ac:dyDescent="0.35">
      <c r="A146" s="24" t="s">
        <v>4235</v>
      </c>
      <c r="B146" s="26" t="s">
        <v>4281</v>
      </c>
      <c r="C146" s="74">
        <v>195067</v>
      </c>
      <c r="D146" s="11" t="s">
        <v>2167</v>
      </c>
      <c r="E146" s="11" t="s">
        <v>2168</v>
      </c>
      <c r="F146" s="11" t="s">
        <v>652</v>
      </c>
      <c r="G146" s="11" t="s">
        <v>653</v>
      </c>
      <c r="H146" s="3"/>
      <c r="I146" s="3"/>
      <c r="J146" s="3"/>
      <c r="K146" s="3"/>
      <c r="L146" s="11" t="s">
        <v>17</v>
      </c>
      <c r="M146" s="3"/>
      <c r="N146" s="11" t="s">
        <v>2169</v>
      </c>
      <c r="O146" s="11"/>
      <c r="P146" s="17" t="s">
        <v>4234</v>
      </c>
    </row>
    <row r="147" spans="1:16" ht="16.5" x14ac:dyDescent="0.35">
      <c r="A147" s="24" t="s">
        <v>4235</v>
      </c>
      <c r="B147" s="26" t="s">
        <v>4281</v>
      </c>
      <c r="C147" s="74">
        <v>195068</v>
      </c>
      <c r="D147" s="11" t="s">
        <v>2170</v>
      </c>
      <c r="E147" s="11" t="s">
        <v>700</v>
      </c>
      <c r="F147" s="11" t="s">
        <v>652</v>
      </c>
      <c r="G147" s="11" t="s">
        <v>653</v>
      </c>
      <c r="H147" s="3"/>
      <c r="I147" s="3"/>
      <c r="J147" s="11">
        <v>98</v>
      </c>
      <c r="K147" s="11">
        <v>16.18</v>
      </c>
      <c r="L147" s="11" t="s">
        <v>17</v>
      </c>
      <c r="M147" s="3"/>
      <c r="N147" s="11" t="s">
        <v>2171</v>
      </c>
      <c r="O147" s="11"/>
      <c r="P147" s="17" t="s">
        <v>4234</v>
      </c>
    </row>
    <row r="148" spans="1:16" ht="16.5" x14ac:dyDescent="0.35">
      <c r="A148" s="24" t="s">
        <v>4235</v>
      </c>
      <c r="B148" s="26" t="s">
        <v>4282</v>
      </c>
      <c r="C148" s="74">
        <v>195069</v>
      </c>
      <c r="D148" s="11" t="s">
        <v>657</v>
      </c>
      <c r="E148" s="11" t="s">
        <v>658</v>
      </c>
      <c r="F148" s="11" t="s">
        <v>656</v>
      </c>
      <c r="G148" s="11" t="s">
        <v>657</v>
      </c>
      <c r="H148" s="3"/>
      <c r="I148" s="3"/>
      <c r="J148" s="11">
        <v>97.87</v>
      </c>
      <c r="K148" s="11">
        <v>16.3</v>
      </c>
      <c r="L148" s="11" t="s">
        <v>17</v>
      </c>
      <c r="M148" s="3"/>
      <c r="N148" s="11" t="s">
        <v>2172</v>
      </c>
      <c r="O148" s="11"/>
      <c r="P148" s="17" t="s">
        <v>4234</v>
      </c>
    </row>
    <row r="149" spans="1:16" ht="16.5" x14ac:dyDescent="0.35">
      <c r="A149" s="24" t="s">
        <v>4235</v>
      </c>
      <c r="B149" s="26" t="s">
        <v>4282</v>
      </c>
      <c r="C149" s="74">
        <v>195070</v>
      </c>
      <c r="D149" s="11" t="s">
        <v>2173</v>
      </c>
      <c r="E149" s="11" t="s">
        <v>2174</v>
      </c>
      <c r="F149" s="11" t="s">
        <v>656</v>
      </c>
      <c r="G149" s="11" t="s">
        <v>657</v>
      </c>
      <c r="H149" s="3"/>
      <c r="I149" s="3"/>
      <c r="J149" s="11">
        <v>97.87</v>
      </c>
      <c r="K149" s="11">
        <v>16.309999999999999</v>
      </c>
      <c r="L149" s="11" t="s">
        <v>17</v>
      </c>
      <c r="M149" s="3"/>
      <c r="N149" s="11" t="s">
        <v>2175</v>
      </c>
      <c r="O149" s="11"/>
      <c r="P149" s="17" t="s">
        <v>4234</v>
      </c>
    </row>
    <row r="150" spans="1:16" ht="16.5" x14ac:dyDescent="0.35">
      <c r="A150" s="24" t="s">
        <v>4235</v>
      </c>
      <c r="B150" s="26" t="s">
        <v>4283</v>
      </c>
      <c r="C150" s="74">
        <v>195071</v>
      </c>
      <c r="D150" s="11" t="s">
        <v>661</v>
      </c>
      <c r="E150" s="11" t="s">
        <v>662</v>
      </c>
      <c r="F150" s="11" t="s">
        <v>660</v>
      </c>
      <c r="G150" s="11" t="s">
        <v>661</v>
      </c>
      <c r="H150" s="3"/>
      <c r="I150" s="3"/>
      <c r="J150" s="11">
        <v>97.79</v>
      </c>
      <c r="K150" s="11">
        <v>16.350000000000001</v>
      </c>
      <c r="L150" s="11" t="s">
        <v>17</v>
      </c>
      <c r="M150" s="3"/>
      <c r="N150" s="11" t="s">
        <v>2185</v>
      </c>
      <c r="O150" s="11"/>
      <c r="P150" s="17" t="s">
        <v>4234</v>
      </c>
    </row>
    <row r="151" spans="1:16" ht="16.5" x14ac:dyDescent="0.35">
      <c r="A151" s="24" t="s">
        <v>4235</v>
      </c>
      <c r="B151" s="26" t="s">
        <v>4283</v>
      </c>
      <c r="C151" s="74">
        <v>195072</v>
      </c>
      <c r="D151" s="11" t="s">
        <v>2176</v>
      </c>
      <c r="E151" s="11" t="s">
        <v>2177</v>
      </c>
      <c r="F151" s="11" t="s">
        <v>660</v>
      </c>
      <c r="G151" s="11" t="s">
        <v>661</v>
      </c>
      <c r="H151" s="3"/>
      <c r="I151" s="3"/>
      <c r="J151" s="11">
        <v>97.76</v>
      </c>
      <c r="K151" s="11">
        <v>16.329999999999998</v>
      </c>
      <c r="L151" s="11" t="s">
        <v>17</v>
      </c>
      <c r="M151" s="3"/>
      <c r="N151" s="11" t="s">
        <v>2178</v>
      </c>
      <c r="O151" s="11"/>
      <c r="P151" s="17" t="s">
        <v>4234</v>
      </c>
    </row>
    <row r="152" spans="1:16" ht="16.5" x14ac:dyDescent="0.35">
      <c r="A152" s="24" t="s">
        <v>4235</v>
      </c>
      <c r="B152" s="26" t="s">
        <v>4283</v>
      </c>
      <c r="C152" s="74">
        <v>195073</v>
      </c>
      <c r="D152" s="11" t="s">
        <v>2179</v>
      </c>
      <c r="E152" s="11" t="s">
        <v>2180</v>
      </c>
      <c r="F152" s="11" t="s">
        <v>660</v>
      </c>
      <c r="G152" s="11" t="s">
        <v>661</v>
      </c>
      <c r="H152" s="3"/>
      <c r="I152" s="3"/>
      <c r="J152" s="11">
        <v>97.78</v>
      </c>
      <c r="K152" s="11">
        <v>16.309999999999999</v>
      </c>
      <c r="L152" s="11" t="s">
        <v>17</v>
      </c>
      <c r="M152" s="3"/>
      <c r="N152" s="11" t="s">
        <v>2181</v>
      </c>
      <c r="O152" s="11"/>
      <c r="P152" s="17" t="s">
        <v>4234</v>
      </c>
    </row>
    <row r="153" spans="1:16" ht="16.5" x14ac:dyDescent="0.35">
      <c r="A153" s="24" t="s">
        <v>4235</v>
      </c>
      <c r="B153" s="26" t="s">
        <v>4283</v>
      </c>
      <c r="C153" s="74">
        <v>195074</v>
      </c>
      <c r="D153" s="11" t="s">
        <v>2182</v>
      </c>
      <c r="E153" s="11" t="s">
        <v>2183</v>
      </c>
      <c r="F153" s="11" t="s">
        <v>660</v>
      </c>
      <c r="G153" s="11" t="s">
        <v>661</v>
      </c>
      <c r="H153" s="3"/>
      <c r="I153" s="3"/>
      <c r="J153" s="11">
        <v>97.77</v>
      </c>
      <c r="K153" s="11">
        <v>16.32</v>
      </c>
      <c r="L153" s="11" t="s">
        <v>17</v>
      </c>
      <c r="M153" s="3"/>
      <c r="N153" s="11" t="s">
        <v>2184</v>
      </c>
      <c r="O153" s="11"/>
      <c r="P153" s="17" t="s">
        <v>4234</v>
      </c>
    </row>
    <row r="154" spans="1:16" ht="16.5" x14ac:dyDescent="0.35">
      <c r="A154" s="24" t="s">
        <v>4235</v>
      </c>
      <c r="B154" s="26" t="s">
        <v>4284</v>
      </c>
      <c r="C154" s="74">
        <v>195075</v>
      </c>
      <c r="D154" s="11" t="s">
        <v>665</v>
      </c>
      <c r="E154" s="11" t="s">
        <v>666</v>
      </c>
      <c r="F154" s="11" t="s">
        <v>664</v>
      </c>
      <c r="G154" s="11" t="s">
        <v>665</v>
      </c>
      <c r="H154" s="3"/>
      <c r="I154" s="3"/>
      <c r="J154" s="11">
        <v>97.67</v>
      </c>
      <c r="K154" s="11">
        <v>16.510000000000002</v>
      </c>
      <c r="L154" s="11" t="s">
        <v>17</v>
      </c>
      <c r="M154" s="3"/>
      <c r="N154" s="11" t="s">
        <v>2186</v>
      </c>
      <c r="O154" s="11"/>
      <c r="P154" s="17" t="s">
        <v>4234</v>
      </c>
    </row>
    <row r="155" spans="1:16" ht="16.5" x14ac:dyDescent="0.35">
      <c r="A155" s="24" t="s">
        <v>4235</v>
      </c>
      <c r="B155" s="26" t="s">
        <v>4284</v>
      </c>
      <c r="C155" s="74">
        <v>195076</v>
      </c>
      <c r="D155" s="11" t="s">
        <v>1968</v>
      </c>
      <c r="E155" s="11" t="s">
        <v>1969</v>
      </c>
      <c r="F155" s="11" t="s">
        <v>664</v>
      </c>
      <c r="G155" s="11" t="s">
        <v>665</v>
      </c>
      <c r="H155" s="3"/>
      <c r="I155" s="3"/>
      <c r="J155" s="3"/>
      <c r="K155" s="3"/>
      <c r="L155" s="11" t="s">
        <v>17</v>
      </c>
      <c r="M155" s="3"/>
      <c r="N155" s="11" t="s">
        <v>2187</v>
      </c>
      <c r="O155" s="11"/>
      <c r="P155" s="17" t="s">
        <v>4234</v>
      </c>
    </row>
    <row r="156" spans="1:16" ht="16.5" x14ac:dyDescent="0.35">
      <c r="A156" s="24" t="s">
        <v>4235</v>
      </c>
      <c r="B156" s="26" t="s">
        <v>4284</v>
      </c>
      <c r="C156" s="74">
        <v>195077</v>
      </c>
      <c r="D156" s="11" t="s">
        <v>2188</v>
      </c>
      <c r="E156" s="11" t="s">
        <v>2189</v>
      </c>
      <c r="F156" s="11" t="s">
        <v>664</v>
      </c>
      <c r="G156" s="11" t="s">
        <v>665</v>
      </c>
      <c r="H156" s="3"/>
      <c r="I156" s="3"/>
      <c r="J156" s="3"/>
      <c r="K156" s="3"/>
      <c r="L156" s="11" t="s">
        <v>17</v>
      </c>
      <c r="M156" s="3"/>
      <c r="N156" s="11" t="s">
        <v>2190</v>
      </c>
      <c r="O156" s="11"/>
      <c r="P156" s="17" t="s">
        <v>4234</v>
      </c>
    </row>
    <row r="157" spans="1:16" ht="16.5" x14ac:dyDescent="0.35">
      <c r="A157" s="24" t="s">
        <v>4235</v>
      </c>
      <c r="B157" s="26" t="s">
        <v>4285</v>
      </c>
      <c r="C157" s="74">
        <v>195078</v>
      </c>
      <c r="D157" s="11" t="s">
        <v>669</v>
      </c>
      <c r="E157" s="11" t="s">
        <v>670</v>
      </c>
      <c r="F157" s="11" t="s">
        <v>668</v>
      </c>
      <c r="G157" s="11" t="s">
        <v>669</v>
      </c>
      <c r="H157" s="3"/>
      <c r="I157" s="3"/>
      <c r="J157" s="11">
        <v>97.91</v>
      </c>
      <c r="K157" s="11">
        <v>16.399999999999999</v>
      </c>
      <c r="L157" s="11" t="s">
        <v>17</v>
      </c>
      <c r="M157" s="3"/>
      <c r="N157" s="11" t="s">
        <v>2191</v>
      </c>
      <c r="O157" s="11"/>
      <c r="P157" s="17" t="s">
        <v>4234</v>
      </c>
    </row>
    <row r="158" spans="1:16" ht="16.5" x14ac:dyDescent="0.35">
      <c r="A158" s="24" t="s">
        <v>4235</v>
      </c>
      <c r="B158" s="26" t="s">
        <v>4285</v>
      </c>
      <c r="C158" s="74">
        <v>195079</v>
      </c>
      <c r="D158" s="11" t="s">
        <v>2192</v>
      </c>
      <c r="E158" s="11" t="s">
        <v>2193</v>
      </c>
      <c r="F158" s="11" t="s">
        <v>668</v>
      </c>
      <c r="G158" s="11" t="s">
        <v>669</v>
      </c>
      <c r="H158" s="3"/>
      <c r="I158" s="3"/>
      <c r="J158" s="11">
        <v>97.91</v>
      </c>
      <c r="K158" s="11">
        <v>16.38</v>
      </c>
      <c r="L158" s="11" t="s">
        <v>17</v>
      </c>
      <c r="M158" s="3"/>
      <c r="N158" s="11" t="s">
        <v>2194</v>
      </c>
      <c r="O158" s="11"/>
      <c r="P158" s="17" t="s">
        <v>4234</v>
      </c>
    </row>
    <row r="159" spans="1:16" ht="16.5" x14ac:dyDescent="0.35">
      <c r="A159" s="24" t="s">
        <v>4235</v>
      </c>
      <c r="B159" s="26" t="s">
        <v>7086</v>
      </c>
      <c r="C159" s="74">
        <v>195080</v>
      </c>
      <c r="D159" s="11" t="s">
        <v>673</v>
      </c>
      <c r="E159" s="11" t="s">
        <v>674</v>
      </c>
      <c r="F159" s="11" t="s">
        <v>672</v>
      </c>
      <c r="G159" s="11" t="s">
        <v>673</v>
      </c>
      <c r="H159" s="3"/>
      <c r="I159" s="3"/>
      <c r="J159" s="11">
        <v>97.7</v>
      </c>
      <c r="K159" s="11">
        <v>16.43</v>
      </c>
      <c r="L159" s="11" t="s">
        <v>17</v>
      </c>
      <c r="M159" s="3"/>
      <c r="N159" s="11" t="s">
        <v>7317</v>
      </c>
      <c r="O159" s="11"/>
      <c r="P159" s="17" t="s">
        <v>4234</v>
      </c>
    </row>
    <row r="160" spans="1:16" ht="16.5" x14ac:dyDescent="0.35">
      <c r="A160" s="24" t="s">
        <v>4235</v>
      </c>
      <c r="B160" s="26" t="s">
        <v>7086</v>
      </c>
      <c r="C160" s="74">
        <v>195081</v>
      </c>
      <c r="D160" s="11" t="s">
        <v>1920</v>
      </c>
      <c r="E160" s="11" t="s">
        <v>1921</v>
      </c>
      <c r="F160" s="11" t="s">
        <v>672</v>
      </c>
      <c r="G160" s="11" t="s">
        <v>673</v>
      </c>
      <c r="H160" s="3"/>
      <c r="I160" s="3"/>
      <c r="J160" s="3"/>
      <c r="K160" s="3"/>
      <c r="L160" s="11" t="s">
        <v>17</v>
      </c>
      <c r="M160" s="3"/>
      <c r="N160" s="11" t="s">
        <v>7318</v>
      </c>
      <c r="O160" s="11"/>
      <c r="P160" s="17" t="s">
        <v>4234</v>
      </c>
    </row>
    <row r="161" spans="1:16" ht="16.5" x14ac:dyDescent="0.35">
      <c r="A161" s="24" t="s">
        <v>4235</v>
      </c>
      <c r="B161" s="26" t="s">
        <v>7086</v>
      </c>
      <c r="C161" s="74">
        <v>195082</v>
      </c>
      <c r="D161" s="11" t="s">
        <v>2201</v>
      </c>
      <c r="E161" s="11" t="s">
        <v>2202</v>
      </c>
      <c r="F161" s="11" t="s">
        <v>672</v>
      </c>
      <c r="G161" s="11" t="s">
        <v>673</v>
      </c>
      <c r="H161" s="3"/>
      <c r="I161" s="3"/>
      <c r="J161" s="3"/>
      <c r="K161" s="3"/>
      <c r="L161" s="11" t="s">
        <v>17</v>
      </c>
      <c r="M161" s="3"/>
      <c r="N161" s="11" t="s">
        <v>7319</v>
      </c>
      <c r="O161" s="11"/>
      <c r="P161" s="17" t="s">
        <v>4234</v>
      </c>
    </row>
    <row r="162" spans="1:16" ht="16.5" x14ac:dyDescent="0.35">
      <c r="A162" s="24" t="s">
        <v>4235</v>
      </c>
      <c r="B162" s="26" t="s">
        <v>7086</v>
      </c>
      <c r="C162" s="74">
        <v>195083</v>
      </c>
      <c r="D162" s="11" t="s">
        <v>2203</v>
      </c>
      <c r="E162" s="11" t="s">
        <v>2204</v>
      </c>
      <c r="F162" s="11" t="s">
        <v>672</v>
      </c>
      <c r="G162" s="11" t="s">
        <v>673</v>
      </c>
      <c r="H162" s="3"/>
      <c r="I162" s="3"/>
      <c r="J162" s="3"/>
      <c r="K162" s="3"/>
      <c r="L162" s="11" t="s">
        <v>17</v>
      </c>
      <c r="M162" s="3"/>
      <c r="N162" s="11" t="s">
        <v>7320</v>
      </c>
      <c r="O162" s="11"/>
      <c r="P162" s="17" t="s">
        <v>4234</v>
      </c>
    </row>
    <row r="163" spans="1:16" ht="16.5" x14ac:dyDescent="0.35">
      <c r="A163" s="24" t="s">
        <v>4235</v>
      </c>
      <c r="B163" s="26" t="s">
        <v>7086</v>
      </c>
      <c r="C163" s="74">
        <v>220175</v>
      </c>
      <c r="D163" s="11" t="s">
        <v>2197</v>
      </c>
      <c r="E163" s="11" t="s">
        <v>2198</v>
      </c>
      <c r="F163" s="11" t="s">
        <v>672</v>
      </c>
      <c r="G163" s="11" t="s">
        <v>673</v>
      </c>
      <c r="H163" s="3"/>
      <c r="I163" s="3"/>
      <c r="J163" s="3"/>
      <c r="K163" s="3"/>
      <c r="L163" s="11" t="s">
        <v>17</v>
      </c>
      <c r="M163" s="11" t="s">
        <v>1958</v>
      </c>
      <c r="N163" s="3"/>
      <c r="O163" s="11"/>
      <c r="P163" s="17" t="s">
        <v>4234</v>
      </c>
    </row>
    <row r="164" spans="1:16" ht="16.5" x14ac:dyDescent="0.35">
      <c r="A164" s="24" t="s">
        <v>4235</v>
      </c>
      <c r="B164" s="26" t="s">
        <v>7086</v>
      </c>
      <c r="C164" s="74">
        <v>220176</v>
      </c>
      <c r="D164" s="11" t="s">
        <v>2199</v>
      </c>
      <c r="E164" s="11" t="s">
        <v>2200</v>
      </c>
      <c r="F164" s="11" t="s">
        <v>672</v>
      </c>
      <c r="G164" s="11" t="s">
        <v>673</v>
      </c>
      <c r="H164" s="3"/>
      <c r="I164" s="3"/>
      <c r="J164" s="3"/>
      <c r="K164" s="3"/>
      <c r="L164" s="11" t="s">
        <v>17</v>
      </c>
      <c r="M164" s="11" t="s">
        <v>1958</v>
      </c>
      <c r="N164" s="3"/>
      <c r="O164" s="11"/>
      <c r="P164" s="17" t="s">
        <v>4234</v>
      </c>
    </row>
    <row r="165" spans="1:16" ht="16.5" x14ac:dyDescent="0.35">
      <c r="A165" s="24" t="s">
        <v>4235</v>
      </c>
      <c r="B165" s="26" t="s">
        <v>7086</v>
      </c>
      <c r="C165" s="74">
        <v>220177</v>
      </c>
      <c r="D165" s="11" t="s">
        <v>2195</v>
      </c>
      <c r="E165" s="11" t="s">
        <v>2196</v>
      </c>
      <c r="F165" s="11" t="s">
        <v>672</v>
      </c>
      <c r="G165" s="11" t="s">
        <v>673</v>
      </c>
      <c r="H165" s="3"/>
      <c r="I165" s="3"/>
      <c r="J165" s="3"/>
      <c r="K165" s="3"/>
      <c r="L165" s="11" t="s">
        <v>17</v>
      </c>
      <c r="M165" s="11" t="s">
        <v>1958</v>
      </c>
      <c r="N165" s="3"/>
      <c r="O165" s="11"/>
      <c r="P165" s="17" t="s">
        <v>4234</v>
      </c>
    </row>
    <row r="166" spans="1:16" ht="16.5" x14ac:dyDescent="0.35">
      <c r="A166" s="24" t="s">
        <v>4235</v>
      </c>
      <c r="B166" s="26" t="s">
        <v>4286</v>
      </c>
      <c r="C166" s="74">
        <v>195084</v>
      </c>
      <c r="D166" s="11" t="s">
        <v>677</v>
      </c>
      <c r="E166" s="11" t="s">
        <v>2216</v>
      </c>
      <c r="F166" s="11" t="s">
        <v>676</v>
      </c>
      <c r="G166" s="11" t="s">
        <v>677</v>
      </c>
      <c r="H166" s="3"/>
      <c r="I166" s="3"/>
      <c r="J166" s="11">
        <v>97.87</v>
      </c>
      <c r="K166" s="11">
        <v>16.25</v>
      </c>
      <c r="L166" s="11" t="s">
        <v>17</v>
      </c>
      <c r="M166" s="3"/>
      <c r="N166" s="11" t="s">
        <v>2217</v>
      </c>
      <c r="O166" s="11"/>
      <c r="P166" s="17" t="s">
        <v>4234</v>
      </c>
    </row>
    <row r="167" spans="1:16" ht="16.5" x14ac:dyDescent="0.35">
      <c r="A167" s="24" t="s">
        <v>4235</v>
      </c>
      <c r="B167" s="26" t="s">
        <v>4286</v>
      </c>
      <c r="C167" s="74">
        <v>195085</v>
      </c>
      <c r="D167" s="11" t="s">
        <v>2213</v>
      </c>
      <c r="E167" s="11" t="s">
        <v>2214</v>
      </c>
      <c r="F167" s="11" t="s">
        <v>676</v>
      </c>
      <c r="G167" s="11" t="s">
        <v>677</v>
      </c>
      <c r="H167" s="3"/>
      <c r="I167" s="3"/>
      <c r="J167" s="3"/>
      <c r="K167" s="3"/>
      <c r="L167" s="11" t="s">
        <v>17</v>
      </c>
      <c r="M167" s="3"/>
      <c r="N167" s="11" t="s">
        <v>2215</v>
      </c>
      <c r="O167" s="11"/>
      <c r="P167" s="17" t="s">
        <v>4234</v>
      </c>
    </row>
    <row r="168" spans="1:16" ht="16.5" x14ac:dyDescent="0.35">
      <c r="A168" s="24" t="s">
        <v>4235</v>
      </c>
      <c r="B168" s="26" t="s">
        <v>4286</v>
      </c>
      <c r="C168" s="74">
        <v>195086</v>
      </c>
      <c r="D168" s="11" t="s">
        <v>2205</v>
      </c>
      <c r="E168" s="11" t="s">
        <v>2206</v>
      </c>
      <c r="F168" s="11" t="s">
        <v>676</v>
      </c>
      <c r="G168" s="11" t="s">
        <v>677</v>
      </c>
      <c r="H168" s="3"/>
      <c r="I168" s="3"/>
      <c r="J168" s="3"/>
      <c r="K168" s="3"/>
      <c r="L168" s="11" t="s">
        <v>17</v>
      </c>
      <c r="M168" s="3"/>
      <c r="N168" s="11" t="s">
        <v>2207</v>
      </c>
      <c r="O168" s="11"/>
      <c r="P168" s="17" t="s">
        <v>4234</v>
      </c>
    </row>
    <row r="169" spans="1:16" ht="16.5" x14ac:dyDescent="0.35">
      <c r="A169" s="24" t="s">
        <v>4235</v>
      </c>
      <c r="B169" s="26" t="s">
        <v>4286</v>
      </c>
      <c r="C169" s="74">
        <v>195087</v>
      </c>
      <c r="D169" s="11" t="s">
        <v>2210</v>
      </c>
      <c r="E169" s="11" t="s">
        <v>2211</v>
      </c>
      <c r="F169" s="11" t="s">
        <v>676</v>
      </c>
      <c r="G169" s="11" t="s">
        <v>677</v>
      </c>
      <c r="H169" s="3"/>
      <c r="I169" s="3"/>
      <c r="J169" s="11">
        <v>97.9</v>
      </c>
      <c r="K169" s="11">
        <v>16.27</v>
      </c>
      <c r="L169" s="11" t="s">
        <v>17</v>
      </c>
      <c r="M169" s="3"/>
      <c r="N169" s="11" t="s">
        <v>2212</v>
      </c>
      <c r="O169" s="11"/>
      <c r="P169" s="17" t="s">
        <v>4234</v>
      </c>
    </row>
    <row r="170" spans="1:16" ht="16.5" x14ac:dyDescent="0.35">
      <c r="A170" s="24" t="s">
        <v>4235</v>
      </c>
      <c r="B170" s="26" t="s">
        <v>4286</v>
      </c>
      <c r="C170" s="74">
        <v>195088</v>
      </c>
      <c r="D170" s="11" t="s">
        <v>2218</v>
      </c>
      <c r="E170" s="11" t="s">
        <v>2219</v>
      </c>
      <c r="F170" s="11" t="s">
        <v>676</v>
      </c>
      <c r="G170" s="11" t="s">
        <v>677</v>
      </c>
      <c r="H170" s="3"/>
      <c r="I170" s="3"/>
      <c r="J170" s="11">
        <v>97.89</v>
      </c>
      <c r="K170" s="11">
        <v>16.28</v>
      </c>
      <c r="L170" s="11" t="s">
        <v>17</v>
      </c>
      <c r="M170" s="3"/>
      <c r="N170" s="11" t="s">
        <v>2220</v>
      </c>
      <c r="O170" s="11"/>
      <c r="P170" s="17" t="s">
        <v>4234</v>
      </c>
    </row>
    <row r="171" spans="1:16" ht="16.5" x14ac:dyDescent="0.35">
      <c r="A171" s="24" t="s">
        <v>4235</v>
      </c>
      <c r="B171" s="26" t="s">
        <v>4286</v>
      </c>
      <c r="C171" s="74">
        <v>220178</v>
      </c>
      <c r="D171" s="11" t="s">
        <v>2208</v>
      </c>
      <c r="E171" s="11" t="s">
        <v>2209</v>
      </c>
      <c r="F171" s="11" t="s">
        <v>676</v>
      </c>
      <c r="G171" s="11" t="s">
        <v>677</v>
      </c>
      <c r="H171" s="3"/>
      <c r="I171" s="3"/>
      <c r="J171" s="3"/>
      <c r="K171" s="3"/>
      <c r="L171" s="11" t="s">
        <v>17</v>
      </c>
      <c r="M171" s="11" t="s">
        <v>1958</v>
      </c>
      <c r="N171" s="3"/>
      <c r="O171" s="11"/>
      <c r="P171" s="17" t="s">
        <v>4234</v>
      </c>
    </row>
    <row r="172" spans="1:16" ht="16.5" x14ac:dyDescent="0.35">
      <c r="A172" s="24" t="s">
        <v>4235</v>
      </c>
      <c r="B172" s="26" t="s">
        <v>4287</v>
      </c>
      <c r="C172" s="74">
        <v>195089</v>
      </c>
      <c r="D172" s="11" t="s">
        <v>681</v>
      </c>
      <c r="E172" s="11" t="s">
        <v>682</v>
      </c>
      <c r="F172" s="11" t="s">
        <v>680</v>
      </c>
      <c r="G172" s="11" t="s">
        <v>681</v>
      </c>
      <c r="H172" s="3"/>
      <c r="I172" s="3"/>
      <c r="J172" s="11">
        <v>97.96</v>
      </c>
      <c r="K172" s="11">
        <v>16.25</v>
      </c>
      <c r="L172" s="11" t="s">
        <v>17</v>
      </c>
      <c r="M172" s="3"/>
      <c r="N172" s="11" t="s">
        <v>2221</v>
      </c>
      <c r="O172" s="11"/>
      <c r="P172" s="17" t="s">
        <v>4234</v>
      </c>
    </row>
    <row r="173" spans="1:16" ht="16.5" x14ac:dyDescent="0.35">
      <c r="A173" s="24" t="s">
        <v>4235</v>
      </c>
      <c r="B173" s="26" t="s">
        <v>4287</v>
      </c>
      <c r="C173" s="74">
        <v>195090</v>
      </c>
      <c r="D173" s="11" t="s">
        <v>2222</v>
      </c>
      <c r="E173" s="11" t="s">
        <v>1981</v>
      </c>
      <c r="F173" s="11" t="s">
        <v>680</v>
      </c>
      <c r="G173" s="11" t="s">
        <v>681</v>
      </c>
      <c r="H173" s="3"/>
      <c r="I173" s="3"/>
      <c r="J173" s="11">
        <v>97.98</v>
      </c>
      <c r="K173" s="11">
        <v>16.25</v>
      </c>
      <c r="L173" s="11" t="s">
        <v>17</v>
      </c>
      <c r="M173" s="3"/>
      <c r="N173" s="11" t="s">
        <v>2223</v>
      </c>
      <c r="O173" s="11"/>
      <c r="P173" s="17" t="s">
        <v>4234</v>
      </c>
    </row>
    <row r="174" spans="1:16" ht="16.5" x14ac:dyDescent="0.35">
      <c r="A174" s="24" t="s">
        <v>4235</v>
      </c>
      <c r="B174" s="26" t="s">
        <v>4287</v>
      </c>
      <c r="C174" s="74">
        <v>195091</v>
      </c>
      <c r="D174" s="11" t="s">
        <v>2224</v>
      </c>
      <c r="E174" s="11" t="s">
        <v>2225</v>
      </c>
      <c r="F174" s="11" t="s">
        <v>680</v>
      </c>
      <c r="G174" s="11" t="s">
        <v>681</v>
      </c>
      <c r="H174" s="3"/>
      <c r="I174" s="3"/>
      <c r="J174" s="11">
        <v>97.97</v>
      </c>
      <c r="K174" s="11">
        <v>16.25</v>
      </c>
      <c r="L174" s="11" t="s">
        <v>17</v>
      </c>
      <c r="M174" s="3"/>
      <c r="N174" s="11" t="s">
        <v>2226</v>
      </c>
      <c r="O174" s="11"/>
      <c r="P174" s="17" t="s">
        <v>4234</v>
      </c>
    </row>
    <row r="175" spans="1:16" ht="16.5" x14ac:dyDescent="0.35">
      <c r="A175" s="24" t="s">
        <v>4235</v>
      </c>
      <c r="B175" s="26" t="s">
        <v>4287</v>
      </c>
      <c r="C175" s="74">
        <v>195092</v>
      </c>
      <c r="D175" s="11" t="s">
        <v>2227</v>
      </c>
      <c r="E175" s="11" t="s">
        <v>2228</v>
      </c>
      <c r="F175" s="11" t="s">
        <v>680</v>
      </c>
      <c r="G175" s="11" t="s">
        <v>681</v>
      </c>
      <c r="H175" s="3"/>
      <c r="I175" s="3"/>
      <c r="J175" s="11">
        <v>97.92</v>
      </c>
      <c r="K175" s="11">
        <v>16.239999999999998</v>
      </c>
      <c r="L175" s="11" t="s">
        <v>17</v>
      </c>
      <c r="M175" s="3"/>
      <c r="N175" s="11" t="s">
        <v>2229</v>
      </c>
      <c r="O175" s="11"/>
      <c r="P175" s="17" t="s">
        <v>4234</v>
      </c>
    </row>
    <row r="176" spans="1:16" ht="16.5" x14ac:dyDescent="0.35">
      <c r="A176" s="24" t="s">
        <v>4235</v>
      </c>
      <c r="B176" s="26" t="s">
        <v>4287</v>
      </c>
      <c r="C176" s="74">
        <v>220179</v>
      </c>
      <c r="D176" s="11" t="s">
        <v>2230</v>
      </c>
      <c r="E176" s="11" t="s">
        <v>2231</v>
      </c>
      <c r="F176" s="11" t="s">
        <v>680</v>
      </c>
      <c r="G176" s="11" t="s">
        <v>681</v>
      </c>
      <c r="H176" s="3"/>
      <c r="I176" s="3"/>
      <c r="J176" s="3"/>
      <c r="K176" s="3"/>
      <c r="L176" s="11" t="s">
        <v>17</v>
      </c>
      <c r="M176" s="11" t="s">
        <v>1958</v>
      </c>
      <c r="N176" s="3"/>
      <c r="O176" s="11"/>
      <c r="P176" s="17" t="s">
        <v>4234</v>
      </c>
    </row>
    <row r="177" spans="1:16" ht="16.5" x14ac:dyDescent="0.35">
      <c r="A177" s="24" t="s">
        <v>4235</v>
      </c>
      <c r="B177" s="26" t="s">
        <v>4288</v>
      </c>
      <c r="C177" s="74">
        <v>195093</v>
      </c>
      <c r="D177" s="11" t="s">
        <v>685</v>
      </c>
      <c r="E177" s="11" t="s">
        <v>686</v>
      </c>
      <c r="F177" s="11" t="s">
        <v>684</v>
      </c>
      <c r="G177" s="11" t="s">
        <v>685</v>
      </c>
      <c r="H177" s="3"/>
      <c r="I177" s="3"/>
      <c r="J177" s="11">
        <v>97.77</v>
      </c>
      <c r="K177" s="11">
        <v>16.52</v>
      </c>
      <c r="L177" s="11" t="s">
        <v>17</v>
      </c>
      <c r="M177" s="3"/>
      <c r="N177" s="11" t="s">
        <v>2232</v>
      </c>
      <c r="O177" s="11"/>
      <c r="P177" s="17" t="s">
        <v>4234</v>
      </c>
    </row>
    <row r="178" spans="1:16" ht="16.5" x14ac:dyDescent="0.35">
      <c r="A178" s="24" t="s">
        <v>4235</v>
      </c>
      <c r="B178" s="26" t="s">
        <v>4288</v>
      </c>
      <c r="C178" s="74">
        <v>195094</v>
      </c>
      <c r="D178" s="11" t="s">
        <v>2239</v>
      </c>
      <c r="E178" s="11" t="s">
        <v>2240</v>
      </c>
      <c r="F178" s="11" t="s">
        <v>684</v>
      </c>
      <c r="G178" s="11" t="s">
        <v>685</v>
      </c>
      <c r="H178" s="3"/>
      <c r="I178" s="3"/>
      <c r="J178" s="11">
        <v>97.78</v>
      </c>
      <c r="K178" s="11">
        <v>16.510000000000002</v>
      </c>
      <c r="L178" s="11" t="s">
        <v>17</v>
      </c>
      <c r="M178" s="3"/>
      <c r="N178" s="11" t="s">
        <v>2241</v>
      </c>
      <c r="O178" s="11"/>
      <c r="P178" s="17" t="s">
        <v>4234</v>
      </c>
    </row>
    <row r="179" spans="1:16" ht="16.5" x14ac:dyDescent="0.35">
      <c r="A179" s="24" t="s">
        <v>4235</v>
      </c>
      <c r="B179" s="26" t="s">
        <v>4288</v>
      </c>
      <c r="C179" s="74">
        <v>195096</v>
      </c>
      <c r="D179" s="11" t="s">
        <v>2236</v>
      </c>
      <c r="E179" s="11" t="s">
        <v>2237</v>
      </c>
      <c r="F179" s="11" t="s">
        <v>684</v>
      </c>
      <c r="G179" s="11" t="s">
        <v>685</v>
      </c>
      <c r="H179" s="3"/>
      <c r="I179" s="3"/>
      <c r="J179" s="3"/>
      <c r="K179" s="3"/>
      <c r="L179" s="11" t="s">
        <v>17</v>
      </c>
      <c r="M179" s="3"/>
      <c r="N179" s="11" t="s">
        <v>2238</v>
      </c>
      <c r="O179" s="11"/>
      <c r="P179" s="17" t="s">
        <v>4234</v>
      </c>
    </row>
    <row r="180" spans="1:16" ht="16.5" x14ac:dyDescent="0.35">
      <c r="A180" s="24" t="s">
        <v>4235</v>
      </c>
      <c r="B180" s="26" t="s">
        <v>4288</v>
      </c>
      <c r="C180" s="74">
        <v>195097</v>
      </c>
      <c r="D180" s="11" t="s">
        <v>2233</v>
      </c>
      <c r="E180" s="11" t="s">
        <v>2234</v>
      </c>
      <c r="F180" s="11" t="s">
        <v>684</v>
      </c>
      <c r="G180" s="11" t="s">
        <v>685</v>
      </c>
      <c r="H180" s="3"/>
      <c r="I180" s="3"/>
      <c r="J180" s="3"/>
      <c r="K180" s="3"/>
      <c r="L180" s="11" t="s">
        <v>17</v>
      </c>
      <c r="M180" s="3"/>
      <c r="N180" s="11" t="s">
        <v>2235</v>
      </c>
      <c r="O180" s="11"/>
      <c r="P180" s="17" t="s">
        <v>4234</v>
      </c>
    </row>
    <row r="181" spans="1:16" ht="16.5" x14ac:dyDescent="0.35">
      <c r="A181" s="24" t="s">
        <v>4235</v>
      </c>
      <c r="B181" s="26" t="s">
        <v>4289</v>
      </c>
      <c r="C181" s="74">
        <v>195098</v>
      </c>
      <c r="D181" s="11" t="s">
        <v>689</v>
      </c>
      <c r="E181" s="11" t="s">
        <v>690</v>
      </c>
      <c r="F181" s="11" t="s">
        <v>688</v>
      </c>
      <c r="G181" s="11" t="s">
        <v>689</v>
      </c>
      <c r="H181" s="3"/>
      <c r="I181" s="3"/>
      <c r="J181" s="11">
        <v>97.79</v>
      </c>
      <c r="K181" s="11">
        <v>16.5</v>
      </c>
      <c r="L181" s="11" t="s">
        <v>17</v>
      </c>
      <c r="M181" s="3"/>
      <c r="N181" s="11" t="s">
        <v>2242</v>
      </c>
      <c r="O181" s="11"/>
      <c r="P181" s="17" t="s">
        <v>4234</v>
      </c>
    </row>
    <row r="182" spans="1:16" ht="16.5" x14ac:dyDescent="0.35">
      <c r="A182" s="24" t="s">
        <v>4235</v>
      </c>
      <c r="B182" s="26" t="s">
        <v>4290</v>
      </c>
      <c r="C182" s="74">
        <v>195099</v>
      </c>
      <c r="D182" s="11" t="s">
        <v>693</v>
      </c>
      <c r="E182" s="11" t="s">
        <v>694</v>
      </c>
      <c r="F182" s="11" t="s">
        <v>692</v>
      </c>
      <c r="G182" s="11" t="s">
        <v>693</v>
      </c>
      <c r="H182" s="3"/>
      <c r="I182" s="3"/>
      <c r="J182" s="11">
        <v>97.84</v>
      </c>
      <c r="K182" s="11">
        <v>16.3</v>
      </c>
      <c r="L182" s="11" t="s">
        <v>17</v>
      </c>
      <c r="M182" s="3"/>
      <c r="N182" s="11" t="s">
        <v>2243</v>
      </c>
      <c r="O182" s="11"/>
      <c r="P182" s="17" t="s">
        <v>4234</v>
      </c>
    </row>
    <row r="183" spans="1:16" ht="16.5" x14ac:dyDescent="0.35">
      <c r="A183" s="24" t="s">
        <v>4235</v>
      </c>
      <c r="B183" s="26" t="s">
        <v>7087</v>
      </c>
      <c r="C183" s="74">
        <v>195100</v>
      </c>
      <c r="D183" s="11" t="s">
        <v>696</v>
      </c>
      <c r="E183" s="11" t="s">
        <v>2244</v>
      </c>
      <c r="F183" s="11" t="s">
        <v>7088</v>
      </c>
      <c r="G183" s="11" t="s">
        <v>696</v>
      </c>
      <c r="H183" s="3"/>
      <c r="I183" s="3"/>
      <c r="J183" s="11">
        <v>97.7</v>
      </c>
      <c r="K183" s="11">
        <v>16.420000000000002</v>
      </c>
      <c r="L183" s="11" t="s">
        <v>17</v>
      </c>
      <c r="M183" s="3"/>
      <c r="N183" s="11" t="s">
        <v>7321</v>
      </c>
      <c r="O183" s="11"/>
      <c r="P183" s="17" t="s">
        <v>4234</v>
      </c>
    </row>
    <row r="184" spans="1:16" ht="16.5" x14ac:dyDescent="0.35">
      <c r="A184" s="24" t="s">
        <v>4235</v>
      </c>
      <c r="B184" s="26" t="s">
        <v>7087</v>
      </c>
      <c r="C184" s="74">
        <v>195101</v>
      </c>
      <c r="D184" s="11" t="s">
        <v>2245</v>
      </c>
      <c r="E184" s="11" t="s">
        <v>2246</v>
      </c>
      <c r="F184" s="11" t="s">
        <v>7088</v>
      </c>
      <c r="G184" s="11" t="s">
        <v>696</v>
      </c>
      <c r="H184" s="3"/>
      <c r="I184" s="3"/>
      <c r="J184" s="11">
        <v>97.7</v>
      </c>
      <c r="K184" s="11">
        <v>16.399999999999999</v>
      </c>
      <c r="L184" s="11" t="s">
        <v>17</v>
      </c>
      <c r="M184" s="3"/>
      <c r="N184" s="11" t="s">
        <v>7322</v>
      </c>
      <c r="O184" s="11"/>
      <c r="P184" s="17" t="s">
        <v>4234</v>
      </c>
    </row>
    <row r="185" spans="1:16" ht="16.5" x14ac:dyDescent="0.35">
      <c r="A185" s="24" t="s">
        <v>4235</v>
      </c>
      <c r="B185" s="26" t="s">
        <v>7087</v>
      </c>
      <c r="C185" s="74">
        <v>195102</v>
      </c>
      <c r="D185" s="11" t="s">
        <v>2247</v>
      </c>
      <c r="E185" s="11" t="s">
        <v>2248</v>
      </c>
      <c r="F185" s="11" t="s">
        <v>7088</v>
      </c>
      <c r="G185" s="11" t="s">
        <v>696</v>
      </c>
      <c r="H185" s="3"/>
      <c r="I185" s="3"/>
      <c r="J185" s="3"/>
      <c r="K185" s="3"/>
      <c r="L185" s="11" t="s">
        <v>17</v>
      </c>
      <c r="M185" s="3"/>
      <c r="N185" s="11" t="s">
        <v>7323</v>
      </c>
      <c r="O185" s="11"/>
      <c r="P185" s="17" t="s">
        <v>4234</v>
      </c>
    </row>
    <row r="186" spans="1:16" ht="16.5" x14ac:dyDescent="0.35">
      <c r="A186" s="24" t="s">
        <v>4235</v>
      </c>
      <c r="B186" s="26" t="s">
        <v>7087</v>
      </c>
      <c r="C186" s="74">
        <v>195103</v>
      </c>
      <c r="D186" s="11" t="s">
        <v>2203</v>
      </c>
      <c r="E186" s="11" t="s">
        <v>2204</v>
      </c>
      <c r="F186" s="11" t="s">
        <v>7088</v>
      </c>
      <c r="G186" s="11" t="s">
        <v>696</v>
      </c>
      <c r="H186" s="3"/>
      <c r="I186" s="3"/>
      <c r="J186" s="3"/>
      <c r="K186" s="3"/>
      <c r="L186" s="11" t="s">
        <v>17</v>
      </c>
      <c r="M186" s="3"/>
      <c r="N186" s="11" t="s">
        <v>7324</v>
      </c>
      <c r="O186" s="11"/>
      <c r="P186" s="17" t="s">
        <v>4234</v>
      </c>
    </row>
    <row r="187" spans="1:16" ht="16.5" x14ac:dyDescent="0.35">
      <c r="A187" s="24" t="s">
        <v>4235</v>
      </c>
      <c r="B187" s="26" t="s">
        <v>7087</v>
      </c>
      <c r="C187" s="74">
        <v>195104</v>
      </c>
      <c r="D187" s="11" t="s">
        <v>2249</v>
      </c>
      <c r="E187" s="11" t="s">
        <v>2250</v>
      </c>
      <c r="F187" s="11" t="s">
        <v>7088</v>
      </c>
      <c r="G187" s="11" t="s">
        <v>696</v>
      </c>
      <c r="H187" s="3"/>
      <c r="I187" s="3"/>
      <c r="J187" s="3"/>
      <c r="K187" s="3"/>
      <c r="L187" s="11" t="s">
        <v>17</v>
      </c>
      <c r="M187" s="3"/>
      <c r="N187" s="11" t="s">
        <v>7325</v>
      </c>
      <c r="O187" s="11"/>
      <c r="P187" s="17" t="s">
        <v>4234</v>
      </c>
    </row>
    <row r="188" spans="1:16" ht="16.5" x14ac:dyDescent="0.35">
      <c r="A188" s="24" t="s">
        <v>4235</v>
      </c>
      <c r="B188" s="26" t="s">
        <v>7087</v>
      </c>
      <c r="C188" s="74">
        <v>220180</v>
      </c>
      <c r="D188" s="11" t="s">
        <v>2102</v>
      </c>
      <c r="E188" s="11" t="s">
        <v>2103</v>
      </c>
      <c r="F188" s="11" t="s">
        <v>7088</v>
      </c>
      <c r="G188" s="11" t="s">
        <v>696</v>
      </c>
      <c r="H188" s="3"/>
      <c r="I188" s="3"/>
      <c r="J188" s="3"/>
      <c r="K188" s="3"/>
      <c r="L188" s="11" t="s">
        <v>17</v>
      </c>
      <c r="M188" s="11" t="s">
        <v>1958</v>
      </c>
      <c r="N188" s="3"/>
      <c r="O188" s="11"/>
      <c r="P188" s="17" t="s">
        <v>4234</v>
      </c>
    </row>
    <row r="189" spans="1:16" ht="16.5" x14ac:dyDescent="0.35">
      <c r="A189" s="24" t="s">
        <v>4235</v>
      </c>
      <c r="B189" s="26" t="s">
        <v>7087</v>
      </c>
      <c r="C189" s="74">
        <v>220181</v>
      </c>
      <c r="D189" s="11" t="s">
        <v>2251</v>
      </c>
      <c r="E189" s="11" t="s">
        <v>2252</v>
      </c>
      <c r="F189" s="11" t="s">
        <v>7088</v>
      </c>
      <c r="G189" s="11" t="s">
        <v>696</v>
      </c>
      <c r="H189" s="3"/>
      <c r="I189" s="3"/>
      <c r="J189" s="3"/>
      <c r="K189" s="3"/>
      <c r="L189" s="11" t="s">
        <v>17</v>
      </c>
      <c r="M189" s="11" t="s">
        <v>1958</v>
      </c>
      <c r="N189" s="3"/>
      <c r="O189" s="11"/>
      <c r="P189" s="17" t="s">
        <v>4234</v>
      </c>
    </row>
    <row r="190" spans="1:16" ht="16.5" x14ac:dyDescent="0.35">
      <c r="A190" s="24" t="s">
        <v>4235</v>
      </c>
      <c r="B190" s="26" t="s">
        <v>4291</v>
      </c>
      <c r="C190" s="74">
        <v>195105</v>
      </c>
      <c r="D190" s="11" t="s">
        <v>2170</v>
      </c>
      <c r="E190" s="11" t="s">
        <v>700</v>
      </c>
      <c r="F190" s="11" t="s">
        <v>698</v>
      </c>
      <c r="G190" s="11" t="s">
        <v>699</v>
      </c>
      <c r="H190" s="3"/>
      <c r="I190" s="3"/>
      <c r="J190" s="11">
        <v>97.8</v>
      </c>
      <c r="K190" s="11">
        <v>16.45</v>
      </c>
      <c r="L190" s="11" t="s">
        <v>17</v>
      </c>
      <c r="M190" s="3"/>
      <c r="N190" s="11" t="s">
        <v>2257</v>
      </c>
      <c r="O190" s="11"/>
      <c r="P190" s="17" t="s">
        <v>4234</v>
      </c>
    </row>
    <row r="191" spans="1:16" ht="16.5" x14ac:dyDescent="0.35">
      <c r="A191" s="24" t="s">
        <v>4235</v>
      </c>
      <c r="B191" s="26" t="s">
        <v>4291</v>
      </c>
      <c r="C191" s="74">
        <v>195106</v>
      </c>
      <c r="D191" s="11" t="s">
        <v>2253</v>
      </c>
      <c r="E191" s="11" t="s">
        <v>2254</v>
      </c>
      <c r="F191" s="11" t="s">
        <v>698</v>
      </c>
      <c r="G191" s="11" t="s">
        <v>699</v>
      </c>
      <c r="H191" s="3"/>
      <c r="I191" s="3"/>
      <c r="J191" s="11">
        <v>97.8</v>
      </c>
      <c r="K191" s="11">
        <v>16.440000000000001</v>
      </c>
      <c r="L191" s="11" t="s">
        <v>17</v>
      </c>
      <c r="M191" s="3"/>
      <c r="N191" s="11" t="s">
        <v>2255</v>
      </c>
      <c r="O191" s="11"/>
      <c r="P191" s="17" t="s">
        <v>4234</v>
      </c>
    </row>
    <row r="192" spans="1:16" ht="16.5" x14ac:dyDescent="0.35">
      <c r="A192" s="24" t="s">
        <v>4235</v>
      </c>
      <c r="B192" s="26" t="s">
        <v>4291</v>
      </c>
      <c r="C192" s="74">
        <v>195107</v>
      </c>
      <c r="D192" s="11" t="s">
        <v>1461</v>
      </c>
      <c r="E192" s="11" t="s">
        <v>1462</v>
      </c>
      <c r="F192" s="11" t="s">
        <v>698</v>
      </c>
      <c r="G192" s="11" t="s">
        <v>699</v>
      </c>
      <c r="H192" s="3"/>
      <c r="I192" s="3"/>
      <c r="J192" s="3"/>
      <c r="K192" s="3"/>
      <c r="L192" s="11" t="s">
        <v>17</v>
      </c>
      <c r="M192" s="3"/>
      <c r="N192" s="11" t="s">
        <v>2256</v>
      </c>
      <c r="O192" s="11"/>
      <c r="P192" s="17" t="s">
        <v>4234</v>
      </c>
    </row>
    <row r="193" spans="1:16" ht="16.5" x14ac:dyDescent="0.35">
      <c r="A193" s="24" t="s">
        <v>4235</v>
      </c>
      <c r="B193" s="26" t="s">
        <v>4292</v>
      </c>
      <c r="C193" s="74">
        <v>195109</v>
      </c>
      <c r="D193" s="11" t="s">
        <v>703</v>
      </c>
      <c r="E193" s="11" t="s">
        <v>2261</v>
      </c>
      <c r="F193" s="11" t="s">
        <v>702</v>
      </c>
      <c r="G193" s="11" t="s">
        <v>703</v>
      </c>
      <c r="H193" s="3"/>
      <c r="I193" s="3"/>
      <c r="J193" s="11">
        <v>97.97</v>
      </c>
      <c r="K193" s="11">
        <v>16.16</v>
      </c>
      <c r="L193" s="11" t="s">
        <v>17</v>
      </c>
      <c r="M193" s="3"/>
      <c r="N193" s="11" t="s">
        <v>2262</v>
      </c>
      <c r="O193" s="11"/>
      <c r="P193" s="17" t="s">
        <v>4234</v>
      </c>
    </row>
    <row r="194" spans="1:16" ht="16.5" x14ac:dyDescent="0.35">
      <c r="A194" s="24" t="s">
        <v>4235</v>
      </c>
      <c r="B194" s="26" t="s">
        <v>4292</v>
      </c>
      <c r="C194" s="74">
        <v>195110</v>
      </c>
      <c r="D194" s="11" t="s">
        <v>1304</v>
      </c>
      <c r="E194" s="11" t="s">
        <v>73</v>
      </c>
      <c r="F194" s="11" t="s">
        <v>702</v>
      </c>
      <c r="G194" s="11" t="s">
        <v>2258</v>
      </c>
      <c r="H194" s="3"/>
      <c r="I194" s="3"/>
      <c r="J194" s="11">
        <v>97.98</v>
      </c>
      <c r="K194" s="11">
        <v>16.18</v>
      </c>
      <c r="L194" s="11" t="s">
        <v>17</v>
      </c>
      <c r="M194" s="3"/>
      <c r="N194" s="11" t="s">
        <v>2259</v>
      </c>
      <c r="O194" s="11"/>
      <c r="P194" s="17" t="s">
        <v>4234</v>
      </c>
    </row>
    <row r="195" spans="1:16" ht="16.5" x14ac:dyDescent="0.35">
      <c r="A195" s="24" t="s">
        <v>4235</v>
      </c>
      <c r="B195" s="26" t="s">
        <v>4292</v>
      </c>
      <c r="C195" s="74">
        <v>195111</v>
      </c>
      <c r="D195" s="11" t="s">
        <v>1968</v>
      </c>
      <c r="E195" s="11" t="s">
        <v>1969</v>
      </c>
      <c r="F195" s="11" t="s">
        <v>702</v>
      </c>
      <c r="G195" s="11" t="s">
        <v>2258</v>
      </c>
      <c r="H195" s="3"/>
      <c r="I195" s="3"/>
      <c r="J195" s="3"/>
      <c r="K195" s="3"/>
      <c r="L195" s="11" t="s">
        <v>17</v>
      </c>
      <c r="M195" s="3"/>
      <c r="N195" s="11" t="s">
        <v>2260</v>
      </c>
      <c r="O195" s="11"/>
      <c r="P195" s="17" t="s">
        <v>4234</v>
      </c>
    </row>
    <row r="196" spans="1:16" ht="16.5" x14ac:dyDescent="0.35">
      <c r="A196" s="24" t="s">
        <v>4235</v>
      </c>
      <c r="B196" s="26" t="s">
        <v>4293</v>
      </c>
      <c r="C196" s="74">
        <v>195112</v>
      </c>
      <c r="D196" s="11" t="s">
        <v>707</v>
      </c>
      <c r="E196" s="11" t="s">
        <v>708</v>
      </c>
      <c r="F196" s="11" t="s">
        <v>706</v>
      </c>
      <c r="G196" s="11" t="s">
        <v>707</v>
      </c>
      <c r="H196" s="3"/>
      <c r="I196" s="3"/>
      <c r="J196" s="11">
        <v>97.85</v>
      </c>
      <c r="K196" s="11">
        <v>16.350000000000001</v>
      </c>
      <c r="L196" s="11" t="s">
        <v>17</v>
      </c>
      <c r="M196" s="3"/>
      <c r="N196" s="11" t="s">
        <v>2263</v>
      </c>
      <c r="O196" s="11"/>
      <c r="P196" s="17" t="s">
        <v>4234</v>
      </c>
    </row>
    <row r="197" spans="1:16" ht="16.5" x14ac:dyDescent="0.35">
      <c r="A197" s="24" t="s">
        <v>4235</v>
      </c>
      <c r="B197" s="26" t="s">
        <v>4293</v>
      </c>
      <c r="C197" s="74">
        <v>195113</v>
      </c>
      <c r="D197" s="11" t="s">
        <v>2264</v>
      </c>
      <c r="E197" s="11" t="s">
        <v>2265</v>
      </c>
      <c r="F197" s="11" t="s">
        <v>706</v>
      </c>
      <c r="G197" s="11" t="s">
        <v>707</v>
      </c>
      <c r="H197" s="3"/>
      <c r="I197" s="3"/>
      <c r="J197" s="11">
        <v>97.86</v>
      </c>
      <c r="K197" s="11">
        <v>16.329999999999998</v>
      </c>
      <c r="L197" s="11" t="s">
        <v>17</v>
      </c>
      <c r="M197" s="3"/>
      <c r="N197" s="11" t="s">
        <v>2266</v>
      </c>
      <c r="O197" s="11"/>
      <c r="P197" s="17" t="s">
        <v>4234</v>
      </c>
    </row>
    <row r="198" spans="1:16" ht="16.5" x14ac:dyDescent="0.35">
      <c r="A198" s="24" t="s">
        <v>4235</v>
      </c>
      <c r="B198" s="26" t="s">
        <v>7090</v>
      </c>
      <c r="C198" s="74">
        <v>195115</v>
      </c>
      <c r="D198" s="11" t="s">
        <v>2267</v>
      </c>
      <c r="E198" s="11" t="s">
        <v>2268</v>
      </c>
      <c r="F198" s="11" t="s">
        <v>710</v>
      </c>
      <c r="G198" s="11" t="s">
        <v>711</v>
      </c>
      <c r="H198" s="3"/>
      <c r="I198" s="3"/>
      <c r="J198" s="11">
        <v>97.96</v>
      </c>
      <c r="K198" s="11">
        <v>16.21</v>
      </c>
      <c r="L198" s="11" t="s">
        <v>17</v>
      </c>
      <c r="M198" s="3"/>
      <c r="N198" s="11" t="s">
        <v>7326</v>
      </c>
      <c r="O198" s="11"/>
      <c r="P198" s="17" t="s">
        <v>4234</v>
      </c>
    </row>
    <row r="199" spans="1:16" ht="16.5" x14ac:dyDescent="0.35">
      <c r="A199" s="24" t="s">
        <v>4235</v>
      </c>
      <c r="B199" s="26" t="s">
        <v>7090</v>
      </c>
      <c r="C199" s="74">
        <v>195116</v>
      </c>
      <c r="D199" s="11" t="s">
        <v>2011</v>
      </c>
      <c r="E199" s="11" t="s">
        <v>2012</v>
      </c>
      <c r="F199" s="11" t="s">
        <v>710</v>
      </c>
      <c r="G199" s="11" t="s">
        <v>711</v>
      </c>
      <c r="H199" s="3"/>
      <c r="I199" s="3"/>
      <c r="J199" s="3"/>
      <c r="K199" s="3"/>
      <c r="L199" s="11" t="s">
        <v>17</v>
      </c>
      <c r="M199" s="3"/>
      <c r="N199" s="11" t="s">
        <v>7327</v>
      </c>
      <c r="O199" s="11"/>
      <c r="P199" s="17" t="s">
        <v>4234</v>
      </c>
    </row>
    <row r="200" spans="1:16" ht="16.5" x14ac:dyDescent="0.35">
      <c r="A200" s="24" t="s">
        <v>4236</v>
      </c>
      <c r="B200" s="26" t="s">
        <v>4294</v>
      </c>
      <c r="C200" s="74">
        <v>195118</v>
      </c>
      <c r="D200" s="11" t="s">
        <v>715</v>
      </c>
      <c r="E200" s="11" t="s">
        <v>716</v>
      </c>
      <c r="F200" s="11" t="s">
        <v>714</v>
      </c>
      <c r="G200" s="11" t="s">
        <v>715</v>
      </c>
      <c r="H200" s="3"/>
      <c r="I200" s="3"/>
      <c r="J200" s="11">
        <v>97.53</v>
      </c>
      <c r="K200" s="11">
        <v>16.440000000000001</v>
      </c>
      <c r="L200" s="11" t="s">
        <v>17</v>
      </c>
      <c r="M200" s="3"/>
      <c r="N200" s="11" t="s">
        <v>2269</v>
      </c>
      <c r="O200" s="11"/>
      <c r="P200" s="17" t="s">
        <v>4234</v>
      </c>
    </row>
    <row r="201" spans="1:16" ht="16.5" x14ac:dyDescent="0.35">
      <c r="A201" s="24" t="s">
        <v>4236</v>
      </c>
      <c r="B201" s="26" t="s">
        <v>4294</v>
      </c>
      <c r="C201" s="74">
        <v>195119</v>
      </c>
      <c r="D201" s="11" t="s">
        <v>2138</v>
      </c>
      <c r="E201" s="11" t="s">
        <v>2139</v>
      </c>
      <c r="F201" s="11" t="s">
        <v>714</v>
      </c>
      <c r="G201" s="11" t="s">
        <v>715</v>
      </c>
      <c r="H201" s="3"/>
      <c r="I201" s="3"/>
      <c r="J201" s="11">
        <v>97.52</v>
      </c>
      <c r="K201" s="11">
        <v>16.420000000000002</v>
      </c>
      <c r="L201" s="11" t="s">
        <v>17</v>
      </c>
      <c r="M201" s="3"/>
      <c r="N201" s="11" t="s">
        <v>2270</v>
      </c>
      <c r="O201" s="11"/>
      <c r="P201" s="17" t="s">
        <v>4234</v>
      </c>
    </row>
    <row r="202" spans="1:16" ht="16.5" x14ac:dyDescent="0.35">
      <c r="A202" s="24" t="s">
        <v>4236</v>
      </c>
      <c r="B202" s="26" t="s">
        <v>4295</v>
      </c>
      <c r="C202" s="74">
        <v>195120</v>
      </c>
      <c r="D202" s="11" t="s">
        <v>719</v>
      </c>
      <c r="E202" s="11" t="s">
        <v>720</v>
      </c>
      <c r="F202" s="11" t="s">
        <v>718</v>
      </c>
      <c r="G202" s="11" t="s">
        <v>719</v>
      </c>
      <c r="H202" s="3"/>
      <c r="I202" s="3"/>
      <c r="J202" s="11">
        <v>97.5</v>
      </c>
      <c r="K202" s="11">
        <v>16.5</v>
      </c>
      <c r="L202" s="11" t="s">
        <v>17</v>
      </c>
      <c r="M202" s="3"/>
      <c r="N202" s="11" t="s">
        <v>2271</v>
      </c>
      <c r="O202" s="11"/>
      <c r="P202" s="17" t="s">
        <v>4234</v>
      </c>
    </row>
    <row r="203" spans="1:16" ht="16.5" x14ac:dyDescent="0.35">
      <c r="A203" s="24" t="s">
        <v>4236</v>
      </c>
      <c r="B203" s="26" t="s">
        <v>4296</v>
      </c>
      <c r="C203" s="74">
        <v>195121</v>
      </c>
      <c r="D203" s="11" t="s">
        <v>723</v>
      </c>
      <c r="E203" s="11" t="s">
        <v>724</v>
      </c>
      <c r="F203" s="11" t="s">
        <v>722</v>
      </c>
      <c r="G203" s="11" t="s">
        <v>723</v>
      </c>
      <c r="H203" s="3"/>
      <c r="I203" s="3"/>
      <c r="J203" s="11">
        <v>97.53</v>
      </c>
      <c r="K203" s="11">
        <v>16.489999999999998</v>
      </c>
      <c r="L203" s="11" t="s">
        <v>17</v>
      </c>
      <c r="M203" s="3"/>
      <c r="N203" s="11" t="s">
        <v>2272</v>
      </c>
      <c r="O203" s="11"/>
      <c r="P203" s="17" t="s">
        <v>4234</v>
      </c>
    </row>
    <row r="204" spans="1:16" ht="16.5" x14ac:dyDescent="0.35">
      <c r="A204" s="24" t="s">
        <v>4236</v>
      </c>
      <c r="B204" s="26" t="s">
        <v>7091</v>
      </c>
      <c r="C204" s="74">
        <v>195122</v>
      </c>
      <c r="D204" s="11" t="s">
        <v>727</v>
      </c>
      <c r="E204" s="11" t="s">
        <v>728</v>
      </c>
      <c r="F204" s="11" t="s">
        <v>726</v>
      </c>
      <c r="G204" s="11" t="s">
        <v>727</v>
      </c>
      <c r="H204" s="3"/>
      <c r="I204" s="3"/>
      <c r="J204" s="11">
        <v>97.52</v>
      </c>
      <c r="K204" s="11">
        <v>16.46</v>
      </c>
      <c r="L204" s="11" t="s">
        <v>17</v>
      </c>
      <c r="M204" s="3"/>
      <c r="N204" s="11" t="s">
        <v>7328</v>
      </c>
      <c r="O204" s="11"/>
      <c r="P204" s="17" t="s">
        <v>4234</v>
      </c>
    </row>
    <row r="205" spans="1:16" ht="16.5" x14ac:dyDescent="0.35">
      <c r="A205" s="24" t="s">
        <v>4236</v>
      </c>
      <c r="B205" s="26" t="s">
        <v>7091</v>
      </c>
      <c r="C205" s="74">
        <v>195123</v>
      </c>
      <c r="D205" s="11" t="s">
        <v>2273</v>
      </c>
      <c r="E205" s="11" t="s">
        <v>2274</v>
      </c>
      <c r="F205" s="11" t="s">
        <v>726</v>
      </c>
      <c r="G205" s="11" t="s">
        <v>727</v>
      </c>
      <c r="H205" s="3"/>
      <c r="I205" s="3"/>
      <c r="J205" s="11">
        <v>97.52</v>
      </c>
      <c r="K205" s="11">
        <v>16.47</v>
      </c>
      <c r="L205" s="11" t="s">
        <v>17</v>
      </c>
      <c r="M205" s="3"/>
      <c r="N205" s="11" t="s">
        <v>7329</v>
      </c>
      <c r="O205" s="11"/>
      <c r="P205" s="17" t="s">
        <v>4234</v>
      </c>
    </row>
    <row r="206" spans="1:16" ht="16.5" x14ac:dyDescent="0.35">
      <c r="A206" s="24" t="s">
        <v>4236</v>
      </c>
      <c r="B206" s="26" t="s">
        <v>4297</v>
      </c>
      <c r="C206" s="74">
        <v>195124</v>
      </c>
      <c r="D206" s="11" t="s">
        <v>731</v>
      </c>
      <c r="E206" s="11" t="s">
        <v>732</v>
      </c>
      <c r="F206" s="11" t="s">
        <v>730</v>
      </c>
      <c r="G206" s="11" t="s">
        <v>731</v>
      </c>
      <c r="H206" s="3"/>
      <c r="I206" s="3"/>
      <c r="J206" s="11">
        <v>97.51</v>
      </c>
      <c r="K206" s="11">
        <v>16.45</v>
      </c>
      <c r="L206" s="11" t="s">
        <v>17</v>
      </c>
      <c r="M206" s="3"/>
      <c r="N206" s="11" t="s">
        <v>2275</v>
      </c>
      <c r="O206" s="11"/>
      <c r="P206" s="17" t="s">
        <v>4234</v>
      </c>
    </row>
    <row r="207" spans="1:16" ht="16.5" x14ac:dyDescent="0.35">
      <c r="A207" s="24" t="s">
        <v>4236</v>
      </c>
      <c r="B207" s="26" t="s">
        <v>4297</v>
      </c>
      <c r="C207" s="74">
        <v>195125</v>
      </c>
      <c r="D207" s="11" t="s">
        <v>2276</v>
      </c>
      <c r="E207" s="11" t="s">
        <v>75</v>
      </c>
      <c r="F207" s="11" t="s">
        <v>730</v>
      </c>
      <c r="G207" s="11" t="s">
        <v>731</v>
      </c>
      <c r="H207" s="3"/>
      <c r="I207" s="3"/>
      <c r="J207" s="11">
        <v>97.53</v>
      </c>
      <c r="K207" s="11">
        <v>16.440000000000001</v>
      </c>
      <c r="L207" s="11" t="s">
        <v>17</v>
      </c>
      <c r="M207" s="3"/>
      <c r="N207" s="11" t="s">
        <v>2277</v>
      </c>
      <c r="O207" s="11"/>
      <c r="P207" s="17" t="s">
        <v>4234</v>
      </c>
    </row>
    <row r="208" spans="1:16" ht="16.5" x14ac:dyDescent="0.35">
      <c r="A208" s="24" t="s">
        <v>4236</v>
      </c>
      <c r="B208" s="26" t="s">
        <v>4297</v>
      </c>
      <c r="C208" s="74">
        <v>195126</v>
      </c>
      <c r="D208" s="11" t="s">
        <v>2278</v>
      </c>
      <c r="E208" s="11" t="s">
        <v>2279</v>
      </c>
      <c r="F208" s="11" t="s">
        <v>730</v>
      </c>
      <c r="G208" s="11" t="s">
        <v>731</v>
      </c>
      <c r="H208" s="3"/>
      <c r="I208" s="3"/>
      <c r="J208" s="11">
        <v>97.52</v>
      </c>
      <c r="K208" s="11">
        <v>16.45</v>
      </c>
      <c r="L208" s="11" t="s">
        <v>17</v>
      </c>
      <c r="M208" s="3"/>
      <c r="N208" s="11" t="s">
        <v>2280</v>
      </c>
      <c r="O208" s="11"/>
      <c r="P208" s="17" t="s">
        <v>4234</v>
      </c>
    </row>
    <row r="209" spans="1:16" ht="16.5" x14ac:dyDescent="0.35">
      <c r="A209" s="24" t="s">
        <v>4236</v>
      </c>
      <c r="B209" s="26" t="s">
        <v>4298</v>
      </c>
      <c r="C209" s="74">
        <v>195127</v>
      </c>
      <c r="D209" s="11" t="s">
        <v>735</v>
      </c>
      <c r="E209" s="11" t="s">
        <v>736</v>
      </c>
      <c r="F209" s="11" t="s">
        <v>734</v>
      </c>
      <c r="G209" s="11" t="s">
        <v>735</v>
      </c>
      <c r="H209" s="3"/>
      <c r="I209" s="3"/>
      <c r="J209" s="11">
        <v>97.5</v>
      </c>
      <c r="K209" s="11">
        <v>16.46</v>
      </c>
      <c r="L209" s="11" t="s">
        <v>17</v>
      </c>
      <c r="M209" s="3"/>
      <c r="N209" s="11" t="s">
        <v>2281</v>
      </c>
      <c r="O209" s="11"/>
      <c r="P209" s="17" t="s">
        <v>4234</v>
      </c>
    </row>
    <row r="210" spans="1:16" ht="16.5" x14ac:dyDescent="0.35">
      <c r="A210" s="24" t="s">
        <v>4236</v>
      </c>
      <c r="B210" s="26" t="s">
        <v>4299</v>
      </c>
      <c r="C210" s="74">
        <v>195128</v>
      </c>
      <c r="D210" s="11" t="s">
        <v>739</v>
      </c>
      <c r="E210" s="11" t="s">
        <v>740</v>
      </c>
      <c r="F210" s="11" t="s">
        <v>738</v>
      </c>
      <c r="G210" s="11" t="s">
        <v>739</v>
      </c>
      <c r="H210" s="3"/>
      <c r="I210" s="3"/>
      <c r="J210" s="11">
        <v>97.52</v>
      </c>
      <c r="K210" s="11">
        <v>16.41</v>
      </c>
      <c r="L210" s="11" t="s">
        <v>17</v>
      </c>
      <c r="M210" s="3"/>
      <c r="N210" s="11" t="s">
        <v>2282</v>
      </c>
      <c r="O210" s="11"/>
      <c r="P210" s="17" t="s">
        <v>4234</v>
      </c>
    </row>
    <row r="211" spans="1:16" ht="16.5" x14ac:dyDescent="0.35">
      <c r="A211" s="24" t="s">
        <v>4236</v>
      </c>
      <c r="B211" s="26" t="s">
        <v>4299</v>
      </c>
      <c r="C211" s="74">
        <v>195129</v>
      </c>
      <c r="D211" s="11" t="s">
        <v>2283</v>
      </c>
      <c r="E211" s="11" t="s">
        <v>1137</v>
      </c>
      <c r="F211" s="11" t="s">
        <v>738</v>
      </c>
      <c r="G211" s="11" t="s">
        <v>739</v>
      </c>
      <c r="H211" s="3"/>
      <c r="I211" s="3"/>
      <c r="J211" s="11">
        <v>97.51</v>
      </c>
      <c r="K211" s="11">
        <v>16.41</v>
      </c>
      <c r="L211" s="11" t="s">
        <v>17</v>
      </c>
      <c r="M211" s="3"/>
      <c r="N211" s="11" t="s">
        <v>2284</v>
      </c>
      <c r="O211" s="11"/>
      <c r="P211" s="17" t="s">
        <v>4234</v>
      </c>
    </row>
    <row r="212" spans="1:16" ht="16.5" x14ac:dyDescent="0.35">
      <c r="A212" s="24" t="s">
        <v>4236</v>
      </c>
      <c r="B212" s="26" t="s">
        <v>4299</v>
      </c>
      <c r="C212" s="74">
        <v>195130</v>
      </c>
      <c r="D212" s="11" t="s">
        <v>2285</v>
      </c>
      <c r="E212" s="11" t="s">
        <v>2286</v>
      </c>
      <c r="F212" s="11" t="s">
        <v>738</v>
      </c>
      <c r="G212" s="11" t="s">
        <v>739</v>
      </c>
      <c r="H212" s="3"/>
      <c r="I212" s="3"/>
      <c r="J212" s="3"/>
      <c r="K212" s="3"/>
      <c r="L212" s="11" t="s">
        <v>17</v>
      </c>
      <c r="M212" s="3"/>
      <c r="N212" s="11" t="s">
        <v>2287</v>
      </c>
      <c r="O212" s="11"/>
      <c r="P212" s="17" t="s">
        <v>4234</v>
      </c>
    </row>
    <row r="213" spans="1:16" ht="16.5" x14ac:dyDescent="0.35">
      <c r="A213" s="24" t="s">
        <v>4236</v>
      </c>
      <c r="B213" s="26" t="s">
        <v>4300</v>
      </c>
      <c r="C213" s="74">
        <v>195131</v>
      </c>
      <c r="D213" s="11" t="s">
        <v>743</v>
      </c>
      <c r="E213" s="11" t="s">
        <v>744</v>
      </c>
      <c r="F213" s="11" t="s">
        <v>742</v>
      </c>
      <c r="G213" s="11" t="s">
        <v>743</v>
      </c>
      <c r="H213" s="3"/>
      <c r="I213" s="3"/>
      <c r="J213" s="11">
        <v>97.49</v>
      </c>
      <c r="K213" s="11">
        <v>16.28</v>
      </c>
      <c r="L213" s="11" t="s">
        <v>17</v>
      </c>
      <c r="M213" s="3"/>
      <c r="N213" s="11" t="s">
        <v>2288</v>
      </c>
      <c r="O213" s="11"/>
      <c r="P213" s="17" t="s">
        <v>4234</v>
      </c>
    </row>
    <row r="214" spans="1:16" ht="16.5" x14ac:dyDescent="0.35">
      <c r="A214" s="24" t="s">
        <v>4236</v>
      </c>
      <c r="B214" s="26" t="s">
        <v>4301</v>
      </c>
      <c r="C214" s="74">
        <v>195132</v>
      </c>
      <c r="D214" s="11" t="s">
        <v>747</v>
      </c>
      <c r="E214" s="11" t="s">
        <v>21</v>
      </c>
      <c r="F214" s="11" t="s">
        <v>746</v>
      </c>
      <c r="G214" s="11" t="s">
        <v>747</v>
      </c>
      <c r="H214" s="3"/>
      <c r="I214" s="3"/>
      <c r="J214" s="11">
        <v>97.46</v>
      </c>
      <c r="K214" s="11">
        <v>16.309999999999999</v>
      </c>
      <c r="L214" s="11" t="s">
        <v>17</v>
      </c>
      <c r="M214" s="3"/>
      <c r="N214" s="11" t="s">
        <v>2289</v>
      </c>
      <c r="O214" s="11"/>
      <c r="P214" s="17" t="s">
        <v>4234</v>
      </c>
    </row>
    <row r="215" spans="1:16" ht="16.5" x14ac:dyDescent="0.35">
      <c r="A215" s="24" t="s">
        <v>4236</v>
      </c>
      <c r="B215" s="26" t="s">
        <v>4302</v>
      </c>
      <c r="C215" s="74">
        <v>195133</v>
      </c>
      <c r="D215" s="11" t="s">
        <v>750</v>
      </c>
      <c r="E215" s="11" t="s">
        <v>751</v>
      </c>
      <c r="F215" s="11" t="s">
        <v>749</v>
      </c>
      <c r="G215" s="11" t="s">
        <v>750</v>
      </c>
      <c r="H215" s="3"/>
      <c r="I215" s="3"/>
      <c r="J215" s="11">
        <v>97.53</v>
      </c>
      <c r="K215" s="11">
        <v>16.350000000000001</v>
      </c>
      <c r="L215" s="11" t="s">
        <v>17</v>
      </c>
      <c r="M215" s="3"/>
      <c r="N215" s="11" t="s">
        <v>2290</v>
      </c>
      <c r="O215" s="11"/>
      <c r="P215" s="17" t="s">
        <v>4234</v>
      </c>
    </row>
    <row r="216" spans="1:16" ht="16.5" x14ac:dyDescent="0.35">
      <c r="A216" s="24" t="s">
        <v>4236</v>
      </c>
      <c r="B216" s="26" t="s">
        <v>4303</v>
      </c>
      <c r="C216" s="74">
        <v>195134</v>
      </c>
      <c r="D216" s="11" t="s">
        <v>754</v>
      </c>
      <c r="E216" s="11" t="s">
        <v>755</v>
      </c>
      <c r="F216" s="11" t="s">
        <v>753</v>
      </c>
      <c r="G216" s="11" t="s">
        <v>754</v>
      </c>
      <c r="H216" s="3"/>
      <c r="I216" s="3"/>
      <c r="J216" s="11">
        <v>97.47</v>
      </c>
      <c r="K216" s="11">
        <v>16.36</v>
      </c>
      <c r="L216" s="11" t="s">
        <v>17</v>
      </c>
      <c r="M216" s="3"/>
      <c r="N216" s="11" t="s">
        <v>2294</v>
      </c>
      <c r="O216" s="11"/>
      <c r="P216" s="17" t="s">
        <v>4234</v>
      </c>
    </row>
    <row r="217" spans="1:16" ht="16.5" x14ac:dyDescent="0.35">
      <c r="A217" s="24" t="s">
        <v>4236</v>
      </c>
      <c r="B217" s="26" t="s">
        <v>4303</v>
      </c>
      <c r="C217" s="74">
        <v>195135</v>
      </c>
      <c r="D217" s="11" t="s">
        <v>2291</v>
      </c>
      <c r="E217" s="11" t="s">
        <v>2292</v>
      </c>
      <c r="F217" s="11" t="s">
        <v>753</v>
      </c>
      <c r="G217" s="11" t="s">
        <v>754</v>
      </c>
      <c r="H217" s="3"/>
      <c r="I217" s="3"/>
      <c r="J217" s="3"/>
      <c r="K217" s="3"/>
      <c r="L217" s="11" t="s">
        <v>17</v>
      </c>
      <c r="M217" s="3"/>
      <c r="N217" s="11" t="s">
        <v>2293</v>
      </c>
      <c r="O217" s="11"/>
      <c r="P217" s="17" t="s">
        <v>4234</v>
      </c>
    </row>
    <row r="218" spans="1:16" ht="16.5" x14ac:dyDescent="0.35">
      <c r="A218" s="24" t="s">
        <v>4236</v>
      </c>
      <c r="B218" s="26" t="s">
        <v>4304</v>
      </c>
      <c r="C218" s="74">
        <v>195136</v>
      </c>
      <c r="D218" s="11" t="s">
        <v>758</v>
      </c>
      <c r="E218" s="11" t="s">
        <v>759</v>
      </c>
      <c r="F218" s="11" t="s">
        <v>757</v>
      </c>
      <c r="G218" s="11" t="s">
        <v>758</v>
      </c>
      <c r="H218" s="3"/>
      <c r="I218" s="3"/>
      <c r="J218" s="11">
        <v>97.52</v>
      </c>
      <c r="K218" s="11">
        <v>16.36</v>
      </c>
      <c r="L218" s="11" t="s">
        <v>17</v>
      </c>
      <c r="M218" s="3"/>
      <c r="N218" s="11" t="s">
        <v>2298</v>
      </c>
      <c r="O218" s="11"/>
      <c r="P218" s="17" t="s">
        <v>4234</v>
      </c>
    </row>
    <row r="219" spans="1:16" ht="16.5" x14ac:dyDescent="0.35">
      <c r="A219" s="24" t="s">
        <v>4236</v>
      </c>
      <c r="B219" s="26" t="s">
        <v>4304</v>
      </c>
      <c r="C219" s="74">
        <v>195137</v>
      </c>
      <c r="D219" s="11" t="s">
        <v>2299</v>
      </c>
      <c r="E219" s="11" t="s">
        <v>2300</v>
      </c>
      <c r="F219" s="11" t="s">
        <v>757</v>
      </c>
      <c r="G219" s="11" t="s">
        <v>758</v>
      </c>
      <c r="H219" s="3"/>
      <c r="I219" s="3"/>
      <c r="J219" s="3"/>
      <c r="K219" s="3"/>
      <c r="L219" s="11" t="s">
        <v>17</v>
      </c>
      <c r="M219" s="3"/>
      <c r="N219" s="11" t="s">
        <v>2301</v>
      </c>
      <c r="O219" s="11"/>
      <c r="P219" s="17" t="s">
        <v>4234</v>
      </c>
    </row>
    <row r="220" spans="1:16" ht="16.5" x14ac:dyDescent="0.35">
      <c r="A220" s="24" t="s">
        <v>4236</v>
      </c>
      <c r="B220" s="26" t="s">
        <v>4304</v>
      </c>
      <c r="C220" s="74">
        <v>195138</v>
      </c>
      <c r="D220" s="11" t="s">
        <v>2295</v>
      </c>
      <c r="E220" s="11" t="s">
        <v>2296</v>
      </c>
      <c r="F220" s="11" t="s">
        <v>757</v>
      </c>
      <c r="G220" s="11" t="s">
        <v>758</v>
      </c>
      <c r="H220" s="3"/>
      <c r="I220" s="3"/>
      <c r="J220" s="3"/>
      <c r="K220" s="3"/>
      <c r="L220" s="11" t="s">
        <v>17</v>
      </c>
      <c r="M220" s="3"/>
      <c r="N220" s="11" t="s">
        <v>2297</v>
      </c>
      <c r="O220" s="11"/>
      <c r="P220" s="17" t="s">
        <v>4234</v>
      </c>
    </row>
    <row r="221" spans="1:16" ht="16.5" x14ac:dyDescent="0.35">
      <c r="A221" s="24" t="s">
        <v>4236</v>
      </c>
      <c r="B221" s="26" t="s">
        <v>4305</v>
      </c>
      <c r="C221" s="74">
        <v>195139</v>
      </c>
      <c r="D221" s="11" t="s">
        <v>762</v>
      </c>
      <c r="E221" s="11" t="s">
        <v>763</v>
      </c>
      <c r="F221" s="11" t="s">
        <v>761</v>
      </c>
      <c r="G221" s="11" t="s">
        <v>762</v>
      </c>
      <c r="H221" s="3"/>
      <c r="I221" s="3"/>
      <c r="J221" s="11">
        <v>97.52</v>
      </c>
      <c r="K221" s="11">
        <v>16.38</v>
      </c>
      <c r="L221" s="11" t="s">
        <v>17</v>
      </c>
      <c r="M221" s="3"/>
      <c r="N221" s="11" t="s">
        <v>2302</v>
      </c>
      <c r="O221" s="11"/>
      <c r="P221" s="17" t="s">
        <v>4234</v>
      </c>
    </row>
    <row r="222" spans="1:16" ht="16.5" x14ac:dyDescent="0.35">
      <c r="A222" s="24" t="s">
        <v>4236</v>
      </c>
      <c r="B222" s="26" t="s">
        <v>7092</v>
      </c>
      <c r="C222" s="74">
        <v>195140</v>
      </c>
      <c r="D222" s="11" t="s">
        <v>766</v>
      </c>
      <c r="E222" s="11" t="s">
        <v>767</v>
      </c>
      <c r="F222" s="11" t="s">
        <v>765</v>
      </c>
      <c r="G222" s="11" t="s">
        <v>766</v>
      </c>
      <c r="H222" s="3"/>
      <c r="I222" s="3"/>
      <c r="J222" s="11">
        <v>97.5</v>
      </c>
      <c r="K222" s="11">
        <v>16.41</v>
      </c>
      <c r="L222" s="11" t="s">
        <v>17</v>
      </c>
      <c r="M222" s="3"/>
      <c r="N222" s="11" t="s">
        <v>7330</v>
      </c>
      <c r="O222" s="11"/>
      <c r="P222" s="17" t="s">
        <v>4234</v>
      </c>
    </row>
    <row r="223" spans="1:16" ht="16.5" x14ac:dyDescent="0.35">
      <c r="A223" s="24" t="s">
        <v>4236</v>
      </c>
      <c r="B223" s="26" t="s">
        <v>7092</v>
      </c>
      <c r="C223" s="74">
        <v>195141</v>
      </c>
      <c r="D223" s="11" t="s">
        <v>2303</v>
      </c>
      <c r="E223" s="11" t="s">
        <v>2304</v>
      </c>
      <c r="F223" s="11" t="s">
        <v>765</v>
      </c>
      <c r="G223" s="11" t="s">
        <v>766</v>
      </c>
      <c r="H223" s="3"/>
      <c r="I223" s="3"/>
      <c r="J223" s="3"/>
      <c r="K223" s="3"/>
      <c r="L223" s="11" t="s">
        <v>17</v>
      </c>
      <c r="M223" s="3"/>
      <c r="N223" s="11" t="s">
        <v>7331</v>
      </c>
      <c r="O223" s="11"/>
      <c r="P223" s="17" t="s">
        <v>4234</v>
      </c>
    </row>
    <row r="224" spans="1:16" ht="16.5" x14ac:dyDescent="0.35">
      <c r="A224" s="24" t="s">
        <v>4236</v>
      </c>
      <c r="B224" s="26" t="s">
        <v>4306</v>
      </c>
      <c r="C224" s="74">
        <v>195142</v>
      </c>
      <c r="D224" s="11" t="s">
        <v>770</v>
      </c>
      <c r="E224" s="11" t="s">
        <v>771</v>
      </c>
      <c r="F224" s="11" t="s">
        <v>769</v>
      </c>
      <c r="G224" s="11" t="s">
        <v>770</v>
      </c>
      <c r="H224" s="3"/>
      <c r="I224" s="3"/>
      <c r="J224" s="11">
        <v>97.49</v>
      </c>
      <c r="K224" s="11">
        <v>16.45</v>
      </c>
      <c r="L224" s="11" t="s">
        <v>17</v>
      </c>
      <c r="M224" s="3"/>
      <c r="N224" s="11" t="s">
        <v>2305</v>
      </c>
      <c r="O224" s="11"/>
      <c r="P224" s="17" t="s">
        <v>4234</v>
      </c>
    </row>
    <row r="225" spans="1:16" ht="16.5" x14ac:dyDescent="0.35">
      <c r="A225" s="24" t="s">
        <v>4236</v>
      </c>
      <c r="B225" s="26" t="s">
        <v>4306</v>
      </c>
      <c r="C225" s="74">
        <v>195143</v>
      </c>
      <c r="D225" s="11" t="s">
        <v>2306</v>
      </c>
      <c r="E225" s="11" t="s">
        <v>2307</v>
      </c>
      <c r="F225" s="11" t="s">
        <v>769</v>
      </c>
      <c r="G225" s="11" t="s">
        <v>770</v>
      </c>
      <c r="H225" s="3"/>
      <c r="I225" s="3"/>
      <c r="J225" s="3"/>
      <c r="K225" s="3"/>
      <c r="L225" s="11" t="s">
        <v>17</v>
      </c>
      <c r="M225" s="3"/>
      <c r="N225" s="11" t="s">
        <v>2308</v>
      </c>
      <c r="O225" s="11"/>
      <c r="P225" s="17" t="s">
        <v>4234</v>
      </c>
    </row>
    <row r="226" spans="1:16" ht="16.5" x14ac:dyDescent="0.35">
      <c r="A226" s="24" t="s">
        <v>4236</v>
      </c>
      <c r="B226" s="26" t="s">
        <v>4306</v>
      </c>
      <c r="C226" s="74">
        <v>195144</v>
      </c>
      <c r="D226" s="11" t="s">
        <v>565</v>
      </c>
      <c r="E226" s="11" t="s">
        <v>566</v>
      </c>
      <c r="F226" s="11" t="s">
        <v>769</v>
      </c>
      <c r="G226" s="11" t="s">
        <v>770</v>
      </c>
      <c r="H226" s="3"/>
      <c r="I226" s="3"/>
      <c r="J226" s="11">
        <v>97.48</v>
      </c>
      <c r="K226" s="11">
        <v>16.45</v>
      </c>
      <c r="L226" s="11" t="s">
        <v>17</v>
      </c>
      <c r="M226" s="3"/>
      <c r="N226" s="11" t="s">
        <v>2309</v>
      </c>
      <c r="O226" s="11"/>
      <c r="P226" s="17" t="s">
        <v>4234</v>
      </c>
    </row>
    <row r="227" spans="1:16" ht="16.5" x14ac:dyDescent="0.35">
      <c r="A227" s="24" t="s">
        <v>4236</v>
      </c>
      <c r="B227" s="26" t="s">
        <v>4307</v>
      </c>
      <c r="C227" s="74">
        <v>195145</v>
      </c>
      <c r="D227" s="11" t="s">
        <v>774</v>
      </c>
      <c r="E227" s="11" t="s">
        <v>775</v>
      </c>
      <c r="F227" s="11" t="s">
        <v>773</v>
      </c>
      <c r="G227" s="11" t="s">
        <v>774</v>
      </c>
      <c r="H227" s="3"/>
      <c r="I227" s="3"/>
      <c r="J227" s="11">
        <v>97.52</v>
      </c>
      <c r="K227" s="11">
        <v>16.399999999999999</v>
      </c>
      <c r="L227" s="11" t="s">
        <v>17</v>
      </c>
      <c r="M227" s="3"/>
      <c r="N227" s="11" t="s">
        <v>2310</v>
      </c>
      <c r="O227" s="11"/>
      <c r="P227" s="17" t="s">
        <v>4234</v>
      </c>
    </row>
    <row r="228" spans="1:16" ht="16.5" x14ac:dyDescent="0.35">
      <c r="A228" s="24" t="s">
        <v>4236</v>
      </c>
      <c r="B228" s="26" t="s">
        <v>4307</v>
      </c>
      <c r="C228" s="74">
        <v>195146</v>
      </c>
      <c r="D228" s="11" t="s">
        <v>2311</v>
      </c>
      <c r="E228" s="11" t="s">
        <v>2312</v>
      </c>
      <c r="F228" s="11" t="s">
        <v>773</v>
      </c>
      <c r="G228" s="11" t="s">
        <v>774</v>
      </c>
      <c r="H228" s="3"/>
      <c r="I228" s="3"/>
      <c r="J228" s="3"/>
      <c r="K228" s="3"/>
      <c r="L228" s="11" t="s">
        <v>17</v>
      </c>
      <c r="M228" s="3"/>
      <c r="N228" s="11" t="s">
        <v>2313</v>
      </c>
      <c r="O228" s="11"/>
      <c r="P228" s="17" t="s">
        <v>4234</v>
      </c>
    </row>
    <row r="229" spans="1:16" ht="16.5" x14ac:dyDescent="0.35">
      <c r="A229" s="24" t="s">
        <v>4236</v>
      </c>
      <c r="B229" s="26" t="s">
        <v>4307</v>
      </c>
      <c r="C229" s="74">
        <v>195147</v>
      </c>
      <c r="D229" s="11" t="s">
        <v>2314</v>
      </c>
      <c r="E229" s="11" t="s">
        <v>2315</v>
      </c>
      <c r="F229" s="11" t="s">
        <v>773</v>
      </c>
      <c r="G229" s="11" t="s">
        <v>774</v>
      </c>
      <c r="H229" s="3"/>
      <c r="I229" s="3"/>
      <c r="J229" s="3"/>
      <c r="K229" s="3"/>
      <c r="L229" s="11" t="s">
        <v>17</v>
      </c>
      <c r="M229" s="3"/>
      <c r="N229" s="11" t="s">
        <v>2316</v>
      </c>
      <c r="O229" s="11"/>
      <c r="P229" s="17" t="s">
        <v>4234</v>
      </c>
    </row>
    <row r="230" spans="1:16" ht="16.5" x14ac:dyDescent="0.35">
      <c r="A230" s="24" t="s">
        <v>4236</v>
      </c>
      <c r="B230" s="26" t="s">
        <v>4308</v>
      </c>
      <c r="C230" s="74">
        <v>195148</v>
      </c>
      <c r="D230" s="11" t="s">
        <v>778</v>
      </c>
      <c r="E230" s="11" t="s">
        <v>779</v>
      </c>
      <c r="F230" s="11" t="s">
        <v>777</v>
      </c>
      <c r="G230" s="11" t="s">
        <v>778</v>
      </c>
      <c r="H230" s="3"/>
      <c r="I230" s="3"/>
      <c r="J230" s="11">
        <v>97.53</v>
      </c>
      <c r="K230" s="11">
        <v>16.39</v>
      </c>
      <c r="L230" s="11" t="s">
        <v>17</v>
      </c>
      <c r="M230" s="3"/>
      <c r="N230" s="11" t="s">
        <v>2317</v>
      </c>
      <c r="O230" s="11"/>
      <c r="P230" s="17" t="s">
        <v>4234</v>
      </c>
    </row>
    <row r="231" spans="1:16" ht="16.5" x14ac:dyDescent="0.35">
      <c r="A231" s="24" t="s">
        <v>4236</v>
      </c>
      <c r="B231" s="26" t="s">
        <v>4308</v>
      </c>
      <c r="C231" s="74">
        <v>195149</v>
      </c>
      <c r="D231" s="11" t="s">
        <v>2321</v>
      </c>
      <c r="E231" s="11" t="s">
        <v>2322</v>
      </c>
      <c r="F231" s="11" t="s">
        <v>777</v>
      </c>
      <c r="G231" s="11" t="s">
        <v>778</v>
      </c>
      <c r="H231" s="3"/>
      <c r="I231" s="3"/>
      <c r="J231" s="11">
        <v>97.52</v>
      </c>
      <c r="K231" s="11">
        <v>16.39</v>
      </c>
      <c r="L231" s="11" t="s">
        <v>17</v>
      </c>
      <c r="M231" s="3"/>
      <c r="N231" s="11" t="s">
        <v>2323</v>
      </c>
      <c r="O231" s="11"/>
      <c r="P231" s="17" t="s">
        <v>4234</v>
      </c>
    </row>
    <row r="232" spans="1:16" ht="16.5" x14ac:dyDescent="0.35">
      <c r="A232" s="24" t="s">
        <v>4236</v>
      </c>
      <c r="B232" s="26" t="s">
        <v>4308</v>
      </c>
      <c r="C232" s="74">
        <v>195150</v>
      </c>
      <c r="D232" s="11" t="s">
        <v>2318</v>
      </c>
      <c r="E232" s="11" t="s">
        <v>2319</v>
      </c>
      <c r="F232" s="11" t="s">
        <v>777</v>
      </c>
      <c r="G232" s="11" t="s">
        <v>778</v>
      </c>
      <c r="H232" s="3"/>
      <c r="I232" s="3"/>
      <c r="J232" s="11">
        <v>97.54</v>
      </c>
      <c r="K232" s="11">
        <v>16.399999999999999</v>
      </c>
      <c r="L232" s="11" t="s">
        <v>17</v>
      </c>
      <c r="M232" s="3"/>
      <c r="N232" s="11" t="s">
        <v>2320</v>
      </c>
      <c r="O232" s="11"/>
      <c r="P232" s="17" t="s">
        <v>4234</v>
      </c>
    </row>
    <row r="233" spans="1:16" ht="16.5" x14ac:dyDescent="0.35">
      <c r="A233" s="24" t="s">
        <v>4236</v>
      </c>
      <c r="B233" s="26" t="s">
        <v>4309</v>
      </c>
      <c r="C233" s="74">
        <v>195151</v>
      </c>
      <c r="D233" s="11" t="s">
        <v>782</v>
      </c>
      <c r="E233" s="11" t="s">
        <v>783</v>
      </c>
      <c r="F233" s="11" t="s">
        <v>781</v>
      </c>
      <c r="G233" s="11" t="s">
        <v>782</v>
      </c>
      <c r="H233" s="3"/>
      <c r="I233" s="3"/>
      <c r="J233" s="11">
        <v>97.49</v>
      </c>
      <c r="K233" s="11">
        <v>16.28</v>
      </c>
      <c r="L233" s="11" t="s">
        <v>17</v>
      </c>
      <c r="M233" s="3"/>
      <c r="N233" s="11" t="s">
        <v>2324</v>
      </c>
      <c r="O233" s="11"/>
      <c r="P233" s="17" t="s">
        <v>4234</v>
      </c>
    </row>
    <row r="234" spans="1:16" ht="16.5" x14ac:dyDescent="0.35">
      <c r="A234" s="24" t="s">
        <v>4236</v>
      </c>
      <c r="B234" s="26" t="s">
        <v>4309</v>
      </c>
      <c r="C234" s="74">
        <v>195152</v>
      </c>
      <c r="D234" s="11" t="s">
        <v>696</v>
      </c>
      <c r="E234" s="11" t="s">
        <v>697</v>
      </c>
      <c r="F234" s="11" t="s">
        <v>781</v>
      </c>
      <c r="G234" s="11" t="s">
        <v>782</v>
      </c>
      <c r="H234" s="3"/>
      <c r="I234" s="3"/>
      <c r="J234" s="3"/>
      <c r="K234" s="3"/>
      <c r="L234" s="11" t="s">
        <v>17</v>
      </c>
      <c r="M234" s="3"/>
      <c r="N234" s="11" t="s">
        <v>2325</v>
      </c>
      <c r="O234" s="11"/>
      <c r="P234" s="17" t="s">
        <v>4234</v>
      </c>
    </row>
    <row r="235" spans="1:16" ht="16.5" x14ac:dyDescent="0.35">
      <c r="A235" s="24" t="s">
        <v>4236</v>
      </c>
      <c r="B235" s="26" t="s">
        <v>4310</v>
      </c>
      <c r="C235" s="74">
        <v>195153</v>
      </c>
      <c r="D235" s="11" t="s">
        <v>2326</v>
      </c>
      <c r="E235" s="11" t="s">
        <v>787</v>
      </c>
      <c r="F235" s="11" t="s">
        <v>785</v>
      </c>
      <c r="G235" s="11" t="s">
        <v>786</v>
      </c>
      <c r="H235" s="3"/>
      <c r="I235" s="3"/>
      <c r="J235" s="11">
        <v>97.54</v>
      </c>
      <c r="K235" s="11">
        <v>16.28</v>
      </c>
      <c r="L235" s="11" t="s">
        <v>17</v>
      </c>
      <c r="M235" s="3"/>
      <c r="N235" s="11" t="s">
        <v>2327</v>
      </c>
      <c r="O235" s="11"/>
      <c r="P235" s="17" t="s">
        <v>4234</v>
      </c>
    </row>
    <row r="236" spans="1:16" ht="16.5" x14ac:dyDescent="0.35">
      <c r="A236" s="24" t="s">
        <v>4236</v>
      </c>
      <c r="B236" s="26" t="s">
        <v>4310</v>
      </c>
      <c r="C236" s="74">
        <v>195154</v>
      </c>
      <c r="D236" s="11" t="s">
        <v>2328</v>
      </c>
      <c r="E236" s="11" t="s">
        <v>2329</v>
      </c>
      <c r="F236" s="11" t="s">
        <v>785</v>
      </c>
      <c r="G236" s="11" t="s">
        <v>786</v>
      </c>
      <c r="H236" s="3"/>
      <c r="I236" s="3"/>
      <c r="J236" s="3"/>
      <c r="K236" s="3"/>
      <c r="L236" s="11" t="s">
        <v>17</v>
      </c>
      <c r="M236" s="3"/>
      <c r="N236" s="11" t="s">
        <v>2330</v>
      </c>
      <c r="O236" s="11"/>
      <c r="P236" s="17" t="s">
        <v>4234</v>
      </c>
    </row>
    <row r="237" spans="1:16" ht="16.5" x14ac:dyDescent="0.35">
      <c r="A237" s="24" t="s">
        <v>4236</v>
      </c>
      <c r="B237" s="26" t="s">
        <v>4310</v>
      </c>
      <c r="C237" s="74">
        <v>195155</v>
      </c>
      <c r="D237" s="11" t="s">
        <v>2331</v>
      </c>
      <c r="E237" s="11" t="s">
        <v>2332</v>
      </c>
      <c r="F237" s="11" t="s">
        <v>785</v>
      </c>
      <c r="G237" s="11" t="s">
        <v>786</v>
      </c>
      <c r="H237" s="3"/>
      <c r="I237" s="3"/>
      <c r="J237" s="11">
        <v>97.53</v>
      </c>
      <c r="K237" s="11">
        <v>16.3</v>
      </c>
      <c r="L237" s="11" t="s">
        <v>17</v>
      </c>
      <c r="M237" s="3"/>
      <c r="N237" s="11" t="s">
        <v>2333</v>
      </c>
      <c r="O237" s="11"/>
      <c r="P237" s="17" t="s">
        <v>4234</v>
      </c>
    </row>
    <row r="238" spans="1:16" ht="16.5" x14ac:dyDescent="0.35">
      <c r="A238" s="24" t="s">
        <v>4236</v>
      </c>
      <c r="B238" s="26" t="s">
        <v>4310</v>
      </c>
      <c r="C238" s="74">
        <v>195156</v>
      </c>
      <c r="D238" s="11" t="s">
        <v>2334</v>
      </c>
      <c r="E238" s="11" t="s">
        <v>2335</v>
      </c>
      <c r="F238" s="11" t="s">
        <v>785</v>
      </c>
      <c r="G238" s="11" t="s">
        <v>786</v>
      </c>
      <c r="H238" s="3"/>
      <c r="I238" s="3"/>
      <c r="J238" s="3"/>
      <c r="K238" s="3"/>
      <c r="L238" s="11" t="s">
        <v>17</v>
      </c>
      <c r="M238" s="3"/>
      <c r="N238" s="11" t="s">
        <v>2336</v>
      </c>
      <c r="O238" s="11"/>
      <c r="P238" s="17" t="s">
        <v>4234</v>
      </c>
    </row>
    <row r="239" spans="1:16" ht="16.5" x14ac:dyDescent="0.35">
      <c r="A239" s="24" t="s">
        <v>4236</v>
      </c>
      <c r="B239" s="26" t="s">
        <v>4310</v>
      </c>
      <c r="C239" s="74">
        <v>195157</v>
      </c>
      <c r="D239" s="11" t="s">
        <v>2138</v>
      </c>
      <c r="E239" s="11" t="s">
        <v>2139</v>
      </c>
      <c r="F239" s="11" t="s">
        <v>785</v>
      </c>
      <c r="G239" s="11" t="s">
        <v>786</v>
      </c>
      <c r="H239" s="3"/>
      <c r="I239" s="3"/>
      <c r="J239" s="3"/>
      <c r="K239" s="3"/>
      <c r="L239" s="11" t="s">
        <v>17</v>
      </c>
      <c r="M239" s="3"/>
      <c r="N239" s="11" t="s">
        <v>2337</v>
      </c>
      <c r="O239" s="11"/>
      <c r="P239" s="17" t="s">
        <v>4234</v>
      </c>
    </row>
    <row r="240" spans="1:16" ht="16.5" x14ac:dyDescent="0.35">
      <c r="A240" s="24" t="s">
        <v>4236</v>
      </c>
      <c r="B240" s="26" t="s">
        <v>4310</v>
      </c>
      <c r="C240" s="74">
        <v>195158</v>
      </c>
      <c r="D240" s="11" t="s">
        <v>2338</v>
      </c>
      <c r="E240" s="11" t="s">
        <v>2339</v>
      </c>
      <c r="F240" s="11" t="s">
        <v>785</v>
      </c>
      <c r="G240" s="11" t="s">
        <v>786</v>
      </c>
      <c r="H240" s="3"/>
      <c r="I240" s="3"/>
      <c r="J240" s="11">
        <v>97.54</v>
      </c>
      <c r="K240" s="11">
        <v>16.29</v>
      </c>
      <c r="L240" s="11" t="s">
        <v>17</v>
      </c>
      <c r="M240" s="3"/>
      <c r="N240" s="11" t="s">
        <v>2340</v>
      </c>
      <c r="O240" s="11"/>
      <c r="P240" s="17" t="s">
        <v>4234</v>
      </c>
    </row>
    <row r="241" spans="1:16" ht="16.5" x14ac:dyDescent="0.35">
      <c r="A241" s="24" t="s">
        <v>4236</v>
      </c>
      <c r="B241" s="26" t="s">
        <v>4311</v>
      </c>
      <c r="C241" s="74">
        <v>195159</v>
      </c>
      <c r="D241" s="11" t="s">
        <v>790</v>
      </c>
      <c r="E241" s="11" t="s">
        <v>791</v>
      </c>
      <c r="F241" s="11" t="s">
        <v>789</v>
      </c>
      <c r="G241" s="11" t="s">
        <v>790</v>
      </c>
      <c r="H241" s="3"/>
      <c r="I241" s="3"/>
      <c r="J241" s="11">
        <v>97.53</v>
      </c>
      <c r="K241" s="11">
        <v>16.32</v>
      </c>
      <c r="L241" s="11" t="s">
        <v>17</v>
      </c>
      <c r="M241" s="3"/>
      <c r="N241" s="11" t="s">
        <v>2341</v>
      </c>
      <c r="O241" s="11"/>
      <c r="P241" s="17" t="s">
        <v>4234</v>
      </c>
    </row>
    <row r="242" spans="1:16" ht="16.5" x14ac:dyDescent="0.35">
      <c r="A242" s="24" t="s">
        <v>4236</v>
      </c>
      <c r="B242" s="26" t="s">
        <v>4311</v>
      </c>
      <c r="C242" s="74">
        <v>195160</v>
      </c>
      <c r="D242" s="11" t="s">
        <v>2342</v>
      </c>
      <c r="E242" s="11" t="s">
        <v>2343</v>
      </c>
      <c r="F242" s="11" t="s">
        <v>789</v>
      </c>
      <c r="G242" s="11" t="s">
        <v>790</v>
      </c>
      <c r="H242" s="3"/>
      <c r="I242" s="3"/>
      <c r="J242" s="11">
        <v>97.49</v>
      </c>
      <c r="K242" s="11">
        <v>16.329999999999998</v>
      </c>
      <c r="L242" s="11" t="s">
        <v>17</v>
      </c>
      <c r="M242" s="3"/>
      <c r="N242" s="11" t="s">
        <v>2344</v>
      </c>
      <c r="O242" s="11"/>
      <c r="P242" s="17" t="s">
        <v>4234</v>
      </c>
    </row>
    <row r="243" spans="1:16" ht="16.5" x14ac:dyDescent="0.35">
      <c r="A243" s="24" t="s">
        <v>4236</v>
      </c>
      <c r="B243" s="26" t="s">
        <v>4312</v>
      </c>
      <c r="C243" s="74">
        <v>195161</v>
      </c>
      <c r="D243" s="11" t="s">
        <v>794</v>
      </c>
      <c r="E243" s="11" t="s">
        <v>795</v>
      </c>
      <c r="F243" s="11" t="s">
        <v>793</v>
      </c>
      <c r="G243" s="11" t="s">
        <v>794</v>
      </c>
      <c r="H243" s="3"/>
      <c r="I243" s="3"/>
      <c r="J243" s="3"/>
      <c r="K243" s="3"/>
      <c r="L243" s="11" t="s">
        <v>17</v>
      </c>
      <c r="M243" s="3"/>
      <c r="N243" s="11" t="s">
        <v>2345</v>
      </c>
      <c r="O243" s="11"/>
      <c r="P243" s="17" t="s">
        <v>4234</v>
      </c>
    </row>
    <row r="244" spans="1:16" ht="16.5" x14ac:dyDescent="0.35">
      <c r="A244" s="24" t="s">
        <v>4236</v>
      </c>
      <c r="B244" s="26" t="s">
        <v>4312</v>
      </c>
      <c r="C244" s="74">
        <v>195162</v>
      </c>
      <c r="D244" s="11" t="s">
        <v>2346</v>
      </c>
      <c r="E244" s="11" t="s">
        <v>2347</v>
      </c>
      <c r="F244" s="11" t="s">
        <v>793</v>
      </c>
      <c r="G244" s="11" t="s">
        <v>794</v>
      </c>
      <c r="H244" s="3"/>
      <c r="I244" s="3"/>
      <c r="J244" s="3"/>
      <c r="K244" s="3"/>
      <c r="L244" s="11" t="s">
        <v>17</v>
      </c>
      <c r="M244" s="3"/>
      <c r="N244" s="11" t="s">
        <v>2348</v>
      </c>
      <c r="O244" s="11"/>
      <c r="P244" s="17" t="s">
        <v>4234</v>
      </c>
    </row>
    <row r="245" spans="1:16" ht="16.5" x14ac:dyDescent="0.35">
      <c r="A245" s="24" t="s">
        <v>4236</v>
      </c>
      <c r="B245" s="26" t="s">
        <v>4313</v>
      </c>
      <c r="C245" s="74">
        <v>195163</v>
      </c>
      <c r="D245" s="11" t="s">
        <v>798</v>
      </c>
      <c r="E245" s="11" t="s">
        <v>799</v>
      </c>
      <c r="F245" s="11" t="s">
        <v>797</v>
      </c>
      <c r="G245" s="11" t="s">
        <v>798</v>
      </c>
      <c r="H245" s="3"/>
      <c r="I245" s="3"/>
      <c r="J245" s="11">
        <v>97.54</v>
      </c>
      <c r="K245" s="11">
        <v>16.350000000000001</v>
      </c>
      <c r="L245" s="11" t="s">
        <v>17</v>
      </c>
      <c r="M245" s="3"/>
      <c r="N245" s="11" t="s">
        <v>2352</v>
      </c>
      <c r="O245" s="11"/>
      <c r="P245" s="17" t="s">
        <v>4234</v>
      </c>
    </row>
    <row r="246" spans="1:16" ht="16.5" x14ac:dyDescent="0.35">
      <c r="A246" s="24" t="s">
        <v>4236</v>
      </c>
      <c r="B246" s="26" t="s">
        <v>4313</v>
      </c>
      <c r="C246" s="74">
        <v>195164</v>
      </c>
      <c r="D246" s="11" t="s">
        <v>2349</v>
      </c>
      <c r="E246" s="11" t="s">
        <v>2350</v>
      </c>
      <c r="F246" s="11" t="s">
        <v>797</v>
      </c>
      <c r="G246" s="11" t="s">
        <v>798</v>
      </c>
      <c r="H246" s="3"/>
      <c r="I246" s="3"/>
      <c r="J246" s="3"/>
      <c r="K246" s="3"/>
      <c r="L246" s="11" t="s">
        <v>17</v>
      </c>
      <c r="M246" s="3"/>
      <c r="N246" s="11" t="s">
        <v>2351</v>
      </c>
      <c r="O246" s="11"/>
      <c r="P246" s="17" t="s">
        <v>4234</v>
      </c>
    </row>
    <row r="247" spans="1:16" ht="16.5" x14ac:dyDescent="0.35">
      <c r="A247" s="24" t="s">
        <v>4236</v>
      </c>
      <c r="B247" s="26" t="s">
        <v>4314</v>
      </c>
      <c r="C247" s="74">
        <v>195165</v>
      </c>
      <c r="D247" s="11" t="s">
        <v>802</v>
      </c>
      <c r="E247" s="11" t="s">
        <v>803</v>
      </c>
      <c r="F247" s="11" t="s">
        <v>801</v>
      </c>
      <c r="G247" s="11" t="s">
        <v>802</v>
      </c>
      <c r="H247" s="3"/>
      <c r="I247" s="3"/>
      <c r="J247" s="11">
        <v>97.56</v>
      </c>
      <c r="K247" s="11">
        <v>16.350000000000001</v>
      </c>
      <c r="L247" s="11" t="s">
        <v>17</v>
      </c>
      <c r="M247" s="3"/>
      <c r="N247" s="11" t="s">
        <v>2353</v>
      </c>
      <c r="O247" s="11"/>
      <c r="P247" s="17" t="s">
        <v>4234</v>
      </c>
    </row>
    <row r="248" spans="1:16" ht="16.5" x14ac:dyDescent="0.35">
      <c r="A248" s="24" t="s">
        <v>4236</v>
      </c>
      <c r="B248" s="26" t="s">
        <v>7093</v>
      </c>
      <c r="C248" s="74">
        <v>195166</v>
      </c>
      <c r="D248" s="11" t="s">
        <v>806</v>
      </c>
      <c r="E248" s="11" t="s">
        <v>807</v>
      </c>
      <c r="F248" s="11" t="s">
        <v>805</v>
      </c>
      <c r="G248" s="11" t="s">
        <v>806</v>
      </c>
      <c r="H248" s="3"/>
      <c r="I248" s="3"/>
      <c r="J248" s="11">
        <v>97.56</v>
      </c>
      <c r="K248" s="11">
        <v>16.34</v>
      </c>
      <c r="L248" s="11" t="s">
        <v>17</v>
      </c>
      <c r="M248" s="3"/>
      <c r="N248" s="11" t="s">
        <v>7332</v>
      </c>
      <c r="O248" s="11"/>
      <c r="P248" s="17" t="s">
        <v>4234</v>
      </c>
    </row>
    <row r="249" spans="1:16" ht="16.5" x14ac:dyDescent="0.35">
      <c r="A249" s="24" t="s">
        <v>4236</v>
      </c>
      <c r="B249" s="26" t="s">
        <v>4315</v>
      </c>
      <c r="C249" s="74">
        <v>195167</v>
      </c>
      <c r="D249" s="11" t="s">
        <v>810</v>
      </c>
      <c r="E249" s="11" t="s">
        <v>811</v>
      </c>
      <c r="F249" s="11" t="s">
        <v>809</v>
      </c>
      <c r="G249" s="11" t="s">
        <v>810</v>
      </c>
      <c r="H249" s="3"/>
      <c r="I249" s="3"/>
      <c r="J249" s="11">
        <v>97.56</v>
      </c>
      <c r="K249" s="11">
        <v>16.329999999999998</v>
      </c>
      <c r="L249" s="11" t="s">
        <v>17</v>
      </c>
      <c r="M249" s="3"/>
      <c r="N249" s="11" t="s">
        <v>2354</v>
      </c>
      <c r="O249" s="11"/>
      <c r="P249" s="17" t="s">
        <v>4234</v>
      </c>
    </row>
    <row r="250" spans="1:16" ht="16.5" x14ac:dyDescent="0.35">
      <c r="A250" s="24" t="s">
        <v>4236</v>
      </c>
      <c r="B250" s="26" t="s">
        <v>4316</v>
      </c>
      <c r="C250" s="74">
        <v>195168</v>
      </c>
      <c r="D250" s="11" t="s">
        <v>814</v>
      </c>
      <c r="E250" s="11" t="s">
        <v>815</v>
      </c>
      <c r="F250" s="11" t="s">
        <v>813</v>
      </c>
      <c r="G250" s="11" t="s">
        <v>814</v>
      </c>
      <c r="H250" s="3"/>
      <c r="I250" s="3"/>
      <c r="J250" s="11">
        <v>97.55</v>
      </c>
      <c r="K250" s="11">
        <v>16.32</v>
      </c>
      <c r="L250" s="11" t="s">
        <v>17</v>
      </c>
      <c r="M250" s="3"/>
      <c r="N250" s="11" t="s">
        <v>2355</v>
      </c>
      <c r="O250" s="11"/>
      <c r="P250" s="17" t="s">
        <v>4234</v>
      </c>
    </row>
    <row r="251" spans="1:16" ht="16.5" x14ac:dyDescent="0.35">
      <c r="A251" s="24" t="s">
        <v>4236</v>
      </c>
      <c r="B251" s="26" t="s">
        <v>4317</v>
      </c>
      <c r="C251" s="74">
        <v>195169</v>
      </c>
      <c r="D251" s="11" t="s">
        <v>818</v>
      </c>
      <c r="E251" s="11" t="s">
        <v>819</v>
      </c>
      <c r="F251" s="11" t="s">
        <v>817</v>
      </c>
      <c r="G251" s="11" t="s">
        <v>818</v>
      </c>
      <c r="H251" s="3"/>
      <c r="I251" s="3"/>
      <c r="J251" s="11">
        <v>97.55</v>
      </c>
      <c r="K251" s="11">
        <v>16.3</v>
      </c>
      <c r="L251" s="11" t="s">
        <v>17</v>
      </c>
      <c r="M251" s="3"/>
      <c r="N251" s="11" t="s">
        <v>2356</v>
      </c>
      <c r="O251" s="11"/>
      <c r="P251" s="17" t="s">
        <v>4234</v>
      </c>
    </row>
    <row r="252" spans="1:16" ht="16.5" x14ac:dyDescent="0.35">
      <c r="A252" s="24" t="s">
        <v>4236</v>
      </c>
      <c r="B252" s="26" t="s">
        <v>4318</v>
      </c>
      <c r="C252" s="74">
        <v>195170</v>
      </c>
      <c r="D252" s="11" t="s">
        <v>822</v>
      </c>
      <c r="E252" s="11" t="s">
        <v>823</v>
      </c>
      <c r="F252" s="11" t="s">
        <v>821</v>
      </c>
      <c r="G252" s="11" t="s">
        <v>822</v>
      </c>
      <c r="H252" s="3"/>
      <c r="I252" s="3"/>
      <c r="J252" s="3"/>
      <c r="K252" s="3"/>
      <c r="L252" s="11" t="s">
        <v>17</v>
      </c>
      <c r="M252" s="3"/>
      <c r="N252" s="11" t="s">
        <v>2357</v>
      </c>
      <c r="O252" s="11"/>
      <c r="P252" s="17" t="s">
        <v>4234</v>
      </c>
    </row>
    <row r="253" spans="1:16" ht="16.5" x14ac:dyDescent="0.35">
      <c r="A253" s="24" t="s">
        <v>4236</v>
      </c>
      <c r="B253" s="26" t="s">
        <v>4319</v>
      </c>
      <c r="C253" s="74">
        <v>195171</v>
      </c>
      <c r="D253" s="11" t="s">
        <v>826</v>
      </c>
      <c r="E253" s="11" t="s">
        <v>827</v>
      </c>
      <c r="F253" s="11" t="s">
        <v>825</v>
      </c>
      <c r="G253" s="11" t="s">
        <v>826</v>
      </c>
      <c r="H253" s="3"/>
      <c r="I253" s="3"/>
      <c r="J253" s="11">
        <v>97.55</v>
      </c>
      <c r="K253" s="11">
        <v>16.28</v>
      </c>
      <c r="L253" s="11" t="s">
        <v>17</v>
      </c>
      <c r="M253" s="3"/>
      <c r="N253" s="11" t="s">
        <v>2358</v>
      </c>
      <c r="O253" s="11"/>
      <c r="P253" s="17" t="s">
        <v>4234</v>
      </c>
    </row>
    <row r="254" spans="1:16" ht="16.5" x14ac:dyDescent="0.35">
      <c r="A254" s="24" t="s">
        <v>4236</v>
      </c>
      <c r="B254" s="26" t="s">
        <v>4320</v>
      </c>
      <c r="C254" s="74">
        <v>195172</v>
      </c>
      <c r="D254" s="11" t="s">
        <v>830</v>
      </c>
      <c r="E254" s="11" t="s">
        <v>831</v>
      </c>
      <c r="F254" s="11" t="s">
        <v>829</v>
      </c>
      <c r="G254" s="11" t="s">
        <v>830</v>
      </c>
      <c r="H254" s="3"/>
      <c r="I254" s="3"/>
      <c r="J254" s="11">
        <v>97.56</v>
      </c>
      <c r="K254" s="11">
        <v>16.260000000000002</v>
      </c>
      <c r="L254" s="11" t="s">
        <v>17</v>
      </c>
      <c r="M254" s="3"/>
      <c r="N254" s="11" t="s">
        <v>2359</v>
      </c>
      <c r="O254" s="11"/>
      <c r="P254" s="17" t="s">
        <v>4234</v>
      </c>
    </row>
    <row r="255" spans="1:16" ht="16.5" x14ac:dyDescent="0.35">
      <c r="A255" s="24" t="s">
        <v>4236</v>
      </c>
      <c r="B255" s="26" t="s">
        <v>4320</v>
      </c>
      <c r="C255" s="74">
        <v>195173</v>
      </c>
      <c r="D255" s="11" t="s">
        <v>2360</v>
      </c>
      <c r="E255" s="11" t="s">
        <v>740</v>
      </c>
      <c r="F255" s="11" t="s">
        <v>829</v>
      </c>
      <c r="G255" s="11" t="s">
        <v>830</v>
      </c>
      <c r="H255" s="3"/>
      <c r="I255" s="3"/>
      <c r="J255" s="3"/>
      <c r="K255" s="3"/>
      <c r="L255" s="11" t="s">
        <v>17</v>
      </c>
      <c r="M255" s="3"/>
      <c r="N255" s="11" t="s">
        <v>2361</v>
      </c>
      <c r="O255" s="11"/>
      <c r="P255" s="17" t="s">
        <v>4234</v>
      </c>
    </row>
    <row r="256" spans="1:16" ht="16.5" x14ac:dyDescent="0.35">
      <c r="A256" s="24" t="s">
        <v>4236</v>
      </c>
      <c r="B256" s="26" t="s">
        <v>4321</v>
      </c>
      <c r="C256" s="74">
        <v>195174</v>
      </c>
      <c r="D256" s="11" t="s">
        <v>834</v>
      </c>
      <c r="E256" s="11" t="s">
        <v>835</v>
      </c>
      <c r="F256" s="11" t="s">
        <v>833</v>
      </c>
      <c r="G256" s="11" t="s">
        <v>834</v>
      </c>
      <c r="H256" s="3"/>
      <c r="I256" s="3"/>
      <c r="J256" s="11">
        <v>97.55</v>
      </c>
      <c r="K256" s="11">
        <v>16.239999999999998</v>
      </c>
      <c r="L256" s="11" t="s">
        <v>17</v>
      </c>
      <c r="M256" s="3"/>
      <c r="N256" s="11" t="s">
        <v>2365</v>
      </c>
      <c r="O256" s="11"/>
      <c r="P256" s="17" t="s">
        <v>4234</v>
      </c>
    </row>
    <row r="257" spans="1:16" ht="16.5" x14ac:dyDescent="0.35">
      <c r="A257" s="24" t="s">
        <v>4236</v>
      </c>
      <c r="B257" s="26" t="s">
        <v>4321</v>
      </c>
      <c r="C257" s="74">
        <v>195175</v>
      </c>
      <c r="D257" s="11" t="s">
        <v>2362</v>
      </c>
      <c r="E257" s="11" t="s">
        <v>2363</v>
      </c>
      <c r="F257" s="11" t="s">
        <v>833</v>
      </c>
      <c r="G257" s="11" t="s">
        <v>834</v>
      </c>
      <c r="H257" s="3"/>
      <c r="I257" s="3"/>
      <c r="J257" s="3"/>
      <c r="K257" s="3"/>
      <c r="L257" s="11" t="s">
        <v>17</v>
      </c>
      <c r="M257" s="3"/>
      <c r="N257" s="11" t="s">
        <v>2364</v>
      </c>
      <c r="O257" s="11"/>
      <c r="P257" s="17" t="s">
        <v>4234</v>
      </c>
    </row>
    <row r="258" spans="1:16" ht="16.5" x14ac:dyDescent="0.35">
      <c r="A258" s="24" t="s">
        <v>4236</v>
      </c>
      <c r="B258" s="26" t="s">
        <v>4322</v>
      </c>
      <c r="C258" s="74">
        <v>195176</v>
      </c>
      <c r="D258" s="11" t="s">
        <v>838</v>
      </c>
      <c r="E258" s="11" t="s">
        <v>839</v>
      </c>
      <c r="F258" s="11" t="s">
        <v>837</v>
      </c>
      <c r="G258" s="11" t="s">
        <v>838</v>
      </c>
      <c r="H258" s="3"/>
      <c r="I258" s="3"/>
      <c r="J258" s="11">
        <v>97.53</v>
      </c>
      <c r="K258" s="11">
        <v>16.239999999999998</v>
      </c>
      <c r="L258" s="11" t="s">
        <v>17</v>
      </c>
      <c r="M258" s="3"/>
      <c r="N258" s="11" t="s">
        <v>2366</v>
      </c>
      <c r="O258" s="11"/>
      <c r="P258" s="17" t="s">
        <v>4234</v>
      </c>
    </row>
    <row r="259" spans="1:16" ht="16.5" x14ac:dyDescent="0.35">
      <c r="A259" s="24" t="s">
        <v>4236</v>
      </c>
      <c r="B259" s="26" t="s">
        <v>4322</v>
      </c>
      <c r="C259" s="74">
        <v>195177</v>
      </c>
      <c r="D259" s="11" t="s">
        <v>2367</v>
      </c>
      <c r="E259" s="11" t="s">
        <v>2368</v>
      </c>
      <c r="F259" s="11" t="s">
        <v>837</v>
      </c>
      <c r="G259" s="11" t="s">
        <v>838</v>
      </c>
      <c r="H259" s="3"/>
      <c r="I259" s="3"/>
      <c r="J259" s="3"/>
      <c r="K259" s="3"/>
      <c r="L259" s="11" t="s">
        <v>17</v>
      </c>
      <c r="M259" s="3"/>
      <c r="N259" s="11" t="s">
        <v>2369</v>
      </c>
      <c r="O259" s="11"/>
      <c r="P259" s="17" t="s">
        <v>4234</v>
      </c>
    </row>
    <row r="260" spans="1:16" ht="16.5" x14ac:dyDescent="0.35">
      <c r="A260" s="24" t="s">
        <v>4236</v>
      </c>
      <c r="B260" s="26" t="s">
        <v>4323</v>
      </c>
      <c r="C260" s="74">
        <v>195178</v>
      </c>
      <c r="D260" s="11" t="s">
        <v>842</v>
      </c>
      <c r="E260" s="11" t="s">
        <v>843</v>
      </c>
      <c r="F260" s="11" t="s">
        <v>841</v>
      </c>
      <c r="G260" s="11" t="s">
        <v>842</v>
      </c>
      <c r="H260" s="3"/>
      <c r="I260" s="3"/>
      <c r="J260" s="11">
        <v>97.51</v>
      </c>
      <c r="K260" s="11">
        <v>16.239999999999998</v>
      </c>
      <c r="L260" s="11" t="s">
        <v>17</v>
      </c>
      <c r="M260" s="3"/>
      <c r="N260" s="11" t="s">
        <v>2373</v>
      </c>
      <c r="O260" s="11"/>
      <c r="P260" s="17" t="s">
        <v>4234</v>
      </c>
    </row>
    <row r="261" spans="1:16" ht="16.5" x14ac:dyDescent="0.35">
      <c r="A261" s="24" t="s">
        <v>4236</v>
      </c>
      <c r="B261" s="26" t="s">
        <v>4323</v>
      </c>
      <c r="C261" s="74">
        <v>195179</v>
      </c>
      <c r="D261" s="11" t="s">
        <v>2374</v>
      </c>
      <c r="E261" s="11" t="s">
        <v>2375</v>
      </c>
      <c r="F261" s="11" t="s">
        <v>841</v>
      </c>
      <c r="G261" s="11" t="s">
        <v>842</v>
      </c>
      <c r="H261" s="3"/>
      <c r="I261" s="3"/>
      <c r="J261" s="3"/>
      <c r="K261" s="3"/>
      <c r="L261" s="11" t="s">
        <v>17</v>
      </c>
      <c r="M261" s="3"/>
      <c r="N261" s="11" t="s">
        <v>2376</v>
      </c>
      <c r="O261" s="11"/>
      <c r="P261" s="17" t="s">
        <v>4234</v>
      </c>
    </row>
    <row r="262" spans="1:16" ht="16.5" x14ac:dyDescent="0.35">
      <c r="A262" s="24" t="s">
        <v>4236</v>
      </c>
      <c r="B262" s="26" t="s">
        <v>4323</v>
      </c>
      <c r="C262" s="74">
        <v>219204</v>
      </c>
      <c r="D262" s="11" t="s">
        <v>2370</v>
      </c>
      <c r="E262" s="11" t="s">
        <v>2371</v>
      </c>
      <c r="F262" s="11" t="s">
        <v>841</v>
      </c>
      <c r="G262" s="11" t="s">
        <v>842</v>
      </c>
      <c r="H262" s="3"/>
      <c r="I262" s="3"/>
      <c r="J262" s="3"/>
      <c r="K262" s="3"/>
      <c r="L262" s="11" t="s">
        <v>17</v>
      </c>
      <c r="M262" s="11" t="s">
        <v>2372</v>
      </c>
      <c r="N262" s="3"/>
      <c r="O262" s="11"/>
      <c r="P262" s="17" t="s">
        <v>4234</v>
      </c>
    </row>
    <row r="263" spans="1:16" ht="16.5" x14ac:dyDescent="0.35">
      <c r="A263" s="24" t="s">
        <v>4236</v>
      </c>
      <c r="B263" s="26" t="s">
        <v>7094</v>
      </c>
      <c r="C263" s="74">
        <v>195180</v>
      </c>
      <c r="D263" s="11" t="s">
        <v>846</v>
      </c>
      <c r="E263" s="11" t="s">
        <v>847</v>
      </c>
      <c r="F263" s="11" t="s">
        <v>845</v>
      </c>
      <c r="G263" s="11" t="s">
        <v>846</v>
      </c>
      <c r="H263" s="3"/>
      <c r="I263" s="3"/>
      <c r="J263" s="11">
        <v>97.56</v>
      </c>
      <c r="K263" s="11">
        <v>16.399999999999999</v>
      </c>
      <c r="L263" s="11" t="s">
        <v>17</v>
      </c>
      <c r="M263" s="3"/>
      <c r="N263" s="11" t="s">
        <v>7333</v>
      </c>
      <c r="O263" s="11"/>
      <c r="P263" s="17" t="s">
        <v>4234</v>
      </c>
    </row>
    <row r="264" spans="1:16" ht="16.5" x14ac:dyDescent="0.35">
      <c r="A264" s="24" t="s">
        <v>4236</v>
      </c>
      <c r="B264" s="26" t="s">
        <v>7094</v>
      </c>
      <c r="C264" s="74">
        <v>195181</v>
      </c>
      <c r="D264" s="11" t="s">
        <v>2377</v>
      </c>
      <c r="E264" s="11" t="s">
        <v>2378</v>
      </c>
      <c r="F264" s="11" t="s">
        <v>845</v>
      </c>
      <c r="G264" s="11" t="s">
        <v>846</v>
      </c>
      <c r="H264" s="3"/>
      <c r="I264" s="3"/>
      <c r="J264" s="11">
        <v>97.55</v>
      </c>
      <c r="K264" s="11">
        <v>16.39</v>
      </c>
      <c r="L264" s="11" t="s">
        <v>17</v>
      </c>
      <c r="M264" s="3"/>
      <c r="N264" s="11" t="s">
        <v>7334</v>
      </c>
      <c r="O264" s="11"/>
      <c r="P264" s="17" t="s">
        <v>4234</v>
      </c>
    </row>
    <row r="265" spans="1:16" ht="16.5" x14ac:dyDescent="0.35">
      <c r="A265" s="24" t="s">
        <v>4236</v>
      </c>
      <c r="B265" s="26" t="s">
        <v>4324</v>
      </c>
      <c r="C265" s="74">
        <v>195182</v>
      </c>
      <c r="D265" s="11" t="s">
        <v>850</v>
      </c>
      <c r="E265" s="11" t="s">
        <v>851</v>
      </c>
      <c r="F265" s="11" t="s">
        <v>849</v>
      </c>
      <c r="G265" s="11" t="s">
        <v>850</v>
      </c>
      <c r="H265" s="3"/>
      <c r="I265" s="3"/>
      <c r="J265" s="11">
        <v>97.54</v>
      </c>
      <c r="K265" s="11">
        <v>16.48</v>
      </c>
      <c r="L265" s="11" t="s">
        <v>17</v>
      </c>
      <c r="M265" s="3"/>
      <c r="N265" s="11" t="s">
        <v>2379</v>
      </c>
      <c r="O265" s="11"/>
      <c r="P265" s="17" t="s">
        <v>4234</v>
      </c>
    </row>
    <row r="266" spans="1:16" ht="16.5" x14ac:dyDescent="0.35">
      <c r="A266" s="24" t="s">
        <v>4236</v>
      </c>
      <c r="B266" s="26" t="s">
        <v>4324</v>
      </c>
      <c r="C266" s="74">
        <v>195184</v>
      </c>
      <c r="D266" s="11" t="s">
        <v>2380</v>
      </c>
      <c r="E266" s="11" t="s">
        <v>2381</v>
      </c>
      <c r="F266" s="11" t="s">
        <v>849</v>
      </c>
      <c r="G266" s="11" t="s">
        <v>850</v>
      </c>
      <c r="H266" s="3"/>
      <c r="I266" s="3"/>
      <c r="J266" s="11">
        <v>97.54</v>
      </c>
      <c r="K266" s="11">
        <v>16.48</v>
      </c>
      <c r="L266" s="11" t="s">
        <v>17</v>
      </c>
      <c r="M266" s="3"/>
      <c r="N266" s="11" t="s">
        <v>2382</v>
      </c>
      <c r="O266" s="11"/>
      <c r="P266" s="17" t="s">
        <v>4234</v>
      </c>
    </row>
    <row r="267" spans="1:16" ht="16.5" x14ac:dyDescent="0.35">
      <c r="A267" s="24" t="s">
        <v>4236</v>
      </c>
      <c r="B267" s="26" t="s">
        <v>4325</v>
      </c>
      <c r="C267" s="74">
        <v>195185</v>
      </c>
      <c r="D267" s="11" t="s">
        <v>854</v>
      </c>
      <c r="E267" s="11" t="s">
        <v>2383</v>
      </c>
      <c r="F267" s="11" t="s">
        <v>853</v>
      </c>
      <c r="G267" s="11" t="s">
        <v>854</v>
      </c>
      <c r="H267" s="3"/>
      <c r="I267" s="3"/>
      <c r="J267" s="11">
        <v>97.57</v>
      </c>
      <c r="K267" s="11">
        <v>16.48</v>
      </c>
      <c r="L267" s="11" t="s">
        <v>17</v>
      </c>
      <c r="M267" s="3"/>
      <c r="N267" s="11" t="s">
        <v>2384</v>
      </c>
      <c r="O267" s="11"/>
      <c r="P267" s="17" t="s">
        <v>4234</v>
      </c>
    </row>
    <row r="268" spans="1:16" ht="16.5" x14ac:dyDescent="0.35">
      <c r="A268" s="24" t="s">
        <v>4236</v>
      </c>
      <c r="B268" s="26" t="s">
        <v>4326</v>
      </c>
      <c r="C268" s="74">
        <v>195186</v>
      </c>
      <c r="D268" s="11" t="s">
        <v>858</v>
      </c>
      <c r="E268" s="11" t="s">
        <v>859</v>
      </c>
      <c r="F268" s="11" t="s">
        <v>857</v>
      </c>
      <c r="G268" s="11" t="s">
        <v>858</v>
      </c>
      <c r="H268" s="3"/>
      <c r="I268" s="3"/>
      <c r="J268" s="11">
        <v>97.58</v>
      </c>
      <c r="K268" s="11">
        <v>16.48</v>
      </c>
      <c r="L268" s="11" t="s">
        <v>17</v>
      </c>
      <c r="M268" s="3"/>
      <c r="N268" s="11" t="s">
        <v>2385</v>
      </c>
      <c r="O268" s="11"/>
      <c r="P268" s="17" t="s">
        <v>4234</v>
      </c>
    </row>
    <row r="269" spans="1:16" ht="16.5" x14ac:dyDescent="0.35">
      <c r="A269" s="24" t="s">
        <v>4236</v>
      </c>
      <c r="B269" s="26" t="s">
        <v>4327</v>
      </c>
      <c r="C269" s="74">
        <v>195187</v>
      </c>
      <c r="D269" s="11" t="s">
        <v>862</v>
      </c>
      <c r="E269" s="11" t="s">
        <v>863</v>
      </c>
      <c r="F269" s="11" t="s">
        <v>861</v>
      </c>
      <c r="G269" s="11" t="s">
        <v>862</v>
      </c>
      <c r="H269" s="3"/>
      <c r="I269" s="3"/>
      <c r="J269" s="11">
        <v>97.6</v>
      </c>
      <c r="K269" s="11">
        <v>16.48</v>
      </c>
      <c r="L269" s="11" t="s">
        <v>17</v>
      </c>
      <c r="M269" s="3"/>
      <c r="N269" s="11" t="s">
        <v>2389</v>
      </c>
      <c r="O269" s="11"/>
      <c r="P269" s="17" t="s">
        <v>4234</v>
      </c>
    </row>
    <row r="270" spans="1:16" ht="16.5" x14ac:dyDescent="0.35">
      <c r="A270" s="24" t="s">
        <v>4236</v>
      </c>
      <c r="B270" s="26" t="s">
        <v>4327</v>
      </c>
      <c r="C270" s="74">
        <v>195188</v>
      </c>
      <c r="D270" s="11" t="s">
        <v>2386</v>
      </c>
      <c r="E270" s="11" t="s">
        <v>2387</v>
      </c>
      <c r="F270" s="11" t="s">
        <v>861</v>
      </c>
      <c r="G270" s="11" t="s">
        <v>862</v>
      </c>
      <c r="H270" s="3"/>
      <c r="I270" s="3"/>
      <c r="J270" s="3"/>
      <c r="K270" s="3"/>
      <c r="L270" s="11" t="s">
        <v>17</v>
      </c>
      <c r="M270" s="3"/>
      <c r="N270" s="11" t="s">
        <v>2388</v>
      </c>
      <c r="O270" s="11"/>
      <c r="P270" s="17" t="s">
        <v>4234</v>
      </c>
    </row>
    <row r="271" spans="1:16" ht="16.5" x14ac:dyDescent="0.35">
      <c r="A271" s="24" t="s">
        <v>4236</v>
      </c>
      <c r="B271" s="26" t="s">
        <v>4328</v>
      </c>
      <c r="C271" s="74">
        <v>195189</v>
      </c>
      <c r="D271" s="11" t="s">
        <v>866</v>
      </c>
      <c r="E271" s="11" t="s">
        <v>867</v>
      </c>
      <c r="F271" s="11" t="s">
        <v>865</v>
      </c>
      <c r="G271" s="11" t="s">
        <v>866</v>
      </c>
      <c r="H271" s="3"/>
      <c r="I271" s="3"/>
      <c r="J271" s="11">
        <v>97.57</v>
      </c>
      <c r="K271" s="11">
        <v>16.440000000000001</v>
      </c>
      <c r="L271" s="11" t="s">
        <v>17</v>
      </c>
      <c r="M271" s="3"/>
      <c r="N271" s="11" t="s">
        <v>2393</v>
      </c>
      <c r="O271" s="11"/>
      <c r="P271" s="17" t="s">
        <v>4234</v>
      </c>
    </row>
    <row r="272" spans="1:16" ht="16.5" x14ac:dyDescent="0.35">
      <c r="A272" s="24" t="s">
        <v>4236</v>
      </c>
      <c r="B272" s="26" t="s">
        <v>4328</v>
      </c>
      <c r="C272" s="74">
        <v>195190</v>
      </c>
      <c r="D272" s="11" t="s">
        <v>2394</v>
      </c>
      <c r="E272" s="11" t="s">
        <v>2395</v>
      </c>
      <c r="F272" s="11" t="s">
        <v>865</v>
      </c>
      <c r="G272" s="11" t="s">
        <v>866</v>
      </c>
      <c r="H272" s="3"/>
      <c r="I272" s="3"/>
      <c r="J272" s="11">
        <v>97.56</v>
      </c>
      <c r="K272" s="11">
        <v>16.440000000000001</v>
      </c>
      <c r="L272" s="11" t="s">
        <v>17</v>
      </c>
      <c r="M272" s="3"/>
      <c r="N272" s="11" t="s">
        <v>2396</v>
      </c>
      <c r="O272" s="11"/>
      <c r="P272" s="17" t="s">
        <v>4234</v>
      </c>
    </row>
    <row r="273" spans="1:16" ht="16.5" x14ac:dyDescent="0.35">
      <c r="A273" s="24" t="s">
        <v>4236</v>
      </c>
      <c r="B273" s="26" t="s">
        <v>4328</v>
      </c>
      <c r="C273" s="74">
        <v>195191</v>
      </c>
      <c r="D273" s="11" t="s">
        <v>2390</v>
      </c>
      <c r="E273" s="11" t="s">
        <v>2391</v>
      </c>
      <c r="F273" s="11" t="s">
        <v>865</v>
      </c>
      <c r="G273" s="11" t="s">
        <v>866</v>
      </c>
      <c r="H273" s="3"/>
      <c r="I273" s="3"/>
      <c r="J273" s="11">
        <v>97.58</v>
      </c>
      <c r="K273" s="11">
        <v>16.45</v>
      </c>
      <c r="L273" s="11" t="s">
        <v>17</v>
      </c>
      <c r="M273" s="3"/>
      <c r="N273" s="11" t="s">
        <v>2392</v>
      </c>
      <c r="O273" s="11"/>
      <c r="P273" s="17" t="s">
        <v>4234</v>
      </c>
    </row>
    <row r="274" spans="1:16" ht="16.5" x14ac:dyDescent="0.35">
      <c r="A274" s="24" t="s">
        <v>4236</v>
      </c>
      <c r="B274" s="26" t="s">
        <v>7095</v>
      </c>
      <c r="C274" s="74">
        <v>195192</v>
      </c>
      <c r="D274" s="11" t="s">
        <v>869</v>
      </c>
      <c r="E274" s="11" t="s">
        <v>870</v>
      </c>
      <c r="F274" s="11" t="s">
        <v>7096</v>
      </c>
      <c r="G274" s="11" t="s">
        <v>869</v>
      </c>
      <c r="H274" s="3"/>
      <c r="I274" s="3"/>
      <c r="J274" s="11">
        <v>97.56</v>
      </c>
      <c r="K274" s="11">
        <v>16.420000000000002</v>
      </c>
      <c r="L274" s="11" t="s">
        <v>17</v>
      </c>
      <c r="M274" s="3"/>
      <c r="N274" s="11" t="s">
        <v>7335</v>
      </c>
      <c r="O274" s="11"/>
      <c r="P274" s="17" t="s">
        <v>4234</v>
      </c>
    </row>
    <row r="275" spans="1:16" ht="16.5" x14ac:dyDescent="0.35">
      <c r="A275" s="24" t="s">
        <v>4236</v>
      </c>
      <c r="B275" s="26" t="s">
        <v>4329</v>
      </c>
      <c r="C275" s="74">
        <v>195193</v>
      </c>
      <c r="D275" s="11" t="s">
        <v>872</v>
      </c>
      <c r="E275" s="11" t="s">
        <v>873</v>
      </c>
      <c r="F275" s="11" t="s">
        <v>871</v>
      </c>
      <c r="G275" s="11" t="s">
        <v>872</v>
      </c>
      <c r="H275" s="3"/>
      <c r="I275" s="3"/>
      <c r="J275" s="11">
        <v>97.55</v>
      </c>
      <c r="K275" s="11">
        <v>16.45</v>
      </c>
      <c r="L275" s="11" t="s">
        <v>17</v>
      </c>
      <c r="M275" s="3"/>
      <c r="N275" s="11" t="s">
        <v>2397</v>
      </c>
      <c r="O275" s="11"/>
      <c r="P275" s="17" t="s">
        <v>4234</v>
      </c>
    </row>
    <row r="276" spans="1:16" ht="16.5" x14ac:dyDescent="0.35">
      <c r="A276" s="24" t="s">
        <v>4236</v>
      </c>
      <c r="B276" s="26" t="s">
        <v>4330</v>
      </c>
      <c r="C276" s="74">
        <v>195194</v>
      </c>
      <c r="D276" s="11" t="s">
        <v>2398</v>
      </c>
      <c r="E276" s="11" t="s">
        <v>2399</v>
      </c>
      <c r="F276" s="11" t="s">
        <v>875</v>
      </c>
      <c r="G276" s="11" t="s">
        <v>876</v>
      </c>
      <c r="H276" s="3"/>
      <c r="I276" s="3"/>
      <c r="J276" s="3"/>
      <c r="K276" s="3"/>
      <c r="L276" s="11" t="s">
        <v>17</v>
      </c>
      <c r="M276" s="3"/>
      <c r="N276" s="11" t="s">
        <v>2400</v>
      </c>
      <c r="O276" s="11"/>
      <c r="P276" s="17" t="s">
        <v>4234</v>
      </c>
    </row>
    <row r="277" spans="1:16" ht="16.5" x14ac:dyDescent="0.35">
      <c r="A277" s="24" t="s">
        <v>4236</v>
      </c>
      <c r="B277" s="26" t="s">
        <v>4330</v>
      </c>
      <c r="C277" s="74">
        <v>195195</v>
      </c>
      <c r="D277" s="11" t="s">
        <v>2401</v>
      </c>
      <c r="E277" s="11" t="s">
        <v>2402</v>
      </c>
      <c r="F277" s="11" t="s">
        <v>875</v>
      </c>
      <c r="G277" s="11" t="s">
        <v>876</v>
      </c>
      <c r="H277" s="3"/>
      <c r="I277" s="3"/>
      <c r="J277" s="11">
        <v>97.58</v>
      </c>
      <c r="K277" s="11">
        <v>16.37</v>
      </c>
      <c r="L277" s="11" t="s">
        <v>17</v>
      </c>
      <c r="M277" s="3"/>
      <c r="N277" s="11" t="s">
        <v>2403</v>
      </c>
      <c r="O277" s="11"/>
      <c r="P277" s="17" t="s">
        <v>4234</v>
      </c>
    </row>
    <row r="278" spans="1:16" ht="16.5" x14ac:dyDescent="0.35">
      <c r="A278" s="24" t="s">
        <v>4237</v>
      </c>
      <c r="B278" s="26" t="s">
        <v>7098</v>
      </c>
      <c r="C278" s="74">
        <v>195196</v>
      </c>
      <c r="D278" s="11" t="s">
        <v>879</v>
      </c>
      <c r="E278" s="11" t="s">
        <v>880</v>
      </c>
      <c r="F278" s="11" t="s">
        <v>7099</v>
      </c>
      <c r="G278" s="11" t="s">
        <v>879</v>
      </c>
      <c r="H278" s="3"/>
      <c r="I278" s="3"/>
      <c r="J278" s="11">
        <v>97.59</v>
      </c>
      <c r="K278" s="11">
        <v>16.059999999999999</v>
      </c>
      <c r="L278" s="11" t="s">
        <v>17</v>
      </c>
      <c r="M278" s="3"/>
      <c r="N278" s="11" t="s">
        <v>7336</v>
      </c>
      <c r="O278" s="11"/>
      <c r="P278" s="17" t="s">
        <v>4234</v>
      </c>
    </row>
    <row r="279" spans="1:16" ht="16.5" x14ac:dyDescent="0.35">
      <c r="A279" s="24" t="s">
        <v>4237</v>
      </c>
      <c r="B279" s="26" t="s">
        <v>7101</v>
      </c>
      <c r="C279" s="74">
        <v>195197</v>
      </c>
      <c r="D279" s="11" t="s">
        <v>2404</v>
      </c>
      <c r="E279" s="11" t="s">
        <v>2405</v>
      </c>
      <c r="F279" s="11" t="s">
        <v>7102</v>
      </c>
      <c r="G279" s="11" t="s">
        <v>881</v>
      </c>
      <c r="H279" s="3"/>
      <c r="I279" s="3"/>
      <c r="J279" s="11">
        <v>97.6</v>
      </c>
      <c r="K279" s="11">
        <v>16.07</v>
      </c>
      <c r="L279" s="11" t="s">
        <v>17</v>
      </c>
      <c r="M279" s="3"/>
      <c r="N279" s="11" t="s">
        <v>7337</v>
      </c>
      <c r="O279" s="11"/>
      <c r="P279" s="17" t="s">
        <v>4234</v>
      </c>
    </row>
    <row r="280" spans="1:16" ht="16.5" x14ac:dyDescent="0.35">
      <c r="A280" s="24" t="s">
        <v>4237</v>
      </c>
      <c r="B280" s="26" t="s">
        <v>7101</v>
      </c>
      <c r="C280" s="74">
        <v>195198</v>
      </c>
      <c r="D280" s="11" t="s">
        <v>2406</v>
      </c>
      <c r="E280" s="11" t="s">
        <v>2407</v>
      </c>
      <c r="F280" s="11" t="s">
        <v>7102</v>
      </c>
      <c r="G280" s="11" t="s">
        <v>881</v>
      </c>
      <c r="H280" s="3"/>
      <c r="I280" s="3"/>
      <c r="J280" s="11">
        <v>97.6</v>
      </c>
      <c r="K280" s="11">
        <v>16.059999999999999</v>
      </c>
      <c r="L280" s="11" t="s">
        <v>17</v>
      </c>
      <c r="M280" s="3"/>
      <c r="N280" s="11" t="s">
        <v>7338</v>
      </c>
      <c r="O280" s="11"/>
      <c r="P280" s="17" t="s">
        <v>4234</v>
      </c>
    </row>
    <row r="281" spans="1:16" ht="16.5" x14ac:dyDescent="0.35">
      <c r="A281" s="24" t="s">
        <v>4237</v>
      </c>
      <c r="B281" s="26" t="s">
        <v>7101</v>
      </c>
      <c r="C281" s="74">
        <v>195199</v>
      </c>
      <c r="D281" s="11" t="s">
        <v>2408</v>
      </c>
      <c r="E281" s="11" t="s">
        <v>2409</v>
      </c>
      <c r="F281" s="11" t="s">
        <v>7102</v>
      </c>
      <c r="G281" s="11" t="s">
        <v>881</v>
      </c>
      <c r="H281" s="3"/>
      <c r="I281" s="3"/>
      <c r="J281" s="11">
        <v>97.61</v>
      </c>
      <c r="K281" s="11">
        <v>16.05</v>
      </c>
      <c r="L281" s="11" t="s">
        <v>17</v>
      </c>
      <c r="M281" s="3"/>
      <c r="N281" s="11" t="s">
        <v>7339</v>
      </c>
      <c r="O281" s="11"/>
      <c r="P281" s="17" t="s">
        <v>4234</v>
      </c>
    </row>
    <row r="282" spans="1:16" ht="16.5" x14ac:dyDescent="0.35">
      <c r="A282" s="24" t="s">
        <v>4237</v>
      </c>
      <c r="B282" s="26" t="s">
        <v>7104</v>
      </c>
      <c r="C282" s="74">
        <v>195200</v>
      </c>
      <c r="D282" s="11" t="s">
        <v>883</v>
      </c>
      <c r="E282" s="11" t="s">
        <v>884</v>
      </c>
      <c r="F282" s="11" t="s">
        <v>7105</v>
      </c>
      <c r="G282" s="11" t="s">
        <v>883</v>
      </c>
      <c r="H282" s="3"/>
      <c r="I282" s="3"/>
      <c r="J282" s="3"/>
      <c r="K282" s="3"/>
      <c r="L282" s="11" t="s">
        <v>17</v>
      </c>
      <c r="M282" s="3"/>
      <c r="N282" s="11" t="s">
        <v>7340</v>
      </c>
      <c r="O282" s="11"/>
      <c r="P282" s="17" t="s">
        <v>4234</v>
      </c>
    </row>
    <row r="283" spans="1:16" ht="16.5" x14ac:dyDescent="0.35">
      <c r="A283" s="24" t="s">
        <v>4237</v>
      </c>
      <c r="B283" s="26" t="s">
        <v>7104</v>
      </c>
      <c r="C283" s="74">
        <v>195201</v>
      </c>
      <c r="D283" s="11" t="s">
        <v>2412</v>
      </c>
      <c r="E283" s="11" t="s">
        <v>2413</v>
      </c>
      <c r="F283" s="11" t="s">
        <v>7105</v>
      </c>
      <c r="G283" s="11" t="s">
        <v>883</v>
      </c>
      <c r="H283" s="3"/>
      <c r="I283" s="3"/>
      <c r="J283" s="3"/>
      <c r="K283" s="3"/>
      <c r="L283" s="11" t="s">
        <v>17</v>
      </c>
      <c r="M283" s="3"/>
      <c r="N283" s="11" t="s">
        <v>7341</v>
      </c>
      <c r="O283" s="11"/>
      <c r="P283" s="17" t="s">
        <v>4234</v>
      </c>
    </row>
    <row r="284" spans="1:16" ht="16.5" x14ac:dyDescent="0.35">
      <c r="A284" s="24" t="s">
        <v>4237</v>
      </c>
      <c r="B284" s="26" t="s">
        <v>7104</v>
      </c>
      <c r="C284" s="74">
        <v>195202</v>
      </c>
      <c r="D284" s="11" t="s">
        <v>2410</v>
      </c>
      <c r="E284" s="11" t="s">
        <v>2411</v>
      </c>
      <c r="F284" s="11" t="s">
        <v>7105</v>
      </c>
      <c r="G284" s="11" t="s">
        <v>883</v>
      </c>
      <c r="H284" s="3"/>
      <c r="I284" s="3"/>
      <c r="J284" s="11">
        <v>97.58</v>
      </c>
      <c r="K284" s="11">
        <v>16.02</v>
      </c>
      <c r="L284" s="11" t="s">
        <v>17</v>
      </c>
      <c r="M284" s="3"/>
      <c r="N284" s="11" t="s">
        <v>7342</v>
      </c>
      <c r="O284" s="11"/>
      <c r="P284" s="17" t="s">
        <v>4234</v>
      </c>
    </row>
    <row r="285" spans="1:16" ht="16.5" x14ac:dyDescent="0.35">
      <c r="A285" s="24" t="s">
        <v>4237</v>
      </c>
      <c r="B285" s="26" t="s">
        <v>7107</v>
      </c>
      <c r="C285" s="74">
        <v>195203</v>
      </c>
      <c r="D285" s="11" t="s">
        <v>885</v>
      </c>
      <c r="E285" s="11" t="s">
        <v>886</v>
      </c>
      <c r="F285" s="11" t="s">
        <v>7108</v>
      </c>
      <c r="G285" s="11" t="s">
        <v>885</v>
      </c>
      <c r="H285" s="3"/>
      <c r="I285" s="3"/>
      <c r="J285" s="11">
        <v>97.62</v>
      </c>
      <c r="K285" s="11">
        <v>15.98</v>
      </c>
      <c r="L285" s="11" t="s">
        <v>17</v>
      </c>
      <c r="M285" s="3"/>
      <c r="N285" s="11" t="s">
        <v>7343</v>
      </c>
      <c r="O285" s="11"/>
      <c r="P285" s="17" t="s">
        <v>4234</v>
      </c>
    </row>
    <row r="286" spans="1:16" ht="16.5" x14ac:dyDescent="0.35">
      <c r="A286" s="24" t="s">
        <v>4237</v>
      </c>
      <c r="B286" s="26" t="s">
        <v>7107</v>
      </c>
      <c r="C286" s="74">
        <v>195204</v>
      </c>
      <c r="D286" s="11" t="s">
        <v>2414</v>
      </c>
      <c r="E286" s="11" t="s">
        <v>2415</v>
      </c>
      <c r="F286" s="11" t="s">
        <v>7108</v>
      </c>
      <c r="G286" s="11" t="s">
        <v>885</v>
      </c>
      <c r="H286" s="3"/>
      <c r="I286" s="3"/>
      <c r="J286" s="11">
        <v>97.62</v>
      </c>
      <c r="K286" s="11">
        <v>15.96</v>
      </c>
      <c r="L286" s="11" t="s">
        <v>17</v>
      </c>
      <c r="M286" s="3"/>
      <c r="N286" s="11" t="s">
        <v>7344</v>
      </c>
      <c r="O286" s="11"/>
      <c r="P286" s="17" t="s">
        <v>4234</v>
      </c>
    </row>
    <row r="287" spans="1:16" ht="16.5" x14ac:dyDescent="0.35">
      <c r="A287" s="24" t="s">
        <v>4237</v>
      </c>
      <c r="B287" s="26" t="s">
        <v>7110</v>
      </c>
      <c r="C287" s="74">
        <v>195205</v>
      </c>
      <c r="D287" s="11" t="s">
        <v>887</v>
      </c>
      <c r="E287" s="11" t="s">
        <v>888</v>
      </c>
      <c r="F287" s="11" t="s">
        <v>7111</v>
      </c>
      <c r="G287" s="11" t="s">
        <v>887</v>
      </c>
      <c r="H287" s="3"/>
      <c r="I287" s="3"/>
      <c r="J287" s="11">
        <v>97.61</v>
      </c>
      <c r="K287" s="11">
        <v>16.05</v>
      </c>
      <c r="L287" s="11" t="s">
        <v>17</v>
      </c>
      <c r="M287" s="3"/>
      <c r="N287" s="11" t="s">
        <v>7345</v>
      </c>
      <c r="O287" s="11"/>
      <c r="P287" s="17" t="s">
        <v>4234</v>
      </c>
    </row>
    <row r="288" spans="1:16" ht="16.5" x14ac:dyDescent="0.35">
      <c r="A288" s="24" t="s">
        <v>4237</v>
      </c>
      <c r="B288" s="26" t="s">
        <v>7113</v>
      </c>
      <c r="C288" s="74">
        <v>195206</v>
      </c>
      <c r="D288" s="11" t="s">
        <v>889</v>
      </c>
      <c r="E288" s="11" t="s">
        <v>890</v>
      </c>
      <c r="F288" s="11" t="s">
        <v>7114</v>
      </c>
      <c r="G288" s="11" t="s">
        <v>889</v>
      </c>
      <c r="H288" s="3"/>
      <c r="I288" s="3"/>
      <c r="J288" s="11">
        <v>97.64</v>
      </c>
      <c r="K288" s="11">
        <v>16.04</v>
      </c>
      <c r="L288" s="11" t="s">
        <v>17</v>
      </c>
      <c r="M288" s="3"/>
      <c r="N288" s="11" t="s">
        <v>7346</v>
      </c>
      <c r="O288" s="11"/>
      <c r="P288" s="17" t="s">
        <v>4234</v>
      </c>
    </row>
    <row r="289" spans="1:16" ht="16.5" x14ac:dyDescent="0.35">
      <c r="A289" s="24" t="s">
        <v>4237</v>
      </c>
      <c r="B289" s="26" t="s">
        <v>7116</v>
      </c>
      <c r="C289" s="74">
        <v>195208</v>
      </c>
      <c r="D289" s="11" t="s">
        <v>891</v>
      </c>
      <c r="E289" s="11" t="s">
        <v>892</v>
      </c>
      <c r="F289" s="11" t="s">
        <v>7117</v>
      </c>
      <c r="G289" s="11" t="s">
        <v>891</v>
      </c>
      <c r="H289" s="3"/>
      <c r="I289" s="3"/>
      <c r="J289" s="11">
        <v>97.66</v>
      </c>
      <c r="K289" s="11">
        <v>16.010000000000002</v>
      </c>
      <c r="L289" s="11" t="s">
        <v>17</v>
      </c>
      <c r="M289" s="3"/>
      <c r="N289" s="11" t="s">
        <v>7347</v>
      </c>
      <c r="O289" s="11"/>
      <c r="P289" s="17" t="s">
        <v>4234</v>
      </c>
    </row>
    <row r="290" spans="1:16" ht="16.5" x14ac:dyDescent="0.35">
      <c r="A290" s="24" t="s">
        <v>4237</v>
      </c>
      <c r="B290" s="26" t="s">
        <v>7119</v>
      </c>
      <c r="C290" s="74">
        <v>195209</v>
      </c>
      <c r="D290" s="11" t="s">
        <v>893</v>
      </c>
      <c r="E290" s="11" t="s">
        <v>894</v>
      </c>
      <c r="F290" s="11" t="s">
        <v>7120</v>
      </c>
      <c r="G290" s="11" t="s">
        <v>893</v>
      </c>
      <c r="H290" s="3"/>
      <c r="I290" s="3"/>
      <c r="J290" s="11">
        <v>97.64</v>
      </c>
      <c r="K290" s="11">
        <v>15.94</v>
      </c>
      <c r="L290" s="11" t="s">
        <v>17</v>
      </c>
      <c r="M290" s="3"/>
      <c r="N290" s="11" t="s">
        <v>7348</v>
      </c>
      <c r="O290" s="11"/>
      <c r="P290" s="17" t="s">
        <v>4234</v>
      </c>
    </row>
    <row r="291" spans="1:16" ht="16.5" x14ac:dyDescent="0.35">
      <c r="A291" s="24" t="s">
        <v>4237</v>
      </c>
      <c r="B291" s="26" t="s">
        <v>7119</v>
      </c>
      <c r="C291" s="74">
        <v>220182</v>
      </c>
      <c r="D291" s="11" t="s">
        <v>2418</v>
      </c>
      <c r="E291" s="11" t="s">
        <v>67</v>
      </c>
      <c r="F291" s="11" t="s">
        <v>7120</v>
      </c>
      <c r="G291" s="11" t="s">
        <v>893</v>
      </c>
      <c r="H291" s="3"/>
      <c r="I291" s="3"/>
      <c r="J291" s="3"/>
      <c r="K291" s="3"/>
      <c r="L291" s="11" t="s">
        <v>17</v>
      </c>
      <c r="M291" s="11" t="s">
        <v>1958</v>
      </c>
      <c r="N291" s="3"/>
      <c r="O291" s="11"/>
      <c r="P291" s="17" t="s">
        <v>4234</v>
      </c>
    </row>
    <row r="292" spans="1:16" ht="16.5" x14ac:dyDescent="0.35">
      <c r="A292" s="24" t="s">
        <v>4237</v>
      </c>
      <c r="B292" s="26" t="s">
        <v>7119</v>
      </c>
      <c r="C292" s="74">
        <v>220183</v>
      </c>
      <c r="D292" s="11" t="s">
        <v>2419</v>
      </c>
      <c r="E292" s="11" t="s">
        <v>2420</v>
      </c>
      <c r="F292" s="11" t="s">
        <v>7120</v>
      </c>
      <c r="G292" s="11" t="s">
        <v>893</v>
      </c>
      <c r="H292" s="3"/>
      <c r="I292" s="3"/>
      <c r="J292" s="3"/>
      <c r="K292" s="3"/>
      <c r="L292" s="11" t="s">
        <v>17</v>
      </c>
      <c r="M292" s="11" t="s">
        <v>1958</v>
      </c>
      <c r="N292" s="3"/>
      <c r="O292" s="11"/>
      <c r="P292" s="17" t="s">
        <v>4234</v>
      </c>
    </row>
    <row r="293" spans="1:16" ht="16.5" x14ac:dyDescent="0.35">
      <c r="A293" s="24" t="s">
        <v>4237</v>
      </c>
      <c r="B293" s="26" t="s">
        <v>7119</v>
      </c>
      <c r="C293" s="74">
        <v>220184</v>
      </c>
      <c r="D293" s="11" t="s">
        <v>2416</v>
      </c>
      <c r="E293" s="11" t="s">
        <v>2417</v>
      </c>
      <c r="F293" s="11" t="s">
        <v>7120</v>
      </c>
      <c r="G293" s="11" t="s">
        <v>893</v>
      </c>
      <c r="H293" s="3"/>
      <c r="I293" s="3"/>
      <c r="J293" s="3"/>
      <c r="K293" s="3"/>
      <c r="L293" s="11" t="s">
        <v>17</v>
      </c>
      <c r="M293" s="11" t="s">
        <v>1958</v>
      </c>
      <c r="N293" s="3"/>
      <c r="O293" s="11"/>
      <c r="P293" s="17" t="s">
        <v>4234</v>
      </c>
    </row>
    <row r="294" spans="1:16" ht="16.5" x14ac:dyDescent="0.35">
      <c r="A294" s="24" t="s">
        <v>4237</v>
      </c>
      <c r="B294" s="26" t="s">
        <v>7122</v>
      </c>
      <c r="C294" s="74">
        <v>195210</v>
      </c>
      <c r="D294" s="11" t="s">
        <v>895</v>
      </c>
      <c r="E294" s="11" t="s">
        <v>896</v>
      </c>
      <c r="F294" s="11" t="s">
        <v>7123</v>
      </c>
      <c r="G294" s="11" t="s">
        <v>895</v>
      </c>
      <c r="H294" s="3"/>
      <c r="I294" s="3"/>
      <c r="J294" s="11">
        <v>97.68</v>
      </c>
      <c r="K294" s="11">
        <v>16</v>
      </c>
      <c r="L294" s="11" t="s">
        <v>17</v>
      </c>
      <c r="M294" s="3"/>
      <c r="N294" s="11" t="s">
        <v>7349</v>
      </c>
      <c r="O294" s="11"/>
      <c r="P294" s="17" t="s">
        <v>4234</v>
      </c>
    </row>
    <row r="295" spans="1:16" ht="16.5" x14ac:dyDescent="0.35">
      <c r="A295" s="24" t="s">
        <v>4237</v>
      </c>
      <c r="B295" s="26" t="s">
        <v>7125</v>
      </c>
      <c r="C295" s="74">
        <v>195211</v>
      </c>
      <c r="D295" s="11" t="s">
        <v>897</v>
      </c>
      <c r="E295" s="11" t="s">
        <v>2421</v>
      </c>
      <c r="F295" s="11" t="s">
        <v>7126</v>
      </c>
      <c r="G295" s="11" t="s">
        <v>897</v>
      </c>
      <c r="H295" s="3"/>
      <c r="I295" s="3"/>
      <c r="J295" s="11">
        <v>97.7</v>
      </c>
      <c r="K295" s="11">
        <v>16</v>
      </c>
      <c r="L295" s="11" t="s">
        <v>17</v>
      </c>
      <c r="M295" s="3"/>
      <c r="N295" s="11" t="s">
        <v>7350</v>
      </c>
      <c r="O295" s="11"/>
      <c r="P295" s="17" t="s">
        <v>4234</v>
      </c>
    </row>
    <row r="296" spans="1:16" ht="16.5" x14ac:dyDescent="0.35">
      <c r="A296" s="24" t="s">
        <v>4237</v>
      </c>
      <c r="B296" s="26" t="s">
        <v>7128</v>
      </c>
      <c r="C296" s="74">
        <v>195213</v>
      </c>
      <c r="D296" s="11" t="s">
        <v>899</v>
      </c>
      <c r="E296" s="11" t="s">
        <v>2422</v>
      </c>
      <c r="F296" s="11" t="s">
        <v>7129</v>
      </c>
      <c r="G296" s="11" t="s">
        <v>899</v>
      </c>
      <c r="H296" s="3"/>
      <c r="I296" s="3"/>
      <c r="J296" s="11">
        <v>97.74</v>
      </c>
      <c r="K296" s="11">
        <v>15.99</v>
      </c>
      <c r="L296" s="11" t="s">
        <v>17</v>
      </c>
      <c r="M296" s="3"/>
      <c r="N296" s="11" t="s">
        <v>7351</v>
      </c>
      <c r="O296" s="11"/>
      <c r="P296" s="17" t="s">
        <v>4234</v>
      </c>
    </row>
    <row r="297" spans="1:16" ht="16.5" x14ac:dyDescent="0.35">
      <c r="A297" s="24" t="s">
        <v>4237</v>
      </c>
      <c r="B297" s="26" t="s">
        <v>7131</v>
      </c>
      <c r="C297" s="74">
        <v>195214</v>
      </c>
      <c r="D297" s="11" t="s">
        <v>901</v>
      </c>
      <c r="E297" s="11" t="s">
        <v>902</v>
      </c>
      <c r="F297" s="11" t="s">
        <v>7132</v>
      </c>
      <c r="G297" s="11" t="s">
        <v>901</v>
      </c>
      <c r="H297" s="3"/>
      <c r="I297" s="3"/>
      <c r="J297" s="11">
        <v>97.7</v>
      </c>
      <c r="K297" s="11">
        <v>15.94</v>
      </c>
      <c r="L297" s="11" t="s">
        <v>17</v>
      </c>
      <c r="M297" s="3"/>
      <c r="N297" s="11" t="s">
        <v>7352</v>
      </c>
      <c r="O297" s="11"/>
      <c r="P297" s="17" t="s">
        <v>4234</v>
      </c>
    </row>
    <row r="298" spans="1:16" ht="16.5" x14ac:dyDescent="0.35">
      <c r="A298" s="24" t="s">
        <v>4237</v>
      </c>
      <c r="B298" s="26" t="s">
        <v>7131</v>
      </c>
      <c r="C298" s="74">
        <v>195215</v>
      </c>
      <c r="D298" s="11" t="s">
        <v>2423</v>
      </c>
      <c r="E298" s="11" t="s">
        <v>2424</v>
      </c>
      <c r="F298" s="11" t="s">
        <v>7132</v>
      </c>
      <c r="G298" s="11" t="s">
        <v>901</v>
      </c>
      <c r="H298" s="3"/>
      <c r="I298" s="3"/>
      <c r="J298" s="11">
        <v>97.69</v>
      </c>
      <c r="K298" s="11">
        <v>15.94</v>
      </c>
      <c r="L298" s="11" t="s">
        <v>17</v>
      </c>
      <c r="M298" s="3"/>
      <c r="N298" s="11" t="s">
        <v>7353</v>
      </c>
      <c r="O298" s="11"/>
      <c r="P298" s="17" t="s">
        <v>4234</v>
      </c>
    </row>
    <row r="299" spans="1:16" ht="16.5" x14ac:dyDescent="0.35">
      <c r="A299" s="24" t="s">
        <v>4237</v>
      </c>
      <c r="B299" s="26" t="s">
        <v>7131</v>
      </c>
      <c r="C299" s="74">
        <v>195216</v>
      </c>
      <c r="D299" s="11" t="s">
        <v>2425</v>
      </c>
      <c r="E299" s="11" t="s">
        <v>2426</v>
      </c>
      <c r="F299" s="11" t="s">
        <v>7132</v>
      </c>
      <c r="G299" s="11" t="s">
        <v>901</v>
      </c>
      <c r="H299" s="3"/>
      <c r="I299" s="3"/>
      <c r="J299" s="11">
        <v>97.68</v>
      </c>
      <c r="K299" s="11">
        <v>15.95</v>
      </c>
      <c r="L299" s="11" t="s">
        <v>17</v>
      </c>
      <c r="M299" s="3"/>
      <c r="N299" s="11" t="s">
        <v>7354</v>
      </c>
      <c r="O299" s="11"/>
      <c r="P299" s="17" t="s">
        <v>4234</v>
      </c>
    </row>
    <row r="300" spans="1:16" ht="16.5" x14ac:dyDescent="0.35">
      <c r="A300" s="24" t="s">
        <v>4237</v>
      </c>
      <c r="B300" s="26" t="s">
        <v>7134</v>
      </c>
      <c r="C300" s="74">
        <v>195217</v>
      </c>
      <c r="D300" s="11" t="s">
        <v>903</v>
      </c>
      <c r="E300" s="11" t="s">
        <v>904</v>
      </c>
      <c r="F300" s="11" t="s">
        <v>7135</v>
      </c>
      <c r="G300" s="11" t="s">
        <v>903</v>
      </c>
      <c r="H300" s="3"/>
      <c r="I300" s="3"/>
      <c r="J300" s="11">
        <v>97.73</v>
      </c>
      <c r="K300" s="11">
        <v>15.9</v>
      </c>
      <c r="L300" s="11" t="s">
        <v>17</v>
      </c>
      <c r="M300" s="3"/>
      <c r="N300" s="11" t="s">
        <v>7355</v>
      </c>
      <c r="O300" s="11"/>
      <c r="P300" s="17" t="s">
        <v>4234</v>
      </c>
    </row>
    <row r="301" spans="1:16" ht="16.5" x14ac:dyDescent="0.35">
      <c r="A301" s="24" t="s">
        <v>4237</v>
      </c>
      <c r="B301" s="26" t="s">
        <v>7134</v>
      </c>
      <c r="C301" s="74">
        <v>195219</v>
      </c>
      <c r="D301" s="11" t="s">
        <v>2427</v>
      </c>
      <c r="E301" s="11" t="s">
        <v>2428</v>
      </c>
      <c r="F301" s="11" t="s">
        <v>7135</v>
      </c>
      <c r="G301" s="11" t="s">
        <v>903</v>
      </c>
      <c r="H301" s="3"/>
      <c r="I301" s="3"/>
      <c r="J301" s="3"/>
      <c r="K301" s="3"/>
      <c r="L301" s="11" t="s">
        <v>17</v>
      </c>
      <c r="M301" s="3"/>
      <c r="N301" s="11" t="s">
        <v>7356</v>
      </c>
      <c r="O301" s="11"/>
      <c r="P301" s="17" t="s">
        <v>4234</v>
      </c>
    </row>
    <row r="302" spans="1:16" ht="16.5" x14ac:dyDescent="0.35">
      <c r="A302" s="24" t="s">
        <v>4237</v>
      </c>
      <c r="B302" s="26" t="s">
        <v>7137</v>
      </c>
      <c r="C302" s="74">
        <v>195223</v>
      </c>
      <c r="D302" s="11" t="s">
        <v>905</v>
      </c>
      <c r="E302" s="11" t="s">
        <v>906</v>
      </c>
      <c r="F302" s="11" t="s">
        <v>7138</v>
      </c>
      <c r="G302" s="11" t="s">
        <v>905</v>
      </c>
      <c r="H302" s="3"/>
      <c r="I302" s="3"/>
      <c r="J302" s="3"/>
      <c r="K302" s="3"/>
      <c r="L302" s="11" t="s">
        <v>17</v>
      </c>
      <c r="M302" s="3"/>
      <c r="N302" s="11" t="s">
        <v>7357</v>
      </c>
      <c r="O302" s="11"/>
      <c r="P302" s="17" t="s">
        <v>4234</v>
      </c>
    </row>
    <row r="303" spans="1:16" ht="16.5" x14ac:dyDescent="0.35">
      <c r="A303" s="24" t="s">
        <v>4237</v>
      </c>
      <c r="B303" s="26" t="s">
        <v>7137</v>
      </c>
      <c r="C303" s="74">
        <v>195224</v>
      </c>
      <c r="D303" s="11" t="s">
        <v>2429</v>
      </c>
      <c r="E303" s="11" t="s">
        <v>2430</v>
      </c>
      <c r="F303" s="11" t="s">
        <v>7138</v>
      </c>
      <c r="G303" s="11" t="s">
        <v>905</v>
      </c>
      <c r="H303" s="3"/>
      <c r="I303" s="3"/>
      <c r="J303" s="3"/>
      <c r="K303" s="3"/>
      <c r="L303" s="11" t="s">
        <v>17</v>
      </c>
      <c r="M303" s="3"/>
      <c r="N303" s="11" t="s">
        <v>7358</v>
      </c>
      <c r="O303" s="11"/>
      <c r="P303" s="17" t="s">
        <v>4234</v>
      </c>
    </row>
    <row r="304" spans="1:16" ht="16.5" x14ac:dyDescent="0.35">
      <c r="A304" s="24" t="s">
        <v>4237</v>
      </c>
      <c r="B304" s="26" t="s">
        <v>7140</v>
      </c>
      <c r="C304" s="74">
        <v>195225</v>
      </c>
      <c r="D304" s="11" t="s">
        <v>907</v>
      </c>
      <c r="E304" s="11" t="s">
        <v>908</v>
      </c>
      <c r="F304" s="11" t="s">
        <v>7141</v>
      </c>
      <c r="G304" s="11" t="s">
        <v>907</v>
      </c>
      <c r="H304" s="3"/>
      <c r="I304" s="3"/>
      <c r="J304" s="11">
        <v>97.76</v>
      </c>
      <c r="K304" s="11">
        <v>15.91</v>
      </c>
      <c r="L304" s="11" t="s">
        <v>17</v>
      </c>
      <c r="M304" s="3"/>
      <c r="N304" s="11" t="s">
        <v>7359</v>
      </c>
      <c r="O304" s="11"/>
      <c r="P304" s="17" t="s">
        <v>4234</v>
      </c>
    </row>
    <row r="305" spans="1:16" ht="16.5" x14ac:dyDescent="0.35">
      <c r="A305" s="24" t="s">
        <v>4237</v>
      </c>
      <c r="B305" s="26" t="s">
        <v>7140</v>
      </c>
      <c r="C305" s="74">
        <v>195226</v>
      </c>
      <c r="D305" s="11" t="s">
        <v>711</v>
      </c>
      <c r="E305" s="11" t="s">
        <v>712</v>
      </c>
      <c r="F305" s="11" t="s">
        <v>7141</v>
      </c>
      <c r="G305" s="11" t="s">
        <v>907</v>
      </c>
      <c r="H305" s="3"/>
      <c r="I305" s="3"/>
      <c r="J305" s="11">
        <v>97.77</v>
      </c>
      <c r="K305" s="11">
        <v>15.91</v>
      </c>
      <c r="L305" s="11" t="s">
        <v>17</v>
      </c>
      <c r="M305" s="3"/>
      <c r="N305" s="11" t="s">
        <v>7360</v>
      </c>
      <c r="O305" s="11"/>
      <c r="P305" s="17" t="s">
        <v>4234</v>
      </c>
    </row>
    <row r="306" spans="1:16" ht="16.5" x14ac:dyDescent="0.35">
      <c r="A306" s="24" t="s">
        <v>4237</v>
      </c>
      <c r="B306" s="26" t="s">
        <v>7140</v>
      </c>
      <c r="C306" s="74">
        <v>195227</v>
      </c>
      <c r="D306" s="11" t="s">
        <v>2431</v>
      </c>
      <c r="E306" s="11" t="s">
        <v>2432</v>
      </c>
      <c r="F306" s="11" t="s">
        <v>7141</v>
      </c>
      <c r="G306" s="11" t="s">
        <v>907</v>
      </c>
      <c r="H306" s="3"/>
      <c r="I306" s="3"/>
      <c r="J306" s="11">
        <v>97.77</v>
      </c>
      <c r="K306" s="11">
        <v>15.9</v>
      </c>
      <c r="L306" s="11" t="s">
        <v>17</v>
      </c>
      <c r="M306" s="3"/>
      <c r="N306" s="11" t="s">
        <v>7361</v>
      </c>
      <c r="O306" s="11"/>
      <c r="P306" s="17" t="s">
        <v>4234</v>
      </c>
    </row>
    <row r="307" spans="1:16" ht="16.5" x14ac:dyDescent="0.35">
      <c r="A307" s="24" t="s">
        <v>4237</v>
      </c>
      <c r="B307" s="26" t="s">
        <v>7140</v>
      </c>
      <c r="C307" s="74">
        <v>195228</v>
      </c>
      <c r="D307" s="11" t="s">
        <v>2433</v>
      </c>
      <c r="E307" s="11" t="s">
        <v>2434</v>
      </c>
      <c r="F307" s="11" t="s">
        <v>7141</v>
      </c>
      <c r="G307" s="11" t="s">
        <v>907</v>
      </c>
      <c r="H307" s="3"/>
      <c r="I307" s="3"/>
      <c r="J307" s="11">
        <v>97.8</v>
      </c>
      <c r="K307" s="11">
        <v>15.93</v>
      </c>
      <c r="L307" s="11" t="s">
        <v>17</v>
      </c>
      <c r="M307" s="3"/>
      <c r="N307" s="11" t="s">
        <v>7362</v>
      </c>
      <c r="O307" s="11"/>
      <c r="P307" s="17" t="s">
        <v>4234</v>
      </c>
    </row>
    <row r="308" spans="1:16" ht="16.5" x14ac:dyDescent="0.35">
      <c r="A308" s="24" t="s">
        <v>4237</v>
      </c>
      <c r="B308" s="26" t="s">
        <v>7143</v>
      </c>
      <c r="C308" s="74">
        <v>195229</v>
      </c>
      <c r="D308" s="11" t="s">
        <v>909</v>
      </c>
      <c r="E308" s="11" t="s">
        <v>910</v>
      </c>
      <c r="F308" s="11" t="s">
        <v>7144</v>
      </c>
      <c r="G308" s="11" t="s">
        <v>909</v>
      </c>
      <c r="H308" s="3"/>
      <c r="I308" s="3"/>
      <c r="J308" s="11">
        <v>97.71</v>
      </c>
      <c r="K308" s="11">
        <v>15.93</v>
      </c>
      <c r="L308" s="11" t="s">
        <v>17</v>
      </c>
      <c r="M308" s="3"/>
      <c r="N308" s="11" t="s">
        <v>7363</v>
      </c>
      <c r="O308" s="11"/>
      <c r="P308" s="17" t="s">
        <v>4234</v>
      </c>
    </row>
    <row r="309" spans="1:16" ht="16.5" x14ac:dyDescent="0.35">
      <c r="A309" s="24" t="s">
        <v>4237</v>
      </c>
      <c r="B309" s="26" t="s">
        <v>7143</v>
      </c>
      <c r="C309" s="74">
        <v>220185</v>
      </c>
      <c r="D309" s="11" t="s">
        <v>2435</v>
      </c>
      <c r="E309" s="11" t="s">
        <v>2436</v>
      </c>
      <c r="F309" s="11" t="s">
        <v>7144</v>
      </c>
      <c r="G309" s="11" t="s">
        <v>909</v>
      </c>
      <c r="H309" s="3"/>
      <c r="I309" s="3"/>
      <c r="J309" s="3"/>
      <c r="K309" s="3"/>
      <c r="L309" s="11" t="s">
        <v>17</v>
      </c>
      <c r="M309" s="11" t="s">
        <v>1958</v>
      </c>
      <c r="N309" s="3"/>
      <c r="O309" s="11"/>
      <c r="P309" s="17" t="s">
        <v>4234</v>
      </c>
    </row>
    <row r="310" spans="1:16" ht="16.5" x14ac:dyDescent="0.35">
      <c r="A310" s="24" t="s">
        <v>4237</v>
      </c>
      <c r="B310" s="26" t="s">
        <v>7146</v>
      </c>
      <c r="C310" s="74">
        <v>195230</v>
      </c>
      <c r="D310" s="11" t="s">
        <v>911</v>
      </c>
      <c r="E310" s="11" t="s">
        <v>912</v>
      </c>
      <c r="F310" s="11" t="s">
        <v>7147</v>
      </c>
      <c r="G310" s="11" t="s">
        <v>911</v>
      </c>
      <c r="H310" s="3"/>
      <c r="I310" s="3"/>
      <c r="J310" s="11">
        <v>97.76</v>
      </c>
      <c r="K310" s="11">
        <v>15.88</v>
      </c>
      <c r="L310" s="11" t="s">
        <v>17</v>
      </c>
      <c r="M310" s="3"/>
      <c r="N310" s="11" t="s">
        <v>7364</v>
      </c>
      <c r="O310" s="11"/>
      <c r="P310" s="17" t="s">
        <v>4234</v>
      </c>
    </row>
    <row r="311" spans="1:16" ht="16.5" x14ac:dyDescent="0.35">
      <c r="A311" s="24" t="s">
        <v>4237</v>
      </c>
      <c r="B311" s="26" t="s">
        <v>7146</v>
      </c>
      <c r="C311" s="74">
        <v>195231</v>
      </c>
      <c r="D311" s="11" t="s">
        <v>2441</v>
      </c>
      <c r="E311" s="11" t="s">
        <v>2442</v>
      </c>
      <c r="F311" s="11" t="s">
        <v>7147</v>
      </c>
      <c r="G311" s="11" t="s">
        <v>911</v>
      </c>
      <c r="H311" s="3"/>
      <c r="I311" s="3"/>
      <c r="J311" s="11">
        <v>97.76</v>
      </c>
      <c r="K311" s="11">
        <v>15.87</v>
      </c>
      <c r="L311" s="11" t="s">
        <v>17</v>
      </c>
      <c r="M311" s="3"/>
      <c r="N311" s="11" t="s">
        <v>7365</v>
      </c>
      <c r="O311" s="11"/>
      <c r="P311" s="17" t="s">
        <v>4234</v>
      </c>
    </row>
    <row r="312" spans="1:16" ht="16.5" x14ac:dyDescent="0.35">
      <c r="A312" s="24" t="s">
        <v>4237</v>
      </c>
      <c r="B312" s="26" t="s">
        <v>7146</v>
      </c>
      <c r="C312" s="74">
        <v>195232</v>
      </c>
      <c r="D312" s="11" t="s">
        <v>2439</v>
      </c>
      <c r="E312" s="11" t="s">
        <v>2440</v>
      </c>
      <c r="F312" s="11" t="s">
        <v>7147</v>
      </c>
      <c r="G312" s="11" t="s">
        <v>911</v>
      </c>
      <c r="H312" s="3"/>
      <c r="I312" s="3"/>
      <c r="J312" s="11">
        <v>97.76</v>
      </c>
      <c r="K312" s="11">
        <v>15.85</v>
      </c>
      <c r="L312" s="11" t="s">
        <v>17</v>
      </c>
      <c r="M312" s="3"/>
      <c r="N312" s="11" t="s">
        <v>7366</v>
      </c>
      <c r="O312" s="11"/>
      <c r="P312" s="17" t="s">
        <v>4234</v>
      </c>
    </row>
    <row r="313" spans="1:16" ht="16.5" x14ac:dyDescent="0.35">
      <c r="A313" s="24" t="s">
        <v>4237</v>
      </c>
      <c r="B313" s="26" t="s">
        <v>7146</v>
      </c>
      <c r="C313" s="74">
        <v>195233</v>
      </c>
      <c r="D313" s="11" t="s">
        <v>846</v>
      </c>
      <c r="E313" s="11" t="s">
        <v>847</v>
      </c>
      <c r="F313" s="11" t="s">
        <v>7147</v>
      </c>
      <c r="G313" s="11" t="s">
        <v>911</v>
      </c>
      <c r="H313" s="3"/>
      <c r="I313" s="3"/>
      <c r="J313" s="11">
        <v>97.78</v>
      </c>
      <c r="K313" s="11">
        <v>15.88</v>
      </c>
      <c r="L313" s="11" t="s">
        <v>17</v>
      </c>
      <c r="M313" s="3"/>
      <c r="N313" s="11" t="s">
        <v>7367</v>
      </c>
      <c r="O313" s="11"/>
      <c r="P313" s="17" t="s">
        <v>4234</v>
      </c>
    </row>
    <row r="314" spans="1:16" ht="16.5" x14ac:dyDescent="0.35">
      <c r="A314" s="24" t="s">
        <v>4237</v>
      </c>
      <c r="B314" s="26" t="s">
        <v>7146</v>
      </c>
      <c r="C314" s="74">
        <v>195234</v>
      </c>
      <c r="D314" s="11" t="s">
        <v>2437</v>
      </c>
      <c r="E314" s="11" t="s">
        <v>2438</v>
      </c>
      <c r="F314" s="11" t="s">
        <v>7147</v>
      </c>
      <c r="G314" s="11" t="s">
        <v>911</v>
      </c>
      <c r="H314" s="3"/>
      <c r="I314" s="3"/>
      <c r="J314" s="11">
        <v>97.78</v>
      </c>
      <c r="K314" s="11">
        <v>15.85</v>
      </c>
      <c r="L314" s="11" t="s">
        <v>17</v>
      </c>
      <c r="M314" s="3"/>
      <c r="N314" s="11" t="s">
        <v>7368</v>
      </c>
      <c r="O314" s="11"/>
      <c r="P314" s="17" t="s">
        <v>4234</v>
      </c>
    </row>
    <row r="315" spans="1:16" ht="16.5" x14ac:dyDescent="0.35">
      <c r="A315" s="24" t="s">
        <v>4237</v>
      </c>
      <c r="B315" s="26" t="s">
        <v>7149</v>
      </c>
      <c r="C315" s="74">
        <v>195236</v>
      </c>
      <c r="D315" s="11" t="s">
        <v>913</v>
      </c>
      <c r="E315" s="11" t="s">
        <v>914</v>
      </c>
      <c r="F315" s="11" t="s">
        <v>7150</v>
      </c>
      <c r="G315" s="11" t="s">
        <v>913</v>
      </c>
      <c r="H315" s="3"/>
      <c r="I315" s="3"/>
      <c r="J315" s="11">
        <v>97.72</v>
      </c>
      <c r="K315" s="11">
        <v>15.85</v>
      </c>
      <c r="L315" s="11" t="s">
        <v>17</v>
      </c>
      <c r="M315" s="3"/>
      <c r="N315" s="11" t="s">
        <v>7369</v>
      </c>
      <c r="O315" s="11"/>
      <c r="P315" s="17" t="s">
        <v>4234</v>
      </c>
    </row>
    <row r="316" spans="1:16" ht="16.5" x14ac:dyDescent="0.35">
      <c r="A316" s="24" t="s">
        <v>4237</v>
      </c>
      <c r="B316" s="26" t="s">
        <v>7149</v>
      </c>
      <c r="C316" s="74">
        <v>195238</v>
      </c>
      <c r="D316" s="11" t="s">
        <v>2443</v>
      </c>
      <c r="E316" s="11" t="s">
        <v>2444</v>
      </c>
      <c r="F316" s="11" t="s">
        <v>7150</v>
      </c>
      <c r="G316" s="11" t="s">
        <v>913</v>
      </c>
      <c r="H316" s="3"/>
      <c r="I316" s="3"/>
      <c r="J316" s="3"/>
      <c r="K316" s="3"/>
      <c r="L316" s="11" t="s">
        <v>17</v>
      </c>
      <c r="M316" s="3"/>
      <c r="N316" s="11" t="s">
        <v>7370</v>
      </c>
      <c r="O316" s="11"/>
      <c r="P316" s="17" t="s">
        <v>4234</v>
      </c>
    </row>
    <row r="317" spans="1:16" ht="16.5" x14ac:dyDescent="0.35">
      <c r="A317" s="24" t="s">
        <v>4237</v>
      </c>
      <c r="B317" s="26" t="s">
        <v>7152</v>
      </c>
      <c r="C317" s="74">
        <v>195241</v>
      </c>
      <c r="D317" s="11" t="s">
        <v>2445</v>
      </c>
      <c r="E317" s="11" t="s">
        <v>2446</v>
      </c>
      <c r="F317" s="11" t="s">
        <v>7153</v>
      </c>
      <c r="G317" s="11" t="s">
        <v>915</v>
      </c>
      <c r="H317" s="3"/>
      <c r="I317" s="3"/>
      <c r="J317" s="3"/>
      <c r="K317" s="3"/>
      <c r="L317" s="11" t="s">
        <v>17</v>
      </c>
      <c r="M317" s="3"/>
      <c r="N317" s="11" t="s">
        <v>7371</v>
      </c>
      <c r="O317" s="11"/>
      <c r="P317" s="17" t="s">
        <v>4234</v>
      </c>
    </row>
    <row r="318" spans="1:16" ht="16.5" x14ac:dyDescent="0.35">
      <c r="A318" s="24" t="s">
        <v>4237</v>
      </c>
      <c r="B318" s="26" t="s">
        <v>7152</v>
      </c>
      <c r="C318" s="74">
        <v>195246</v>
      </c>
      <c r="D318" s="11" t="s">
        <v>2447</v>
      </c>
      <c r="E318" s="11" t="s">
        <v>2448</v>
      </c>
      <c r="F318" s="11" t="s">
        <v>7153</v>
      </c>
      <c r="G318" s="11" t="s">
        <v>915</v>
      </c>
      <c r="H318" s="3"/>
      <c r="I318" s="3"/>
      <c r="J318" s="3"/>
      <c r="K318" s="3"/>
      <c r="L318" s="11" t="s">
        <v>17</v>
      </c>
      <c r="M318" s="3"/>
      <c r="N318" s="11" t="s">
        <v>7372</v>
      </c>
      <c r="O318" s="11"/>
      <c r="P318" s="17" t="s">
        <v>4234</v>
      </c>
    </row>
    <row r="319" spans="1:16" ht="16.5" x14ac:dyDescent="0.35">
      <c r="A319" s="24" t="s">
        <v>4237</v>
      </c>
      <c r="B319" s="26" t="s">
        <v>7152</v>
      </c>
      <c r="C319" s="74">
        <v>220186</v>
      </c>
      <c r="D319" s="11" t="s">
        <v>2449</v>
      </c>
      <c r="E319" s="11" t="s">
        <v>2450</v>
      </c>
      <c r="F319" s="11" t="s">
        <v>7153</v>
      </c>
      <c r="G319" s="11" t="s">
        <v>915</v>
      </c>
      <c r="H319" s="3"/>
      <c r="I319" s="3"/>
      <c r="J319" s="3"/>
      <c r="K319" s="3"/>
      <c r="L319" s="11" t="s">
        <v>17</v>
      </c>
      <c r="M319" s="11" t="s">
        <v>1958</v>
      </c>
      <c r="N319" s="11" t="s">
        <v>7372</v>
      </c>
      <c r="O319" s="11"/>
      <c r="P319" s="17" t="s">
        <v>4234</v>
      </c>
    </row>
    <row r="320" spans="1:16" ht="16.5" x14ac:dyDescent="0.35">
      <c r="A320" s="24" t="s">
        <v>4237</v>
      </c>
      <c r="B320" s="26" t="s">
        <v>7152</v>
      </c>
      <c r="C320" s="74">
        <v>220187</v>
      </c>
      <c r="D320" s="11" t="s">
        <v>2451</v>
      </c>
      <c r="E320" s="11" t="s">
        <v>2452</v>
      </c>
      <c r="F320" s="11" t="s">
        <v>7153</v>
      </c>
      <c r="G320" s="11" t="s">
        <v>915</v>
      </c>
      <c r="H320" s="3"/>
      <c r="I320" s="3"/>
      <c r="J320" s="3"/>
      <c r="K320" s="3"/>
      <c r="L320" s="11" t="s">
        <v>17</v>
      </c>
      <c r="M320" s="11" t="s">
        <v>1958</v>
      </c>
      <c r="N320" s="11" t="s">
        <v>7372</v>
      </c>
      <c r="O320" s="11"/>
      <c r="P320" s="17" t="s">
        <v>4234</v>
      </c>
    </row>
    <row r="321" spans="1:16" ht="16.5" x14ac:dyDescent="0.35">
      <c r="A321" s="24" t="s">
        <v>4237</v>
      </c>
      <c r="B321" s="26" t="s">
        <v>7152</v>
      </c>
      <c r="C321" s="74">
        <v>220188</v>
      </c>
      <c r="D321" s="11" t="s">
        <v>2453</v>
      </c>
      <c r="E321" s="11" t="s">
        <v>2454</v>
      </c>
      <c r="F321" s="11" t="s">
        <v>7153</v>
      </c>
      <c r="G321" s="11" t="s">
        <v>915</v>
      </c>
      <c r="H321" s="3"/>
      <c r="I321" s="3"/>
      <c r="J321" s="3"/>
      <c r="K321" s="3"/>
      <c r="L321" s="11" t="s">
        <v>17</v>
      </c>
      <c r="M321" s="11" t="s">
        <v>1958</v>
      </c>
      <c r="N321" s="11" t="s">
        <v>7372</v>
      </c>
      <c r="O321" s="11"/>
      <c r="P321" s="17" t="s">
        <v>4234</v>
      </c>
    </row>
    <row r="322" spans="1:16" ht="16.5" x14ac:dyDescent="0.35">
      <c r="A322" s="24" t="s">
        <v>4237</v>
      </c>
      <c r="B322" s="26" t="s">
        <v>7152</v>
      </c>
      <c r="C322" s="74">
        <v>220189</v>
      </c>
      <c r="D322" s="11" t="s">
        <v>2455</v>
      </c>
      <c r="E322" s="11" t="s">
        <v>2456</v>
      </c>
      <c r="F322" s="11" t="s">
        <v>7153</v>
      </c>
      <c r="G322" s="11" t="s">
        <v>915</v>
      </c>
      <c r="H322" s="3"/>
      <c r="I322" s="3"/>
      <c r="J322" s="3"/>
      <c r="K322" s="3"/>
      <c r="L322" s="11" t="s">
        <v>17</v>
      </c>
      <c r="M322" s="11" t="s">
        <v>1958</v>
      </c>
      <c r="N322" s="11" t="s">
        <v>7372</v>
      </c>
      <c r="O322" s="11"/>
      <c r="P322" s="17" t="s">
        <v>4234</v>
      </c>
    </row>
    <row r="323" spans="1:16" ht="16.5" x14ac:dyDescent="0.35">
      <c r="A323" s="24" t="s">
        <v>4237</v>
      </c>
      <c r="B323" s="26" t="s">
        <v>7155</v>
      </c>
      <c r="C323" s="74">
        <v>195248</v>
      </c>
      <c r="D323" s="11" t="s">
        <v>917</v>
      </c>
      <c r="E323" s="11" t="s">
        <v>918</v>
      </c>
      <c r="F323" s="11" t="s">
        <v>7156</v>
      </c>
      <c r="G323" s="11" t="s">
        <v>917</v>
      </c>
      <c r="H323" s="3"/>
      <c r="I323" s="3"/>
      <c r="J323" s="11">
        <v>97.72</v>
      </c>
      <c r="K323" s="11">
        <v>15.83</v>
      </c>
      <c r="L323" s="11" t="s">
        <v>17</v>
      </c>
      <c r="M323" s="3"/>
      <c r="N323" s="11" t="s">
        <v>7373</v>
      </c>
      <c r="O323" s="11"/>
      <c r="P323" s="17" t="s">
        <v>4234</v>
      </c>
    </row>
    <row r="324" spans="1:16" ht="16.5" x14ac:dyDescent="0.35">
      <c r="A324" s="24" t="s">
        <v>4237</v>
      </c>
      <c r="B324" s="26" t="s">
        <v>7155</v>
      </c>
      <c r="C324" s="74">
        <v>195249</v>
      </c>
      <c r="D324" s="11" t="s">
        <v>2457</v>
      </c>
      <c r="E324" s="11" t="s">
        <v>2458</v>
      </c>
      <c r="F324" s="11" t="s">
        <v>7156</v>
      </c>
      <c r="G324" s="11" t="s">
        <v>917</v>
      </c>
      <c r="H324" s="3"/>
      <c r="I324" s="3"/>
      <c r="J324" s="11">
        <v>97.75</v>
      </c>
      <c r="K324" s="11">
        <v>15.83</v>
      </c>
      <c r="L324" s="11" t="s">
        <v>17</v>
      </c>
      <c r="M324" s="3"/>
      <c r="N324" s="11" t="s">
        <v>7374</v>
      </c>
      <c r="O324" s="11"/>
      <c r="P324" s="17" t="s">
        <v>4234</v>
      </c>
    </row>
    <row r="325" spans="1:16" ht="16.5" x14ac:dyDescent="0.35">
      <c r="A325" s="24" t="s">
        <v>4237</v>
      </c>
      <c r="B325" s="26" t="s">
        <v>7158</v>
      </c>
      <c r="C325" s="74">
        <v>195250</v>
      </c>
      <c r="D325" s="11" t="s">
        <v>919</v>
      </c>
      <c r="E325" s="11" t="s">
        <v>920</v>
      </c>
      <c r="F325" s="11" t="s">
        <v>7159</v>
      </c>
      <c r="G325" s="11" t="s">
        <v>919</v>
      </c>
      <c r="H325" s="3"/>
      <c r="I325" s="3"/>
      <c r="J325" s="11">
        <v>97.73</v>
      </c>
      <c r="K325" s="11">
        <v>15.79</v>
      </c>
      <c r="L325" s="11" t="s">
        <v>17</v>
      </c>
      <c r="M325" s="3"/>
      <c r="N325" s="11" t="s">
        <v>7375</v>
      </c>
      <c r="O325" s="11"/>
      <c r="P325" s="17" t="s">
        <v>4234</v>
      </c>
    </row>
    <row r="326" spans="1:16" ht="16.5" x14ac:dyDescent="0.35">
      <c r="A326" s="24" t="s">
        <v>4237</v>
      </c>
      <c r="B326" s="26" t="s">
        <v>7161</v>
      </c>
      <c r="C326" s="74">
        <v>195254</v>
      </c>
      <c r="D326" s="11" t="s">
        <v>921</v>
      </c>
      <c r="E326" s="11" t="s">
        <v>922</v>
      </c>
      <c r="F326" s="11" t="s">
        <v>7162</v>
      </c>
      <c r="G326" s="11" t="s">
        <v>921</v>
      </c>
      <c r="H326" s="3"/>
      <c r="I326" s="3"/>
      <c r="J326" s="11">
        <v>97.74</v>
      </c>
      <c r="K326" s="11">
        <v>15.78</v>
      </c>
      <c r="L326" s="11" t="s">
        <v>17</v>
      </c>
      <c r="M326" s="3"/>
      <c r="N326" s="11" t="s">
        <v>7376</v>
      </c>
      <c r="O326" s="11"/>
      <c r="P326" s="17" t="s">
        <v>4234</v>
      </c>
    </row>
    <row r="327" spans="1:16" ht="16.5" x14ac:dyDescent="0.35">
      <c r="A327" s="24" t="s">
        <v>4237</v>
      </c>
      <c r="B327" s="26" t="s">
        <v>7161</v>
      </c>
      <c r="C327" s="74">
        <v>195255</v>
      </c>
      <c r="D327" s="11" t="s">
        <v>2459</v>
      </c>
      <c r="E327" s="11" t="s">
        <v>2460</v>
      </c>
      <c r="F327" s="11" t="s">
        <v>7162</v>
      </c>
      <c r="G327" s="11" t="s">
        <v>921</v>
      </c>
      <c r="H327" s="3"/>
      <c r="I327" s="3"/>
      <c r="J327" s="11">
        <v>97.71</v>
      </c>
      <c r="K327" s="11">
        <v>15.75</v>
      </c>
      <c r="L327" s="11" t="s">
        <v>17</v>
      </c>
      <c r="M327" s="3"/>
      <c r="N327" s="11" t="s">
        <v>7377</v>
      </c>
      <c r="O327" s="11"/>
      <c r="P327" s="17" t="s">
        <v>4234</v>
      </c>
    </row>
    <row r="328" spans="1:16" ht="16.5" x14ac:dyDescent="0.35">
      <c r="A328" s="24" t="s">
        <v>4237</v>
      </c>
      <c r="B328" s="26" t="s">
        <v>7161</v>
      </c>
      <c r="C328" s="74">
        <v>195256</v>
      </c>
      <c r="D328" s="11" t="s">
        <v>2461</v>
      </c>
      <c r="E328" s="11" t="s">
        <v>2462</v>
      </c>
      <c r="F328" s="11" t="s">
        <v>7162</v>
      </c>
      <c r="G328" s="11" t="s">
        <v>921</v>
      </c>
      <c r="H328" s="3"/>
      <c r="I328" s="3"/>
      <c r="J328" s="11">
        <v>97.77</v>
      </c>
      <c r="K328" s="11">
        <v>15.78</v>
      </c>
      <c r="L328" s="11" t="s">
        <v>17</v>
      </c>
      <c r="M328" s="3"/>
      <c r="N328" s="11" t="s">
        <v>7378</v>
      </c>
      <c r="O328" s="11"/>
      <c r="P328" s="17" t="s">
        <v>4234</v>
      </c>
    </row>
    <row r="329" spans="1:16" ht="16.5" x14ac:dyDescent="0.35">
      <c r="A329" s="24" t="s">
        <v>4237</v>
      </c>
      <c r="B329" s="26" t="s">
        <v>7164</v>
      </c>
      <c r="C329" s="74">
        <v>195257</v>
      </c>
      <c r="D329" s="11" t="s">
        <v>923</v>
      </c>
      <c r="E329" s="11" t="s">
        <v>2463</v>
      </c>
      <c r="F329" s="11" t="s">
        <v>7165</v>
      </c>
      <c r="G329" s="11" t="s">
        <v>923</v>
      </c>
      <c r="H329" s="3"/>
      <c r="I329" s="3"/>
      <c r="J329" s="11">
        <v>97.75</v>
      </c>
      <c r="K329" s="11">
        <v>15.74</v>
      </c>
      <c r="L329" s="11" t="s">
        <v>17</v>
      </c>
      <c r="M329" s="3"/>
      <c r="N329" s="11" t="s">
        <v>7379</v>
      </c>
      <c r="O329" s="11"/>
      <c r="P329" s="17" t="s">
        <v>4234</v>
      </c>
    </row>
    <row r="330" spans="1:16" ht="16.5" x14ac:dyDescent="0.35">
      <c r="A330" s="24" t="s">
        <v>4237</v>
      </c>
      <c r="B330" s="26" t="s">
        <v>7164</v>
      </c>
      <c r="C330" s="74">
        <v>195259</v>
      </c>
      <c r="D330" s="11" t="s">
        <v>2464</v>
      </c>
      <c r="E330" s="11" t="s">
        <v>2465</v>
      </c>
      <c r="F330" s="11" t="s">
        <v>7165</v>
      </c>
      <c r="G330" s="11" t="s">
        <v>923</v>
      </c>
      <c r="H330" s="3"/>
      <c r="I330" s="3"/>
      <c r="J330" s="11">
        <v>97.73</v>
      </c>
      <c r="K330" s="11">
        <v>15.72</v>
      </c>
      <c r="L330" s="11" t="s">
        <v>17</v>
      </c>
      <c r="M330" s="3"/>
      <c r="N330" s="11" t="s">
        <v>7380</v>
      </c>
      <c r="O330" s="11"/>
      <c r="P330" s="17" t="s">
        <v>4234</v>
      </c>
    </row>
    <row r="331" spans="1:16" ht="16.5" x14ac:dyDescent="0.35">
      <c r="A331" s="24" t="s">
        <v>4237</v>
      </c>
      <c r="B331" s="26" t="s">
        <v>7164</v>
      </c>
      <c r="C331" s="74">
        <v>195260</v>
      </c>
      <c r="D331" s="11" t="s">
        <v>2466</v>
      </c>
      <c r="E331" s="11" t="s">
        <v>2467</v>
      </c>
      <c r="F331" s="11" t="s">
        <v>7165</v>
      </c>
      <c r="G331" s="11" t="s">
        <v>923</v>
      </c>
      <c r="H331" s="3"/>
      <c r="I331" s="3"/>
      <c r="J331" s="11">
        <v>97.72</v>
      </c>
      <c r="K331" s="11">
        <v>15.74</v>
      </c>
      <c r="L331" s="11" t="s">
        <v>17</v>
      </c>
      <c r="M331" s="3"/>
      <c r="N331" s="11" t="s">
        <v>7381</v>
      </c>
      <c r="O331" s="11"/>
      <c r="P331" s="17" t="s">
        <v>4234</v>
      </c>
    </row>
    <row r="332" spans="1:16" ht="16.5" x14ac:dyDescent="0.35">
      <c r="A332" s="24" t="s">
        <v>4237</v>
      </c>
      <c r="B332" s="26" t="s">
        <v>7167</v>
      </c>
      <c r="C332" s="74">
        <v>195261</v>
      </c>
      <c r="D332" s="11" t="s">
        <v>925</v>
      </c>
      <c r="E332" s="11" t="s">
        <v>926</v>
      </c>
      <c r="F332" s="11" t="s">
        <v>7168</v>
      </c>
      <c r="G332" s="11" t="s">
        <v>925</v>
      </c>
      <c r="H332" s="3"/>
      <c r="I332" s="3"/>
      <c r="J332" s="11">
        <v>97.81</v>
      </c>
      <c r="K332" s="11">
        <v>15.76</v>
      </c>
      <c r="L332" s="11" t="s">
        <v>17</v>
      </c>
      <c r="M332" s="3"/>
      <c r="N332" s="11" t="s">
        <v>7382</v>
      </c>
      <c r="O332" s="11"/>
      <c r="P332" s="17" t="s">
        <v>4234</v>
      </c>
    </row>
    <row r="333" spans="1:16" ht="16.5" x14ac:dyDescent="0.35">
      <c r="A333" s="24" t="s">
        <v>4237</v>
      </c>
      <c r="B333" s="26" t="s">
        <v>7167</v>
      </c>
      <c r="C333" s="74">
        <v>195262</v>
      </c>
      <c r="D333" s="11" t="s">
        <v>2473</v>
      </c>
      <c r="E333" s="11" t="s">
        <v>2474</v>
      </c>
      <c r="F333" s="11" t="s">
        <v>7168</v>
      </c>
      <c r="G333" s="11" t="s">
        <v>925</v>
      </c>
      <c r="H333" s="3"/>
      <c r="I333" s="3"/>
      <c r="J333" s="11">
        <v>97.84</v>
      </c>
      <c r="K333" s="11">
        <v>15.75</v>
      </c>
      <c r="L333" s="11" t="s">
        <v>17</v>
      </c>
      <c r="M333" s="3"/>
      <c r="N333" s="11" t="s">
        <v>7383</v>
      </c>
      <c r="O333" s="11"/>
      <c r="P333" s="17" t="s">
        <v>4234</v>
      </c>
    </row>
    <row r="334" spans="1:16" ht="16.5" x14ac:dyDescent="0.35">
      <c r="A334" s="24" t="s">
        <v>4237</v>
      </c>
      <c r="B334" s="26" t="s">
        <v>7167</v>
      </c>
      <c r="C334" s="74">
        <v>195264</v>
      </c>
      <c r="D334" s="11" t="s">
        <v>1217</v>
      </c>
      <c r="E334" s="11" t="s">
        <v>2472</v>
      </c>
      <c r="F334" s="11" t="s">
        <v>7168</v>
      </c>
      <c r="G334" s="11" t="s">
        <v>925</v>
      </c>
      <c r="H334" s="3"/>
      <c r="I334" s="3"/>
      <c r="J334" s="11">
        <v>97.82</v>
      </c>
      <c r="K334" s="11">
        <v>15.71</v>
      </c>
      <c r="L334" s="11" t="s">
        <v>17</v>
      </c>
      <c r="M334" s="3"/>
      <c r="N334" s="11" t="s">
        <v>7384</v>
      </c>
      <c r="O334" s="11"/>
      <c r="P334" s="17" t="s">
        <v>4234</v>
      </c>
    </row>
    <row r="335" spans="1:16" ht="16.5" x14ac:dyDescent="0.35">
      <c r="A335" s="24" t="s">
        <v>4237</v>
      </c>
      <c r="B335" s="26" t="s">
        <v>7167</v>
      </c>
      <c r="C335" s="74">
        <v>195265</v>
      </c>
      <c r="D335" s="11" t="s">
        <v>2477</v>
      </c>
      <c r="E335" s="11" t="s">
        <v>2478</v>
      </c>
      <c r="F335" s="11" t="s">
        <v>7168</v>
      </c>
      <c r="G335" s="11" t="s">
        <v>925</v>
      </c>
      <c r="H335" s="3"/>
      <c r="I335" s="3"/>
      <c r="J335" s="11">
        <v>97.77</v>
      </c>
      <c r="K335" s="11">
        <v>15.79</v>
      </c>
      <c r="L335" s="11" t="s">
        <v>17</v>
      </c>
      <c r="M335" s="3"/>
      <c r="N335" s="11" t="s">
        <v>7385</v>
      </c>
      <c r="O335" s="11"/>
      <c r="P335" s="17" t="s">
        <v>4234</v>
      </c>
    </row>
    <row r="336" spans="1:16" ht="16.5" x14ac:dyDescent="0.35">
      <c r="A336" s="24" t="s">
        <v>4237</v>
      </c>
      <c r="B336" s="26" t="s">
        <v>7167</v>
      </c>
      <c r="C336" s="74">
        <v>195266</v>
      </c>
      <c r="D336" s="11" t="s">
        <v>1658</v>
      </c>
      <c r="E336" s="11" t="s">
        <v>1659</v>
      </c>
      <c r="F336" s="11" t="s">
        <v>7168</v>
      </c>
      <c r="G336" s="11" t="s">
        <v>925</v>
      </c>
      <c r="H336" s="3"/>
      <c r="I336" s="3"/>
      <c r="J336" s="3"/>
      <c r="K336" s="3"/>
      <c r="L336" s="11" t="s">
        <v>17</v>
      </c>
      <c r="M336" s="3"/>
      <c r="N336" s="11" t="s">
        <v>7386</v>
      </c>
      <c r="O336" s="11"/>
      <c r="P336" s="17" t="s">
        <v>4234</v>
      </c>
    </row>
    <row r="337" spans="1:16" ht="16.5" x14ac:dyDescent="0.35">
      <c r="A337" s="24" t="s">
        <v>4237</v>
      </c>
      <c r="B337" s="26" t="s">
        <v>7167</v>
      </c>
      <c r="C337" s="74">
        <v>195267</v>
      </c>
      <c r="D337" s="11" t="s">
        <v>2470</v>
      </c>
      <c r="E337" s="11" t="s">
        <v>2471</v>
      </c>
      <c r="F337" s="11" t="s">
        <v>7168</v>
      </c>
      <c r="G337" s="11" t="s">
        <v>925</v>
      </c>
      <c r="H337" s="3"/>
      <c r="I337" s="3"/>
      <c r="J337" s="11">
        <v>97.78</v>
      </c>
      <c r="K337" s="11">
        <v>15.75</v>
      </c>
      <c r="L337" s="11" t="s">
        <v>17</v>
      </c>
      <c r="M337" s="3"/>
      <c r="N337" s="11" t="s">
        <v>7387</v>
      </c>
      <c r="O337" s="11"/>
      <c r="P337" s="17" t="s">
        <v>4234</v>
      </c>
    </row>
    <row r="338" spans="1:16" ht="16.5" x14ac:dyDescent="0.35">
      <c r="A338" s="24" t="s">
        <v>4237</v>
      </c>
      <c r="B338" s="26" t="s">
        <v>7167</v>
      </c>
      <c r="C338" s="74">
        <v>220190</v>
      </c>
      <c r="D338" s="11" t="s">
        <v>2468</v>
      </c>
      <c r="E338" s="11" t="s">
        <v>2469</v>
      </c>
      <c r="F338" s="11" t="s">
        <v>7168</v>
      </c>
      <c r="G338" s="11" t="s">
        <v>925</v>
      </c>
      <c r="H338" s="3"/>
      <c r="I338" s="3"/>
      <c r="J338" s="3"/>
      <c r="K338" s="3"/>
      <c r="L338" s="11" t="s">
        <v>17</v>
      </c>
      <c r="M338" s="11" t="s">
        <v>1958</v>
      </c>
      <c r="N338" s="3"/>
      <c r="O338" s="11"/>
      <c r="P338" s="17" t="s">
        <v>4234</v>
      </c>
    </row>
    <row r="339" spans="1:16" ht="16.5" x14ac:dyDescent="0.35">
      <c r="A339" s="24" t="s">
        <v>4237</v>
      </c>
      <c r="B339" s="26" t="s">
        <v>7167</v>
      </c>
      <c r="C339" s="74">
        <v>220191</v>
      </c>
      <c r="D339" s="11" t="s">
        <v>2475</v>
      </c>
      <c r="E339" s="11" t="s">
        <v>2476</v>
      </c>
      <c r="F339" s="11" t="s">
        <v>7168</v>
      </c>
      <c r="G339" s="11" t="s">
        <v>925</v>
      </c>
      <c r="H339" s="3"/>
      <c r="I339" s="3"/>
      <c r="J339" s="3"/>
      <c r="K339" s="3"/>
      <c r="L339" s="11" t="s">
        <v>17</v>
      </c>
      <c r="M339" s="11" t="s">
        <v>1958</v>
      </c>
      <c r="N339" s="3"/>
      <c r="O339" s="11"/>
      <c r="P339" s="17" t="s">
        <v>4234</v>
      </c>
    </row>
    <row r="340" spans="1:16" ht="16.5" x14ac:dyDescent="0.35">
      <c r="A340" s="24" t="s">
        <v>4237</v>
      </c>
      <c r="B340" s="26" t="s">
        <v>7170</v>
      </c>
      <c r="C340" s="74">
        <v>195268</v>
      </c>
      <c r="D340" s="11" t="s">
        <v>927</v>
      </c>
      <c r="E340" s="11" t="s">
        <v>928</v>
      </c>
      <c r="F340" s="11" t="s">
        <v>7171</v>
      </c>
      <c r="G340" s="11" t="s">
        <v>927</v>
      </c>
      <c r="H340" s="3"/>
      <c r="I340" s="3"/>
      <c r="J340" s="11">
        <v>97.76</v>
      </c>
      <c r="K340" s="11">
        <v>15.71</v>
      </c>
      <c r="L340" s="11" t="s">
        <v>17</v>
      </c>
      <c r="M340" s="3"/>
      <c r="N340" s="11" t="s">
        <v>7388</v>
      </c>
      <c r="O340" s="11"/>
      <c r="P340" s="17" t="s">
        <v>4234</v>
      </c>
    </row>
    <row r="341" spans="1:16" ht="16.5" x14ac:dyDescent="0.35">
      <c r="A341" s="24" t="s">
        <v>4237</v>
      </c>
      <c r="B341" s="26" t="s">
        <v>7170</v>
      </c>
      <c r="C341" s="74">
        <v>195270</v>
      </c>
      <c r="D341" s="11" t="s">
        <v>2479</v>
      </c>
      <c r="E341" s="11" t="s">
        <v>2480</v>
      </c>
      <c r="F341" s="11" t="s">
        <v>7171</v>
      </c>
      <c r="G341" s="11" t="s">
        <v>927</v>
      </c>
      <c r="H341" s="3"/>
      <c r="I341" s="3"/>
      <c r="J341" s="3"/>
      <c r="K341" s="3"/>
      <c r="L341" s="11" t="s">
        <v>17</v>
      </c>
      <c r="M341" s="3"/>
      <c r="N341" s="11" t="s">
        <v>7389</v>
      </c>
      <c r="O341" s="11"/>
      <c r="P341" s="17" t="s">
        <v>4234</v>
      </c>
    </row>
    <row r="342" spans="1:16" ht="16.5" x14ac:dyDescent="0.35">
      <c r="A342" s="24" t="s">
        <v>4237</v>
      </c>
      <c r="B342" s="26" t="s">
        <v>7173</v>
      </c>
      <c r="C342" s="74">
        <v>195273</v>
      </c>
      <c r="D342" s="11" t="s">
        <v>929</v>
      </c>
      <c r="E342" s="11" t="s">
        <v>930</v>
      </c>
      <c r="F342" s="11" t="s">
        <v>7174</v>
      </c>
      <c r="G342" s="11" t="s">
        <v>929</v>
      </c>
      <c r="H342" s="3"/>
      <c r="I342" s="3"/>
      <c r="J342" s="11">
        <v>97.77</v>
      </c>
      <c r="K342" s="11">
        <v>15.68</v>
      </c>
      <c r="L342" s="11" t="s">
        <v>17</v>
      </c>
      <c r="M342" s="3"/>
      <c r="N342" s="11" t="s">
        <v>7390</v>
      </c>
      <c r="O342" s="11"/>
      <c r="P342" s="17" t="s">
        <v>4234</v>
      </c>
    </row>
    <row r="343" spans="1:16" ht="16.5" x14ac:dyDescent="0.35">
      <c r="A343" s="24" t="s">
        <v>4237</v>
      </c>
      <c r="B343" s="26" t="s">
        <v>7173</v>
      </c>
      <c r="C343" s="74">
        <v>195275</v>
      </c>
      <c r="D343" s="11" t="s">
        <v>2482</v>
      </c>
      <c r="E343" s="11" t="s">
        <v>2483</v>
      </c>
      <c r="F343" s="11" t="s">
        <v>7174</v>
      </c>
      <c r="G343" s="11" t="s">
        <v>929</v>
      </c>
      <c r="H343" s="3"/>
      <c r="I343" s="3"/>
      <c r="J343" s="11">
        <v>97.75</v>
      </c>
      <c r="K343" s="11">
        <v>15.65</v>
      </c>
      <c r="L343" s="11" t="s">
        <v>17</v>
      </c>
      <c r="M343" s="3"/>
      <c r="N343" s="11" t="s">
        <v>7391</v>
      </c>
      <c r="O343" s="11"/>
      <c r="P343" s="17" t="s">
        <v>4234</v>
      </c>
    </row>
    <row r="344" spans="1:16" ht="16.5" x14ac:dyDescent="0.35">
      <c r="A344" s="24" t="s">
        <v>4237</v>
      </c>
      <c r="B344" s="26" t="s">
        <v>7173</v>
      </c>
      <c r="C344" s="74">
        <v>195276</v>
      </c>
      <c r="D344" s="11" t="s">
        <v>2484</v>
      </c>
      <c r="E344" s="11" t="s">
        <v>2485</v>
      </c>
      <c r="F344" s="11" t="s">
        <v>7174</v>
      </c>
      <c r="G344" s="11" t="s">
        <v>929</v>
      </c>
      <c r="H344" s="3"/>
      <c r="I344" s="3"/>
      <c r="J344" s="11">
        <v>97.74</v>
      </c>
      <c r="K344" s="11">
        <v>15.66</v>
      </c>
      <c r="L344" s="11" t="s">
        <v>17</v>
      </c>
      <c r="M344" s="3"/>
      <c r="N344" s="11" t="s">
        <v>7392</v>
      </c>
      <c r="O344" s="11"/>
      <c r="P344" s="17" t="s">
        <v>4234</v>
      </c>
    </row>
    <row r="345" spans="1:16" ht="16.5" x14ac:dyDescent="0.35">
      <c r="A345" s="24" t="s">
        <v>4237</v>
      </c>
      <c r="B345" s="26" t="s">
        <v>7173</v>
      </c>
      <c r="C345" s="74">
        <v>195277</v>
      </c>
      <c r="D345" s="11" t="s">
        <v>2486</v>
      </c>
      <c r="E345" s="11" t="s">
        <v>2487</v>
      </c>
      <c r="F345" s="11" t="s">
        <v>7174</v>
      </c>
      <c r="G345" s="11" t="s">
        <v>929</v>
      </c>
      <c r="H345" s="3"/>
      <c r="I345" s="3"/>
      <c r="J345" s="11">
        <v>97.8</v>
      </c>
      <c r="K345" s="11">
        <v>15.68</v>
      </c>
      <c r="L345" s="11" t="s">
        <v>17</v>
      </c>
      <c r="M345" s="3"/>
      <c r="N345" s="11" t="s">
        <v>7393</v>
      </c>
      <c r="O345" s="11"/>
      <c r="P345" s="17" t="s">
        <v>4234</v>
      </c>
    </row>
    <row r="346" spans="1:16" ht="16.5" x14ac:dyDescent="0.35">
      <c r="A346" s="24" t="s">
        <v>4237</v>
      </c>
      <c r="B346" s="26" t="s">
        <v>7173</v>
      </c>
      <c r="C346" s="74">
        <v>220192</v>
      </c>
      <c r="D346" s="11" t="s">
        <v>2481</v>
      </c>
      <c r="E346" s="11" t="s">
        <v>1659</v>
      </c>
      <c r="F346" s="11" t="s">
        <v>7174</v>
      </c>
      <c r="G346" s="11" t="s">
        <v>929</v>
      </c>
      <c r="H346" s="3"/>
      <c r="I346" s="3"/>
      <c r="J346" s="3"/>
      <c r="K346" s="3"/>
      <c r="L346" s="11" t="s">
        <v>17</v>
      </c>
      <c r="M346" s="11" t="s">
        <v>1958</v>
      </c>
      <c r="N346" s="3"/>
      <c r="O346" s="11"/>
      <c r="P346" s="17" t="s">
        <v>4234</v>
      </c>
    </row>
    <row r="347" spans="1:16" ht="16.5" x14ac:dyDescent="0.35">
      <c r="A347" s="24" t="s">
        <v>4238</v>
      </c>
      <c r="B347" s="26" t="s">
        <v>4331</v>
      </c>
      <c r="C347" s="74">
        <v>195280</v>
      </c>
      <c r="D347" s="11" t="s">
        <v>932</v>
      </c>
      <c r="E347" s="11" t="s">
        <v>933</v>
      </c>
      <c r="F347" s="11" t="s">
        <v>931</v>
      </c>
      <c r="G347" s="11" t="s">
        <v>932</v>
      </c>
      <c r="H347" s="3"/>
      <c r="I347" s="3"/>
      <c r="J347" s="11">
        <v>97.68</v>
      </c>
      <c r="K347" s="11">
        <v>16.329999999999998</v>
      </c>
      <c r="L347" s="11" t="s">
        <v>17</v>
      </c>
      <c r="M347" s="3"/>
      <c r="N347" s="11" t="s">
        <v>2489</v>
      </c>
      <c r="O347" s="11"/>
      <c r="P347" s="17" t="s">
        <v>4234</v>
      </c>
    </row>
    <row r="348" spans="1:16" ht="16.5" x14ac:dyDescent="0.35">
      <c r="A348" s="24" t="s">
        <v>4238</v>
      </c>
      <c r="B348" s="26" t="s">
        <v>4331</v>
      </c>
      <c r="C348" s="74">
        <v>195281</v>
      </c>
      <c r="D348" s="11" t="s">
        <v>2092</v>
      </c>
      <c r="E348" s="11" t="s">
        <v>2093</v>
      </c>
      <c r="F348" s="11" t="s">
        <v>931</v>
      </c>
      <c r="G348" s="11" t="s">
        <v>932</v>
      </c>
      <c r="H348" s="3"/>
      <c r="I348" s="3"/>
      <c r="J348" s="11">
        <v>97.68</v>
      </c>
      <c r="K348" s="11">
        <v>16.34</v>
      </c>
      <c r="L348" s="11" t="s">
        <v>17</v>
      </c>
      <c r="M348" s="3"/>
      <c r="N348" s="11" t="s">
        <v>2488</v>
      </c>
      <c r="O348" s="11"/>
      <c r="P348" s="17" t="s">
        <v>4234</v>
      </c>
    </row>
    <row r="349" spans="1:16" ht="16.5" x14ac:dyDescent="0.35">
      <c r="A349" s="24" t="s">
        <v>4238</v>
      </c>
      <c r="B349" s="26" t="s">
        <v>4332</v>
      </c>
      <c r="C349" s="74">
        <v>195282</v>
      </c>
      <c r="D349" s="11" t="s">
        <v>936</v>
      </c>
      <c r="E349" s="11" t="s">
        <v>937</v>
      </c>
      <c r="F349" s="11" t="s">
        <v>935</v>
      </c>
      <c r="G349" s="11" t="s">
        <v>936</v>
      </c>
      <c r="H349" s="3"/>
      <c r="I349" s="3"/>
      <c r="J349" s="11">
        <v>97.69</v>
      </c>
      <c r="K349" s="11">
        <v>16.329999999999998</v>
      </c>
      <c r="L349" s="11" t="s">
        <v>17</v>
      </c>
      <c r="M349" s="3"/>
      <c r="N349" s="11" t="s">
        <v>2490</v>
      </c>
      <c r="O349" s="11"/>
      <c r="P349" s="17" t="s">
        <v>4234</v>
      </c>
    </row>
    <row r="350" spans="1:16" ht="16.5" x14ac:dyDescent="0.35">
      <c r="A350" s="24" t="s">
        <v>4238</v>
      </c>
      <c r="B350" s="26" t="s">
        <v>4332</v>
      </c>
      <c r="C350" s="74">
        <v>195283</v>
      </c>
      <c r="D350" s="11" t="s">
        <v>2491</v>
      </c>
      <c r="E350" s="11" t="s">
        <v>2492</v>
      </c>
      <c r="F350" s="11" t="s">
        <v>935</v>
      </c>
      <c r="G350" s="11" t="s">
        <v>936</v>
      </c>
      <c r="H350" s="3"/>
      <c r="I350" s="3"/>
      <c r="J350" s="11">
        <v>97.69</v>
      </c>
      <c r="K350" s="11">
        <v>16.329999999999998</v>
      </c>
      <c r="L350" s="11" t="s">
        <v>17</v>
      </c>
      <c r="M350" s="3"/>
      <c r="N350" s="11" t="s">
        <v>2493</v>
      </c>
      <c r="O350" s="11"/>
      <c r="P350" s="17" t="s">
        <v>4234</v>
      </c>
    </row>
    <row r="351" spans="1:16" ht="16.5" x14ac:dyDescent="0.35">
      <c r="A351" s="24" t="s">
        <v>4238</v>
      </c>
      <c r="B351" s="26" t="s">
        <v>4333</v>
      </c>
      <c r="C351" s="74">
        <v>195284</v>
      </c>
      <c r="D351" s="11" t="s">
        <v>940</v>
      </c>
      <c r="E351" s="11" t="s">
        <v>941</v>
      </c>
      <c r="F351" s="11" t="s">
        <v>939</v>
      </c>
      <c r="G351" s="11" t="s">
        <v>940</v>
      </c>
      <c r="H351" s="3"/>
      <c r="I351" s="3"/>
      <c r="J351" s="11">
        <v>97.69</v>
      </c>
      <c r="K351" s="11">
        <v>16.32</v>
      </c>
      <c r="L351" s="11" t="s">
        <v>17</v>
      </c>
      <c r="M351" s="3"/>
      <c r="N351" s="11" t="s">
        <v>2494</v>
      </c>
      <c r="O351" s="11"/>
      <c r="P351" s="17" t="s">
        <v>4234</v>
      </c>
    </row>
    <row r="352" spans="1:16" ht="16.5" x14ac:dyDescent="0.35">
      <c r="A352" s="24" t="s">
        <v>4238</v>
      </c>
      <c r="B352" s="26" t="s">
        <v>4333</v>
      </c>
      <c r="C352" s="74">
        <v>195285</v>
      </c>
      <c r="D352" s="11" t="s">
        <v>2495</v>
      </c>
      <c r="E352" s="11" t="s">
        <v>2496</v>
      </c>
      <c r="F352" s="11" t="s">
        <v>939</v>
      </c>
      <c r="G352" s="11" t="s">
        <v>940</v>
      </c>
      <c r="H352" s="3"/>
      <c r="I352" s="3"/>
      <c r="J352" s="11">
        <v>97.7</v>
      </c>
      <c r="K352" s="11">
        <v>16.309999999999999</v>
      </c>
      <c r="L352" s="11" t="s">
        <v>17</v>
      </c>
      <c r="M352" s="3"/>
      <c r="N352" s="11" t="s">
        <v>2497</v>
      </c>
      <c r="O352" s="11"/>
      <c r="P352" s="17" t="s">
        <v>4234</v>
      </c>
    </row>
    <row r="353" spans="1:16" ht="16.5" x14ac:dyDescent="0.35">
      <c r="A353" s="24" t="s">
        <v>4238</v>
      </c>
      <c r="B353" s="26" t="s">
        <v>7176</v>
      </c>
      <c r="C353" s="74">
        <v>195286</v>
      </c>
      <c r="D353" s="11" t="s">
        <v>944</v>
      </c>
      <c r="E353" s="11" t="s">
        <v>945</v>
      </c>
      <c r="F353" s="11" t="s">
        <v>943</v>
      </c>
      <c r="G353" s="11" t="s">
        <v>944</v>
      </c>
      <c r="H353" s="3"/>
      <c r="I353" s="3"/>
      <c r="J353" s="11">
        <v>97.71</v>
      </c>
      <c r="K353" s="11">
        <v>16.32</v>
      </c>
      <c r="L353" s="11" t="s">
        <v>17</v>
      </c>
      <c r="M353" s="3"/>
      <c r="N353" s="11" t="s">
        <v>7394</v>
      </c>
      <c r="O353" s="11"/>
      <c r="P353" s="17" t="s">
        <v>4234</v>
      </c>
    </row>
    <row r="354" spans="1:16" ht="16.5" x14ac:dyDescent="0.35">
      <c r="A354" s="24" t="s">
        <v>4238</v>
      </c>
      <c r="B354" s="26" t="s">
        <v>7176</v>
      </c>
      <c r="C354" s="74">
        <v>195287</v>
      </c>
      <c r="D354" s="11" t="s">
        <v>2498</v>
      </c>
      <c r="E354" s="11" t="s">
        <v>2499</v>
      </c>
      <c r="F354" s="11" t="s">
        <v>943</v>
      </c>
      <c r="G354" s="11" t="s">
        <v>944</v>
      </c>
      <c r="H354" s="3"/>
      <c r="I354" s="3"/>
      <c r="J354" s="11">
        <v>97.71</v>
      </c>
      <c r="K354" s="11">
        <v>16.32</v>
      </c>
      <c r="L354" s="11" t="s">
        <v>17</v>
      </c>
      <c r="M354" s="3"/>
      <c r="N354" s="11" t="s">
        <v>7395</v>
      </c>
      <c r="O354" s="11"/>
      <c r="P354" s="17" t="s">
        <v>4234</v>
      </c>
    </row>
    <row r="355" spans="1:16" ht="16.5" x14ac:dyDescent="0.35">
      <c r="A355" s="24" t="s">
        <v>4238</v>
      </c>
      <c r="B355" s="26" t="s">
        <v>4334</v>
      </c>
      <c r="C355" s="74">
        <v>195288</v>
      </c>
      <c r="D355" s="11" t="s">
        <v>948</v>
      </c>
      <c r="E355" s="11" t="s">
        <v>949</v>
      </c>
      <c r="F355" s="11" t="s">
        <v>947</v>
      </c>
      <c r="G355" s="11" t="s">
        <v>948</v>
      </c>
      <c r="H355" s="3"/>
      <c r="I355" s="3"/>
      <c r="J355" s="11">
        <v>97.7</v>
      </c>
      <c r="K355" s="11">
        <v>16.309999999999999</v>
      </c>
      <c r="L355" s="11" t="s">
        <v>17</v>
      </c>
      <c r="M355" s="3"/>
      <c r="N355" s="11" t="s">
        <v>2500</v>
      </c>
      <c r="O355" s="11"/>
      <c r="P355" s="17" t="s">
        <v>4234</v>
      </c>
    </row>
    <row r="356" spans="1:16" ht="16.5" x14ac:dyDescent="0.35">
      <c r="A356" s="24" t="s">
        <v>4238</v>
      </c>
      <c r="B356" s="26" t="s">
        <v>4334</v>
      </c>
      <c r="C356" s="74">
        <v>195289</v>
      </c>
      <c r="D356" s="11" t="s">
        <v>2501</v>
      </c>
      <c r="E356" s="11" t="s">
        <v>2502</v>
      </c>
      <c r="F356" s="11" t="s">
        <v>947</v>
      </c>
      <c r="G356" s="11" t="s">
        <v>948</v>
      </c>
      <c r="H356" s="3"/>
      <c r="I356" s="3"/>
      <c r="J356" s="3"/>
      <c r="K356" s="3"/>
      <c r="L356" s="11" t="s">
        <v>17</v>
      </c>
      <c r="M356" s="3"/>
      <c r="N356" s="11" t="s">
        <v>2503</v>
      </c>
      <c r="O356" s="11"/>
      <c r="P356" s="17" t="s">
        <v>4234</v>
      </c>
    </row>
    <row r="357" spans="1:16" ht="16.5" x14ac:dyDescent="0.35">
      <c r="A357" s="24" t="s">
        <v>4238</v>
      </c>
      <c r="B357" s="26" t="s">
        <v>4334</v>
      </c>
      <c r="C357" s="74">
        <v>195290</v>
      </c>
      <c r="D357" s="11" t="s">
        <v>2504</v>
      </c>
      <c r="E357" s="11" t="s">
        <v>2505</v>
      </c>
      <c r="F357" s="11" t="s">
        <v>947</v>
      </c>
      <c r="G357" s="11" t="s">
        <v>948</v>
      </c>
      <c r="H357" s="3"/>
      <c r="I357" s="3"/>
      <c r="J357" s="3"/>
      <c r="K357" s="3"/>
      <c r="L357" s="11" t="s">
        <v>17</v>
      </c>
      <c r="M357" s="3"/>
      <c r="N357" s="11" t="s">
        <v>2506</v>
      </c>
      <c r="O357" s="11"/>
      <c r="P357" s="17" t="s">
        <v>4234</v>
      </c>
    </row>
    <row r="358" spans="1:16" ht="16.5" x14ac:dyDescent="0.35">
      <c r="A358" s="24" t="s">
        <v>4238</v>
      </c>
      <c r="B358" s="26" t="s">
        <v>4335</v>
      </c>
      <c r="C358" s="74">
        <v>195291</v>
      </c>
      <c r="D358" s="11" t="s">
        <v>2507</v>
      </c>
      <c r="E358" s="11" t="s">
        <v>2508</v>
      </c>
      <c r="F358" s="11" t="s">
        <v>951</v>
      </c>
      <c r="G358" s="11" t="s">
        <v>952</v>
      </c>
      <c r="H358" s="3"/>
      <c r="I358" s="3"/>
      <c r="J358" s="11">
        <v>97.7</v>
      </c>
      <c r="K358" s="11">
        <v>16.29</v>
      </c>
      <c r="L358" s="11" t="s">
        <v>17</v>
      </c>
      <c r="M358" s="3"/>
      <c r="N358" s="11" t="s">
        <v>2509</v>
      </c>
      <c r="O358" s="11"/>
      <c r="P358" s="17" t="s">
        <v>4234</v>
      </c>
    </row>
    <row r="359" spans="1:16" ht="16.5" x14ac:dyDescent="0.35">
      <c r="A359" s="24" t="s">
        <v>4238</v>
      </c>
      <c r="B359" s="26" t="s">
        <v>4335</v>
      </c>
      <c r="C359" s="74">
        <v>195292</v>
      </c>
      <c r="D359" s="11" t="s">
        <v>2510</v>
      </c>
      <c r="E359" s="11" t="s">
        <v>2511</v>
      </c>
      <c r="F359" s="11" t="s">
        <v>951</v>
      </c>
      <c r="G359" s="11" t="s">
        <v>952</v>
      </c>
      <c r="H359" s="3"/>
      <c r="I359" s="3"/>
      <c r="J359" s="11">
        <v>97.71</v>
      </c>
      <c r="K359" s="11">
        <v>16.3</v>
      </c>
      <c r="L359" s="11" t="s">
        <v>17</v>
      </c>
      <c r="M359" s="3"/>
      <c r="N359" s="11" t="s">
        <v>2512</v>
      </c>
      <c r="O359" s="11"/>
      <c r="P359" s="17" t="s">
        <v>4234</v>
      </c>
    </row>
    <row r="360" spans="1:16" ht="16.5" x14ac:dyDescent="0.35">
      <c r="A360" s="24" t="s">
        <v>4238</v>
      </c>
      <c r="B360" s="26" t="s">
        <v>4336</v>
      </c>
      <c r="C360" s="74">
        <v>195293</v>
      </c>
      <c r="D360" s="11" t="s">
        <v>2513</v>
      </c>
      <c r="E360" s="11" t="s">
        <v>2514</v>
      </c>
      <c r="F360" s="11" t="s">
        <v>955</v>
      </c>
      <c r="G360" s="11" t="s">
        <v>956</v>
      </c>
      <c r="H360" s="3"/>
      <c r="I360" s="3"/>
      <c r="J360" s="11">
        <v>97.7</v>
      </c>
      <c r="K360" s="11">
        <v>16.28</v>
      </c>
      <c r="L360" s="11" t="s">
        <v>17</v>
      </c>
      <c r="M360" s="3"/>
      <c r="N360" s="11" t="s">
        <v>2515</v>
      </c>
      <c r="O360" s="11"/>
      <c r="P360" s="17" t="s">
        <v>4234</v>
      </c>
    </row>
    <row r="361" spans="1:16" ht="16.5" x14ac:dyDescent="0.35">
      <c r="A361" s="24" t="s">
        <v>4238</v>
      </c>
      <c r="B361" s="26" t="s">
        <v>4336</v>
      </c>
      <c r="C361" s="74">
        <v>195294</v>
      </c>
      <c r="D361" s="11" t="s">
        <v>2516</v>
      </c>
      <c r="E361" s="11" t="s">
        <v>2517</v>
      </c>
      <c r="F361" s="11" t="s">
        <v>955</v>
      </c>
      <c r="G361" s="11" t="s">
        <v>956</v>
      </c>
      <c r="H361" s="3"/>
      <c r="I361" s="3"/>
      <c r="J361" s="11">
        <v>97.71</v>
      </c>
      <c r="K361" s="11">
        <v>16.28</v>
      </c>
      <c r="L361" s="11" t="s">
        <v>17</v>
      </c>
      <c r="M361" s="3"/>
      <c r="N361" s="11" t="s">
        <v>2518</v>
      </c>
      <c r="O361" s="11"/>
      <c r="P361" s="17" t="s">
        <v>4234</v>
      </c>
    </row>
    <row r="362" spans="1:16" ht="16.5" x14ac:dyDescent="0.35">
      <c r="A362" s="24" t="s">
        <v>4238</v>
      </c>
      <c r="B362" s="26" t="s">
        <v>4337</v>
      </c>
      <c r="C362" s="74">
        <v>195295</v>
      </c>
      <c r="D362" s="11" t="s">
        <v>960</v>
      </c>
      <c r="E362" s="11" t="s">
        <v>961</v>
      </c>
      <c r="F362" s="11" t="s">
        <v>959</v>
      </c>
      <c r="G362" s="11" t="s">
        <v>960</v>
      </c>
      <c r="H362" s="3"/>
      <c r="I362" s="3"/>
      <c r="J362" s="11">
        <v>97.72</v>
      </c>
      <c r="K362" s="11">
        <v>16.27</v>
      </c>
      <c r="L362" s="11" t="s">
        <v>17</v>
      </c>
      <c r="M362" s="3"/>
      <c r="N362" s="11" t="s">
        <v>2519</v>
      </c>
      <c r="O362" s="11"/>
      <c r="P362" s="17" t="s">
        <v>4234</v>
      </c>
    </row>
    <row r="363" spans="1:16" ht="16.5" x14ac:dyDescent="0.35">
      <c r="A363" s="24" t="s">
        <v>4238</v>
      </c>
      <c r="B363" s="26" t="s">
        <v>4338</v>
      </c>
      <c r="C363" s="74">
        <v>195296</v>
      </c>
      <c r="D363" s="11" t="s">
        <v>964</v>
      </c>
      <c r="E363" s="11" t="s">
        <v>965</v>
      </c>
      <c r="F363" s="11" t="s">
        <v>963</v>
      </c>
      <c r="G363" s="11" t="s">
        <v>964</v>
      </c>
      <c r="H363" s="3"/>
      <c r="I363" s="3"/>
      <c r="J363" s="11">
        <v>97.65</v>
      </c>
      <c r="K363" s="11">
        <v>16.28</v>
      </c>
      <c r="L363" s="11" t="s">
        <v>17</v>
      </c>
      <c r="M363" s="3"/>
      <c r="N363" s="11" t="s">
        <v>2520</v>
      </c>
      <c r="O363" s="11"/>
      <c r="P363" s="17" t="s">
        <v>4234</v>
      </c>
    </row>
    <row r="364" spans="1:16" ht="16.5" x14ac:dyDescent="0.35">
      <c r="A364" s="24" t="s">
        <v>4238</v>
      </c>
      <c r="B364" s="26" t="s">
        <v>4339</v>
      </c>
      <c r="C364" s="74">
        <v>195297</v>
      </c>
      <c r="D364" s="11" t="s">
        <v>968</v>
      </c>
      <c r="E364" s="11" t="s">
        <v>969</v>
      </c>
      <c r="F364" s="11" t="s">
        <v>967</v>
      </c>
      <c r="G364" s="11" t="s">
        <v>968</v>
      </c>
      <c r="H364" s="3"/>
      <c r="I364" s="3"/>
      <c r="J364" s="3"/>
      <c r="K364" s="3"/>
      <c r="L364" s="11" t="s">
        <v>17</v>
      </c>
      <c r="M364" s="3"/>
      <c r="N364" s="11" t="s">
        <v>2524</v>
      </c>
      <c r="O364" s="11"/>
      <c r="P364" s="17" t="s">
        <v>4234</v>
      </c>
    </row>
    <row r="365" spans="1:16" ht="16.5" x14ac:dyDescent="0.35">
      <c r="A365" s="24" t="s">
        <v>4238</v>
      </c>
      <c r="B365" s="26" t="s">
        <v>4339</v>
      </c>
      <c r="C365" s="74">
        <v>195298</v>
      </c>
      <c r="D365" s="11" t="s">
        <v>2521</v>
      </c>
      <c r="E365" s="11" t="s">
        <v>2522</v>
      </c>
      <c r="F365" s="11" t="s">
        <v>967</v>
      </c>
      <c r="G365" s="11" t="s">
        <v>968</v>
      </c>
      <c r="H365" s="3"/>
      <c r="I365" s="3"/>
      <c r="J365" s="3"/>
      <c r="K365" s="3"/>
      <c r="L365" s="11" t="s">
        <v>17</v>
      </c>
      <c r="M365" s="3"/>
      <c r="N365" s="11" t="s">
        <v>2523</v>
      </c>
      <c r="O365" s="11"/>
      <c r="P365" s="17" t="s">
        <v>4234</v>
      </c>
    </row>
    <row r="366" spans="1:16" ht="16.5" x14ac:dyDescent="0.35">
      <c r="A366" s="24" t="s">
        <v>4238</v>
      </c>
      <c r="B366" s="26" t="s">
        <v>4340</v>
      </c>
      <c r="C366" s="74">
        <v>195299</v>
      </c>
      <c r="D366" s="11" t="s">
        <v>972</v>
      </c>
      <c r="E366" s="11" t="s">
        <v>973</v>
      </c>
      <c r="F366" s="11" t="s">
        <v>971</v>
      </c>
      <c r="G366" s="11" t="s">
        <v>972</v>
      </c>
      <c r="H366" s="3"/>
      <c r="I366" s="3"/>
      <c r="J366" s="11">
        <v>97.74</v>
      </c>
      <c r="K366" s="11">
        <v>16.23</v>
      </c>
      <c r="L366" s="11" t="s">
        <v>17</v>
      </c>
      <c r="M366" s="3"/>
      <c r="N366" s="11" t="s">
        <v>2525</v>
      </c>
      <c r="O366" s="11"/>
      <c r="P366" s="17" t="s">
        <v>4234</v>
      </c>
    </row>
    <row r="367" spans="1:16" ht="16.5" x14ac:dyDescent="0.35">
      <c r="A367" s="24" t="s">
        <v>4238</v>
      </c>
      <c r="B367" s="26" t="s">
        <v>4341</v>
      </c>
      <c r="C367" s="74">
        <v>195300</v>
      </c>
      <c r="D367" s="11" t="s">
        <v>976</v>
      </c>
      <c r="E367" s="11" t="s">
        <v>977</v>
      </c>
      <c r="F367" s="11" t="s">
        <v>975</v>
      </c>
      <c r="G367" s="11" t="s">
        <v>976</v>
      </c>
      <c r="H367" s="3"/>
      <c r="I367" s="3"/>
      <c r="J367" s="11">
        <v>97.73</v>
      </c>
      <c r="K367" s="11">
        <v>16.21</v>
      </c>
      <c r="L367" s="11" t="s">
        <v>17</v>
      </c>
      <c r="M367" s="3"/>
      <c r="N367" s="11" t="s">
        <v>2526</v>
      </c>
      <c r="O367" s="11"/>
      <c r="P367" s="17" t="s">
        <v>4234</v>
      </c>
    </row>
    <row r="368" spans="1:16" ht="16.5" x14ac:dyDescent="0.35">
      <c r="A368" s="24" t="s">
        <v>4238</v>
      </c>
      <c r="B368" s="26" t="s">
        <v>4341</v>
      </c>
      <c r="C368" s="74">
        <v>195301</v>
      </c>
      <c r="D368" s="11" t="s">
        <v>2527</v>
      </c>
      <c r="E368" s="11" t="s">
        <v>2528</v>
      </c>
      <c r="F368" s="11" t="s">
        <v>975</v>
      </c>
      <c r="G368" s="11" t="s">
        <v>976</v>
      </c>
      <c r="H368" s="3"/>
      <c r="I368" s="3"/>
      <c r="J368" s="11">
        <v>97.73</v>
      </c>
      <c r="K368" s="11">
        <v>16.21</v>
      </c>
      <c r="L368" s="11" t="s">
        <v>17</v>
      </c>
      <c r="M368" s="3"/>
      <c r="N368" s="11" t="s">
        <v>2529</v>
      </c>
      <c r="O368" s="11"/>
      <c r="P368" s="17" t="s">
        <v>4234</v>
      </c>
    </row>
    <row r="369" spans="1:16" ht="16.5" x14ac:dyDescent="0.35">
      <c r="A369" s="24" t="s">
        <v>4238</v>
      </c>
      <c r="B369" s="26" t="s">
        <v>4342</v>
      </c>
      <c r="C369" s="74">
        <v>195302</v>
      </c>
      <c r="D369" s="11" t="s">
        <v>980</v>
      </c>
      <c r="E369" s="11" t="s">
        <v>981</v>
      </c>
      <c r="F369" s="11" t="s">
        <v>979</v>
      </c>
      <c r="G369" s="11" t="s">
        <v>980</v>
      </c>
      <c r="H369" s="3"/>
      <c r="I369" s="3"/>
      <c r="J369" s="11">
        <v>97.68</v>
      </c>
      <c r="K369" s="11">
        <v>16.22</v>
      </c>
      <c r="L369" s="11" t="s">
        <v>17</v>
      </c>
      <c r="M369" s="3"/>
      <c r="N369" s="11" t="s">
        <v>2530</v>
      </c>
      <c r="O369" s="11"/>
      <c r="P369" s="17" t="s">
        <v>4234</v>
      </c>
    </row>
    <row r="370" spans="1:16" ht="16.5" x14ac:dyDescent="0.35">
      <c r="A370" s="24" t="s">
        <v>4238</v>
      </c>
      <c r="B370" s="26" t="s">
        <v>7177</v>
      </c>
      <c r="C370" s="74">
        <v>195303</v>
      </c>
      <c r="D370" s="11" t="s">
        <v>984</v>
      </c>
      <c r="E370" s="11" t="s">
        <v>985</v>
      </c>
      <c r="F370" s="11" t="s">
        <v>983</v>
      </c>
      <c r="G370" s="11" t="s">
        <v>984</v>
      </c>
      <c r="H370" s="3"/>
      <c r="I370" s="3"/>
      <c r="J370" s="11">
        <v>97.64</v>
      </c>
      <c r="K370" s="11">
        <v>16.21</v>
      </c>
      <c r="L370" s="11" t="s">
        <v>17</v>
      </c>
      <c r="M370" s="3"/>
      <c r="N370" s="11" t="s">
        <v>7396</v>
      </c>
      <c r="O370" s="11"/>
      <c r="P370" s="17" t="s">
        <v>4234</v>
      </c>
    </row>
    <row r="371" spans="1:16" ht="16.5" x14ac:dyDescent="0.35">
      <c r="A371" s="24" t="s">
        <v>4238</v>
      </c>
      <c r="B371" s="26" t="s">
        <v>4343</v>
      </c>
      <c r="C371" s="74">
        <v>195304</v>
      </c>
      <c r="D371" s="11" t="s">
        <v>2531</v>
      </c>
      <c r="E371" s="11" t="s">
        <v>2532</v>
      </c>
      <c r="F371" s="11" t="s">
        <v>987</v>
      </c>
      <c r="G371" s="11" t="s">
        <v>988</v>
      </c>
      <c r="H371" s="3"/>
      <c r="I371" s="3"/>
      <c r="J371" s="11">
        <v>97.64</v>
      </c>
      <c r="K371" s="11">
        <v>16.190000000000001</v>
      </c>
      <c r="L371" s="11" t="s">
        <v>17</v>
      </c>
      <c r="M371" s="3"/>
      <c r="N371" s="11" t="s">
        <v>2533</v>
      </c>
      <c r="O371" s="11"/>
      <c r="P371" s="17" t="s">
        <v>4234</v>
      </c>
    </row>
    <row r="372" spans="1:16" ht="16.5" x14ac:dyDescent="0.35">
      <c r="A372" s="24" t="s">
        <v>4238</v>
      </c>
      <c r="B372" s="26" t="s">
        <v>4343</v>
      </c>
      <c r="C372" s="74">
        <v>195305</v>
      </c>
      <c r="D372" s="11" t="s">
        <v>2534</v>
      </c>
      <c r="E372" s="11" t="s">
        <v>2535</v>
      </c>
      <c r="F372" s="11" t="s">
        <v>987</v>
      </c>
      <c r="G372" s="11" t="s">
        <v>988</v>
      </c>
      <c r="H372" s="3"/>
      <c r="I372" s="3"/>
      <c r="J372" s="11">
        <v>97.63</v>
      </c>
      <c r="K372" s="11">
        <v>16.190000000000001</v>
      </c>
      <c r="L372" s="11" t="s">
        <v>17</v>
      </c>
      <c r="M372" s="3"/>
      <c r="N372" s="11" t="s">
        <v>2536</v>
      </c>
      <c r="O372" s="11"/>
      <c r="P372" s="17" t="s">
        <v>4234</v>
      </c>
    </row>
    <row r="373" spans="1:16" ht="16.5" x14ac:dyDescent="0.35">
      <c r="A373" s="24" t="s">
        <v>4238</v>
      </c>
      <c r="B373" s="26" t="s">
        <v>4344</v>
      </c>
      <c r="C373" s="74">
        <v>195306</v>
      </c>
      <c r="D373" s="11" t="s">
        <v>907</v>
      </c>
      <c r="E373" s="11" t="s">
        <v>992</v>
      </c>
      <c r="F373" s="11" t="s">
        <v>991</v>
      </c>
      <c r="G373" s="11" t="s">
        <v>907</v>
      </c>
      <c r="H373" s="3"/>
      <c r="I373" s="3"/>
      <c r="J373" s="11">
        <v>97.63</v>
      </c>
      <c r="K373" s="11">
        <v>16.16</v>
      </c>
      <c r="L373" s="11" t="s">
        <v>17</v>
      </c>
      <c r="M373" s="3"/>
      <c r="N373" s="11" t="s">
        <v>2537</v>
      </c>
      <c r="O373" s="11"/>
      <c r="P373" s="17" t="s">
        <v>4234</v>
      </c>
    </row>
    <row r="374" spans="1:16" ht="16.5" x14ac:dyDescent="0.35">
      <c r="A374" s="24" t="s">
        <v>4238</v>
      </c>
      <c r="B374" s="26" t="s">
        <v>4345</v>
      </c>
      <c r="C374" s="74">
        <v>195307</v>
      </c>
      <c r="D374" s="11" t="s">
        <v>995</v>
      </c>
      <c r="E374" s="11" t="s">
        <v>996</v>
      </c>
      <c r="F374" s="11" t="s">
        <v>994</v>
      </c>
      <c r="G374" s="11" t="s">
        <v>995</v>
      </c>
      <c r="H374" s="3"/>
      <c r="I374" s="3"/>
      <c r="J374" s="11">
        <v>97.74</v>
      </c>
      <c r="K374" s="11">
        <v>16.2</v>
      </c>
      <c r="L374" s="11" t="s">
        <v>17</v>
      </c>
      <c r="M374" s="3"/>
      <c r="N374" s="11" t="s">
        <v>2538</v>
      </c>
      <c r="O374" s="11"/>
      <c r="P374" s="17" t="s">
        <v>4234</v>
      </c>
    </row>
    <row r="375" spans="1:16" ht="16.5" x14ac:dyDescent="0.35">
      <c r="A375" s="24" t="s">
        <v>4238</v>
      </c>
      <c r="B375" s="26" t="s">
        <v>4346</v>
      </c>
      <c r="C375" s="74">
        <v>195308</v>
      </c>
      <c r="D375" s="11" t="s">
        <v>999</v>
      </c>
      <c r="E375" s="11" t="s">
        <v>1000</v>
      </c>
      <c r="F375" s="11" t="s">
        <v>998</v>
      </c>
      <c r="G375" s="11" t="s">
        <v>999</v>
      </c>
      <c r="H375" s="3"/>
      <c r="I375" s="3"/>
      <c r="J375" s="11">
        <v>97.73</v>
      </c>
      <c r="K375" s="11">
        <v>16.190000000000001</v>
      </c>
      <c r="L375" s="11" t="s">
        <v>17</v>
      </c>
      <c r="M375" s="3"/>
      <c r="N375" s="11" t="s">
        <v>2539</v>
      </c>
      <c r="O375" s="11"/>
      <c r="P375" s="17" t="s">
        <v>4234</v>
      </c>
    </row>
    <row r="376" spans="1:16" ht="16.5" x14ac:dyDescent="0.35">
      <c r="A376" s="24" t="s">
        <v>4238</v>
      </c>
      <c r="B376" s="26" t="s">
        <v>4347</v>
      </c>
      <c r="C376" s="74">
        <v>195309</v>
      </c>
      <c r="D376" s="11" t="s">
        <v>2540</v>
      </c>
      <c r="E376" s="11" t="s">
        <v>2541</v>
      </c>
      <c r="F376" s="11" t="s">
        <v>1002</v>
      </c>
      <c r="G376" s="11" t="s">
        <v>1003</v>
      </c>
      <c r="H376" s="3"/>
      <c r="I376" s="3"/>
      <c r="J376" s="3"/>
      <c r="K376" s="3"/>
      <c r="L376" s="11" t="s">
        <v>17</v>
      </c>
      <c r="M376" s="3"/>
      <c r="N376" s="11" t="s">
        <v>2542</v>
      </c>
      <c r="O376" s="11"/>
      <c r="P376" s="17" t="s">
        <v>4234</v>
      </c>
    </row>
    <row r="377" spans="1:16" ht="16.5" x14ac:dyDescent="0.35">
      <c r="A377" s="24" t="s">
        <v>4238</v>
      </c>
      <c r="B377" s="26" t="s">
        <v>4347</v>
      </c>
      <c r="C377" s="74">
        <v>195310</v>
      </c>
      <c r="D377" s="11" t="s">
        <v>1003</v>
      </c>
      <c r="E377" s="11" t="s">
        <v>1004</v>
      </c>
      <c r="F377" s="11" t="s">
        <v>1002</v>
      </c>
      <c r="G377" s="11" t="s">
        <v>1003</v>
      </c>
      <c r="H377" s="3"/>
      <c r="I377" s="3"/>
      <c r="J377" s="11">
        <v>97.74</v>
      </c>
      <c r="K377" s="11">
        <v>16.190000000000001</v>
      </c>
      <c r="L377" s="11" t="s">
        <v>17</v>
      </c>
      <c r="M377" s="3"/>
      <c r="N377" s="11" t="s">
        <v>2543</v>
      </c>
      <c r="O377" s="11"/>
      <c r="P377" s="17" t="s">
        <v>4234</v>
      </c>
    </row>
    <row r="378" spans="1:16" ht="16.5" x14ac:dyDescent="0.35">
      <c r="A378" s="24" t="s">
        <v>4238</v>
      </c>
      <c r="B378" s="26" t="s">
        <v>4348</v>
      </c>
      <c r="C378" s="74">
        <v>195311</v>
      </c>
      <c r="D378" s="11" t="s">
        <v>2544</v>
      </c>
      <c r="E378" s="11" t="s">
        <v>2545</v>
      </c>
      <c r="F378" s="11" t="s">
        <v>1006</v>
      </c>
      <c r="G378" s="11" t="s">
        <v>1007</v>
      </c>
      <c r="H378" s="3"/>
      <c r="I378" s="3"/>
      <c r="J378" s="11">
        <v>97.74</v>
      </c>
      <c r="K378" s="11">
        <v>16.170000000000002</v>
      </c>
      <c r="L378" s="11" t="s">
        <v>17</v>
      </c>
      <c r="M378" s="3"/>
      <c r="N378" s="11" t="s">
        <v>2546</v>
      </c>
      <c r="O378" s="11"/>
      <c r="P378" s="17" t="s">
        <v>4234</v>
      </c>
    </row>
    <row r="379" spans="1:16" ht="16.5" x14ac:dyDescent="0.35">
      <c r="A379" s="24" t="s">
        <v>4238</v>
      </c>
      <c r="B379" s="26" t="s">
        <v>4348</v>
      </c>
      <c r="C379" s="74">
        <v>195312</v>
      </c>
      <c r="D379" s="11" t="s">
        <v>2547</v>
      </c>
      <c r="E379" s="11" t="s">
        <v>2548</v>
      </c>
      <c r="F379" s="11" t="s">
        <v>1006</v>
      </c>
      <c r="G379" s="11" t="s">
        <v>1007</v>
      </c>
      <c r="H379" s="3"/>
      <c r="I379" s="3"/>
      <c r="J379" s="3"/>
      <c r="K379" s="3"/>
      <c r="L379" s="11" t="s">
        <v>17</v>
      </c>
      <c r="M379" s="3"/>
      <c r="N379" s="11" t="s">
        <v>2549</v>
      </c>
      <c r="O379" s="11"/>
      <c r="P379" s="17" t="s">
        <v>4234</v>
      </c>
    </row>
    <row r="380" spans="1:16" ht="16.5" x14ac:dyDescent="0.35">
      <c r="A380" s="24" t="s">
        <v>4238</v>
      </c>
      <c r="B380" s="26" t="s">
        <v>4349</v>
      </c>
      <c r="C380" s="74">
        <v>195313</v>
      </c>
      <c r="D380" s="11" t="s">
        <v>1011</v>
      </c>
      <c r="E380" s="11" t="s">
        <v>1012</v>
      </c>
      <c r="F380" s="11" t="s">
        <v>1010</v>
      </c>
      <c r="G380" s="11" t="s">
        <v>1011</v>
      </c>
      <c r="H380" s="3"/>
      <c r="I380" s="3"/>
      <c r="J380" s="11">
        <v>97.73</v>
      </c>
      <c r="K380" s="11">
        <v>16.170000000000002</v>
      </c>
      <c r="L380" s="11" t="s">
        <v>17</v>
      </c>
      <c r="M380" s="3"/>
      <c r="N380" s="11" t="s">
        <v>2550</v>
      </c>
      <c r="O380" s="11"/>
      <c r="P380" s="17" t="s">
        <v>4234</v>
      </c>
    </row>
    <row r="381" spans="1:16" ht="16.5" x14ac:dyDescent="0.35">
      <c r="A381" s="24" t="s">
        <v>4238</v>
      </c>
      <c r="B381" s="26" t="s">
        <v>4350</v>
      </c>
      <c r="C381" s="74">
        <v>195314</v>
      </c>
      <c r="D381" s="11" t="s">
        <v>1015</v>
      </c>
      <c r="E381" s="11" t="s">
        <v>1016</v>
      </c>
      <c r="F381" s="11" t="s">
        <v>1014</v>
      </c>
      <c r="G381" s="11" t="s">
        <v>1015</v>
      </c>
      <c r="H381" s="3"/>
      <c r="I381" s="3"/>
      <c r="J381" s="11">
        <v>97.74</v>
      </c>
      <c r="K381" s="11">
        <v>16.16</v>
      </c>
      <c r="L381" s="11" t="s">
        <v>17</v>
      </c>
      <c r="M381" s="3"/>
      <c r="N381" s="11" t="s">
        <v>2551</v>
      </c>
      <c r="O381" s="11"/>
      <c r="P381" s="17" t="s">
        <v>4234</v>
      </c>
    </row>
    <row r="382" spans="1:16" ht="16.5" x14ac:dyDescent="0.35">
      <c r="A382" s="24" t="s">
        <v>4238</v>
      </c>
      <c r="B382" s="26" t="s">
        <v>4351</v>
      </c>
      <c r="C382" s="74">
        <v>195315</v>
      </c>
      <c r="D382" s="11" t="s">
        <v>1019</v>
      </c>
      <c r="E382" s="11" t="s">
        <v>1020</v>
      </c>
      <c r="F382" s="11" t="s">
        <v>1018</v>
      </c>
      <c r="G382" s="11" t="s">
        <v>1019</v>
      </c>
      <c r="H382" s="3"/>
      <c r="I382" s="3"/>
      <c r="J382" s="11">
        <v>97.74</v>
      </c>
      <c r="K382" s="11">
        <v>16.14</v>
      </c>
      <c r="L382" s="11" t="s">
        <v>17</v>
      </c>
      <c r="M382" s="3"/>
      <c r="N382" s="11" t="s">
        <v>2552</v>
      </c>
      <c r="O382" s="11"/>
      <c r="P382" s="17" t="s">
        <v>4234</v>
      </c>
    </row>
    <row r="383" spans="1:16" ht="16.5" x14ac:dyDescent="0.35">
      <c r="A383" s="24" t="s">
        <v>4238</v>
      </c>
      <c r="B383" s="26" t="s">
        <v>7178</v>
      </c>
      <c r="C383" s="74">
        <v>195316</v>
      </c>
      <c r="D383" s="11" t="s">
        <v>1023</v>
      </c>
      <c r="E383" s="11" t="s">
        <v>1024</v>
      </c>
      <c r="F383" s="11" t="s">
        <v>1022</v>
      </c>
      <c r="G383" s="11" t="s">
        <v>1023</v>
      </c>
      <c r="H383" s="3"/>
      <c r="I383" s="3"/>
      <c r="J383" s="11">
        <v>97.74</v>
      </c>
      <c r="K383" s="11">
        <v>16.14</v>
      </c>
      <c r="L383" s="11" t="s">
        <v>17</v>
      </c>
      <c r="M383" s="3"/>
      <c r="N383" s="11" t="s">
        <v>7397</v>
      </c>
      <c r="O383" s="11"/>
      <c r="P383" s="17" t="s">
        <v>4234</v>
      </c>
    </row>
    <row r="384" spans="1:16" ht="16.5" x14ac:dyDescent="0.35">
      <c r="A384" s="24" t="s">
        <v>4238</v>
      </c>
      <c r="B384" s="26" t="s">
        <v>7178</v>
      </c>
      <c r="C384" s="74">
        <v>195317</v>
      </c>
      <c r="D384" s="11" t="s">
        <v>1928</v>
      </c>
      <c r="E384" s="11" t="s">
        <v>1929</v>
      </c>
      <c r="F384" s="11" t="s">
        <v>1022</v>
      </c>
      <c r="G384" s="11" t="s">
        <v>1023</v>
      </c>
      <c r="H384" s="3"/>
      <c r="I384" s="3"/>
      <c r="J384" s="3"/>
      <c r="K384" s="3"/>
      <c r="L384" s="11" t="s">
        <v>17</v>
      </c>
      <c r="M384" s="3"/>
      <c r="N384" s="11" t="s">
        <v>7398</v>
      </c>
      <c r="O384" s="11"/>
      <c r="P384" s="17" t="s">
        <v>4234</v>
      </c>
    </row>
    <row r="385" spans="1:16" ht="16.5" x14ac:dyDescent="0.35">
      <c r="A385" s="24" t="s">
        <v>4238</v>
      </c>
      <c r="B385" s="26" t="s">
        <v>4352</v>
      </c>
      <c r="C385" s="74">
        <v>195318</v>
      </c>
      <c r="D385" s="11" t="s">
        <v>1027</v>
      </c>
      <c r="E385" s="11" t="s">
        <v>1028</v>
      </c>
      <c r="F385" s="11" t="s">
        <v>1026</v>
      </c>
      <c r="G385" s="11" t="s">
        <v>1027</v>
      </c>
      <c r="H385" s="3"/>
      <c r="I385" s="3"/>
      <c r="J385" s="11">
        <v>97.72</v>
      </c>
      <c r="K385" s="11">
        <v>16.14</v>
      </c>
      <c r="L385" s="11" t="s">
        <v>17</v>
      </c>
      <c r="M385" s="3"/>
      <c r="N385" s="11" t="s">
        <v>2553</v>
      </c>
      <c r="O385" s="11"/>
      <c r="P385" s="17" t="s">
        <v>4234</v>
      </c>
    </row>
    <row r="386" spans="1:16" ht="16.5" x14ac:dyDescent="0.35">
      <c r="A386" s="24" t="s">
        <v>4238</v>
      </c>
      <c r="B386" s="26" t="s">
        <v>4353</v>
      </c>
      <c r="C386" s="74">
        <v>195319</v>
      </c>
      <c r="D386" s="11" t="s">
        <v>1031</v>
      </c>
      <c r="E386" s="11" t="s">
        <v>1032</v>
      </c>
      <c r="F386" s="11" t="s">
        <v>1030</v>
      </c>
      <c r="G386" s="11" t="s">
        <v>1031</v>
      </c>
      <c r="H386" s="3"/>
      <c r="I386" s="3"/>
      <c r="J386" s="11">
        <v>97.73</v>
      </c>
      <c r="K386" s="11">
        <v>16.12</v>
      </c>
      <c r="L386" s="11" t="s">
        <v>17</v>
      </c>
      <c r="M386" s="3"/>
      <c r="N386" s="11" t="s">
        <v>2554</v>
      </c>
      <c r="O386" s="11"/>
      <c r="P386" s="17" t="s">
        <v>4234</v>
      </c>
    </row>
    <row r="387" spans="1:16" ht="16.5" x14ac:dyDescent="0.35">
      <c r="A387" s="24" t="s">
        <v>4238</v>
      </c>
      <c r="B387" s="26" t="s">
        <v>4354</v>
      </c>
      <c r="C387" s="74">
        <v>195320</v>
      </c>
      <c r="D387" s="11" t="s">
        <v>1035</v>
      </c>
      <c r="E387" s="11" t="s">
        <v>1036</v>
      </c>
      <c r="F387" s="11" t="s">
        <v>1034</v>
      </c>
      <c r="G387" s="11" t="s">
        <v>1035</v>
      </c>
      <c r="H387" s="3"/>
      <c r="I387" s="3"/>
      <c r="J387" s="11">
        <v>97.72</v>
      </c>
      <c r="K387" s="11">
        <v>16.11</v>
      </c>
      <c r="L387" s="11" t="s">
        <v>17</v>
      </c>
      <c r="M387" s="3"/>
      <c r="N387" s="11" t="s">
        <v>2555</v>
      </c>
      <c r="O387" s="11"/>
      <c r="P387" s="17" t="s">
        <v>4234</v>
      </c>
    </row>
    <row r="388" spans="1:16" ht="16.5" x14ac:dyDescent="0.35">
      <c r="A388" s="24" t="s">
        <v>4238</v>
      </c>
      <c r="B388" s="26" t="s">
        <v>4355</v>
      </c>
      <c r="C388" s="74">
        <v>195321</v>
      </c>
      <c r="D388" s="11" t="s">
        <v>1039</v>
      </c>
      <c r="E388" s="11" t="s">
        <v>1040</v>
      </c>
      <c r="F388" s="11" t="s">
        <v>1038</v>
      </c>
      <c r="G388" s="11" t="s">
        <v>1039</v>
      </c>
      <c r="H388" s="3"/>
      <c r="I388" s="3"/>
      <c r="J388" s="11">
        <v>97.72</v>
      </c>
      <c r="K388" s="11">
        <v>16.100000000000001</v>
      </c>
      <c r="L388" s="11" t="s">
        <v>17</v>
      </c>
      <c r="M388" s="3"/>
      <c r="N388" s="11" t="s">
        <v>2556</v>
      </c>
      <c r="O388" s="11"/>
      <c r="P388" s="17" t="s">
        <v>4234</v>
      </c>
    </row>
    <row r="389" spans="1:16" ht="16.5" x14ac:dyDescent="0.35">
      <c r="A389" s="24" t="s">
        <v>4238</v>
      </c>
      <c r="B389" s="26" t="s">
        <v>4356</v>
      </c>
      <c r="C389" s="74">
        <v>195322</v>
      </c>
      <c r="D389" s="11" t="s">
        <v>1043</v>
      </c>
      <c r="E389" s="11" t="s">
        <v>1044</v>
      </c>
      <c r="F389" s="11" t="s">
        <v>1042</v>
      </c>
      <c r="G389" s="11" t="s">
        <v>1043</v>
      </c>
      <c r="H389" s="3"/>
      <c r="I389" s="3"/>
      <c r="J389" s="11">
        <v>97.73</v>
      </c>
      <c r="K389" s="11">
        <v>16.09</v>
      </c>
      <c r="L389" s="11" t="s">
        <v>17</v>
      </c>
      <c r="M389" s="3"/>
      <c r="N389" s="11" t="s">
        <v>2557</v>
      </c>
      <c r="O389" s="11"/>
      <c r="P389" s="17" t="s">
        <v>4234</v>
      </c>
    </row>
    <row r="390" spans="1:16" ht="16.5" x14ac:dyDescent="0.35">
      <c r="A390" s="24" t="s">
        <v>4238</v>
      </c>
      <c r="B390" s="26" t="s">
        <v>4357</v>
      </c>
      <c r="C390" s="74">
        <v>195323</v>
      </c>
      <c r="D390" s="11" t="s">
        <v>1047</v>
      </c>
      <c r="E390" s="11" t="s">
        <v>1048</v>
      </c>
      <c r="F390" s="11" t="s">
        <v>1046</v>
      </c>
      <c r="G390" s="11" t="s">
        <v>1047</v>
      </c>
      <c r="H390" s="3"/>
      <c r="I390" s="3"/>
      <c r="J390" s="11">
        <v>97.75</v>
      </c>
      <c r="K390" s="11">
        <v>16.07</v>
      </c>
      <c r="L390" s="11" t="s">
        <v>17</v>
      </c>
      <c r="M390" s="3"/>
      <c r="N390" s="11" t="s">
        <v>2558</v>
      </c>
      <c r="O390" s="11"/>
      <c r="P390" s="17" t="s">
        <v>4234</v>
      </c>
    </row>
    <row r="391" spans="1:16" ht="16.5" x14ac:dyDescent="0.35">
      <c r="A391" s="24" t="s">
        <v>4238</v>
      </c>
      <c r="B391" s="26" t="s">
        <v>4358</v>
      </c>
      <c r="C391" s="74">
        <v>195324</v>
      </c>
      <c r="D391" s="11" t="s">
        <v>1051</v>
      </c>
      <c r="E391" s="11" t="s">
        <v>1052</v>
      </c>
      <c r="F391" s="11" t="s">
        <v>1050</v>
      </c>
      <c r="G391" s="11" t="s">
        <v>1051</v>
      </c>
      <c r="H391" s="3"/>
      <c r="I391" s="3"/>
      <c r="J391" s="11">
        <v>97.71</v>
      </c>
      <c r="K391" s="11">
        <v>16.09</v>
      </c>
      <c r="L391" s="11" t="s">
        <v>17</v>
      </c>
      <c r="M391" s="3"/>
      <c r="N391" s="11" t="s">
        <v>2559</v>
      </c>
      <c r="O391" s="11"/>
      <c r="P391" s="17" t="s">
        <v>4234</v>
      </c>
    </row>
    <row r="392" spans="1:16" ht="16.5" x14ac:dyDescent="0.35">
      <c r="A392" s="24" t="s">
        <v>4238</v>
      </c>
      <c r="B392" s="26" t="s">
        <v>4359</v>
      </c>
      <c r="C392" s="74">
        <v>195325</v>
      </c>
      <c r="D392" s="11" t="s">
        <v>1055</v>
      </c>
      <c r="E392" s="11" t="s">
        <v>1056</v>
      </c>
      <c r="F392" s="11" t="s">
        <v>1054</v>
      </c>
      <c r="G392" s="11" t="s">
        <v>1055</v>
      </c>
      <c r="H392" s="3"/>
      <c r="I392" s="3"/>
      <c r="J392" s="11">
        <v>97.71</v>
      </c>
      <c r="K392" s="11">
        <v>16.079999999999998</v>
      </c>
      <c r="L392" s="11" t="s">
        <v>17</v>
      </c>
      <c r="M392" s="3"/>
      <c r="N392" s="11" t="s">
        <v>2560</v>
      </c>
      <c r="O392" s="11"/>
      <c r="P392" s="17" t="s">
        <v>4234</v>
      </c>
    </row>
    <row r="393" spans="1:16" ht="16.5" x14ac:dyDescent="0.35">
      <c r="A393" s="24" t="s">
        <v>4238</v>
      </c>
      <c r="B393" s="26" t="s">
        <v>4360</v>
      </c>
      <c r="C393" s="74">
        <v>195326</v>
      </c>
      <c r="D393" s="11" t="s">
        <v>1059</v>
      </c>
      <c r="E393" s="11" t="s">
        <v>1060</v>
      </c>
      <c r="F393" s="11" t="s">
        <v>1058</v>
      </c>
      <c r="G393" s="11" t="s">
        <v>1059</v>
      </c>
      <c r="H393" s="3"/>
      <c r="I393" s="3"/>
      <c r="J393" s="11">
        <v>97.72</v>
      </c>
      <c r="K393" s="11">
        <v>16.07</v>
      </c>
      <c r="L393" s="11" t="s">
        <v>17</v>
      </c>
      <c r="M393" s="3"/>
      <c r="N393" s="11" t="s">
        <v>2561</v>
      </c>
      <c r="O393" s="11"/>
      <c r="P393" s="17" t="s">
        <v>4234</v>
      </c>
    </row>
    <row r="394" spans="1:16" ht="16.5" x14ac:dyDescent="0.35">
      <c r="A394" s="24" t="s">
        <v>4238</v>
      </c>
      <c r="B394" s="26" t="s">
        <v>7179</v>
      </c>
      <c r="C394" s="74">
        <v>195327</v>
      </c>
      <c r="D394" s="11" t="s">
        <v>2564</v>
      </c>
      <c r="E394" s="11" t="s">
        <v>2565</v>
      </c>
      <c r="F394" s="11" t="s">
        <v>1062</v>
      </c>
      <c r="G394" s="11" t="s">
        <v>1063</v>
      </c>
      <c r="H394" s="3"/>
      <c r="I394" s="3"/>
      <c r="J394" s="11">
        <v>97.76</v>
      </c>
      <c r="K394" s="11">
        <v>16.04</v>
      </c>
      <c r="L394" s="11" t="s">
        <v>17</v>
      </c>
      <c r="M394" s="3"/>
      <c r="N394" s="11" t="s">
        <v>7399</v>
      </c>
      <c r="O394" s="11"/>
      <c r="P394" s="17" t="s">
        <v>4234</v>
      </c>
    </row>
    <row r="395" spans="1:16" ht="16.5" x14ac:dyDescent="0.35">
      <c r="A395" s="24" t="s">
        <v>4238</v>
      </c>
      <c r="B395" s="26" t="s">
        <v>7179</v>
      </c>
      <c r="C395" s="74">
        <v>195328</v>
      </c>
      <c r="D395" s="11" t="s">
        <v>2562</v>
      </c>
      <c r="E395" s="11" t="s">
        <v>2563</v>
      </c>
      <c r="F395" s="11" t="s">
        <v>1062</v>
      </c>
      <c r="G395" s="11" t="s">
        <v>1063</v>
      </c>
      <c r="H395" s="3"/>
      <c r="I395" s="3"/>
      <c r="J395" s="11">
        <v>97.75</v>
      </c>
      <c r="K395" s="11">
        <v>16.05</v>
      </c>
      <c r="L395" s="11" t="s">
        <v>17</v>
      </c>
      <c r="M395" s="3"/>
      <c r="N395" s="11" t="s">
        <v>7400</v>
      </c>
      <c r="O395" s="11"/>
      <c r="P395" s="17" t="s">
        <v>4234</v>
      </c>
    </row>
    <row r="396" spans="1:16" ht="16.5" x14ac:dyDescent="0.35">
      <c r="A396" s="24" t="s">
        <v>4238</v>
      </c>
      <c r="B396" s="26" t="s">
        <v>4361</v>
      </c>
      <c r="C396" s="74">
        <v>195329</v>
      </c>
      <c r="D396" s="11" t="s">
        <v>2566</v>
      </c>
      <c r="E396" s="11" t="s">
        <v>2567</v>
      </c>
      <c r="F396" s="11" t="s">
        <v>1066</v>
      </c>
      <c r="G396" s="11" t="s">
        <v>1067</v>
      </c>
      <c r="H396" s="3"/>
      <c r="I396" s="3"/>
      <c r="J396" s="11">
        <v>97.75</v>
      </c>
      <c r="K396" s="11">
        <v>16.059999999999999</v>
      </c>
      <c r="L396" s="11" t="s">
        <v>17</v>
      </c>
      <c r="M396" s="3"/>
      <c r="N396" s="11" t="s">
        <v>2568</v>
      </c>
      <c r="O396" s="11"/>
      <c r="P396" s="17" t="s">
        <v>4234</v>
      </c>
    </row>
    <row r="397" spans="1:16" ht="16.5" x14ac:dyDescent="0.35">
      <c r="A397" s="24" t="s">
        <v>4238</v>
      </c>
      <c r="B397" s="26" t="s">
        <v>4361</v>
      </c>
      <c r="C397" s="74">
        <v>195330</v>
      </c>
      <c r="D397" s="11" t="s">
        <v>2569</v>
      </c>
      <c r="E397" s="11" t="s">
        <v>2570</v>
      </c>
      <c r="F397" s="11" t="s">
        <v>1066</v>
      </c>
      <c r="G397" s="11" t="s">
        <v>1067</v>
      </c>
      <c r="H397" s="3"/>
      <c r="I397" s="3"/>
      <c r="J397" s="11">
        <v>97.75</v>
      </c>
      <c r="K397" s="11">
        <v>16.059999999999999</v>
      </c>
      <c r="L397" s="11" t="s">
        <v>17</v>
      </c>
      <c r="M397" s="3"/>
      <c r="N397" s="11" t="s">
        <v>2571</v>
      </c>
      <c r="O397" s="11"/>
      <c r="P397" s="17" t="s">
        <v>4234</v>
      </c>
    </row>
    <row r="398" spans="1:16" ht="16.5" x14ac:dyDescent="0.35">
      <c r="A398" s="24" t="s">
        <v>4238</v>
      </c>
      <c r="B398" s="26" t="s">
        <v>4362</v>
      </c>
      <c r="C398" s="74">
        <v>195331</v>
      </c>
      <c r="D398" s="11" t="s">
        <v>1071</v>
      </c>
      <c r="E398" s="11" t="s">
        <v>1072</v>
      </c>
      <c r="F398" s="11" t="s">
        <v>1070</v>
      </c>
      <c r="G398" s="11" t="s">
        <v>1071</v>
      </c>
      <c r="H398" s="3"/>
      <c r="I398" s="3"/>
      <c r="J398" s="11">
        <v>97.63</v>
      </c>
      <c r="K398" s="11">
        <v>16.13</v>
      </c>
      <c r="L398" s="11" t="s">
        <v>17</v>
      </c>
      <c r="M398" s="3"/>
      <c r="N398" s="11" t="s">
        <v>2572</v>
      </c>
      <c r="O398" s="11"/>
      <c r="P398" s="17" t="s">
        <v>4234</v>
      </c>
    </row>
    <row r="399" spans="1:16" ht="16.5" x14ac:dyDescent="0.35">
      <c r="A399" s="24" t="s">
        <v>4238</v>
      </c>
      <c r="B399" s="26" t="s">
        <v>4363</v>
      </c>
      <c r="C399" s="74">
        <v>195332</v>
      </c>
      <c r="D399" s="11" t="s">
        <v>1075</v>
      </c>
      <c r="E399" s="11" t="s">
        <v>1076</v>
      </c>
      <c r="F399" s="11" t="s">
        <v>1074</v>
      </c>
      <c r="G399" s="11" t="s">
        <v>1075</v>
      </c>
      <c r="H399" s="3"/>
      <c r="I399" s="3"/>
      <c r="J399" s="11">
        <v>97.75</v>
      </c>
      <c r="K399" s="11">
        <v>16.03</v>
      </c>
      <c r="L399" s="11" t="s">
        <v>17</v>
      </c>
      <c r="M399" s="3"/>
      <c r="N399" s="11" t="s">
        <v>2573</v>
      </c>
      <c r="O399" s="11"/>
      <c r="P399" s="17" t="s">
        <v>4234</v>
      </c>
    </row>
    <row r="400" spans="1:16" ht="16.5" x14ac:dyDescent="0.35">
      <c r="A400" s="24" t="s">
        <v>4238</v>
      </c>
      <c r="B400" s="26" t="s">
        <v>4364</v>
      </c>
      <c r="C400" s="74">
        <v>195333</v>
      </c>
      <c r="D400" s="11" t="s">
        <v>2574</v>
      </c>
      <c r="E400" s="11" t="s">
        <v>2575</v>
      </c>
      <c r="F400" s="11" t="s">
        <v>1078</v>
      </c>
      <c r="G400" s="11" t="s">
        <v>834</v>
      </c>
      <c r="H400" s="3"/>
      <c r="I400" s="3"/>
      <c r="J400" s="11">
        <v>97.74</v>
      </c>
      <c r="K400" s="11">
        <v>16.02</v>
      </c>
      <c r="L400" s="11" t="s">
        <v>17</v>
      </c>
      <c r="M400" s="3"/>
      <c r="N400" s="11" t="s">
        <v>2576</v>
      </c>
      <c r="O400" s="11"/>
      <c r="P400" s="17" t="s">
        <v>4234</v>
      </c>
    </row>
    <row r="401" spans="1:16" ht="16.5" x14ac:dyDescent="0.35">
      <c r="A401" s="24" t="s">
        <v>4238</v>
      </c>
      <c r="B401" s="26" t="s">
        <v>4364</v>
      </c>
      <c r="C401" s="74">
        <v>195334</v>
      </c>
      <c r="D401" s="11" t="s">
        <v>2577</v>
      </c>
      <c r="E401" s="11" t="s">
        <v>2578</v>
      </c>
      <c r="F401" s="11" t="s">
        <v>1078</v>
      </c>
      <c r="G401" s="11" t="s">
        <v>834</v>
      </c>
      <c r="H401" s="3"/>
      <c r="I401" s="3"/>
      <c r="J401" s="11">
        <v>97.75</v>
      </c>
      <c r="K401" s="11">
        <v>16.02</v>
      </c>
      <c r="L401" s="11" t="s">
        <v>17</v>
      </c>
      <c r="M401" s="3"/>
      <c r="N401" s="11" t="s">
        <v>2579</v>
      </c>
      <c r="O401" s="11"/>
      <c r="P401" s="17" t="s">
        <v>4234</v>
      </c>
    </row>
    <row r="402" spans="1:16" ht="16.5" x14ac:dyDescent="0.35">
      <c r="A402" s="24" t="s">
        <v>4239</v>
      </c>
      <c r="B402" s="26" t="s">
        <v>4365</v>
      </c>
      <c r="C402" s="74">
        <v>195335</v>
      </c>
      <c r="D402" s="11" t="s">
        <v>1081</v>
      </c>
      <c r="E402" s="11" t="s">
        <v>1082</v>
      </c>
      <c r="F402" s="11" t="s">
        <v>1080</v>
      </c>
      <c r="G402" s="11" t="s">
        <v>1081</v>
      </c>
      <c r="H402" s="3"/>
      <c r="I402" s="3"/>
      <c r="J402" s="11">
        <v>97.79</v>
      </c>
      <c r="K402" s="11">
        <v>15.22</v>
      </c>
      <c r="L402" s="11" t="s">
        <v>17</v>
      </c>
      <c r="M402" s="3"/>
      <c r="N402" s="11" t="s">
        <v>2580</v>
      </c>
      <c r="O402" s="11"/>
      <c r="P402" s="17" t="s">
        <v>4234</v>
      </c>
    </row>
    <row r="403" spans="1:16" ht="16.5" x14ac:dyDescent="0.35">
      <c r="A403" s="24" t="s">
        <v>4239</v>
      </c>
      <c r="B403" s="26" t="s">
        <v>4365</v>
      </c>
      <c r="C403" s="74">
        <v>195336</v>
      </c>
      <c r="D403" s="11" t="s">
        <v>2581</v>
      </c>
      <c r="E403" s="11" t="s">
        <v>2582</v>
      </c>
      <c r="F403" s="11" t="s">
        <v>1080</v>
      </c>
      <c r="G403" s="11" t="s">
        <v>1081</v>
      </c>
      <c r="H403" s="3"/>
      <c r="I403" s="3"/>
      <c r="J403" s="11">
        <v>97.76</v>
      </c>
      <c r="K403" s="11">
        <v>15.21</v>
      </c>
      <c r="L403" s="11" t="s">
        <v>17</v>
      </c>
      <c r="M403" s="3"/>
      <c r="N403" s="11" t="s">
        <v>2583</v>
      </c>
      <c r="O403" s="11"/>
      <c r="P403" s="17" t="s">
        <v>4234</v>
      </c>
    </row>
    <row r="404" spans="1:16" ht="16.5" x14ac:dyDescent="0.35">
      <c r="A404" s="24" t="s">
        <v>4239</v>
      </c>
      <c r="B404" s="26" t="s">
        <v>4365</v>
      </c>
      <c r="C404" s="74">
        <v>195337</v>
      </c>
      <c r="D404" s="11" t="s">
        <v>2584</v>
      </c>
      <c r="E404" s="11" t="s">
        <v>2585</v>
      </c>
      <c r="F404" s="11" t="s">
        <v>1080</v>
      </c>
      <c r="G404" s="11" t="s">
        <v>1081</v>
      </c>
      <c r="H404" s="3"/>
      <c r="I404" s="3"/>
      <c r="J404" s="11">
        <v>97.77</v>
      </c>
      <c r="K404" s="11">
        <v>15.2</v>
      </c>
      <c r="L404" s="11" t="s">
        <v>17</v>
      </c>
      <c r="M404" s="3"/>
      <c r="N404" s="11" t="s">
        <v>2586</v>
      </c>
      <c r="O404" s="11"/>
      <c r="P404" s="17" t="s">
        <v>4234</v>
      </c>
    </row>
    <row r="405" spans="1:16" ht="16.5" x14ac:dyDescent="0.35">
      <c r="A405" s="24" t="s">
        <v>4239</v>
      </c>
      <c r="B405" s="26" t="s">
        <v>4366</v>
      </c>
      <c r="C405" s="74">
        <v>195338</v>
      </c>
      <c r="D405" s="11" t="s">
        <v>1085</v>
      </c>
      <c r="E405" s="11" t="s">
        <v>1086</v>
      </c>
      <c r="F405" s="11" t="s">
        <v>1084</v>
      </c>
      <c r="G405" s="11" t="s">
        <v>1085</v>
      </c>
      <c r="H405" s="3"/>
      <c r="I405" s="3"/>
      <c r="J405" s="11">
        <v>97.79</v>
      </c>
      <c r="K405" s="11">
        <v>15.2</v>
      </c>
      <c r="L405" s="11" t="s">
        <v>17</v>
      </c>
      <c r="M405" s="3"/>
      <c r="N405" s="11" t="s">
        <v>2587</v>
      </c>
      <c r="O405" s="11"/>
      <c r="P405" s="17" t="s">
        <v>4234</v>
      </c>
    </row>
    <row r="406" spans="1:16" ht="16.5" x14ac:dyDescent="0.35">
      <c r="A406" s="24" t="s">
        <v>4239</v>
      </c>
      <c r="B406" s="26" t="s">
        <v>4367</v>
      </c>
      <c r="C406" s="74">
        <v>195339</v>
      </c>
      <c r="D406" s="11" t="s">
        <v>1089</v>
      </c>
      <c r="E406" s="11" t="s">
        <v>1090</v>
      </c>
      <c r="F406" s="11" t="s">
        <v>1088</v>
      </c>
      <c r="G406" s="11" t="s">
        <v>1089</v>
      </c>
      <c r="H406" s="3"/>
      <c r="I406" s="3"/>
      <c r="J406" s="11">
        <v>97.82</v>
      </c>
      <c r="K406" s="11">
        <v>15.25</v>
      </c>
      <c r="L406" s="11" t="s">
        <v>17</v>
      </c>
      <c r="M406" s="3"/>
      <c r="N406" s="11" t="s">
        <v>2588</v>
      </c>
      <c r="O406" s="11"/>
      <c r="P406" s="17" t="s">
        <v>4234</v>
      </c>
    </row>
    <row r="407" spans="1:16" ht="16.5" x14ac:dyDescent="0.35">
      <c r="A407" s="24" t="s">
        <v>4239</v>
      </c>
      <c r="B407" s="26" t="s">
        <v>4367</v>
      </c>
      <c r="C407" s="74">
        <v>195340</v>
      </c>
      <c r="D407" s="11" t="s">
        <v>2589</v>
      </c>
      <c r="E407" s="11" t="s">
        <v>2590</v>
      </c>
      <c r="F407" s="11" t="s">
        <v>1088</v>
      </c>
      <c r="G407" s="11" t="s">
        <v>1089</v>
      </c>
      <c r="H407" s="3"/>
      <c r="I407" s="3"/>
      <c r="J407" s="11">
        <v>97.81</v>
      </c>
      <c r="K407" s="11">
        <v>15.31</v>
      </c>
      <c r="L407" s="11" t="s">
        <v>17</v>
      </c>
      <c r="M407" s="3"/>
      <c r="N407" s="11" t="s">
        <v>2591</v>
      </c>
      <c r="O407" s="11"/>
      <c r="P407" s="17" t="s">
        <v>4234</v>
      </c>
    </row>
    <row r="408" spans="1:16" ht="16.5" x14ac:dyDescent="0.35">
      <c r="A408" s="24" t="s">
        <v>4239</v>
      </c>
      <c r="B408" s="26" t="s">
        <v>7180</v>
      </c>
      <c r="C408" s="74">
        <v>195341</v>
      </c>
      <c r="D408" s="11" t="s">
        <v>1093</v>
      </c>
      <c r="E408" s="11" t="s">
        <v>1094</v>
      </c>
      <c r="F408" s="11" t="s">
        <v>1092</v>
      </c>
      <c r="G408" s="11" t="s">
        <v>1093</v>
      </c>
      <c r="H408" s="3"/>
      <c r="I408" s="3"/>
      <c r="J408" s="3"/>
      <c r="K408" s="3"/>
      <c r="L408" s="11" t="s">
        <v>17</v>
      </c>
      <c r="M408" s="3"/>
      <c r="N408" s="11" t="s">
        <v>7401</v>
      </c>
      <c r="O408" s="11"/>
      <c r="P408" s="17" t="s">
        <v>4234</v>
      </c>
    </row>
    <row r="409" spans="1:16" ht="16.5" x14ac:dyDescent="0.35">
      <c r="A409" s="24" t="s">
        <v>4239</v>
      </c>
      <c r="B409" s="26" t="s">
        <v>7180</v>
      </c>
      <c r="C409" s="74">
        <v>195342</v>
      </c>
      <c r="D409" s="11" t="s">
        <v>2599</v>
      </c>
      <c r="E409" s="11" t="s">
        <v>2600</v>
      </c>
      <c r="F409" s="11" t="s">
        <v>1092</v>
      </c>
      <c r="G409" s="11" t="s">
        <v>1093</v>
      </c>
      <c r="H409" s="3"/>
      <c r="I409" s="3"/>
      <c r="J409" s="11">
        <v>97.89</v>
      </c>
      <c r="K409" s="11">
        <v>15.32</v>
      </c>
      <c r="L409" s="11" t="s">
        <v>17</v>
      </c>
      <c r="M409" s="3"/>
      <c r="N409" s="11" t="s">
        <v>7402</v>
      </c>
      <c r="O409" s="11"/>
      <c r="P409" s="17" t="s">
        <v>4234</v>
      </c>
    </row>
    <row r="410" spans="1:16" ht="16.5" x14ac:dyDescent="0.35">
      <c r="A410" s="24" t="s">
        <v>4239</v>
      </c>
      <c r="B410" s="26" t="s">
        <v>7180</v>
      </c>
      <c r="C410" s="74">
        <v>195343</v>
      </c>
      <c r="D410" s="11" t="s">
        <v>2601</v>
      </c>
      <c r="E410" s="11" t="s">
        <v>2602</v>
      </c>
      <c r="F410" s="11" t="s">
        <v>1092</v>
      </c>
      <c r="G410" s="11" t="s">
        <v>1093</v>
      </c>
      <c r="H410" s="3"/>
      <c r="I410" s="3"/>
      <c r="J410" s="11">
        <v>97.85</v>
      </c>
      <c r="K410" s="11">
        <v>15.3</v>
      </c>
      <c r="L410" s="11" t="s">
        <v>17</v>
      </c>
      <c r="M410" s="3"/>
      <c r="N410" s="11" t="s">
        <v>7403</v>
      </c>
      <c r="O410" s="11"/>
      <c r="P410" s="17" t="s">
        <v>4234</v>
      </c>
    </row>
    <row r="411" spans="1:16" ht="16.5" x14ac:dyDescent="0.35">
      <c r="A411" s="24" t="s">
        <v>4239</v>
      </c>
      <c r="B411" s="26" t="s">
        <v>7180</v>
      </c>
      <c r="C411" s="74">
        <v>220193</v>
      </c>
      <c r="D411" s="11" t="s">
        <v>2595</v>
      </c>
      <c r="E411" s="11" t="s">
        <v>2596</v>
      </c>
      <c r="F411" s="11" t="s">
        <v>1092</v>
      </c>
      <c r="G411" s="11" t="s">
        <v>1093</v>
      </c>
      <c r="H411" s="3"/>
      <c r="I411" s="3"/>
      <c r="J411" s="3"/>
      <c r="K411" s="3"/>
      <c r="L411" s="11" t="s">
        <v>17</v>
      </c>
      <c r="M411" s="11" t="s">
        <v>1958</v>
      </c>
      <c r="N411" s="3"/>
      <c r="O411" s="11"/>
      <c r="P411" s="17" t="s">
        <v>4234</v>
      </c>
    </row>
    <row r="412" spans="1:16" ht="16.5" x14ac:dyDescent="0.35">
      <c r="A412" s="24" t="s">
        <v>4239</v>
      </c>
      <c r="B412" s="26" t="s">
        <v>7180</v>
      </c>
      <c r="C412" s="74">
        <v>220194</v>
      </c>
      <c r="D412" s="11" t="s">
        <v>2594</v>
      </c>
      <c r="E412" s="11" t="s">
        <v>69</v>
      </c>
      <c r="F412" s="11" t="s">
        <v>1092</v>
      </c>
      <c r="G412" s="11" t="s">
        <v>1093</v>
      </c>
      <c r="H412" s="3"/>
      <c r="I412" s="3"/>
      <c r="J412" s="3"/>
      <c r="K412" s="3"/>
      <c r="L412" s="11" t="s">
        <v>17</v>
      </c>
      <c r="M412" s="11" t="s">
        <v>1958</v>
      </c>
      <c r="N412" s="3"/>
      <c r="O412" s="11"/>
      <c r="P412" s="17" t="s">
        <v>4234</v>
      </c>
    </row>
    <row r="413" spans="1:16" ht="16.5" x14ac:dyDescent="0.35">
      <c r="A413" s="24" t="s">
        <v>4239</v>
      </c>
      <c r="B413" s="26" t="s">
        <v>7180</v>
      </c>
      <c r="C413" s="74">
        <v>220195</v>
      </c>
      <c r="D413" s="11" t="s">
        <v>2597</v>
      </c>
      <c r="E413" s="11" t="s">
        <v>2598</v>
      </c>
      <c r="F413" s="11" t="s">
        <v>1092</v>
      </c>
      <c r="G413" s="11" t="s">
        <v>1093</v>
      </c>
      <c r="H413" s="3"/>
      <c r="I413" s="3"/>
      <c r="J413" s="3"/>
      <c r="K413" s="3"/>
      <c r="L413" s="11" t="s">
        <v>17</v>
      </c>
      <c r="M413" s="11" t="s">
        <v>1958</v>
      </c>
      <c r="N413" s="3"/>
      <c r="O413" s="11"/>
      <c r="P413" s="17" t="s">
        <v>4234</v>
      </c>
    </row>
    <row r="414" spans="1:16" ht="16.5" x14ac:dyDescent="0.35">
      <c r="A414" s="24" t="s">
        <v>4239</v>
      </c>
      <c r="B414" s="26" t="s">
        <v>7180</v>
      </c>
      <c r="C414" s="74">
        <v>220196</v>
      </c>
      <c r="D414" s="11" t="s">
        <v>2592</v>
      </c>
      <c r="E414" s="11" t="s">
        <v>2593</v>
      </c>
      <c r="F414" s="11" t="s">
        <v>1092</v>
      </c>
      <c r="G414" s="11" t="s">
        <v>1093</v>
      </c>
      <c r="H414" s="3"/>
      <c r="I414" s="3"/>
      <c r="J414" s="3"/>
      <c r="K414" s="3"/>
      <c r="L414" s="11" t="s">
        <v>17</v>
      </c>
      <c r="M414" s="11" t="s">
        <v>1958</v>
      </c>
      <c r="N414" s="3"/>
      <c r="O414" s="11"/>
      <c r="P414" s="17" t="s">
        <v>4234</v>
      </c>
    </row>
    <row r="415" spans="1:16" ht="16.5" x14ac:dyDescent="0.35">
      <c r="A415" s="24" t="s">
        <v>4239</v>
      </c>
      <c r="B415" s="26" t="s">
        <v>4368</v>
      </c>
      <c r="C415" s="74">
        <v>195344</v>
      </c>
      <c r="D415" s="11" t="s">
        <v>927</v>
      </c>
      <c r="E415" s="11" t="s">
        <v>928</v>
      </c>
      <c r="F415" s="11" t="s">
        <v>1096</v>
      </c>
      <c r="G415" s="11" t="s">
        <v>927</v>
      </c>
      <c r="H415" s="3"/>
      <c r="I415" s="3"/>
      <c r="J415" s="11">
        <v>97.99</v>
      </c>
      <c r="K415" s="11">
        <v>15.3</v>
      </c>
      <c r="L415" s="11" t="s">
        <v>17</v>
      </c>
      <c r="M415" s="3"/>
      <c r="N415" s="11" t="s">
        <v>2622</v>
      </c>
      <c r="O415" s="11"/>
      <c r="P415" s="17" t="s">
        <v>4234</v>
      </c>
    </row>
    <row r="416" spans="1:16" ht="16.5" x14ac:dyDescent="0.35">
      <c r="A416" s="24" t="s">
        <v>4239</v>
      </c>
      <c r="B416" s="26" t="s">
        <v>4368</v>
      </c>
      <c r="C416" s="74">
        <v>195346</v>
      </c>
      <c r="D416" s="11" t="s">
        <v>2610</v>
      </c>
      <c r="E416" s="11" t="s">
        <v>2611</v>
      </c>
      <c r="F416" s="11" t="s">
        <v>1096</v>
      </c>
      <c r="G416" s="11" t="s">
        <v>927</v>
      </c>
      <c r="H416" s="3"/>
      <c r="I416" s="3"/>
      <c r="J416" s="11">
        <v>97.94</v>
      </c>
      <c r="K416" s="11">
        <v>15.31</v>
      </c>
      <c r="L416" s="11" t="s">
        <v>17</v>
      </c>
      <c r="M416" s="3"/>
      <c r="N416" s="11" t="s">
        <v>2612</v>
      </c>
      <c r="O416" s="11"/>
      <c r="P416" s="17" t="s">
        <v>4234</v>
      </c>
    </row>
    <row r="417" spans="1:16" ht="16.5" x14ac:dyDescent="0.35">
      <c r="A417" s="24" t="s">
        <v>4239</v>
      </c>
      <c r="B417" s="26" t="s">
        <v>4368</v>
      </c>
      <c r="C417" s="74">
        <v>195347</v>
      </c>
      <c r="D417" s="11" t="s">
        <v>2632</v>
      </c>
      <c r="E417" s="11" t="s">
        <v>2633</v>
      </c>
      <c r="F417" s="11" t="s">
        <v>1096</v>
      </c>
      <c r="G417" s="11" t="s">
        <v>927</v>
      </c>
      <c r="H417" s="3"/>
      <c r="I417" s="3"/>
      <c r="J417" s="3"/>
      <c r="K417" s="3"/>
      <c r="L417" s="11" t="s">
        <v>17</v>
      </c>
      <c r="M417" s="3"/>
      <c r="N417" s="11" t="s">
        <v>2634</v>
      </c>
      <c r="O417" s="11"/>
      <c r="P417" s="17" t="s">
        <v>4234</v>
      </c>
    </row>
    <row r="418" spans="1:16" ht="16.5" x14ac:dyDescent="0.35">
      <c r="A418" s="24" t="s">
        <v>4239</v>
      </c>
      <c r="B418" s="26" t="s">
        <v>4368</v>
      </c>
      <c r="C418" s="74">
        <v>195350</v>
      </c>
      <c r="D418" s="11" t="s">
        <v>1604</v>
      </c>
      <c r="E418" s="11" t="s">
        <v>1605</v>
      </c>
      <c r="F418" s="11" t="s">
        <v>1096</v>
      </c>
      <c r="G418" s="11" t="s">
        <v>927</v>
      </c>
      <c r="H418" s="3"/>
      <c r="I418" s="3"/>
      <c r="J418" s="11">
        <v>98.02</v>
      </c>
      <c r="K418" s="11">
        <v>15.27</v>
      </c>
      <c r="L418" s="11" t="s">
        <v>17</v>
      </c>
      <c r="M418" s="3"/>
      <c r="N418" s="11" t="s">
        <v>2635</v>
      </c>
      <c r="O418" s="11"/>
      <c r="P418" s="17" t="s">
        <v>4234</v>
      </c>
    </row>
    <row r="419" spans="1:16" ht="16.5" x14ac:dyDescent="0.35">
      <c r="A419" s="24" t="s">
        <v>4239</v>
      </c>
      <c r="B419" s="26" t="s">
        <v>4368</v>
      </c>
      <c r="C419" s="74">
        <v>220197</v>
      </c>
      <c r="D419" s="11" t="s">
        <v>2620</v>
      </c>
      <c r="E419" s="11" t="s">
        <v>2621</v>
      </c>
      <c r="F419" s="11" t="s">
        <v>1096</v>
      </c>
      <c r="G419" s="11" t="s">
        <v>927</v>
      </c>
      <c r="H419" s="3"/>
      <c r="I419" s="3"/>
      <c r="J419" s="3"/>
      <c r="K419" s="3"/>
      <c r="L419" s="11" t="s">
        <v>17</v>
      </c>
      <c r="M419" s="11" t="s">
        <v>1958</v>
      </c>
      <c r="N419" s="3"/>
      <c r="O419" s="11"/>
      <c r="P419" s="17" t="s">
        <v>4234</v>
      </c>
    </row>
    <row r="420" spans="1:16" ht="16.5" x14ac:dyDescent="0.35">
      <c r="A420" s="24" t="s">
        <v>4239</v>
      </c>
      <c r="B420" s="26" t="s">
        <v>4368</v>
      </c>
      <c r="C420" s="74">
        <v>220198</v>
      </c>
      <c r="D420" s="11" t="s">
        <v>2630</v>
      </c>
      <c r="E420" s="11" t="s">
        <v>2631</v>
      </c>
      <c r="F420" s="11" t="s">
        <v>1096</v>
      </c>
      <c r="G420" s="11" t="s">
        <v>927</v>
      </c>
      <c r="H420" s="3"/>
      <c r="I420" s="3"/>
      <c r="J420" s="3"/>
      <c r="K420" s="3"/>
      <c r="L420" s="11" t="s">
        <v>17</v>
      </c>
      <c r="M420" s="11" t="s">
        <v>1958</v>
      </c>
      <c r="N420" s="3"/>
      <c r="O420" s="11"/>
      <c r="P420" s="17" t="s">
        <v>4234</v>
      </c>
    </row>
    <row r="421" spans="1:16" ht="16.5" x14ac:dyDescent="0.35">
      <c r="A421" s="24" t="s">
        <v>4239</v>
      </c>
      <c r="B421" s="26" t="s">
        <v>4368</v>
      </c>
      <c r="C421" s="74">
        <v>220199</v>
      </c>
      <c r="D421" s="11" t="s">
        <v>2628</v>
      </c>
      <c r="E421" s="11" t="s">
        <v>2629</v>
      </c>
      <c r="F421" s="11" t="s">
        <v>1096</v>
      </c>
      <c r="G421" s="11" t="s">
        <v>927</v>
      </c>
      <c r="H421" s="3"/>
      <c r="I421" s="3"/>
      <c r="J421" s="3"/>
      <c r="K421" s="3"/>
      <c r="L421" s="11" t="s">
        <v>17</v>
      </c>
      <c r="M421" s="11" t="s">
        <v>1958</v>
      </c>
      <c r="N421" s="3"/>
      <c r="O421" s="11"/>
      <c r="P421" s="17" t="s">
        <v>4234</v>
      </c>
    </row>
    <row r="422" spans="1:16" ht="16.5" x14ac:dyDescent="0.35">
      <c r="A422" s="24" t="s">
        <v>4239</v>
      </c>
      <c r="B422" s="26" t="s">
        <v>4368</v>
      </c>
      <c r="C422" s="74">
        <v>220200</v>
      </c>
      <c r="D422" s="11" t="s">
        <v>2627</v>
      </c>
      <c r="E422" s="11" t="s">
        <v>2434</v>
      </c>
      <c r="F422" s="11" t="s">
        <v>1096</v>
      </c>
      <c r="G422" s="11" t="s">
        <v>927</v>
      </c>
      <c r="H422" s="3"/>
      <c r="I422" s="3"/>
      <c r="J422" s="3"/>
      <c r="K422" s="3"/>
      <c r="L422" s="11" t="s">
        <v>17</v>
      </c>
      <c r="M422" s="11" t="s">
        <v>1958</v>
      </c>
      <c r="N422" s="3"/>
      <c r="O422" s="11"/>
      <c r="P422" s="17" t="s">
        <v>4234</v>
      </c>
    </row>
    <row r="423" spans="1:16" ht="16.5" x14ac:dyDescent="0.35">
      <c r="A423" s="24" t="s">
        <v>4239</v>
      </c>
      <c r="B423" s="26" t="s">
        <v>4368</v>
      </c>
      <c r="C423" s="74">
        <v>220201</v>
      </c>
      <c r="D423" s="11" t="s">
        <v>2625</v>
      </c>
      <c r="E423" s="11" t="s">
        <v>2626</v>
      </c>
      <c r="F423" s="11" t="s">
        <v>1096</v>
      </c>
      <c r="G423" s="11" t="s">
        <v>927</v>
      </c>
      <c r="H423" s="3"/>
      <c r="I423" s="3"/>
      <c r="J423" s="3"/>
      <c r="K423" s="3"/>
      <c r="L423" s="11" t="s">
        <v>17</v>
      </c>
      <c r="M423" s="11" t="s">
        <v>1958</v>
      </c>
      <c r="N423" s="3"/>
      <c r="O423" s="11"/>
      <c r="P423" s="17" t="s">
        <v>4234</v>
      </c>
    </row>
    <row r="424" spans="1:16" ht="16.5" x14ac:dyDescent="0.35">
      <c r="A424" s="24" t="s">
        <v>4239</v>
      </c>
      <c r="B424" s="26" t="s">
        <v>4368</v>
      </c>
      <c r="C424" s="74">
        <v>220202</v>
      </c>
      <c r="D424" s="11" t="s">
        <v>2623</v>
      </c>
      <c r="E424" s="11" t="s">
        <v>2624</v>
      </c>
      <c r="F424" s="11" t="s">
        <v>1096</v>
      </c>
      <c r="G424" s="11" t="s">
        <v>927</v>
      </c>
      <c r="H424" s="3"/>
      <c r="I424" s="3"/>
      <c r="J424" s="3"/>
      <c r="K424" s="3"/>
      <c r="L424" s="11" t="s">
        <v>17</v>
      </c>
      <c r="M424" s="11" t="s">
        <v>1958</v>
      </c>
      <c r="N424" s="3"/>
      <c r="O424" s="11"/>
      <c r="P424" s="17" t="s">
        <v>4234</v>
      </c>
    </row>
    <row r="425" spans="1:16" ht="16.5" x14ac:dyDescent="0.35">
      <c r="A425" s="24" t="s">
        <v>4239</v>
      </c>
      <c r="B425" s="26" t="s">
        <v>4368</v>
      </c>
      <c r="C425" s="74">
        <v>220203</v>
      </c>
      <c r="D425" s="11" t="s">
        <v>2604</v>
      </c>
      <c r="E425" s="11" t="s">
        <v>2605</v>
      </c>
      <c r="F425" s="11" t="s">
        <v>1096</v>
      </c>
      <c r="G425" s="11" t="s">
        <v>927</v>
      </c>
      <c r="H425" s="3"/>
      <c r="I425" s="3"/>
      <c r="J425" s="3"/>
      <c r="K425" s="3"/>
      <c r="L425" s="11" t="s">
        <v>17</v>
      </c>
      <c r="M425" s="11" t="s">
        <v>1958</v>
      </c>
      <c r="N425" s="3"/>
      <c r="O425" s="11"/>
      <c r="P425" s="17" t="s">
        <v>4234</v>
      </c>
    </row>
    <row r="426" spans="1:16" ht="16.5" x14ac:dyDescent="0.35">
      <c r="A426" s="24" t="s">
        <v>4239</v>
      </c>
      <c r="B426" s="26" t="s">
        <v>4368</v>
      </c>
      <c r="C426" s="74">
        <v>220204</v>
      </c>
      <c r="D426" s="11" t="s">
        <v>2636</v>
      </c>
      <c r="E426" s="11" t="s">
        <v>2637</v>
      </c>
      <c r="F426" s="11" t="s">
        <v>1096</v>
      </c>
      <c r="G426" s="11" t="s">
        <v>927</v>
      </c>
      <c r="H426" s="3"/>
      <c r="I426" s="3"/>
      <c r="J426" s="3"/>
      <c r="K426" s="3"/>
      <c r="L426" s="11" t="s">
        <v>17</v>
      </c>
      <c r="M426" s="11" t="s">
        <v>1958</v>
      </c>
      <c r="N426" s="3"/>
      <c r="O426" s="11"/>
      <c r="P426" s="17" t="s">
        <v>4234</v>
      </c>
    </row>
    <row r="427" spans="1:16" ht="16.5" x14ac:dyDescent="0.35">
      <c r="A427" s="24" t="s">
        <v>4239</v>
      </c>
      <c r="B427" s="26" t="s">
        <v>4368</v>
      </c>
      <c r="C427" s="74">
        <v>220205</v>
      </c>
      <c r="D427" s="11" t="s">
        <v>1858</v>
      </c>
      <c r="E427" s="11" t="s">
        <v>2619</v>
      </c>
      <c r="F427" s="11" t="s">
        <v>1096</v>
      </c>
      <c r="G427" s="11" t="s">
        <v>927</v>
      </c>
      <c r="H427" s="3"/>
      <c r="I427" s="3"/>
      <c r="J427" s="3"/>
      <c r="K427" s="3"/>
      <c r="L427" s="11" t="s">
        <v>17</v>
      </c>
      <c r="M427" s="11" t="s">
        <v>1958</v>
      </c>
      <c r="N427" s="3"/>
      <c r="O427" s="11"/>
      <c r="P427" s="17" t="s">
        <v>4234</v>
      </c>
    </row>
    <row r="428" spans="1:16" ht="16.5" x14ac:dyDescent="0.35">
      <c r="A428" s="24" t="s">
        <v>4239</v>
      </c>
      <c r="B428" s="26" t="s">
        <v>4368</v>
      </c>
      <c r="C428" s="74">
        <v>220206</v>
      </c>
      <c r="D428" s="11" t="s">
        <v>2617</v>
      </c>
      <c r="E428" s="11" t="s">
        <v>2618</v>
      </c>
      <c r="F428" s="11" t="s">
        <v>1096</v>
      </c>
      <c r="G428" s="11" t="s">
        <v>927</v>
      </c>
      <c r="H428" s="3"/>
      <c r="I428" s="3"/>
      <c r="J428" s="3"/>
      <c r="K428" s="3"/>
      <c r="L428" s="11" t="s">
        <v>17</v>
      </c>
      <c r="M428" s="11" t="s">
        <v>1958</v>
      </c>
      <c r="N428" s="3"/>
      <c r="O428" s="11"/>
      <c r="P428" s="17" t="s">
        <v>4234</v>
      </c>
    </row>
    <row r="429" spans="1:16" ht="16.5" x14ac:dyDescent="0.35">
      <c r="A429" s="24" t="s">
        <v>4239</v>
      </c>
      <c r="B429" s="26" t="s">
        <v>4368</v>
      </c>
      <c r="C429" s="74">
        <v>220207</v>
      </c>
      <c r="D429" s="11" t="s">
        <v>2615</v>
      </c>
      <c r="E429" s="11" t="s">
        <v>2616</v>
      </c>
      <c r="F429" s="11" t="s">
        <v>1096</v>
      </c>
      <c r="G429" s="11" t="s">
        <v>927</v>
      </c>
      <c r="H429" s="3"/>
      <c r="I429" s="3"/>
      <c r="J429" s="3"/>
      <c r="K429" s="3"/>
      <c r="L429" s="11" t="s">
        <v>17</v>
      </c>
      <c r="M429" s="11" t="s">
        <v>1958</v>
      </c>
      <c r="N429" s="3"/>
      <c r="O429" s="11"/>
      <c r="P429" s="17" t="s">
        <v>4234</v>
      </c>
    </row>
    <row r="430" spans="1:16" ht="16.5" x14ac:dyDescent="0.35">
      <c r="A430" s="24" t="s">
        <v>4239</v>
      </c>
      <c r="B430" s="26" t="s">
        <v>4368</v>
      </c>
      <c r="C430" s="74">
        <v>220208</v>
      </c>
      <c r="D430" s="11" t="s">
        <v>2613</v>
      </c>
      <c r="E430" s="11" t="s">
        <v>2614</v>
      </c>
      <c r="F430" s="11" t="s">
        <v>1096</v>
      </c>
      <c r="G430" s="11" t="s">
        <v>927</v>
      </c>
      <c r="H430" s="3"/>
      <c r="I430" s="3"/>
      <c r="J430" s="3"/>
      <c r="K430" s="3"/>
      <c r="L430" s="11" t="s">
        <v>17</v>
      </c>
      <c r="M430" s="11" t="s">
        <v>1958</v>
      </c>
      <c r="N430" s="3"/>
      <c r="O430" s="11"/>
      <c r="P430" s="17" t="s">
        <v>4234</v>
      </c>
    </row>
    <row r="431" spans="1:16" ht="16.5" x14ac:dyDescent="0.35">
      <c r="A431" s="24" t="s">
        <v>4239</v>
      </c>
      <c r="B431" s="26" t="s">
        <v>4368</v>
      </c>
      <c r="C431" s="74">
        <v>220209</v>
      </c>
      <c r="D431" s="11" t="s">
        <v>2608</v>
      </c>
      <c r="E431" s="11" t="s">
        <v>2609</v>
      </c>
      <c r="F431" s="11" t="s">
        <v>1096</v>
      </c>
      <c r="G431" s="11" t="s">
        <v>927</v>
      </c>
      <c r="H431" s="3"/>
      <c r="I431" s="3"/>
      <c r="J431" s="3"/>
      <c r="K431" s="3"/>
      <c r="L431" s="11" t="s">
        <v>17</v>
      </c>
      <c r="M431" s="11" t="s">
        <v>1958</v>
      </c>
      <c r="N431" s="3"/>
      <c r="O431" s="11"/>
      <c r="P431" s="17" t="s">
        <v>4234</v>
      </c>
    </row>
    <row r="432" spans="1:16" ht="16.5" x14ac:dyDescent="0.35">
      <c r="A432" s="24" t="s">
        <v>4239</v>
      </c>
      <c r="B432" s="26" t="s">
        <v>4368</v>
      </c>
      <c r="C432" s="74">
        <v>220210</v>
      </c>
      <c r="D432" s="11" t="s">
        <v>2606</v>
      </c>
      <c r="E432" s="11" t="s">
        <v>2607</v>
      </c>
      <c r="F432" s="11" t="s">
        <v>1096</v>
      </c>
      <c r="G432" s="11" t="s">
        <v>927</v>
      </c>
      <c r="H432" s="3"/>
      <c r="I432" s="3"/>
      <c r="J432" s="3"/>
      <c r="K432" s="3"/>
      <c r="L432" s="11" t="s">
        <v>17</v>
      </c>
      <c r="M432" s="11" t="s">
        <v>1958</v>
      </c>
      <c r="N432" s="3"/>
      <c r="O432" s="11"/>
      <c r="P432" s="17" t="s">
        <v>4234</v>
      </c>
    </row>
    <row r="433" spans="1:16" ht="16.5" x14ac:dyDescent="0.35">
      <c r="A433" s="24" t="s">
        <v>4239</v>
      </c>
      <c r="B433" s="26" t="s">
        <v>4368</v>
      </c>
      <c r="C433" s="74">
        <v>220211</v>
      </c>
      <c r="D433" s="11" t="s">
        <v>778</v>
      </c>
      <c r="E433" s="11" t="s">
        <v>2603</v>
      </c>
      <c r="F433" s="11" t="s">
        <v>1096</v>
      </c>
      <c r="G433" s="11" t="s">
        <v>927</v>
      </c>
      <c r="H433" s="3"/>
      <c r="I433" s="3"/>
      <c r="J433" s="3"/>
      <c r="K433" s="3"/>
      <c r="L433" s="11" t="s">
        <v>17</v>
      </c>
      <c r="M433" s="11" t="s">
        <v>1958</v>
      </c>
      <c r="N433" s="3"/>
      <c r="O433" s="11"/>
      <c r="P433" s="17" t="s">
        <v>4234</v>
      </c>
    </row>
    <row r="434" spans="1:16" ht="16.5" x14ac:dyDescent="0.35">
      <c r="A434" s="24" t="s">
        <v>4239</v>
      </c>
      <c r="B434" s="26" t="s">
        <v>4369</v>
      </c>
      <c r="C434" s="74">
        <v>195351</v>
      </c>
      <c r="D434" s="11" t="s">
        <v>1099</v>
      </c>
      <c r="E434" s="11" t="s">
        <v>1100</v>
      </c>
      <c r="F434" s="11" t="s">
        <v>1098</v>
      </c>
      <c r="G434" s="11" t="s">
        <v>1099</v>
      </c>
      <c r="H434" s="3"/>
      <c r="I434" s="3"/>
      <c r="J434" s="11">
        <v>97.75</v>
      </c>
      <c r="K434" s="11">
        <v>15.34</v>
      </c>
      <c r="L434" s="11" t="s">
        <v>17</v>
      </c>
      <c r="M434" s="3"/>
      <c r="N434" s="11" t="s">
        <v>2650</v>
      </c>
      <c r="O434" s="11"/>
      <c r="P434" s="17" t="s">
        <v>4234</v>
      </c>
    </row>
    <row r="435" spans="1:16" ht="16.5" x14ac:dyDescent="0.35">
      <c r="A435" s="24" t="s">
        <v>4239</v>
      </c>
      <c r="B435" s="26" t="s">
        <v>4369</v>
      </c>
      <c r="C435" s="74">
        <v>195352</v>
      </c>
      <c r="D435" s="11" t="s">
        <v>2651</v>
      </c>
      <c r="E435" s="11" t="s">
        <v>2652</v>
      </c>
      <c r="F435" s="11" t="s">
        <v>1098</v>
      </c>
      <c r="G435" s="11" t="s">
        <v>1099</v>
      </c>
      <c r="H435" s="3"/>
      <c r="I435" s="3"/>
      <c r="J435" s="11">
        <v>97.77</v>
      </c>
      <c r="K435" s="11">
        <v>15.37</v>
      </c>
      <c r="L435" s="11" t="s">
        <v>17</v>
      </c>
      <c r="M435" s="3"/>
      <c r="N435" s="11" t="s">
        <v>2653</v>
      </c>
      <c r="O435" s="11"/>
      <c r="P435" s="17" t="s">
        <v>4234</v>
      </c>
    </row>
    <row r="436" spans="1:16" ht="16.5" x14ac:dyDescent="0.35">
      <c r="A436" s="24" t="s">
        <v>4239</v>
      </c>
      <c r="B436" s="26" t="s">
        <v>4369</v>
      </c>
      <c r="C436" s="74">
        <v>195353</v>
      </c>
      <c r="D436" s="11" t="s">
        <v>2647</v>
      </c>
      <c r="E436" s="11" t="s">
        <v>2648</v>
      </c>
      <c r="F436" s="11" t="s">
        <v>1098</v>
      </c>
      <c r="G436" s="11" t="s">
        <v>1099</v>
      </c>
      <c r="H436" s="3"/>
      <c r="I436" s="3"/>
      <c r="J436" s="11">
        <v>97.77</v>
      </c>
      <c r="K436" s="11">
        <v>15.33</v>
      </c>
      <c r="L436" s="11" t="s">
        <v>17</v>
      </c>
      <c r="M436" s="3"/>
      <c r="N436" s="11" t="s">
        <v>2649</v>
      </c>
      <c r="O436" s="11"/>
      <c r="P436" s="17" t="s">
        <v>4234</v>
      </c>
    </row>
    <row r="437" spans="1:16" ht="16.5" x14ac:dyDescent="0.35">
      <c r="A437" s="24" t="s">
        <v>4239</v>
      </c>
      <c r="B437" s="26" t="s">
        <v>4369</v>
      </c>
      <c r="C437" s="74">
        <v>195354</v>
      </c>
      <c r="D437" s="11" t="s">
        <v>2644</v>
      </c>
      <c r="E437" s="11" t="s">
        <v>2645</v>
      </c>
      <c r="F437" s="11" t="s">
        <v>1098</v>
      </c>
      <c r="G437" s="11" t="s">
        <v>1099</v>
      </c>
      <c r="H437" s="3"/>
      <c r="I437" s="3"/>
      <c r="J437" s="11">
        <v>97.78</v>
      </c>
      <c r="K437" s="11">
        <v>15.31</v>
      </c>
      <c r="L437" s="11" t="s">
        <v>17</v>
      </c>
      <c r="M437" s="3"/>
      <c r="N437" s="11" t="s">
        <v>2646</v>
      </c>
      <c r="O437" s="11"/>
      <c r="P437" s="17" t="s">
        <v>4234</v>
      </c>
    </row>
    <row r="438" spans="1:16" ht="16.5" x14ac:dyDescent="0.35">
      <c r="A438" s="24" t="s">
        <v>4239</v>
      </c>
      <c r="B438" s="26" t="s">
        <v>4369</v>
      </c>
      <c r="C438" s="74">
        <v>195355</v>
      </c>
      <c r="D438" s="11" t="s">
        <v>2641</v>
      </c>
      <c r="E438" s="11" t="s">
        <v>2642</v>
      </c>
      <c r="F438" s="11" t="s">
        <v>1098</v>
      </c>
      <c r="G438" s="11" t="s">
        <v>1099</v>
      </c>
      <c r="H438" s="3"/>
      <c r="I438" s="3"/>
      <c r="J438" s="11">
        <v>97.76</v>
      </c>
      <c r="K438" s="11">
        <v>15.34</v>
      </c>
      <c r="L438" s="11" t="s">
        <v>17</v>
      </c>
      <c r="M438" s="3"/>
      <c r="N438" s="11" t="s">
        <v>2643</v>
      </c>
      <c r="O438" s="11"/>
      <c r="P438" s="17" t="s">
        <v>4234</v>
      </c>
    </row>
    <row r="439" spans="1:16" ht="16.5" x14ac:dyDescent="0.35">
      <c r="A439" s="24" t="s">
        <v>4239</v>
      </c>
      <c r="B439" s="26" t="s">
        <v>4369</v>
      </c>
      <c r="C439" s="74">
        <v>195356</v>
      </c>
      <c r="D439" s="11" t="s">
        <v>2638</v>
      </c>
      <c r="E439" s="11" t="s">
        <v>2639</v>
      </c>
      <c r="F439" s="11" t="s">
        <v>1098</v>
      </c>
      <c r="G439" s="11" t="s">
        <v>1099</v>
      </c>
      <c r="H439" s="3"/>
      <c r="I439" s="3"/>
      <c r="J439" s="11">
        <v>97.74</v>
      </c>
      <c r="K439" s="11">
        <v>15.33</v>
      </c>
      <c r="L439" s="11" t="s">
        <v>17</v>
      </c>
      <c r="M439" s="3"/>
      <c r="N439" s="11" t="s">
        <v>2640</v>
      </c>
      <c r="O439" s="11"/>
      <c r="P439" s="17" t="s">
        <v>4234</v>
      </c>
    </row>
    <row r="440" spans="1:16" ht="16.5" x14ac:dyDescent="0.35">
      <c r="A440" s="24" t="s">
        <v>4239</v>
      </c>
      <c r="B440" s="26" t="s">
        <v>4370</v>
      </c>
      <c r="C440" s="74">
        <v>195357</v>
      </c>
      <c r="D440" s="11" t="s">
        <v>766</v>
      </c>
      <c r="E440" s="11" t="s">
        <v>767</v>
      </c>
      <c r="F440" s="11" t="s">
        <v>1102</v>
      </c>
      <c r="G440" s="11" t="s">
        <v>766</v>
      </c>
      <c r="H440" s="3"/>
      <c r="I440" s="3"/>
      <c r="J440" s="11">
        <v>97.87</v>
      </c>
      <c r="K440" s="11">
        <v>15.2</v>
      </c>
      <c r="L440" s="11" t="s">
        <v>17</v>
      </c>
      <c r="M440" s="3"/>
      <c r="N440" s="11" t="s">
        <v>2654</v>
      </c>
      <c r="O440" s="11"/>
      <c r="P440" s="17" t="s">
        <v>4234</v>
      </c>
    </row>
    <row r="441" spans="1:16" ht="16.5" x14ac:dyDescent="0.35">
      <c r="A441" s="24" t="s">
        <v>4239</v>
      </c>
      <c r="B441" s="26" t="s">
        <v>4371</v>
      </c>
      <c r="C441" s="74">
        <v>195358</v>
      </c>
      <c r="D441" s="11" t="s">
        <v>2668</v>
      </c>
      <c r="E441" s="11" t="s">
        <v>1106</v>
      </c>
      <c r="F441" s="11" t="s">
        <v>1104</v>
      </c>
      <c r="G441" s="11" t="s">
        <v>2655</v>
      </c>
      <c r="H441" s="3"/>
      <c r="I441" s="3"/>
      <c r="J441" s="11">
        <v>97.95</v>
      </c>
      <c r="K441" s="11">
        <v>15.28</v>
      </c>
      <c r="L441" s="11" t="s">
        <v>17</v>
      </c>
      <c r="M441" s="3"/>
      <c r="N441" s="11" t="s">
        <v>2669</v>
      </c>
      <c r="O441" s="11"/>
      <c r="P441" s="17" t="s">
        <v>4234</v>
      </c>
    </row>
    <row r="442" spans="1:16" ht="16.5" x14ac:dyDescent="0.35">
      <c r="A442" s="24" t="s">
        <v>4239</v>
      </c>
      <c r="B442" s="26" t="s">
        <v>4371</v>
      </c>
      <c r="C442" s="74">
        <v>195359</v>
      </c>
      <c r="D442" s="11" t="s">
        <v>2665</v>
      </c>
      <c r="E442" s="11" t="s">
        <v>2666</v>
      </c>
      <c r="F442" s="11" t="s">
        <v>1104</v>
      </c>
      <c r="G442" s="11" t="s">
        <v>2655</v>
      </c>
      <c r="H442" s="3"/>
      <c r="I442" s="3"/>
      <c r="J442" s="11">
        <v>97.97</v>
      </c>
      <c r="K442" s="11">
        <v>15.24</v>
      </c>
      <c r="L442" s="11" t="s">
        <v>17</v>
      </c>
      <c r="M442" s="3"/>
      <c r="N442" s="11" t="s">
        <v>2667</v>
      </c>
      <c r="O442" s="11"/>
      <c r="P442" s="17" t="s">
        <v>4234</v>
      </c>
    </row>
    <row r="443" spans="1:16" ht="16.5" x14ac:dyDescent="0.35">
      <c r="A443" s="24" t="s">
        <v>4239</v>
      </c>
      <c r="B443" s="26" t="s">
        <v>4371</v>
      </c>
      <c r="C443" s="74">
        <v>195360</v>
      </c>
      <c r="D443" s="11" t="s">
        <v>2662</v>
      </c>
      <c r="E443" s="11" t="s">
        <v>2663</v>
      </c>
      <c r="F443" s="11" t="s">
        <v>1104</v>
      </c>
      <c r="G443" s="11" t="s">
        <v>2655</v>
      </c>
      <c r="H443" s="3"/>
      <c r="I443" s="3"/>
      <c r="J443" s="11">
        <v>97.93</v>
      </c>
      <c r="K443" s="11">
        <v>15.26</v>
      </c>
      <c r="L443" s="11" t="s">
        <v>17</v>
      </c>
      <c r="M443" s="3"/>
      <c r="N443" s="11" t="s">
        <v>2664</v>
      </c>
      <c r="O443" s="11"/>
      <c r="P443" s="17" t="s">
        <v>4234</v>
      </c>
    </row>
    <row r="444" spans="1:16" ht="16.5" x14ac:dyDescent="0.35">
      <c r="A444" s="24" t="s">
        <v>4239</v>
      </c>
      <c r="B444" s="26" t="s">
        <v>4371</v>
      </c>
      <c r="C444" s="74">
        <v>195361</v>
      </c>
      <c r="D444" s="11" t="s">
        <v>2670</v>
      </c>
      <c r="E444" s="11" t="s">
        <v>2671</v>
      </c>
      <c r="F444" s="11" t="s">
        <v>1104</v>
      </c>
      <c r="G444" s="11" t="s">
        <v>2655</v>
      </c>
      <c r="H444" s="3"/>
      <c r="I444" s="3"/>
      <c r="J444" s="3"/>
      <c r="K444" s="3"/>
      <c r="L444" s="11" t="s">
        <v>17</v>
      </c>
      <c r="M444" s="3"/>
      <c r="N444" s="11" t="s">
        <v>2672</v>
      </c>
      <c r="O444" s="11"/>
      <c r="P444" s="17" t="s">
        <v>4234</v>
      </c>
    </row>
    <row r="445" spans="1:16" ht="16.5" x14ac:dyDescent="0.35">
      <c r="A445" s="24" t="s">
        <v>4239</v>
      </c>
      <c r="B445" s="26" t="s">
        <v>4371</v>
      </c>
      <c r="C445" s="74">
        <v>220212</v>
      </c>
      <c r="D445" s="11" t="s">
        <v>2658</v>
      </c>
      <c r="E445" s="11" t="s">
        <v>2659</v>
      </c>
      <c r="F445" s="11" t="s">
        <v>1104</v>
      </c>
      <c r="G445" s="11" t="s">
        <v>2655</v>
      </c>
      <c r="H445" s="3"/>
      <c r="I445" s="3"/>
      <c r="J445" s="3"/>
      <c r="K445" s="3"/>
      <c r="L445" s="11" t="s">
        <v>17</v>
      </c>
      <c r="M445" s="11" t="s">
        <v>1958</v>
      </c>
      <c r="N445" s="3"/>
      <c r="O445" s="11"/>
      <c r="P445" s="17" t="s">
        <v>4234</v>
      </c>
    </row>
    <row r="446" spans="1:16" ht="16.5" x14ac:dyDescent="0.35">
      <c r="A446" s="24" t="s">
        <v>4239</v>
      </c>
      <c r="B446" s="26" t="s">
        <v>4371</v>
      </c>
      <c r="C446" s="74">
        <v>220213</v>
      </c>
      <c r="D446" s="11" t="s">
        <v>2656</v>
      </c>
      <c r="E446" s="11" t="s">
        <v>2657</v>
      </c>
      <c r="F446" s="11" t="s">
        <v>1104</v>
      </c>
      <c r="G446" s="11" t="s">
        <v>2655</v>
      </c>
      <c r="H446" s="3"/>
      <c r="I446" s="3"/>
      <c r="J446" s="3"/>
      <c r="K446" s="3"/>
      <c r="L446" s="11" t="s">
        <v>17</v>
      </c>
      <c r="M446" s="11" t="s">
        <v>1958</v>
      </c>
      <c r="N446" s="3"/>
      <c r="O446" s="11"/>
      <c r="P446" s="17" t="s">
        <v>4234</v>
      </c>
    </row>
    <row r="447" spans="1:16" ht="16.5" x14ac:dyDescent="0.35">
      <c r="A447" s="24" t="s">
        <v>4239</v>
      </c>
      <c r="B447" s="26" t="s">
        <v>4371</v>
      </c>
      <c r="C447" s="74">
        <v>220214</v>
      </c>
      <c r="D447" s="11" t="s">
        <v>2660</v>
      </c>
      <c r="E447" s="11" t="s">
        <v>2661</v>
      </c>
      <c r="F447" s="11" t="s">
        <v>1104</v>
      </c>
      <c r="G447" s="11" t="s">
        <v>2655</v>
      </c>
      <c r="H447" s="3"/>
      <c r="I447" s="3"/>
      <c r="J447" s="3"/>
      <c r="K447" s="3"/>
      <c r="L447" s="11" t="s">
        <v>17</v>
      </c>
      <c r="M447" s="11" t="s">
        <v>1958</v>
      </c>
      <c r="N447" s="3"/>
      <c r="O447" s="11"/>
      <c r="P447" s="17" t="s">
        <v>4234</v>
      </c>
    </row>
    <row r="448" spans="1:16" ht="16.5" x14ac:dyDescent="0.35">
      <c r="A448" s="24" t="s">
        <v>4239</v>
      </c>
      <c r="B448" s="26" t="s">
        <v>4372</v>
      </c>
      <c r="C448" s="74">
        <v>195362</v>
      </c>
      <c r="D448" s="11" t="s">
        <v>1109</v>
      </c>
      <c r="E448" s="11" t="s">
        <v>1110</v>
      </c>
      <c r="F448" s="11" t="s">
        <v>1108</v>
      </c>
      <c r="G448" s="11" t="s">
        <v>1109</v>
      </c>
      <c r="H448" s="3"/>
      <c r="I448" s="3"/>
      <c r="J448" s="11">
        <v>97.85</v>
      </c>
      <c r="K448" s="11">
        <v>15.23</v>
      </c>
      <c r="L448" s="11" t="s">
        <v>17</v>
      </c>
      <c r="M448" s="3"/>
      <c r="N448" s="11" t="s">
        <v>2680</v>
      </c>
      <c r="O448" s="11"/>
      <c r="P448" s="17" t="s">
        <v>4234</v>
      </c>
    </row>
    <row r="449" spans="1:16" ht="16.5" x14ac:dyDescent="0.35">
      <c r="A449" s="24" t="s">
        <v>4239</v>
      </c>
      <c r="B449" s="26" t="s">
        <v>4372</v>
      </c>
      <c r="C449" s="74">
        <v>195363</v>
      </c>
      <c r="D449" s="11" t="s">
        <v>2673</v>
      </c>
      <c r="E449" s="11" t="s">
        <v>2674</v>
      </c>
      <c r="F449" s="11" t="s">
        <v>1108</v>
      </c>
      <c r="G449" s="11" t="s">
        <v>1109</v>
      </c>
      <c r="H449" s="3"/>
      <c r="I449" s="3"/>
      <c r="J449" s="11">
        <v>97.87</v>
      </c>
      <c r="K449" s="11">
        <v>15.23</v>
      </c>
      <c r="L449" s="11" t="s">
        <v>17</v>
      </c>
      <c r="M449" s="3"/>
      <c r="N449" s="11" t="s">
        <v>2675</v>
      </c>
      <c r="O449" s="11"/>
      <c r="P449" s="17" t="s">
        <v>4234</v>
      </c>
    </row>
    <row r="450" spans="1:16" ht="16.5" x14ac:dyDescent="0.35">
      <c r="A450" s="24" t="s">
        <v>4239</v>
      </c>
      <c r="B450" s="26" t="s">
        <v>4372</v>
      </c>
      <c r="C450" s="74">
        <v>195364</v>
      </c>
      <c r="D450" s="11" t="s">
        <v>2676</v>
      </c>
      <c r="E450" s="11" t="s">
        <v>2677</v>
      </c>
      <c r="F450" s="11" t="s">
        <v>1108</v>
      </c>
      <c r="G450" s="11" t="s">
        <v>1109</v>
      </c>
      <c r="H450" s="3"/>
      <c r="I450" s="3"/>
      <c r="J450" s="11">
        <v>97.89</v>
      </c>
      <c r="K450" s="11">
        <v>15.25</v>
      </c>
      <c r="L450" s="11" t="s">
        <v>17</v>
      </c>
      <c r="M450" s="11" t="s">
        <v>2678</v>
      </c>
      <c r="N450" s="11" t="s">
        <v>2679</v>
      </c>
      <c r="O450" s="11"/>
      <c r="P450" s="17" t="s">
        <v>4234</v>
      </c>
    </row>
    <row r="451" spans="1:16" ht="16.5" x14ac:dyDescent="0.35">
      <c r="A451" s="24" t="s">
        <v>4239</v>
      </c>
      <c r="B451" s="26" t="s">
        <v>4373</v>
      </c>
      <c r="C451" s="74">
        <v>195366</v>
      </c>
      <c r="D451" s="11" t="s">
        <v>1113</v>
      </c>
      <c r="E451" s="11" t="s">
        <v>1114</v>
      </c>
      <c r="F451" s="11" t="s">
        <v>1112</v>
      </c>
      <c r="G451" s="11" t="s">
        <v>1113</v>
      </c>
      <c r="H451" s="3"/>
      <c r="I451" s="3"/>
      <c r="J451" s="11">
        <v>97.78</v>
      </c>
      <c r="K451" s="11">
        <v>15.26</v>
      </c>
      <c r="L451" s="11" t="s">
        <v>17</v>
      </c>
      <c r="M451" s="3"/>
      <c r="N451" s="11" t="s">
        <v>2681</v>
      </c>
      <c r="O451" s="11"/>
      <c r="P451" s="17" t="s">
        <v>4234</v>
      </c>
    </row>
    <row r="452" spans="1:16" ht="16.5" x14ac:dyDescent="0.35">
      <c r="A452" s="24" t="s">
        <v>4239</v>
      </c>
      <c r="B452" s="26" t="s">
        <v>4373</v>
      </c>
      <c r="C452" s="74">
        <v>195367</v>
      </c>
      <c r="D452" s="11" t="s">
        <v>2682</v>
      </c>
      <c r="E452" s="11" t="s">
        <v>2683</v>
      </c>
      <c r="F452" s="11" t="s">
        <v>1112</v>
      </c>
      <c r="G452" s="11" t="s">
        <v>1113</v>
      </c>
      <c r="H452" s="3"/>
      <c r="I452" s="3"/>
      <c r="J452" s="11">
        <v>97.78</v>
      </c>
      <c r="K452" s="11">
        <v>15.3</v>
      </c>
      <c r="L452" s="11" t="s">
        <v>17</v>
      </c>
      <c r="M452" s="3"/>
      <c r="N452" s="11" t="s">
        <v>2684</v>
      </c>
      <c r="O452" s="11"/>
      <c r="P452" s="17" t="s">
        <v>4234</v>
      </c>
    </row>
    <row r="453" spans="1:16" ht="16.5" x14ac:dyDescent="0.35">
      <c r="A453" s="24" t="s">
        <v>4239</v>
      </c>
      <c r="B453" s="26" t="s">
        <v>4373</v>
      </c>
      <c r="C453" s="74">
        <v>220215</v>
      </c>
      <c r="D453" s="11" t="s">
        <v>2685</v>
      </c>
      <c r="E453" s="11" t="s">
        <v>2686</v>
      </c>
      <c r="F453" s="11" t="s">
        <v>1112</v>
      </c>
      <c r="G453" s="11" t="s">
        <v>1113</v>
      </c>
      <c r="H453" s="3"/>
      <c r="I453" s="3"/>
      <c r="J453" s="3"/>
      <c r="K453" s="3"/>
      <c r="L453" s="11" t="s">
        <v>17</v>
      </c>
      <c r="M453" s="11" t="s">
        <v>1958</v>
      </c>
      <c r="N453" s="3"/>
      <c r="O453" s="11"/>
      <c r="P453" s="17" t="s">
        <v>4234</v>
      </c>
    </row>
    <row r="454" spans="1:16" ht="16.5" x14ac:dyDescent="0.35">
      <c r="A454" s="24" t="s">
        <v>4239</v>
      </c>
      <c r="B454" s="26" t="s">
        <v>4374</v>
      </c>
      <c r="C454" s="74">
        <v>195368</v>
      </c>
      <c r="D454" s="11" t="s">
        <v>1117</v>
      </c>
      <c r="E454" s="11" t="s">
        <v>2700</v>
      </c>
      <c r="F454" s="11" t="s">
        <v>1116</v>
      </c>
      <c r="G454" s="11" t="s">
        <v>1117</v>
      </c>
      <c r="H454" s="3"/>
      <c r="I454" s="3"/>
      <c r="J454" s="11">
        <v>97.79</v>
      </c>
      <c r="K454" s="11">
        <v>15.38</v>
      </c>
      <c r="L454" s="11" t="s">
        <v>17</v>
      </c>
      <c r="M454" s="3"/>
      <c r="N454" s="11" t="s">
        <v>2701</v>
      </c>
      <c r="O454" s="11"/>
      <c r="P454" s="17" t="s">
        <v>4234</v>
      </c>
    </row>
    <row r="455" spans="1:16" ht="16.5" x14ac:dyDescent="0.35">
      <c r="A455" s="24" t="s">
        <v>4239</v>
      </c>
      <c r="B455" s="26" t="s">
        <v>4374</v>
      </c>
      <c r="C455" s="74">
        <v>195369</v>
      </c>
      <c r="D455" s="11" t="s">
        <v>2697</v>
      </c>
      <c r="E455" s="11" t="s">
        <v>2698</v>
      </c>
      <c r="F455" s="11" t="s">
        <v>1116</v>
      </c>
      <c r="G455" s="11" t="s">
        <v>1117</v>
      </c>
      <c r="H455" s="3"/>
      <c r="I455" s="3"/>
      <c r="J455" s="11">
        <v>97.79</v>
      </c>
      <c r="K455" s="11">
        <v>15.37</v>
      </c>
      <c r="L455" s="11" t="s">
        <v>17</v>
      </c>
      <c r="M455" s="3"/>
      <c r="N455" s="11" t="s">
        <v>2699</v>
      </c>
      <c r="O455" s="11"/>
      <c r="P455" s="17" t="s">
        <v>4234</v>
      </c>
    </row>
    <row r="456" spans="1:16" ht="16.5" x14ac:dyDescent="0.35">
      <c r="A456" s="24" t="s">
        <v>4239</v>
      </c>
      <c r="B456" s="26" t="s">
        <v>4374</v>
      </c>
      <c r="C456" s="74">
        <v>195370</v>
      </c>
      <c r="D456" s="11" t="s">
        <v>2687</v>
      </c>
      <c r="E456" s="11" t="s">
        <v>2688</v>
      </c>
      <c r="F456" s="11" t="s">
        <v>1116</v>
      </c>
      <c r="G456" s="11" t="s">
        <v>1117</v>
      </c>
      <c r="H456" s="3"/>
      <c r="I456" s="3"/>
      <c r="J456" s="11">
        <v>97.8</v>
      </c>
      <c r="K456" s="11">
        <v>15.35</v>
      </c>
      <c r="L456" s="11" t="s">
        <v>17</v>
      </c>
      <c r="M456" s="3"/>
      <c r="N456" s="11" t="s">
        <v>2689</v>
      </c>
      <c r="O456" s="11"/>
      <c r="P456" s="17" t="s">
        <v>4234</v>
      </c>
    </row>
    <row r="457" spans="1:16" ht="16.5" x14ac:dyDescent="0.35">
      <c r="A457" s="24" t="s">
        <v>4239</v>
      </c>
      <c r="B457" s="26" t="s">
        <v>4374</v>
      </c>
      <c r="C457" s="74">
        <v>195371</v>
      </c>
      <c r="D457" s="11" t="s">
        <v>2694</v>
      </c>
      <c r="E457" s="11" t="s">
        <v>2695</v>
      </c>
      <c r="F457" s="11" t="s">
        <v>1116</v>
      </c>
      <c r="G457" s="11" t="s">
        <v>1117</v>
      </c>
      <c r="H457" s="3"/>
      <c r="I457" s="3"/>
      <c r="J457" s="11">
        <v>97.81</v>
      </c>
      <c r="K457" s="11">
        <v>15.38</v>
      </c>
      <c r="L457" s="11" t="s">
        <v>17</v>
      </c>
      <c r="M457" s="3"/>
      <c r="N457" s="11" t="s">
        <v>2696</v>
      </c>
      <c r="O457" s="11"/>
      <c r="P457" s="17" t="s">
        <v>4234</v>
      </c>
    </row>
    <row r="458" spans="1:16" ht="16.5" x14ac:dyDescent="0.35">
      <c r="A458" s="24" t="s">
        <v>4239</v>
      </c>
      <c r="B458" s="26" t="s">
        <v>4374</v>
      </c>
      <c r="C458" s="74">
        <v>195375</v>
      </c>
      <c r="D458" s="11" t="s">
        <v>2702</v>
      </c>
      <c r="E458" s="11" t="s">
        <v>2703</v>
      </c>
      <c r="F458" s="11" t="s">
        <v>1116</v>
      </c>
      <c r="G458" s="11" t="s">
        <v>1117</v>
      </c>
      <c r="H458" s="3"/>
      <c r="I458" s="3"/>
      <c r="J458" s="11">
        <v>97.83</v>
      </c>
      <c r="K458" s="11">
        <v>15.37</v>
      </c>
      <c r="L458" s="11" t="s">
        <v>17</v>
      </c>
      <c r="M458" s="3"/>
      <c r="N458" s="11" t="s">
        <v>2704</v>
      </c>
      <c r="O458" s="11"/>
      <c r="P458" s="17" t="s">
        <v>4234</v>
      </c>
    </row>
    <row r="459" spans="1:16" ht="16.5" x14ac:dyDescent="0.35">
      <c r="A459" s="24" t="s">
        <v>4239</v>
      </c>
      <c r="B459" s="26" t="s">
        <v>4374</v>
      </c>
      <c r="C459" s="74">
        <v>218089</v>
      </c>
      <c r="D459" s="11" t="s">
        <v>2690</v>
      </c>
      <c r="E459" s="11" t="s">
        <v>2691</v>
      </c>
      <c r="F459" s="11" t="s">
        <v>1116</v>
      </c>
      <c r="G459" s="11" t="s">
        <v>1117</v>
      </c>
      <c r="H459" s="3"/>
      <c r="I459" s="3"/>
      <c r="J459" s="11">
        <v>97.83</v>
      </c>
      <c r="K459" s="11">
        <v>15.32</v>
      </c>
      <c r="L459" s="11" t="s">
        <v>2692</v>
      </c>
      <c r="M459" s="11" t="s">
        <v>2693</v>
      </c>
      <c r="N459" s="3"/>
      <c r="O459" s="11"/>
      <c r="P459" s="17" t="s">
        <v>4234</v>
      </c>
    </row>
    <row r="460" spans="1:16" ht="16.5" x14ac:dyDescent="0.35">
      <c r="A460" s="24" t="s">
        <v>4239</v>
      </c>
      <c r="B460" s="26" t="s">
        <v>4374</v>
      </c>
      <c r="C460" s="74">
        <v>220216</v>
      </c>
      <c r="D460" s="11" t="s">
        <v>2092</v>
      </c>
      <c r="E460" s="11" t="s">
        <v>2093</v>
      </c>
      <c r="F460" s="11" t="s">
        <v>1116</v>
      </c>
      <c r="G460" s="11" t="s">
        <v>1117</v>
      </c>
      <c r="H460" s="3"/>
      <c r="I460" s="3"/>
      <c r="J460" s="3"/>
      <c r="K460" s="3"/>
      <c r="L460" s="11" t="s">
        <v>17</v>
      </c>
      <c r="M460" s="11" t="s">
        <v>1958</v>
      </c>
      <c r="N460" s="3"/>
      <c r="O460" s="11"/>
      <c r="P460" s="17" t="s">
        <v>4234</v>
      </c>
    </row>
    <row r="461" spans="1:16" ht="16.5" x14ac:dyDescent="0.35">
      <c r="A461" s="24" t="s">
        <v>4239</v>
      </c>
      <c r="B461" s="26" t="s">
        <v>4374</v>
      </c>
      <c r="C461" s="74">
        <v>220217</v>
      </c>
      <c r="D461" s="11" t="s">
        <v>2151</v>
      </c>
      <c r="E461" s="11" t="s">
        <v>2152</v>
      </c>
      <c r="F461" s="11" t="s">
        <v>1116</v>
      </c>
      <c r="G461" s="11" t="s">
        <v>1117</v>
      </c>
      <c r="H461" s="3"/>
      <c r="I461" s="3"/>
      <c r="J461" s="3"/>
      <c r="K461" s="3"/>
      <c r="L461" s="11" t="s">
        <v>17</v>
      </c>
      <c r="M461" s="11" t="s">
        <v>1958</v>
      </c>
      <c r="N461" s="3"/>
      <c r="O461" s="11"/>
      <c r="P461" s="17" t="s">
        <v>4234</v>
      </c>
    </row>
    <row r="462" spans="1:16" ht="16.5" x14ac:dyDescent="0.35">
      <c r="A462" s="24" t="s">
        <v>4239</v>
      </c>
      <c r="B462" s="26" t="s">
        <v>4375</v>
      </c>
      <c r="C462" s="74">
        <v>195376</v>
      </c>
      <c r="D462" s="11" t="s">
        <v>2705</v>
      </c>
      <c r="E462" s="11" t="s">
        <v>2706</v>
      </c>
      <c r="F462" s="11" t="s">
        <v>1119</v>
      </c>
      <c r="G462" s="11" t="s">
        <v>1120</v>
      </c>
      <c r="H462" s="3"/>
      <c r="I462" s="3"/>
      <c r="J462" s="11">
        <v>97.86</v>
      </c>
      <c r="K462" s="11">
        <v>15.38</v>
      </c>
      <c r="L462" s="11" t="s">
        <v>17</v>
      </c>
      <c r="M462" s="3"/>
      <c r="N462" s="11" t="s">
        <v>2707</v>
      </c>
      <c r="O462" s="11"/>
      <c r="P462" s="17" t="s">
        <v>4234</v>
      </c>
    </row>
    <row r="463" spans="1:16" ht="16.5" x14ac:dyDescent="0.35">
      <c r="A463" s="24" t="s">
        <v>4239</v>
      </c>
      <c r="B463" s="26" t="s">
        <v>4375</v>
      </c>
      <c r="C463" s="74">
        <v>195378</v>
      </c>
      <c r="D463" s="11" t="s">
        <v>2708</v>
      </c>
      <c r="E463" s="11" t="s">
        <v>2709</v>
      </c>
      <c r="F463" s="11" t="s">
        <v>1119</v>
      </c>
      <c r="G463" s="11" t="s">
        <v>1120</v>
      </c>
      <c r="H463" s="3"/>
      <c r="I463" s="3"/>
      <c r="J463" s="11">
        <v>97.87</v>
      </c>
      <c r="K463" s="11">
        <v>15.34</v>
      </c>
      <c r="L463" s="11" t="s">
        <v>17</v>
      </c>
      <c r="M463" s="3"/>
      <c r="N463" s="11" t="s">
        <v>2710</v>
      </c>
      <c r="O463" s="11"/>
      <c r="P463" s="17" t="s">
        <v>4234</v>
      </c>
    </row>
    <row r="464" spans="1:16" ht="16.5" x14ac:dyDescent="0.35">
      <c r="A464" s="24" t="s">
        <v>4239</v>
      </c>
      <c r="B464" s="26" t="s">
        <v>4375</v>
      </c>
      <c r="C464" s="74">
        <v>195379</v>
      </c>
      <c r="D464" s="11" t="s">
        <v>2711</v>
      </c>
      <c r="E464" s="11" t="s">
        <v>2712</v>
      </c>
      <c r="F464" s="11" t="s">
        <v>1119</v>
      </c>
      <c r="G464" s="11" t="s">
        <v>1120</v>
      </c>
      <c r="H464" s="3"/>
      <c r="I464" s="3"/>
      <c r="J464" s="11">
        <v>97.95</v>
      </c>
      <c r="K464" s="11">
        <v>15.39</v>
      </c>
      <c r="L464" s="11" t="s">
        <v>17</v>
      </c>
      <c r="M464" s="3"/>
      <c r="N464" s="11" t="s">
        <v>2713</v>
      </c>
      <c r="O464" s="11"/>
      <c r="P464" s="17" t="s">
        <v>4234</v>
      </c>
    </row>
    <row r="465" spans="1:16" ht="16.5" x14ac:dyDescent="0.35">
      <c r="A465" s="24" t="s">
        <v>4239</v>
      </c>
      <c r="B465" s="26" t="s">
        <v>4375</v>
      </c>
      <c r="C465" s="74">
        <v>195380</v>
      </c>
      <c r="D465" s="11" t="s">
        <v>2714</v>
      </c>
      <c r="E465" s="11" t="s">
        <v>2715</v>
      </c>
      <c r="F465" s="11" t="s">
        <v>1119</v>
      </c>
      <c r="G465" s="11" t="s">
        <v>1120</v>
      </c>
      <c r="H465" s="3"/>
      <c r="I465" s="3"/>
      <c r="J465" s="11">
        <v>97.91</v>
      </c>
      <c r="K465" s="11">
        <v>15.33</v>
      </c>
      <c r="L465" s="11" t="s">
        <v>17</v>
      </c>
      <c r="M465" s="3"/>
      <c r="N465" s="11" t="s">
        <v>2716</v>
      </c>
      <c r="O465" s="11"/>
      <c r="P465" s="17" t="s">
        <v>4234</v>
      </c>
    </row>
    <row r="466" spans="1:16" ht="16.5" x14ac:dyDescent="0.35">
      <c r="A466" s="24" t="s">
        <v>4239</v>
      </c>
      <c r="B466" s="26" t="s">
        <v>4375</v>
      </c>
      <c r="C466" s="74">
        <v>195381</v>
      </c>
      <c r="D466" s="11" t="s">
        <v>2717</v>
      </c>
      <c r="E466" s="11" t="s">
        <v>2718</v>
      </c>
      <c r="F466" s="11" t="s">
        <v>1119</v>
      </c>
      <c r="G466" s="11" t="s">
        <v>1120</v>
      </c>
      <c r="H466" s="3"/>
      <c r="I466" s="3"/>
      <c r="J466" s="11">
        <v>97.84</v>
      </c>
      <c r="K466" s="11">
        <v>15.36</v>
      </c>
      <c r="L466" s="11" t="s">
        <v>17</v>
      </c>
      <c r="M466" s="3"/>
      <c r="N466" s="11" t="s">
        <v>2719</v>
      </c>
      <c r="O466" s="11"/>
      <c r="P466" s="17" t="s">
        <v>4234</v>
      </c>
    </row>
    <row r="467" spans="1:16" ht="16.5" x14ac:dyDescent="0.35">
      <c r="A467" s="24" t="s">
        <v>4239</v>
      </c>
      <c r="B467" s="26" t="s">
        <v>4375</v>
      </c>
      <c r="C467" s="74">
        <v>195382</v>
      </c>
      <c r="D467" s="11" t="s">
        <v>2720</v>
      </c>
      <c r="E467" s="11" t="s">
        <v>2721</v>
      </c>
      <c r="F467" s="11" t="s">
        <v>1119</v>
      </c>
      <c r="G467" s="11" t="s">
        <v>1120</v>
      </c>
      <c r="H467" s="3"/>
      <c r="I467" s="3"/>
      <c r="J467" s="11">
        <v>97.86</v>
      </c>
      <c r="K467" s="11">
        <v>15.36</v>
      </c>
      <c r="L467" s="11" t="s">
        <v>17</v>
      </c>
      <c r="M467" s="3"/>
      <c r="N467" s="11" t="s">
        <v>2722</v>
      </c>
      <c r="O467" s="11"/>
      <c r="P467" s="17" t="s">
        <v>4234</v>
      </c>
    </row>
    <row r="468" spans="1:16" ht="16.5" x14ac:dyDescent="0.35">
      <c r="A468" s="24" t="s">
        <v>4239</v>
      </c>
      <c r="B468" s="26" t="s">
        <v>4375</v>
      </c>
      <c r="C468" s="74">
        <v>218090</v>
      </c>
      <c r="D468" s="11" t="s">
        <v>850</v>
      </c>
      <c r="E468" s="11" t="s">
        <v>2723</v>
      </c>
      <c r="F468" s="11" t="s">
        <v>1119</v>
      </c>
      <c r="G468" s="11" t="s">
        <v>1120</v>
      </c>
      <c r="H468" s="3"/>
      <c r="I468" s="3"/>
      <c r="J468" s="11">
        <v>97.91</v>
      </c>
      <c r="K468" s="11">
        <v>15.35</v>
      </c>
      <c r="L468" s="11" t="s">
        <v>2692</v>
      </c>
      <c r="M468" s="11" t="s">
        <v>2693</v>
      </c>
      <c r="N468" s="3"/>
      <c r="O468" s="11"/>
      <c r="P468" s="17" t="s">
        <v>4234</v>
      </c>
    </row>
    <row r="469" spans="1:16" ht="16.5" x14ac:dyDescent="0.35">
      <c r="A469" s="24" t="s">
        <v>4239</v>
      </c>
      <c r="B469" s="26" t="s">
        <v>4375</v>
      </c>
      <c r="C469" s="74">
        <v>220218</v>
      </c>
      <c r="D469" s="11" t="s">
        <v>2138</v>
      </c>
      <c r="E469" s="11" t="s">
        <v>2139</v>
      </c>
      <c r="F469" s="11" t="s">
        <v>1119</v>
      </c>
      <c r="G469" s="11" t="s">
        <v>1120</v>
      </c>
      <c r="H469" s="3"/>
      <c r="I469" s="3"/>
      <c r="J469" s="3"/>
      <c r="K469" s="3"/>
      <c r="L469" s="11" t="s">
        <v>17</v>
      </c>
      <c r="M469" s="11" t="s">
        <v>1958</v>
      </c>
      <c r="N469" s="3"/>
      <c r="O469" s="11"/>
      <c r="P469" s="17" t="s">
        <v>4234</v>
      </c>
    </row>
    <row r="470" spans="1:16" ht="16.5" x14ac:dyDescent="0.35">
      <c r="A470" s="24" t="s">
        <v>4239</v>
      </c>
      <c r="B470" s="26" t="s">
        <v>4376</v>
      </c>
      <c r="C470" s="74">
        <v>195385</v>
      </c>
      <c r="D470" s="11" t="s">
        <v>1124</v>
      </c>
      <c r="E470" s="11" t="s">
        <v>1125</v>
      </c>
      <c r="F470" s="11" t="s">
        <v>1123</v>
      </c>
      <c r="G470" s="11" t="s">
        <v>1124</v>
      </c>
      <c r="H470" s="3"/>
      <c r="I470" s="3"/>
      <c r="J470" s="11">
        <v>97.86</v>
      </c>
      <c r="K470" s="11">
        <v>15.18</v>
      </c>
      <c r="L470" s="11" t="s">
        <v>17</v>
      </c>
      <c r="M470" s="3"/>
      <c r="N470" s="11" t="s">
        <v>2724</v>
      </c>
      <c r="O470" s="11"/>
      <c r="P470" s="17" t="s">
        <v>4234</v>
      </c>
    </row>
    <row r="471" spans="1:16" ht="16.5" x14ac:dyDescent="0.35">
      <c r="A471" s="24" t="s">
        <v>4239</v>
      </c>
      <c r="B471" s="26" t="s">
        <v>7181</v>
      </c>
      <c r="C471" s="74">
        <v>195388</v>
      </c>
      <c r="D471" s="11" t="s">
        <v>2725</v>
      </c>
      <c r="E471" s="11" t="s">
        <v>1129</v>
      </c>
      <c r="F471" s="11" t="s">
        <v>1127</v>
      </c>
      <c r="G471" s="11" t="s">
        <v>1128</v>
      </c>
      <c r="H471" s="3"/>
      <c r="I471" s="3"/>
      <c r="J471" s="11">
        <v>97.86</v>
      </c>
      <c r="K471" s="11">
        <v>15.51</v>
      </c>
      <c r="L471" s="11" t="s">
        <v>17</v>
      </c>
      <c r="M471" s="3"/>
      <c r="N471" s="11" t="s">
        <v>7404</v>
      </c>
      <c r="O471" s="11"/>
      <c r="P471" s="17" t="s">
        <v>4234</v>
      </c>
    </row>
    <row r="472" spans="1:16" ht="16.5" x14ac:dyDescent="0.35">
      <c r="A472" s="24" t="s">
        <v>4239</v>
      </c>
      <c r="B472" s="26" t="s">
        <v>7181</v>
      </c>
      <c r="C472" s="74">
        <v>195389</v>
      </c>
      <c r="D472" s="11" t="s">
        <v>2726</v>
      </c>
      <c r="E472" s="11" t="s">
        <v>2727</v>
      </c>
      <c r="F472" s="11" t="s">
        <v>1127</v>
      </c>
      <c r="G472" s="11" t="s">
        <v>1128</v>
      </c>
      <c r="H472" s="3"/>
      <c r="I472" s="3"/>
      <c r="J472" s="3"/>
      <c r="K472" s="3"/>
      <c r="L472" s="11" t="s">
        <v>17</v>
      </c>
      <c r="M472" s="3"/>
      <c r="N472" s="11" t="s">
        <v>7405</v>
      </c>
      <c r="O472" s="11"/>
      <c r="P472" s="17" t="s">
        <v>4234</v>
      </c>
    </row>
    <row r="473" spans="1:16" ht="16.5" x14ac:dyDescent="0.35">
      <c r="A473" s="24" t="s">
        <v>4239</v>
      </c>
      <c r="B473" s="26" t="s">
        <v>7181</v>
      </c>
      <c r="C473" s="74">
        <v>195390</v>
      </c>
      <c r="D473" s="11" t="s">
        <v>2138</v>
      </c>
      <c r="E473" s="11" t="s">
        <v>2139</v>
      </c>
      <c r="F473" s="11" t="s">
        <v>1127</v>
      </c>
      <c r="G473" s="11" t="s">
        <v>1128</v>
      </c>
      <c r="H473" s="3"/>
      <c r="I473" s="3"/>
      <c r="J473" s="11">
        <v>97.84</v>
      </c>
      <c r="K473" s="11">
        <v>15.53</v>
      </c>
      <c r="L473" s="11" t="s">
        <v>17</v>
      </c>
      <c r="M473" s="3"/>
      <c r="N473" s="11" t="s">
        <v>7406</v>
      </c>
      <c r="O473" s="11"/>
      <c r="P473" s="17" t="s">
        <v>4234</v>
      </c>
    </row>
    <row r="474" spans="1:16" ht="16.5" x14ac:dyDescent="0.35">
      <c r="A474" s="24" t="s">
        <v>4239</v>
      </c>
      <c r="B474" s="26" t="s">
        <v>4377</v>
      </c>
      <c r="C474" s="74">
        <v>195391</v>
      </c>
      <c r="D474" s="11" t="s">
        <v>2728</v>
      </c>
      <c r="E474" s="11" t="s">
        <v>1133</v>
      </c>
      <c r="F474" s="11" t="s">
        <v>1131</v>
      </c>
      <c r="G474" s="11" t="s">
        <v>1132</v>
      </c>
      <c r="H474" s="3"/>
      <c r="I474" s="3"/>
      <c r="J474" s="11">
        <v>97.87</v>
      </c>
      <c r="K474" s="11">
        <v>15.48</v>
      </c>
      <c r="L474" s="11" t="s">
        <v>17</v>
      </c>
      <c r="M474" s="3"/>
      <c r="N474" s="11" t="s">
        <v>2729</v>
      </c>
      <c r="O474" s="11"/>
      <c r="P474" s="17" t="s">
        <v>4234</v>
      </c>
    </row>
    <row r="475" spans="1:16" ht="16.5" x14ac:dyDescent="0.35">
      <c r="A475" s="24" t="s">
        <v>4239</v>
      </c>
      <c r="B475" s="26" t="s">
        <v>4377</v>
      </c>
      <c r="C475" s="74">
        <v>195392</v>
      </c>
      <c r="D475" s="11" t="s">
        <v>2730</v>
      </c>
      <c r="E475" s="11" t="s">
        <v>1925</v>
      </c>
      <c r="F475" s="11" t="s">
        <v>1131</v>
      </c>
      <c r="G475" s="11" t="s">
        <v>1132</v>
      </c>
      <c r="H475" s="3"/>
      <c r="I475" s="3"/>
      <c r="J475" s="11">
        <v>97.9</v>
      </c>
      <c r="K475" s="11">
        <v>15.52</v>
      </c>
      <c r="L475" s="11" t="s">
        <v>17</v>
      </c>
      <c r="M475" s="3"/>
      <c r="N475" s="11" t="s">
        <v>2731</v>
      </c>
      <c r="O475" s="11"/>
      <c r="P475" s="17" t="s">
        <v>4234</v>
      </c>
    </row>
    <row r="476" spans="1:16" ht="16.5" x14ac:dyDescent="0.35">
      <c r="A476" s="24" t="s">
        <v>4239</v>
      </c>
      <c r="B476" s="26" t="s">
        <v>4377</v>
      </c>
      <c r="C476" s="74">
        <v>195393</v>
      </c>
      <c r="D476" s="11" t="s">
        <v>2732</v>
      </c>
      <c r="E476" s="11" t="s">
        <v>2733</v>
      </c>
      <c r="F476" s="11" t="s">
        <v>1131</v>
      </c>
      <c r="G476" s="11" t="s">
        <v>1132</v>
      </c>
      <c r="H476" s="3"/>
      <c r="I476" s="3"/>
      <c r="J476" s="11">
        <v>97.91</v>
      </c>
      <c r="K476" s="11">
        <v>15.49</v>
      </c>
      <c r="L476" s="11" t="s">
        <v>17</v>
      </c>
      <c r="M476" s="3"/>
      <c r="N476" s="11" t="s">
        <v>2734</v>
      </c>
      <c r="O476" s="11"/>
      <c r="P476" s="17" t="s">
        <v>4234</v>
      </c>
    </row>
    <row r="477" spans="1:16" ht="16.5" x14ac:dyDescent="0.35">
      <c r="A477" s="24" t="s">
        <v>4239</v>
      </c>
      <c r="B477" s="26" t="s">
        <v>4377</v>
      </c>
      <c r="C477" s="74">
        <v>195394</v>
      </c>
      <c r="D477" s="11" t="s">
        <v>2735</v>
      </c>
      <c r="E477" s="11" t="s">
        <v>2736</v>
      </c>
      <c r="F477" s="11" t="s">
        <v>1131</v>
      </c>
      <c r="G477" s="11" t="s">
        <v>1132</v>
      </c>
      <c r="H477" s="3"/>
      <c r="I477" s="3"/>
      <c r="J477" s="11">
        <v>97.99</v>
      </c>
      <c r="K477" s="11">
        <v>15.5</v>
      </c>
      <c r="L477" s="11" t="s">
        <v>17</v>
      </c>
      <c r="M477" s="3"/>
      <c r="N477" s="11" t="s">
        <v>2737</v>
      </c>
      <c r="O477" s="11"/>
      <c r="P477" s="17" t="s">
        <v>4234</v>
      </c>
    </row>
    <row r="478" spans="1:16" ht="16.5" x14ac:dyDescent="0.35">
      <c r="A478" s="24" t="s">
        <v>4239</v>
      </c>
      <c r="B478" s="26" t="s">
        <v>4377</v>
      </c>
      <c r="C478" s="74">
        <v>195395</v>
      </c>
      <c r="D478" s="11" t="s">
        <v>2738</v>
      </c>
      <c r="E478" s="11" t="s">
        <v>2739</v>
      </c>
      <c r="F478" s="11" t="s">
        <v>1131</v>
      </c>
      <c r="G478" s="11" t="s">
        <v>1132</v>
      </c>
      <c r="H478" s="3"/>
      <c r="I478" s="3"/>
      <c r="J478" s="11">
        <v>97.98</v>
      </c>
      <c r="K478" s="11">
        <v>15.52</v>
      </c>
      <c r="L478" s="11" t="s">
        <v>17</v>
      </c>
      <c r="M478" s="3"/>
      <c r="N478" s="11" t="s">
        <v>2740</v>
      </c>
      <c r="O478" s="11"/>
      <c r="P478" s="17" t="s">
        <v>4234</v>
      </c>
    </row>
    <row r="479" spans="1:16" ht="16.5" x14ac:dyDescent="0.35">
      <c r="A479" s="24" t="s">
        <v>4239</v>
      </c>
      <c r="B479" s="26" t="s">
        <v>4377</v>
      </c>
      <c r="C479" s="74">
        <v>220219</v>
      </c>
      <c r="D479" s="11" t="s">
        <v>2741</v>
      </c>
      <c r="E479" s="11" t="s">
        <v>2742</v>
      </c>
      <c r="F479" s="11" t="s">
        <v>1131</v>
      </c>
      <c r="G479" s="11" t="s">
        <v>1132</v>
      </c>
      <c r="H479" s="3"/>
      <c r="I479" s="3"/>
      <c r="J479" s="3"/>
      <c r="K479" s="3"/>
      <c r="L479" s="11" t="s">
        <v>17</v>
      </c>
      <c r="M479" s="11" t="s">
        <v>1958</v>
      </c>
      <c r="N479" s="3"/>
      <c r="O479" s="11"/>
      <c r="P479" s="17" t="s">
        <v>4234</v>
      </c>
    </row>
    <row r="480" spans="1:16" ht="16.5" x14ac:dyDescent="0.35">
      <c r="A480" s="24" t="s">
        <v>4239</v>
      </c>
      <c r="B480" s="26" t="s">
        <v>4378</v>
      </c>
      <c r="C480" s="74">
        <v>195396</v>
      </c>
      <c r="D480" s="11" t="s">
        <v>2283</v>
      </c>
      <c r="E480" s="11" t="s">
        <v>1137</v>
      </c>
      <c r="F480" s="11" t="s">
        <v>1135</v>
      </c>
      <c r="G480" s="11" t="s">
        <v>1136</v>
      </c>
      <c r="H480" s="3"/>
      <c r="I480" s="3"/>
      <c r="J480" s="11">
        <v>97.78</v>
      </c>
      <c r="K480" s="11">
        <v>15.52</v>
      </c>
      <c r="L480" s="11" t="s">
        <v>17</v>
      </c>
      <c r="M480" s="3"/>
      <c r="N480" s="11" t="s">
        <v>2746</v>
      </c>
      <c r="O480" s="11"/>
      <c r="P480" s="17" t="s">
        <v>4234</v>
      </c>
    </row>
    <row r="481" spans="1:16" ht="16.5" x14ac:dyDescent="0.35">
      <c r="A481" s="24" t="s">
        <v>4239</v>
      </c>
      <c r="B481" s="26" t="s">
        <v>4378</v>
      </c>
      <c r="C481" s="74">
        <v>195397</v>
      </c>
      <c r="D481" s="11" t="s">
        <v>2743</v>
      </c>
      <c r="E481" s="11" t="s">
        <v>2744</v>
      </c>
      <c r="F481" s="11" t="s">
        <v>1135</v>
      </c>
      <c r="G481" s="11" t="s">
        <v>1136</v>
      </c>
      <c r="H481" s="3"/>
      <c r="I481" s="3"/>
      <c r="J481" s="11">
        <v>97.77</v>
      </c>
      <c r="K481" s="11">
        <v>15.53</v>
      </c>
      <c r="L481" s="11" t="s">
        <v>17</v>
      </c>
      <c r="M481" s="3"/>
      <c r="N481" s="11" t="s">
        <v>2745</v>
      </c>
      <c r="O481" s="11"/>
      <c r="P481" s="17" t="s">
        <v>4234</v>
      </c>
    </row>
    <row r="482" spans="1:16" ht="16.5" x14ac:dyDescent="0.35">
      <c r="A482" s="24" t="s">
        <v>4239</v>
      </c>
      <c r="B482" s="26" t="s">
        <v>4379</v>
      </c>
      <c r="C482" s="74">
        <v>195398</v>
      </c>
      <c r="D482" s="11" t="s">
        <v>2750</v>
      </c>
      <c r="E482" s="11" t="s">
        <v>2751</v>
      </c>
      <c r="F482" s="11" t="s">
        <v>1139</v>
      </c>
      <c r="G482" s="11" t="s">
        <v>1140</v>
      </c>
      <c r="H482" s="3"/>
      <c r="I482" s="3"/>
      <c r="J482" s="11">
        <v>97.65</v>
      </c>
      <c r="K482" s="11">
        <v>15.55</v>
      </c>
      <c r="L482" s="11" t="s">
        <v>17</v>
      </c>
      <c r="M482" s="3"/>
      <c r="N482" s="11" t="s">
        <v>2752</v>
      </c>
      <c r="O482" s="11"/>
      <c r="P482" s="17" t="s">
        <v>4234</v>
      </c>
    </row>
    <row r="483" spans="1:16" ht="16.5" x14ac:dyDescent="0.35">
      <c r="A483" s="24" t="s">
        <v>4239</v>
      </c>
      <c r="B483" s="26" t="s">
        <v>4379</v>
      </c>
      <c r="C483" s="74">
        <v>195399</v>
      </c>
      <c r="D483" s="11" t="s">
        <v>2753</v>
      </c>
      <c r="E483" s="11" t="s">
        <v>2754</v>
      </c>
      <c r="F483" s="11" t="s">
        <v>1139</v>
      </c>
      <c r="G483" s="11" t="s">
        <v>1140</v>
      </c>
      <c r="H483" s="3"/>
      <c r="I483" s="3"/>
      <c r="J483" s="11">
        <v>97.66</v>
      </c>
      <c r="K483" s="11">
        <v>15.5</v>
      </c>
      <c r="L483" s="11" t="s">
        <v>17</v>
      </c>
      <c r="M483" s="3"/>
      <c r="N483" s="11" t="s">
        <v>2755</v>
      </c>
      <c r="O483" s="11"/>
      <c r="P483" s="17" t="s">
        <v>4234</v>
      </c>
    </row>
    <row r="484" spans="1:16" ht="16.5" x14ac:dyDescent="0.35">
      <c r="A484" s="24" t="s">
        <v>4239</v>
      </c>
      <c r="B484" s="26" t="s">
        <v>4379</v>
      </c>
      <c r="C484" s="74">
        <v>195400</v>
      </c>
      <c r="D484" s="11" t="s">
        <v>2747</v>
      </c>
      <c r="E484" s="11" t="s">
        <v>2748</v>
      </c>
      <c r="F484" s="11" t="s">
        <v>1139</v>
      </c>
      <c r="G484" s="11" t="s">
        <v>1140</v>
      </c>
      <c r="H484" s="3"/>
      <c r="I484" s="3"/>
      <c r="J484" s="11">
        <v>97.66</v>
      </c>
      <c r="K484" s="11">
        <v>15.54</v>
      </c>
      <c r="L484" s="11" t="s">
        <v>17</v>
      </c>
      <c r="M484" s="3"/>
      <c r="N484" s="11" t="s">
        <v>2749</v>
      </c>
      <c r="O484" s="11"/>
      <c r="P484" s="17" t="s">
        <v>4234</v>
      </c>
    </row>
    <row r="485" spans="1:16" ht="16.5" x14ac:dyDescent="0.35">
      <c r="A485" s="24" t="s">
        <v>4239</v>
      </c>
      <c r="B485" s="26" t="s">
        <v>4380</v>
      </c>
      <c r="C485" s="74">
        <v>195401</v>
      </c>
      <c r="D485" s="11" t="s">
        <v>2756</v>
      </c>
      <c r="E485" s="11" t="s">
        <v>1145</v>
      </c>
      <c r="F485" s="11" t="s">
        <v>1143</v>
      </c>
      <c r="G485" s="11" t="s">
        <v>1144</v>
      </c>
      <c r="H485" s="3"/>
      <c r="I485" s="3"/>
      <c r="J485" s="11">
        <v>97.82</v>
      </c>
      <c r="K485" s="11">
        <v>15.65</v>
      </c>
      <c r="L485" s="11" t="s">
        <v>17</v>
      </c>
      <c r="M485" s="3"/>
      <c r="N485" s="11" t="s">
        <v>2757</v>
      </c>
      <c r="O485" s="11"/>
      <c r="P485" s="17" t="s">
        <v>4234</v>
      </c>
    </row>
    <row r="486" spans="1:16" ht="16.5" x14ac:dyDescent="0.35">
      <c r="A486" s="24" t="s">
        <v>4239</v>
      </c>
      <c r="B486" s="26" t="s">
        <v>4380</v>
      </c>
      <c r="C486" s="74">
        <v>195405</v>
      </c>
      <c r="D486" s="11" t="s">
        <v>2758</v>
      </c>
      <c r="E486" s="11" t="s">
        <v>2759</v>
      </c>
      <c r="F486" s="11" t="s">
        <v>1143</v>
      </c>
      <c r="G486" s="11" t="s">
        <v>1144</v>
      </c>
      <c r="H486" s="3"/>
      <c r="I486" s="3"/>
      <c r="J486" s="3"/>
      <c r="K486" s="3"/>
      <c r="L486" s="11" t="s">
        <v>17</v>
      </c>
      <c r="M486" s="3"/>
      <c r="N486" s="11" t="s">
        <v>2760</v>
      </c>
      <c r="O486" s="11"/>
      <c r="P486" s="17" t="s">
        <v>4234</v>
      </c>
    </row>
    <row r="487" spans="1:16" ht="16.5" x14ac:dyDescent="0.35">
      <c r="A487" s="24" t="s">
        <v>4239</v>
      </c>
      <c r="B487" s="26" t="s">
        <v>4380</v>
      </c>
      <c r="C487" s="74">
        <v>195407</v>
      </c>
      <c r="D487" s="11" t="s">
        <v>2761</v>
      </c>
      <c r="E487" s="11" t="s">
        <v>2762</v>
      </c>
      <c r="F487" s="11" t="s">
        <v>1143</v>
      </c>
      <c r="G487" s="11" t="s">
        <v>1144</v>
      </c>
      <c r="H487" s="3"/>
      <c r="I487" s="3"/>
      <c r="J487" s="11">
        <v>97.84</v>
      </c>
      <c r="K487" s="11">
        <v>15.62</v>
      </c>
      <c r="L487" s="11" t="s">
        <v>17</v>
      </c>
      <c r="M487" s="3"/>
      <c r="N487" s="11" t="s">
        <v>2763</v>
      </c>
      <c r="O487" s="11"/>
      <c r="P487" s="17" t="s">
        <v>4234</v>
      </c>
    </row>
    <row r="488" spans="1:16" ht="16.5" x14ac:dyDescent="0.35">
      <c r="A488" s="24" t="s">
        <v>4239</v>
      </c>
      <c r="B488" s="26" t="s">
        <v>4380</v>
      </c>
      <c r="C488" s="74">
        <v>195408</v>
      </c>
      <c r="D488" s="11" t="s">
        <v>1968</v>
      </c>
      <c r="E488" s="11" t="s">
        <v>1969</v>
      </c>
      <c r="F488" s="11" t="s">
        <v>1143</v>
      </c>
      <c r="G488" s="11" t="s">
        <v>1144</v>
      </c>
      <c r="H488" s="3"/>
      <c r="I488" s="3"/>
      <c r="J488" s="3"/>
      <c r="K488" s="3"/>
      <c r="L488" s="11" t="s">
        <v>17</v>
      </c>
      <c r="M488" s="3"/>
      <c r="N488" s="11" t="s">
        <v>2764</v>
      </c>
      <c r="O488" s="11"/>
      <c r="P488" s="17" t="s">
        <v>4234</v>
      </c>
    </row>
    <row r="489" spans="1:16" ht="16.5" x14ac:dyDescent="0.35">
      <c r="A489" s="24" t="s">
        <v>4239</v>
      </c>
      <c r="B489" s="26" t="s">
        <v>4380</v>
      </c>
      <c r="C489" s="74">
        <v>220220</v>
      </c>
      <c r="D489" s="11" t="s">
        <v>2765</v>
      </c>
      <c r="E489" s="11" t="s">
        <v>2766</v>
      </c>
      <c r="F489" s="11" t="s">
        <v>1143</v>
      </c>
      <c r="G489" s="11" t="s">
        <v>1144</v>
      </c>
      <c r="H489" s="3"/>
      <c r="I489" s="3"/>
      <c r="J489" s="3"/>
      <c r="K489" s="3"/>
      <c r="L489" s="11" t="s">
        <v>17</v>
      </c>
      <c r="M489" s="11" t="s">
        <v>1958</v>
      </c>
      <c r="N489" s="3"/>
      <c r="O489" s="11"/>
      <c r="P489" s="17" t="s">
        <v>4234</v>
      </c>
    </row>
    <row r="490" spans="1:16" ht="16.5" x14ac:dyDescent="0.35">
      <c r="A490" s="24" t="s">
        <v>4239</v>
      </c>
      <c r="B490" s="26" t="s">
        <v>4380</v>
      </c>
      <c r="C490" s="74">
        <v>220221</v>
      </c>
      <c r="D490" s="11" t="s">
        <v>2767</v>
      </c>
      <c r="E490" s="11" t="s">
        <v>2768</v>
      </c>
      <c r="F490" s="11" t="s">
        <v>1143</v>
      </c>
      <c r="G490" s="11" t="s">
        <v>1144</v>
      </c>
      <c r="H490" s="3"/>
      <c r="I490" s="3"/>
      <c r="J490" s="3"/>
      <c r="K490" s="3"/>
      <c r="L490" s="11" t="s">
        <v>17</v>
      </c>
      <c r="M490" s="11" t="s">
        <v>1958</v>
      </c>
      <c r="N490" s="3"/>
      <c r="O490" s="11"/>
      <c r="P490" s="17" t="s">
        <v>4234</v>
      </c>
    </row>
    <row r="491" spans="1:16" ht="16.5" x14ac:dyDescent="0.35">
      <c r="A491" s="24" t="s">
        <v>4239</v>
      </c>
      <c r="B491" s="26" t="s">
        <v>4381</v>
      </c>
      <c r="C491" s="74">
        <v>195411</v>
      </c>
      <c r="D491" s="11" t="s">
        <v>2769</v>
      </c>
      <c r="E491" s="11" t="s">
        <v>1149</v>
      </c>
      <c r="F491" s="11" t="s">
        <v>1147</v>
      </c>
      <c r="G491" s="11" t="s">
        <v>1148</v>
      </c>
      <c r="H491" s="3"/>
      <c r="I491" s="3"/>
      <c r="J491" s="11">
        <v>97.79</v>
      </c>
      <c r="K491" s="11">
        <v>15.45</v>
      </c>
      <c r="L491" s="11" t="s">
        <v>17</v>
      </c>
      <c r="M491" s="3"/>
      <c r="N491" s="11" t="s">
        <v>2770</v>
      </c>
      <c r="O491" s="11"/>
      <c r="P491" s="17" t="s">
        <v>4234</v>
      </c>
    </row>
    <row r="492" spans="1:16" ht="16.5" x14ac:dyDescent="0.35">
      <c r="A492" s="24" t="s">
        <v>4239</v>
      </c>
      <c r="B492" s="26" t="s">
        <v>4382</v>
      </c>
      <c r="C492" s="74">
        <v>195412</v>
      </c>
      <c r="D492" s="11" t="s">
        <v>2779</v>
      </c>
      <c r="E492" s="11" t="s">
        <v>1153</v>
      </c>
      <c r="F492" s="11" t="s">
        <v>1151</v>
      </c>
      <c r="G492" s="11" t="s">
        <v>1152</v>
      </c>
      <c r="H492" s="3"/>
      <c r="I492" s="3"/>
      <c r="J492" s="11">
        <v>97.78</v>
      </c>
      <c r="K492" s="11">
        <v>15.57</v>
      </c>
      <c r="L492" s="11" t="s">
        <v>17</v>
      </c>
      <c r="M492" s="3"/>
      <c r="N492" s="11" t="s">
        <v>2780</v>
      </c>
      <c r="O492" s="11"/>
      <c r="P492" s="17" t="s">
        <v>4234</v>
      </c>
    </row>
    <row r="493" spans="1:16" ht="16.5" x14ac:dyDescent="0.35">
      <c r="A493" s="24" t="s">
        <v>4239</v>
      </c>
      <c r="B493" s="26" t="s">
        <v>4382</v>
      </c>
      <c r="C493" s="74">
        <v>195413</v>
      </c>
      <c r="D493" s="11" t="s">
        <v>2776</v>
      </c>
      <c r="E493" s="11" t="s">
        <v>2777</v>
      </c>
      <c r="F493" s="11" t="s">
        <v>1151</v>
      </c>
      <c r="G493" s="11" t="s">
        <v>1152</v>
      </c>
      <c r="H493" s="3"/>
      <c r="I493" s="3"/>
      <c r="J493" s="3"/>
      <c r="K493" s="3"/>
      <c r="L493" s="11" t="s">
        <v>17</v>
      </c>
      <c r="M493" s="3"/>
      <c r="N493" s="11" t="s">
        <v>2778</v>
      </c>
      <c r="O493" s="11"/>
      <c r="P493" s="17" t="s">
        <v>4234</v>
      </c>
    </row>
    <row r="494" spans="1:16" ht="16.5" x14ac:dyDescent="0.35">
      <c r="A494" s="24" t="s">
        <v>4239</v>
      </c>
      <c r="B494" s="26" t="s">
        <v>4382</v>
      </c>
      <c r="C494" s="74">
        <v>195415</v>
      </c>
      <c r="D494" s="11" t="s">
        <v>2781</v>
      </c>
      <c r="E494" s="11" t="s">
        <v>2782</v>
      </c>
      <c r="F494" s="11" t="s">
        <v>1151</v>
      </c>
      <c r="G494" s="11" t="s">
        <v>1152</v>
      </c>
      <c r="H494" s="3"/>
      <c r="I494" s="3"/>
      <c r="J494" s="11">
        <v>97.74</v>
      </c>
      <c r="K494" s="11">
        <v>15.6</v>
      </c>
      <c r="L494" s="11" t="s">
        <v>17</v>
      </c>
      <c r="M494" s="3"/>
      <c r="N494" s="11" t="s">
        <v>2783</v>
      </c>
      <c r="O494" s="11"/>
      <c r="P494" s="17" t="s">
        <v>4234</v>
      </c>
    </row>
    <row r="495" spans="1:16" ht="16.5" x14ac:dyDescent="0.35">
      <c r="A495" s="24" t="s">
        <v>4239</v>
      </c>
      <c r="B495" s="26" t="s">
        <v>4382</v>
      </c>
      <c r="C495" s="74">
        <v>195416</v>
      </c>
      <c r="D495" s="11" t="s">
        <v>2773</v>
      </c>
      <c r="E495" s="11" t="s">
        <v>2774</v>
      </c>
      <c r="F495" s="11" t="s">
        <v>1151</v>
      </c>
      <c r="G495" s="11" t="s">
        <v>1152</v>
      </c>
      <c r="H495" s="3"/>
      <c r="I495" s="3"/>
      <c r="J495" s="11">
        <v>97.82</v>
      </c>
      <c r="K495" s="11">
        <v>15.55</v>
      </c>
      <c r="L495" s="11" t="s">
        <v>17</v>
      </c>
      <c r="M495" s="3"/>
      <c r="N495" s="11" t="s">
        <v>2775</v>
      </c>
      <c r="O495" s="11"/>
      <c r="P495" s="17" t="s">
        <v>4234</v>
      </c>
    </row>
    <row r="496" spans="1:16" ht="16.5" x14ac:dyDescent="0.35">
      <c r="A496" s="24" t="s">
        <v>4239</v>
      </c>
      <c r="B496" s="26" t="s">
        <v>4382</v>
      </c>
      <c r="C496" s="74">
        <v>220222</v>
      </c>
      <c r="D496" s="11" t="s">
        <v>2771</v>
      </c>
      <c r="E496" s="11" t="s">
        <v>2772</v>
      </c>
      <c r="F496" s="11" t="s">
        <v>1151</v>
      </c>
      <c r="G496" s="11" t="s">
        <v>1152</v>
      </c>
      <c r="H496" s="3"/>
      <c r="I496" s="3"/>
      <c r="J496" s="3"/>
      <c r="K496" s="3"/>
      <c r="L496" s="11" t="s">
        <v>17</v>
      </c>
      <c r="M496" s="11" t="s">
        <v>1958</v>
      </c>
      <c r="N496" s="3"/>
      <c r="O496" s="11"/>
      <c r="P496" s="17" t="s">
        <v>4234</v>
      </c>
    </row>
    <row r="497" spans="1:16" ht="16.5" x14ac:dyDescent="0.35">
      <c r="A497" s="24" t="s">
        <v>4239</v>
      </c>
      <c r="B497" s="26" t="s">
        <v>4383</v>
      </c>
      <c r="C497" s="74">
        <v>195417</v>
      </c>
      <c r="D497" s="11" t="s">
        <v>2787</v>
      </c>
      <c r="E497" s="11" t="s">
        <v>1157</v>
      </c>
      <c r="F497" s="11" t="s">
        <v>1155</v>
      </c>
      <c r="G497" s="11" t="s">
        <v>1156</v>
      </c>
      <c r="H497" s="3"/>
      <c r="I497" s="3"/>
      <c r="J497" s="11">
        <v>97.9</v>
      </c>
      <c r="K497" s="11">
        <v>15.57</v>
      </c>
      <c r="L497" s="11" t="s">
        <v>17</v>
      </c>
      <c r="M497" s="3"/>
      <c r="N497" s="11" t="s">
        <v>2788</v>
      </c>
      <c r="O497" s="11"/>
      <c r="P497" s="17" t="s">
        <v>4234</v>
      </c>
    </row>
    <row r="498" spans="1:16" ht="16.5" x14ac:dyDescent="0.35">
      <c r="A498" s="24" t="s">
        <v>4239</v>
      </c>
      <c r="B498" s="26" t="s">
        <v>4383</v>
      </c>
      <c r="C498" s="74">
        <v>195418</v>
      </c>
      <c r="D498" s="11" t="s">
        <v>2798</v>
      </c>
      <c r="E498" s="11" t="s">
        <v>2799</v>
      </c>
      <c r="F498" s="11" t="s">
        <v>1155</v>
      </c>
      <c r="G498" s="11" t="s">
        <v>1156</v>
      </c>
      <c r="H498" s="3"/>
      <c r="I498" s="3"/>
      <c r="J498" s="3"/>
      <c r="K498" s="3"/>
      <c r="L498" s="11" t="s">
        <v>17</v>
      </c>
      <c r="M498" s="3"/>
      <c r="N498" s="11" t="s">
        <v>2800</v>
      </c>
      <c r="O498" s="11"/>
      <c r="P498" s="17" t="s">
        <v>4234</v>
      </c>
    </row>
    <row r="499" spans="1:16" ht="16.5" x14ac:dyDescent="0.35">
      <c r="A499" s="24" t="s">
        <v>4239</v>
      </c>
      <c r="B499" s="26" t="s">
        <v>4383</v>
      </c>
      <c r="C499" s="74">
        <v>195419</v>
      </c>
      <c r="D499" s="11" t="s">
        <v>2795</v>
      </c>
      <c r="E499" s="11" t="s">
        <v>2796</v>
      </c>
      <c r="F499" s="11" t="s">
        <v>1155</v>
      </c>
      <c r="G499" s="11" t="s">
        <v>1156</v>
      </c>
      <c r="H499" s="3"/>
      <c r="I499" s="3"/>
      <c r="J499" s="11">
        <v>97.93</v>
      </c>
      <c r="K499" s="11">
        <v>15.58</v>
      </c>
      <c r="L499" s="11" t="s">
        <v>17</v>
      </c>
      <c r="M499" s="3"/>
      <c r="N499" s="11" t="s">
        <v>2797</v>
      </c>
      <c r="O499" s="11"/>
      <c r="P499" s="17" t="s">
        <v>4234</v>
      </c>
    </row>
    <row r="500" spans="1:16" ht="16.5" x14ac:dyDescent="0.35">
      <c r="A500" s="24" t="s">
        <v>4239</v>
      </c>
      <c r="B500" s="26" t="s">
        <v>4383</v>
      </c>
      <c r="C500" s="74">
        <v>195420</v>
      </c>
      <c r="D500" s="11" t="s">
        <v>2792</v>
      </c>
      <c r="E500" s="11" t="s">
        <v>2793</v>
      </c>
      <c r="F500" s="11" t="s">
        <v>1155</v>
      </c>
      <c r="G500" s="11" t="s">
        <v>1156</v>
      </c>
      <c r="H500" s="3"/>
      <c r="I500" s="3"/>
      <c r="J500" s="11">
        <v>97.94</v>
      </c>
      <c r="K500" s="11">
        <v>15.59</v>
      </c>
      <c r="L500" s="11" t="s">
        <v>17</v>
      </c>
      <c r="M500" s="3"/>
      <c r="N500" s="11" t="s">
        <v>2794</v>
      </c>
      <c r="O500" s="11"/>
      <c r="P500" s="17" t="s">
        <v>4234</v>
      </c>
    </row>
    <row r="501" spans="1:16" ht="16.5" x14ac:dyDescent="0.35">
      <c r="A501" s="24" t="s">
        <v>4239</v>
      </c>
      <c r="B501" s="26" t="s">
        <v>4383</v>
      </c>
      <c r="C501" s="74">
        <v>195421</v>
      </c>
      <c r="D501" s="11" t="s">
        <v>2784</v>
      </c>
      <c r="E501" s="11" t="s">
        <v>2785</v>
      </c>
      <c r="F501" s="11" t="s">
        <v>1155</v>
      </c>
      <c r="G501" s="11" t="s">
        <v>1156</v>
      </c>
      <c r="H501" s="3"/>
      <c r="I501" s="3"/>
      <c r="J501" s="11">
        <v>97.91</v>
      </c>
      <c r="K501" s="11">
        <v>15.55</v>
      </c>
      <c r="L501" s="11" t="s">
        <v>17</v>
      </c>
      <c r="M501" s="3"/>
      <c r="N501" s="11" t="s">
        <v>2786</v>
      </c>
      <c r="O501" s="11"/>
      <c r="P501" s="17" t="s">
        <v>4234</v>
      </c>
    </row>
    <row r="502" spans="1:16" ht="16.5" x14ac:dyDescent="0.35">
      <c r="A502" s="24" t="s">
        <v>4239</v>
      </c>
      <c r="B502" s="26" t="s">
        <v>4383</v>
      </c>
      <c r="C502" s="74">
        <v>195422</v>
      </c>
      <c r="D502" s="11" t="s">
        <v>2789</v>
      </c>
      <c r="E502" s="11" t="s">
        <v>2790</v>
      </c>
      <c r="F502" s="11" t="s">
        <v>1155</v>
      </c>
      <c r="G502" s="11" t="s">
        <v>1156</v>
      </c>
      <c r="H502" s="3"/>
      <c r="I502" s="3"/>
      <c r="J502" s="11">
        <v>97.9</v>
      </c>
      <c r="K502" s="11">
        <v>15.54</v>
      </c>
      <c r="L502" s="11" t="s">
        <v>17</v>
      </c>
      <c r="M502" s="3"/>
      <c r="N502" s="11" t="s">
        <v>2791</v>
      </c>
      <c r="O502" s="11"/>
      <c r="P502" s="17" t="s">
        <v>4234</v>
      </c>
    </row>
    <row r="503" spans="1:16" ht="16.5" x14ac:dyDescent="0.35">
      <c r="A503" s="24" t="s">
        <v>4239</v>
      </c>
      <c r="B503" s="26" t="s">
        <v>4384</v>
      </c>
      <c r="C503" s="74">
        <v>195423</v>
      </c>
      <c r="D503" s="11" t="s">
        <v>2813</v>
      </c>
      <c r="E503" s="11" t="s">
        <v>1161</v>
      </c>
      <c r="F503" s="11" t="s">
        <v>1159</v>
      </c>
      <c r="G503" s="11" t="s">
        <v>1160</v>
      </c>
      <c r="H503" s="3"/>
      <c r="I503" s="3"/>
      <c r="J503" s="3"/>
      <c r="K503" s="3"/>
      <c r="L503" s="11" t="s">
        <v>17</v>
      </c>
      <c r="M503" s="3"/>
      <c r="N503" s="11" t="s">
        <v>2814</v>
      </c>
      <c r="O503" s="11"/>
      <c r="P503" s="17" t="s">
        <v>4234</v>
      </c>
    </row>
    <row r="504" spans="1:16" ht="16.5" x14ac:dyDescent="0.35">
      <c r="A504" s="24" t="s">
        <v>4239</v>
      </c>
      <c r="B504" s="26" t="s">
        <v>4384</v>
      </c>
      <c r="C504" s="74">
        <v>195425</v>
      </c>
      <c r="D504" s="11" t="s">
        <v>2804</v>
      </c>
      <c r="E504" s="11" t="s">
        <v>2805</v>
      </c>
      <c r="F504" s="11" t="s">
        <v>1159</v>
      </c>
      <c r="G504" s="11" t="s">
        <v>1160</v>
      </c>
      <c r="H504" s="3"/>
      <c r="I504" s="3"/>
      <c r="J504" s="3"/>
      <c r="K504" s="3"/>
      <c r="L504" s="11" t="s">
        <v>17</v>
      </c>
      <c r="M504" s="3"/>
      <c r="N504" s="11" t="s">
        <v>2806</v>
      </c>
      <c r="O504" s="11"/>
      <c r="P504" s="17" t="s">
        <v>4234</v>
      </c>
    </row>
    <row r="505" spans="1:16" ht="16.5" x14ac:dyDescent="0.35">
      <c r="A505" s="24" t="s">
        <v>4239</v>
      </c>
      <c r="B505" s="26" t="s">
        <v>4384</v>
      </c>
      <c r="C505" s="74">
        <v>195426</v>
      </c>
      <c r="D505" s="11" t="s">
        <v>2807</v>
      </c>
      <c r="E505" s="11" t="s">
        <v>2808</v>
      </c>
      <c r="F505" s="11" t="s">
        <v>1159</v>
      </c>
      <c r="G505" s="11" t="s">
        <v>1160</v>
      </c>
      <c r="H505" s="3"/>
      <c r="I505" s="3"/>
      <c r="J505" s="3"/>
      <c r="K505" s="3"/>
      <c r="L505" s="11" t="s">
        <v>17</v>
      </c>
      <c r="M505" s="3"/>
      <c r="N505" s="11" t="s">
        <v>2809</v>
      </c>
      <c r="O505" s="11"/>
      <c r="P505" s="17" t="s">
        <v>4234</v>
      </c>
    </row>
    <row r="506" spans="1:16" ht="16.5" x14ac:dyDescent="0.35">
      <c r="A506" s="24" t="s">
        <v>4239</v>
      </c>
      <c r="B506" s="26" t="s">
        <v>4384</v>
      </c>
      <c r="C506" s="74">
        <v>195427</v>
      </c>
      <c r="D506" s="11" t="s">
        <v>2810</v>
      </c>
      <c r="E506" s="11" t="s">
        <v>2811</v>
      </c>
      <c r="F506" s="11" t="s">
        <v>1159</v>
      </c>
      <c r="G506" s="11" t="s">
        <v>1160</v>
      </c>
      <c r="H506" s="3"/>
      <c r="I506" s="3"/>
      <c r="J506" s="3"/>
      <c r="K506" s="3"/>
      <c r="L506" s="11" t="s">
        <v>17</v>
      </c>
      <c r="M506" s="3"/>
      <c r="N506" s="11" t="s">
        <v>2812</v>
      </c>
      <c r="O506" s="11"/>
      <c r="P506" s="17" t="s">
        <v>4234</v>
      </c>
    </row>
    <row r="507" spans="1:16" ht="16.5" x14ac:dyDescent="0.35">
      <c r="A507" s="24" t="s">
        <v>4239</v>
      </c>
      <c r="B507" s="26" t="s">
        <v>4384</v>
      </c>
      <c r="C507" s="74">
        <v>195428</v>
      </c>
      <c r="D507" s="11" t="s">
        <v>2801</v>
      </c>
      <c r="E507" s="11" t="s">
        <v>2802</v>
      </c>
      <c r="F507" s="11" t="s">
        <v>1159</v>
      </c>
      <c r="G507" s="11" t="s">
        <v>1160</v>
      </c>
      <c r="H507" s="3"/>
      <c r="I507" s="3"/>
      <c r="J507" s="3"/>
      <c r="K507" s="3"/>
      <c r="L507" s="11" t="s">
        <v>17</v>
      </c>
      <c r="M507" s="3"/>
      <c r="N507" s="11" t="s">
        <v>2803</v>
      </c>
      <c r="O507" s="11"/>
      <c r="P507" s="17" t="s">
        <v>4234</v>
      </c>
    </row>
    <row r="508" spans="1:16" ht="16.5" x14ac:dyDescent="0.35">
      <c r="A508" s="24" t="s">
        <v>4239</v>
      </c>
      <c r="B508" s="26" t="s">
        <v>4385</v>
      </c>
      <c r="C508" s="74">
        <v>195429</v>
      </c>
      <c r="D508" s="11" t="s">
        <v>2829</v>
      </c>
      <c r="E508" s="11" t="s">
        <v>1165</v>
      </c>
      <c r="F508" s="11" t="s">
        <v>1163</v>
      </c>
      <c r="G508" s="11" t="s">
        <v>1164</v>
      </c>
      <c r="H508" s="3"/>
      <c r="I508" s="3"/>
      <c r="J508" s="11">
        <v>97.89</v>
      </c>
      <c r="K508" s="11">
        <v>15.43</v>
      </c>
      <c r="L508" s="11" t="s">
        <v>17</v>
      </c>
      <c r="M508" s="11" t="s">
        <v>2830</v>
      </c>
      <c r="N508" s="11" t="s">
        <v>2831</v>
      </c>
      <c r="O508" s="11"/>
      <c r="P508" s="17" t="s">
        <v>4234</v>
      </c>
    </row>
    <row r="509" spans="1:16" ht="16.5" x14ac:dyDescent="0.35">
      <c r="A509" s="24" t="s">
        <v>4239</v>
      </c>
      <c r="B509" s="26" t="s">
        <v>4385</v>
      </c>
      <c r="C509" s="74">
        <v>195431</v>
      </c>
      <c r="D509" s="11" t="s">
        <v>2832</v>
      </c>
      <c r="E509" s="11" t="s">
        <v>2833</v>
      </c>
      <c r="F509" s="11" t="s">
        <v>1163</v>
      </c>
      <c r="G509" s="11" t="s">
        <v>1164</v>
      </c>
      <c r="H509" s="3"/>
      <c r="I509" s="3"/>
      <c r="J509" s="11">
        <v>97.98</v>
      </c>
      <c r="K509" s="11">
        <v>15.45</v>
      </c>
      <c r="L509" s="11" t="s">
        <v>17</v>
      </c>
      <c r="M509" s="3"/>
      <c r="N509" s="11" t="s">
        <v>2834</v>
      </c>
      <c r="O509" s="11"/>
      <c r="P509" s="17" t="s">
        <v>4234</v>
      </c>
    </row>
    <row r="510" spans="1:16" ht="16.5" x14ac:dyDescent="0.35">
      <c r="A510" s="24" t="s">
        <v>4239</v>
      </c>
      <c r="B510" s="26" t="s">
        <v>4385</v>
      </c>
      <c r="C510" s="74">
        <v>195433</v>
      </c>
      <c r="D510" s="11" t="s">
        <v>2826</v>
      </c>
      <c r="E510" s="11" t="s">
        <v>2827</v>
      </c>
      <c r="F510" s="11" t="s">
        <v>1163</v>
      </c>
      <c r="G510" s="11" t="s">
        <v>1164</v>
      </c>
      <c r="H510" s="3"/>
      <c r="I510" s="3"/>
      <c r="J510" s="3"/>
      <c r="K510" s="3"/>
      <c r="L510" s="11" t="s">
        <v>17</v>
      </c>
      <c r="M510" s="3"/>
      <c r="N510" s="11" t="s">
        <v>2828</v>
      </c>
      <c r="O510" s="11"/>
      <c r="P510" s="17" t="s">
        <v>4234</v>
      </c>
    </row>
    <row r="511" spans="1:16" ht="16.5" x14ac:dyDescent="0.35">
      <c r="A511" s="24" t="s">
        <v>4239</v>
      </c>
      <c r="B511" s="26" t="s">
        <v>4385</v>
      </c>
      <c r="C511" s="74">
        <v>195434</v>
      </c>
      <c r="D511" s="11" t="s">
        <v>2823</v>
      </c>
      <c r="E511" s="11" t="s">
        <v>2824</v>
      </c>
      <c r="F511" s="11" t="s">
        <v>1163</v>
      </c>
      <c r="G511" s="11" t="s">
        <v>1164</v>
      </c>
      <c r="H511" s="3"/>
      <c r="I511" s="3"/>
      <c r="J511" s="11">
        <v>97.9</v>
      </c>
      <c r="K511" s="11">
        <v>15.4</v>
      </c>
      <c r="L511" s="11" t="s">
        <v>17</v>
      </c>
      <c r="M511" s="3"/>
      <c r="N511" s="11" t="s">
        <v>2825</v>
      </c>
      <c r="O511" s="11"/>
      <c r="P511" s="17" t="s">
        <v>4234</v>
      </c>
    </row>
    <row r="512" spans="1:16" ht="16.5" x14ac:dyDescent="0.35">
      <c r="A512" s="24" t="s">
        <v>4239</v>
      </c>
      <c r="B512" s="26" t="s">
        <v>4385</v>
      </c>
      <c r="C512" s="74">
        <v>195436</v>
      </c>
      <c r="D512" s="11" t="s">
        <v>2815</v>
      </c>
      <c r="E512" s="11" t="s">
        <v>2816</v>
      </c>
      <c r="F512" s="11" t="s">
        <v>1163</v>
      </c>
      <c r="G512" s="11" t="s">
        <v>1164</v>
      </c>
      <c r="H512" s="3"/>
      <c r="I512" s="3"/>
      <c r="J512" s="11">
        <v>97.99</v>
      </c>
      <c r="K512" s="11">
        <v>15.41</v>
      </c>
      <c r="L512" s="11" t="s">
        <v>17</v>
      </c>
      <c r="M512" s="3"/>
      <c r="N512" s="11" t="s">
        <v>2817</v>
      </c>
      <c r="O512" s="11"/>
      <c r="P512" s="17" t="s">
        <v>4234</v>
      </c>
    </row>
    <row r="513" spans="1:16" ht="16.5" x14ac:dyDescent="0.35">
      <c r="A513" s="24" t="s">
        <v>4239</v>
      </c>
      <c r="B513" s="26" t="s">
        <v>4385</v>
      </c>
      <c r="C513" s="74">
        <v>195437</v>
      </c>
      <c r="D513" s="11" t="s">
        <v>2818</v>
      </c>
      <c r="E513" s="11" t="s">
        <v>2819</v>
      </c>
      <c r="F513" s="11" t="s">
        <v>1163</v>
      </c>
      <c r="G513" s="11" t="s">
        <v>1164</v>
      </c>
      <c r="H513" s="3"/>
      <c r="I513" s="3"/>
      <c r="J513" s="11">
        <v>97.97</v>
      </c>
      <c r="K513" s="11">
        <v>15.44</v>
      </c>
      <c r="L513" s="11" t="s">
        <v>17</v>
      </c>
      <c r="M513" s="3"/>
      <c r="N513" s="11" t="s">
        <v>2820</v>
      </c>
      <c r="O513" s="11"/>
      <c r="P513" s="17" t="s">
        <v>4234</v>
      </c>
    </row>
    <row r="514" spans="1:16" ht="16.5" x14ac:dyDescent="0.35">
      <c r="A514" s="24" t="s">
        <v>4239</v>
      </c>
      <c r="B514" s="26" t="s">
        <v>4385</v>
      </c>
      <c r="C514" s="74">
        <v>195438</v>
      </c>
      <c r="D514" s="11" t="s">
        <v>2821</v>
      </c>
      <c r="E514" s="11" t="s">
        <v>20</v>
      </c>
      <c r="F514" s="11" t="s">
        <v>1163</v>
      </c>
      <c r="G514" s="11" t="s">
        <v>1164</v>
      </c>
      <c r="H514" s="3"/>
      <c r="I514" s="3"/>
      <c r="J514" s="11">
        <v>98</v>
      </c>
      <c r="K514" s="11">
        <v>15.4</v>
      </c>
      <c r="L514" s="11" t="s">
        <v>17</v>
      </c>
      <c r="M514" s="3"/>
      <c r="N514" s="11" t="s">
        <v>2822</v>
      </c>
      <c r="O514" s="11"/>
      <c r="P514" s="17" t="s">
        <v>4234</v>
      </c>
    </row>
    <row r="515" spans="1:16" ht="16.5" x14ac:dyDescent="0.35">
      <c r="A515" s="24" t="s">
        <v>4239</v>
      </c>
      <c r="B515" s="26" t="s">
        <v>7182</v>
      </c>
      <c r="C515" s="74">
        <v>195439</v>
      </c>
      <c r="D515" s="11" t="s">
        <v>2835</v>
      </c>
      <c r="E515" s="11" t="s">
        <v>1170</v>
      </c>
      <c r="F515" s="11" t="s">
        <v>1168</v>
      </c>
      <c r="G515" s="11" t="s">
        <v>1169</v>
      </c>
      <c r="H515" s="3"/>
      <c r="I515" s="3"/>
      <c r="J515" s="11">
        <v>97.83</v>
      </c>
      <c r="K515" s="11">
        <v>15.41</v>
      </c>
      <c r="L515" s="11" t="s">
        <v>17</v>
      </c>
      <c r="M515" s="3"/>
      <c r="N515" s="11" t="s">
        <v>7407</v>
      </c>
      <c r="O515" s="11"/>
      <c r="P515" s="17" t="s">
        <v>4234</v>
      </c>
    </row>
    <row r="516" spans="1:16" ht="16.5" x14ac:dyDescent="0.35">
      <c r="A516" s="24" t="s">
        <v>4239</v>
      </c>
      <c r="B516" s="26" t="s">
        <v>7182</v>
      </c>
      <c r="C516" s="74">
        <v>195440</v>
      </c>
      <c r="D516" s="11" t="s">
        <v>2836</v>
      </c>
      <c r="E516" s="11" t="s">
        <v>2837</v>
      </c>
      <c r="F516" s="11" t="s">
        <v>1168</v>
      </c>
      <c r="G516" s="11" t="s">
        <v>1169</v>
      </c>
      <c r="H516" s="3"/>
      <c r="I516" s="3"/>
      <c r="J516" s="11">
        <v>97.83</v>
      </c>
      <c r="K516" s="11">
        <v>15.42</v>
      </c>
      <c r="L516" s="11" t="s">
        <v>17</v>
      </c>
      <c r="M516" s="3"/>
      <c r="N516" s="11" t="s">
        <v>7408</v>
      </c>
      <c r="O516" s="11"/>
      <c r="P516" s="17" t="s">
        <v>4234</v>
      </c>
    </row>
    <row r="517" spans="1:16" ht="16.5" x14ac:dyDescent="0.35">
      <c r="A517" s="24" t="s">
        <v>4239</v>
      </c>
      <c r="B517" s="26" t="s">
        <v>7182</v>
      </c>
      <c r="C517" s="74">
        <v>195441</v>
      </c>
      <c r="D517" s="11" t="s">
        <v>1337</v>
      </c>
      <c r="E517" s="11" t="s">
        <v>71</v>
      </c>
      <c r="F517" s="11" t="s">
        <v>1168</v>
      </c>
      <c r="G517" s="11" t="s">
        <v>1169</v>
      </c>
      <c r="H517" s="3"/>
      <c r="I517" s="3"/>
      <c r="J517" s="11">
        <v>97.82</v>
      </c>
      <c r="K517" s="11">
        <v>15.42</v>
      </c>
      <c r="L517" s="11" t="s">
        <v>17</v>
      </c>
      <c r="M517" s="3"/>
      <c r="N517" s="11" t="s">
        <v>7409</v>
      </c>
      <c r="O517" s="11"/>
      <c r="P517" s="17" t="s">
        <v>4234</v>
      </c>
    </row>
    <row r="518" spans="1:16" ht="16.5" x14ac:dyDescent="0.35">
      <c r="A518" s="24" t="s">
        <v>4239</v>
      </c>
      <c r="B518" s="26" t="s">
        <v>7182</v>
      </c>
      <c r="C518" s="74">
        <v>195442</v>
      </c>
      <c r="D518" s="11" t="s">
        <v>2838</v>
      </c>
      <c r="E518" s="11" t="s">
        <v>2839</v>
      </c>
      <c r="F518" s="11" t="s">
        <v>1168</v>
      </c>
      <c r="G518" s="11" t="s">
        <v>1169</v>
      </c>
      <c r="H518" s="3"/>
      <c r="I518" s="3"/>
      <c r="J518" s="11">
        <v>97.87</v>
      </c>
      <c r="K518" s="11">
        <v>15.41</v>
      </c>
      <c r="L518" s="11" t="s">
        <v>17</v>
      </c>
      <c r="M518" s="3"/>
      <c r="N518" s="11" t="s">
        <v>7410</v>
      </c>
      <c r="O518" s="11"/>
      <c r="P518" s="17" t="s">
        <v>4234</v>
      </c>
    </row>
    <row r="519" spans="1:16" ht="16.5" x14ac:dyDescent="0.35">
      <c r="A519" s="24" t="s">
        <v>4239</v>
      </c>
      <c r="B519" s="26" t="s">
        <v>4386</v>
      </c>
      <c r="C519" s="74">
        <v>195443</v>
      </c>
      <c r="D519" s="11" t="s">
        <v>2840</v>
      </c>
      <c r="E519" s="11" t="s">
        <v>1174</v>
      </c>
      <c r="F519" s="11" t="s">
        <v>1172</v>
      </c>
      <c r="G519" s="11" t="s">
        <v>1173</v>
      </c>
      <c r="H519" s="3"/>
      <c r="I519" s="3"/>
      <c r="J519" s="11">
        <v>97.9</v>
      </c>
      <c r="K519" s="11">
        <v>15.15</v>
      </c>
      <c r="L519" s="11" t="s">
        <v>17</v>
      </c>
      <c r="M519" s="3"/>
      <c r="N519" s="11" t="s">
        <v>2841</v>
      </c>
      <c r="O519" s="11"/>
      <c r="P519" s="17" t="s">
        <v>4234</v>
      </c>
    </row>
    <row r="520" spans="1:16" ht="16.5" x14ac:dyDescent="0.35">
      <c r="A520" s="24" t="s">
        <v>4239</v>
      </c>
      <c r="B520" s="26" t="s">
        <v>4386</v>
      </c>
      <c r="C520" s="74">
        <v>195444</v>
      </c>
      <c r="D520" s="11" t="s">
        <v>2842</v>
      </c>
      <c r="E520" s="11" t="s">
        <v>2843</v>
      </c>
      <c r="F520" s="11" t="s">
        <v>1172</v>
      </c>
      <c r="G520" s="11" t="s">
        <v>1173</v>
      </c>
      <c r="H520" s="3"/>
      <c r="I520" s="3"/>
      <c r="J520" s="11">
        <v>97.92</v>
      </c>
      <c r="K520" s="11">
        <v>15.14</v>
      </c>
      <c r="L520" s="11" t="s">
        <v>17</v>
      </c>
      <c r="M520" s="3"/>
      <c r="N520" s="11" t="s">
        <v>2844</v>
      </c>
      <c r="O520" s="11"/>
      <c r="P520" s="17" t="s">
        <v>4234</v>
      </c>
    </row>
    <row r="521" spans="1:16" ht="16.5" x14ac:dyDescent="0.35">
      <c r="A521" s="24" t="s">
        <v>4239</v>
      </c>
      <c r="B521" s="26" t="s">
        <v>4387</v>
      </c>
      <c r="C521" s="74">
        <v>195445</v>
      </c>
      <c r="D521" s="11" t="s">
        <v>1205</v>
      </c>
      <c r="E521" s="11" t="s">
        <v>1178</v>
      </c>
      <c r="F521" s="11" t="s">
        <v>1176</v>
      </c>
      <c r="G521" s="11" t="s">
        <v>1177</v>
      </c>
      <c r="H521" s="3"/>
      <c r="I521" s="3"/>
      <c r="J521" s="11">
        <v>97.84</v>
      </c>
      <c r="K521" s="11">
        <v>15.18</v>
      </c>
      <c r="L521" s="11" t="s">
        <v>17</v>
      </c>
      <c r="M521" s="3"/>
      <c r="N521" s="11" t="s">
        <v>2852</v>
      </c>
      <c r="O521" s="11"/>
      <c r="P521" s="17" t="s">
        <v>4234</v>
      </c>
    </row>
    <row r="522" spans="1:16" ht="16.5" x14ac:dyDescent="0.35">
      <c r="A522" s="24" t="s">
        <v>4239</v>
      </c>
      <c r="B522" s="26" t="s">
        <v>4387</v>
      </c>
      <c r="C522" s="74">
        <v>195446</v>
      </c>
      <c r="D522" s="11" t="s">
        <v>2845</v>
      </c>
      <c r="E522" s="11" t="s">
        <v>2846</v>
      </c>
      <c r="F522" s="11" t="s">
        <v>1176</v>
      </c>
      <c r="G522" s="11" t="s">
        <v>1177</v>
      </c>
      <c r="H522" s="3"/>
      <c r="I522" s="3"/>
      <c r="J522" s="11">
        <v>97.84</v>
      </c>
      <c r="K522" s="11">
        <v>15.16</v>
      </c>
      <c r="L522" s="11" t="s">
        <v>17</v>
      </c>
      <c r="M522" s="3"/>
      <c r="N522" s="11" t="s">
        <v>2847</v>
      </c>
      <c r="O522" s="11"/>
      <c r="P522" s="17" t="s">
        <v>4234</v>
      </c>
    </row>
    <row r="523" spans="1:16" ht="16.5" x14ac:dyDescent="0.35">
      <c r="A523" s="24" t="s">
        <v>4239</v>
      </c>
      <c r="B523" s="26" t="s">
        <v>4387</v>
      </c>
      <c r="C523" s="74">
        <v>195448</v>
      </c>
      <c r="D523" s="11" t="s">
        <v>1497</v>
      </c>
      <c r="E523" s="11" t="s">
        <v>2848</v>
      </c>
      <c r="F523" s="11" t="s">
        <v>1176</v>
      </c>
      <c r="G523" s="11" t="s">
        <v>1177</v>
      </c>
      <c r="H523" s="3"/>
      <c r="I523" s="3"/>
      <c r="J523" s="11">
        <v>97.8</v>
      </c>
      <c r="K523" s="11">
        <v>15.14</v>
      </c>
      <c r="L523" s="11" t="s">
        <v>17</v>
      </c>
      <c r="M523" s="3"/>
      <c r="N523" s="11" t="s">
        <v>2849</v>
      </c>
      <c r="O523" s="11"/>
      <c r="P523" s="17" t="s">
        <v>4234</v>
      </c>
    </row>
    <row r="524" spans="1:16" ht="16.5" x14ac:dyDescent="0.35">
      <c r="A524" s="24" t="s">
        <v>4239</v>
      </c>
      <c r="B524" s="26" t="s">
        <v>4387</v>
      </c>
      <c r="C524" s="74">
        <v>220223</v>
      </c>
      <c r="D524" s="11" t="s">
        <v>2850</v>
      </c>
      <c r="E524" s="11" t="s">
        <v>2851</v>
      </c>
      <c r="F524" s="11" t="s">
        <v>1176</v>
      </c>
      <c r="G524" s="11" t="s">
        <v>1177</v>
      </c>
      <c r="H524" s="3"/>
      <c r="I524" s="3"/>
      <c r="J524" s="3"/>
      <c r="K524" s="3"/>
      <c r="L524" s="11" t="s">
        <v>17</v>
      </c>
      <c r="M524" s="11" t="s">
        <v>1958</v>
      </c>
      <c r="N524" s="3"/>
      <c r="O524" s="11"/>
      <c r="P524" s="17" t="s">
        <v>4234</v>
      </c>
    </row>
    <row r="525" spans="1:16" ht="16.5" x14ac:dyDescent="0.35">
      <c r="A525" s="24" t="s">
        <v>4239</v>
      </c>
      <c r="B525" s="26" t="s">
        <v>4388</v>
      </c>
      <c r="C525" s="74">
        <v>195450</v>
      </c>
      <c r="D525" s="11" t="s">
        <v>2853</v>
      </c>
      <c r="E525" s="11" t="s">
        <v>1182</v>
      </c>
      <c r="F525" s="11" t="s">
        <v>1180</v>
      </c>
      <c r="G525" s="11" t="s">
        <v>1181</v>
      </c>
      <c r="H525" s="3"/>
      <c r="I525" s="3"/>
      <c r="J525" s="11">
        <v>97.82</v>
      </c>
      <c r="K525" s="11">
        <v>15.08</v>
      </c>
      <c r="L525" s="11" t="s">
        <v>17</v>
      </c>
      <c r="M525" s="3"/>
      <c r="N525" s="11" t="s">
        <v>2854</v>
      </c>
      <c r="O525" s="11"/>
      <c r="P525" s="17" t="s">
        <v>4234</v>
      </c>
    </row>
    <row r="526" spans="1:16" ht="16.5" x14ac:dyDescent="0.35">
      <c r="A526" s="24" t="s">
        <v>4239</v>
      </c>
      <c r="B526" s="26" t="s">
        <v>4388</v>
      </c>
      <c r="C526" s="74">
        <v>195451</v>
      </c>
      <c r="D526" s="11" t="s">
        <v>2855</v>
      </c>
      <c r="E526" s="11" t="s">
        <v>2856</v>
      </c>
      <c r="F526" s="11" t="s">
        <v>1180</v>
      </c>
      <c r="G526" s="11" t="s">
        <v>1181</v>
      </c>
      <c r="H526" s="3"/>
      <c r="I526" s="3"/>
      <c r="J526" s="11">
        <v>97.79</v>
      </c>
      <c r="K526" s="11">
        <v>15.07</v>
      </c>
      <c r="L526" s="11" t="s">
        <v>17</v>
      </c>
      <c r="M526" s="3"/>
      <c r="N526" s="11" t="s">
        <v>2857</v>
      </c>
      <c r="O526" s="11"/>
      <c r="P526" s="17" t="s">
        <v>4234</v>
      </c>
    </row>
    <row r="527" spans="1:16" ht="16.5" x14ac:dyDescent="0.35">
      <c r="A527" s="24" t="s">
        <v>4239</v>
      </c>
      <c r="B527" s="26" t="s">
        <v>4388</v>
      </c>
      <c r="C527" s="74">
        <v>195452</v>
      </c>
      <c r="D527" s="11" t="s">
        <v>2858</v>
      </c>
      <c r="E527" s="11" t="s">
        <v>2859</v>
      </c>
      <c r="F527" s="11" t="s">
        <v>1180</v>
      </c>
      <c r="G527" s="11" t="s">
        <v>1181</v>
      </c>
      <c r="H527" s="3"/>
      <c r="I527" s="3"/>
      <c r="J527" s="11">
        <v>97.83</v>
      </c>
      <c r="K527" s="11">
        <v>15.06</v>
      </c>
      <c r="L527" s="11" t="s">
        <v>17</v>
      </c>
      <c r="M527" s="3"/>
      <c r="N527" s="11" t="s">
        <v>2860</v>
      </c>
      <c r="O527" s="11"/>
      <c r="P527" s="17" t="s">
        <v>4234</v>
      </c>
    </row>
    <row r="528" spans="1:16" ht="16.5" x14ac:dyDescent="0.35">
      <c r="A528" s="24" t="s">
        <v>4239</v>
      </c>
      <c r="B528" s="26" t="s">
        <v>4389</v>
      </c>
      <c r="C528" s="74">
        <v>195453</v>
      </c>
      <c r="D528" s="11" t="s">
        <v>2861</v>
      </c>
      <c r="E528" s="11" t="s">
        <v>2862</v>
      </c>
      <c r="F528" s="11" t="s">
        <v>1184</v>
      </c>
      <c r="G528" s="11" t="s">
        <v>1185</v>
      </c>
      <c r="H528" s="3"/>
      <c r="I528" s="3"/>
      <c r="J528" s="11">
        <v>97.82</v>
      </c>
      <c r="K528" s="11">
        <v>14.93</v>
      </c>
      <c r="L528" s="11" t="s">
        <v>17</v>
      </c>
      <c r="M528" s="3"/>
      <c r="N528" s="11" t="s">
        <v>2863</v>
      </c>
      <c r="O528" s="11"/>
      <c r="P528" s="17" t="s">
        <v>4234</v>
      </c>
    </row>
    <row r="529" spans="1:16" ht="16.5" x14ac:dyDescent="0.35">
      <c r="A529" s="24" t="s">
        <v>4239</v>
      </c>
      <c r="B529" s="26" t="s">
        <v>4389</v>
      </c>
      <c r="C529" s="74">
        <v>195454</v>
      </c>
      <c r="D529" s="11" t="s">
        <v>2864</v>
      </c>
      <c r="E529" s="11" t="s">
        <v>2865</v>
      </c>
      <c r="F529" s="11" t="s">
        <v>1184</v>
      </c>
      <c r="G529" s="11" t="s">
        <v>1185</v>
      </c>
      <c r="H529" s="3"/>
      <c r="I529" s="3"/>
      <c r="J529" s="11">
        <v>97.83</v>
      </c>
      <c r="K529" s="11">
        <v>14.95</v>
      </c>
      <c r="L529" s="11" t="s">
        <v>17</v>
      </c>
      <c r="M529" s="3"/>
      <c r="N529" s="11" t="s">
        <v>2866</v>
      </c>
      <c r="O529" s="11"/>
      <c r="P529" s="17" t="s">
        <v>4234</v>
      </c>
    </row>
    <row r="530" spans="1:16" ht="16.5" x14ac:dyDescent="0.35">
      <c r="A530" s="24" t="s">
        <v>4239</v>
      </c>
      <c r="B530" s="26" t="s">
        <v>4389</v>
      </c>
      <c r="C530" s="74">
        <v>195455</v>
      </c>
      <c r="D530" s="11" t="s">
        <v>2867</v>
      </c>
      <c r="E530" s="11" t="s">
        <v>2868</v>
      </c>
      <c r="F530" s="11" t="s">
        <v>1184</v>
      </c>
      <c r="G530" s="11" t="s">
        <v>1185</v>
      </c>
      <c r="H530" s="3"/>
      <c r="I530" s="3"/>
      <c r="J530" s="11">
        <v>97.83</v>
      </c>
      <c r="K530" s="11">
        <v>14.97</v>
      </c>
      <c r="L530" s="11" t="s">
        <v>17</v>
      </c>
      <c r="M530" s="3"/>
      <c r="N530" s="11" t="s">
        <v>2869</v>
      </c>
      <c r="O530" s="11"/>
      <c r="P530" s="17" t="s">
        <v>4234</v>
      </c>
    </row>
    <row r="531" spans="1:16" ht="16.5" x14ac:dyDescent="0.35">
      <c r="A531" s="24" t="s">
        <v>4239</v>
      </c>
      <c r="B531" s="26" t="s">
        <v>4389</v>
      </c>
      <c r="C531" s="74">
        <v>195456</v>
      </c>
      <c r="D531" s="11" t="s">
        <v>2870</v>
      </c>
      <c r="E531" s="11" t="s">
        <v>2871</v>
      </c>
      <c r="F531" s="11" t="s">
        <v>1184</v>
      </c>
      <c r="G531" s="11" t="s">
        <v>1185</v>
      </c>
      <c r="H531" s="3"/>
      <c r="I531" s="3"/>
      <c r="J531" s="11">
        <v>97.82</v>
      </c>
      <c r="K531" s="11">
        <v>14.88</v>
      </c>
      <c r="L531" s="11" t="s">
        <v>17</v>
      </c>
      <c r="M531" s="3"/>
      <c r="N531" s="11" t="s">
        <v>2872</v>
      </c>
      <c r="O531" s="11"/>
      <c r="P531" s="17" t="s">
        <v>4234</v>
      </c>
    </row>
    <row r="532" spans="1:16" ht="16.5" x14ac:dyDescent="0.35">
      <c r="A532" s="24" t="s">
        <v>4239</v>
      </c>
      <c r="B532" s="26" t="s">
        <v>4389</v>
      </c>
      <c r="C532" s="74">
        <v>220224</v>
      </c>
      <c r="D532" s="11" t="s">
        <v>2873</v>
      </c>
      <c r="E532" s="11" t="s">
        <v>2874</v>
      </c>
      <c r="F532" s="11" t="s">
        <v>1184</v>
      </c>
      <c r="G532" s="11" t="s">
        <v>1185</v>
      </c>
      <c r="H532" s="3"/>
      <c r="I532" s="3"/>
      <c r="J532" s="3"/>
      <c r="K532" s="3"/>
      <c r="L532" s="11" t="s">
        <v>17</v>
      </c>
      <c r="M532" s="11" t="s">
        <v>1958</v>
      </c>
      <c r="N532" s="3"/>
      <c r="O532" s="11"/>
      <c r="P532" s="17" t="s">
        <v>4234</v>
      </c>
    </row>
    <row r="533" spans="1:16" ht="16.5" x14ac:dyDescent="0.35">
      <c r="A533" s="24" t="s">
        <v>4239</v>
      </c>
      <c r="B533" s="26" t="s">
        <v>4390</v>
      </c>
      <c r="C533" s="74">
        <v>195457</v>
      </c>
      <c r="D533" s="11" t="s">
        <v>2878</v>
      </c>
      <c r="E533" s="11" t="s">
        <v>1190</v>
      </c>
      <c r="F533" s="11" t="s">
        <v>1188</v>
      </c>
      <c r="G533" s="11" t="s">
        <v>1189</v>
      </c>
      <c r="H533" s="3"/>
      <c r="I533" s="3"/>
      <c r="J533" s="11">
        <v>97.82</v>
      </c>
      <c r="K533" s="11">
        <v>15.12</v>
      </c>
      <c r="L533" s="11" t="s">
        <v>17</v>
      </c>
      <c r="M533" s="3"/>
      <c r="N533" s="11" t="s">
        <v>2879</v>
      </c>
      <c r="O533" s="11"/>
      <c r="P533" s="17" t="s">
        <v>4234</v>
      </c>
    </row>
    <row r="534" spans="1:16" ht="16.5" x14ac:dyDescent="0.35">
      <c r="A534" s="24" t="s">
        <v>4239</v>
      </c>
      <c r="B534" s="26" t="s">
        <v>4390</v>
      </c>
      <c r="C534" s="74">
        <v>195458</v>
      </c>
      <c r="D534" s="11" t="s">
        <v>2880</v>
      </c>
      <c r="E534" s="11" t="s">
        <v>2881</v>
      </c>
      <c r="F534" s="11" t="s">
        <v>1188</v>
      </c>
      <c r="G534" s="11" t="s">
        <v>1189</v>
      </c>
      <c r="H534" s="3"/>
      <c r="I534" s="3"/>
      <c r="J534" s="11">
        <v>97.81</v>
      </c>
      <c r="K534" s="11">
        <v>15.1</v>
      </c>
      <c r="L534" s="11" t="s">
        <v>17</v>
      </c>
      <c r="M534" s="3"/>
      <c r="N534" s="11" t="s">
        <v>2882</v>
      </c>
      <c r="O534" s="11"/>
      <c r="P534" s="17" t="s">
        <v>4234</v>
      </c>
    </row>
    <row r="535" spans="1:16" ht="16.5" x14ac:dyDescent="0.35">
      <c r="A535" s="24" t="s">
        <v>4239</v>
      </c>
      <c r="B535" s="26" t="s">
        <v>4390</v>
      </c>
      <c r="C535" s="74">
        <v>195459</v>
      </c>
      <c r="D535" s="11" t="s">
        <v>2875</v>
      </c>
      <c r="E535" s="11" t="s">
        <v>2876</v>
      </c>
      <c r="F535" s="11" t="s">
        <v>1188</v>
      </c>
      <c r="G535" s="11" t="s">
        <v>1189</v>
      </c>
      <c r="H535" s="3"/>
      <c r="I535" s="3"/>
      <c r="J535" s="11">
        <v>97.8</v>
      </c>
      <c r="K535" s="11">
        <v>15.09</v>
      </c>
      <c r="L535" s="11" t="s">
        <v>17</v>
      </c>
      <c r="M535" s="3"/>
      <c r="N535" s="11" t="s">
        <v>2877</v>
      </c>
      <c r="O535" s="11"/>
      <c r="P535" s="17" t="s">
        <v>4234</v>
      </c>
    </row>
    <row r="536" spans="1:16" ht="16.5" x14ac:dyDescent="0.35">
      <c r="A536" s="24" t="s">
        <v>4239</v>
      </c>
      <c r="B536" s="26" t="s">
        <v>4391</v>
      </c>
      <c r="C536" s="74">
        <v>195460</v>
      </c>
      <c r="D536" s="11" t="s">
        <v>2893</v>
      </c>
      <c r="E536" s="11" t="s">
        <v>1194</v>
      </c>
      <c r="F536" s="11" t="s">
        <v>1192</v>
      </c>
      <c r="G536" s="11" t="s">
        <v>1193</v>
      </c>
      <c r="H536" s="3"/>
      <c r="I536" s="3"/>
      <c r="J536" s="11">
        <v>97.83</v>
      </c>
      <c r="K536" s="11">
        <v>14.99</v>
      </c>
      <c r="L536" s="11" t="s">
        <v>17</v>
      </c>
      <c r="M536" s="3"/>
      <c r="N536" s="11" t="s">
        <v>2894</v>
      </c>
      <c r="O536" s="11"/>
      <c r="P536" s="17" t="s">
        <v>4234</v>
      </c>
    </row>
    <row r="537" spans="1:16" ht="16.5" x14ac:dyDescent="0.35">
      <c r="A537" s="24" t="s">
        <v>4239</v>
      </c>
      <c r="B537" s="26" t="s">
        <v>4391</v>
      </c>
      <c r="C537" s="74">
        <v>195461</v>
      </c>
      <c r="D537" s="11" t="s">
        <v>2895</v>
      </c>
      <c r="E537" s="11" t="s">
        <v>2896</v>
      </c>
      <c r="F537" s="11" t="s">
        <v>1192</v>
      </c>
      <c r="G537" s="11" t="s">
        <v>1193</v>
      </c>
      <c r="H537" s="3"/>
      <c r="I537" s="3"/>
      <c r="J537" s="11">
        <v>97.79</v>
      </c>
      <c r="K537" s="11">
        <v>15.02</v>
      </c>
      <c r="L537" s="11" t="s">
        <v>17</v>
      </c>
      <c r="M537" s="3"/>
      <c r="N537" s="11" t="s">
        <v>2897</v>
      </c>
      <c r="O537" s="11"/>
      <c r="P537" s="17" t="s">
        <v>4234</v>
      </c>
    </row>
    <row r="538" spans="1:16" ht="16.5" x14ac:dyDescent="0.35">
      <c r="A538" s="24" t="s">
        <v>4239</v>
      </c>
      <c r="B538" s="26" t="s">
        <v>4391</v>
      </c>
      <c r="C538" s="74">
        <v>195462</v>
      </c>
      <c r="D538" s="11" t="s">
        <v>2889</v>
      </c>
      <c r="E538" s="11" t="s">
        <v>2890</v>
      </c>
      <c r="F538" s="11" t="s">
        <v>1192</v>
      </c>
      <c r="G538" s="11" t="s">
        <v>1193</v>
      </c>
      <c r="H538" s="3"/>
      <c r="I538" s="3"/>
      <c r="J538" s="3"/>
      <c r="K538" s="3"/>
      <c r="L538" s="11" t="s">
        <v>17</v>
      </c>
      <c r="M538" s="11" t="s">
        <v>2891</v>
      </c>
      <c r="N538" s="11" t="s">
        <v>2892</v>
      </c>
      <c r="O538" s="11"/>
      <c r="P538" s="17" t="s">
        <v>4234</v>
      </c>
    </row>
    <row r="539" spans="1:16" ht="16.5" x14ac:dyDescent="0.35">
      <c r="A539" s="24" t="s">
        <v>4239</v>
      </c>
      <c r="B539" s="26" t="s">
        <v>4391</v>
      </c>
      <c r="C539" s="74">
        <v>195463</v>
      </c>
      <c r="D539" s="11" t="s">
        <v>2886</v>
      </c>
      <c r="E539" s="11" t="s">
        <v>2887</v>
      </c>
      <c r="F539" s="11" t="s">
        <v>1192</v>
      </c>
      <c r="G539" s="11" t="s">
        <v>1193</v>
      </c>
      <c r="H539" s="3"/>
      <c r="I539" s="3"/>
      <c r="J539" s="3"/>
      <c r="K539" s="3"/>
      <c r="L539" s="11" t="s">
        <v>17</v>
      </c>
      <c r="M539" s="3"/>
      <c r="N539" s="11" t="s">
        <v>2888</v>
      </c>
      <c r="O539" s="11"/>
      <c r="P539" s="17" t="s">
        <v>4234</v>
      </c>
    </row>
    <row r="540" spans="1:16" ht="16.5" x14ac:dyDescent="0.35">
      <c r="A540" s="24" t="s">
        <v>4239</v>
      </c>
      <c r="B540" s="26" t="s">
        <v>4391</v>
      </c>
      <c r="C540" s="74">
        <v>195464</v>
      </c>
      <c r="D540" s="11" t="s">
        <v>2883</v>
      </c>
      <c r="E540" s="11" t="s">
        <v>2884</v>
      </c>
      <c r="F540" s="11" t="s">
        <v>1192</v>
      </c>
      <c r="G540" s="11" t="s">
        <v>1193</v>
      </c>
      <c r="H540" s="3"/>
      <c r="I540" s="3"/>
      <c r="J540" s="11">
        <v>97.83</v>
      </c>
      <c r="K540" s="11">
        <v>15.04</v>
      </c>
      <c r="L540" s="11" t="s">
        <v>17</v>
      </c>
      <c r="M540" s="3"/>
      <c r="N540" s="11" t="s">
        <v>2885</v>
      </c>
      <c r="O540" s="11"/>
      <c r="P540" s="17" t="s">
        <v>4234</v>
      </c>
    </row>
    <row r="541" spans="1:16" ht="16.5" x14ac:dyDescent="0.35">
      <c r="A541" s="24" t="s">
        <v>4240</v>
      </c>
      <c r="B541" s="26" t="s">
        <v>4392</v>
      </c>
      <c r="C541" s="74">
        <v>195465</v>
      </c>
      <c r="D541" s="11" t="s">
        <v>2898</v>
      </c>
      <c r="E541" s="11" t="s">
        <v>2899</v>
      </c>
      <c r="F541" s="11" t="s">
        <v>1196</v>
      </c>
      <c r="G541" s="11" t="s">
        <v>1197</v>
      </c>
      <c r="H541" s="3"/>
      <c r="I541" s="3"/>
      <c r="J541" s="11">
        <v>97.31</v>
      </c>
      <c r="K541" s="11">
        <v>17.07</v>
      </c>
      <c r="L541" s="11" t="s">
        <v>17</v>
      </c>
      <c r="M541" s="3"/>
      <c r="N541" s="11" t="s">
        <v>2900</v>
      </c>
      <c r="O541" s="11"/>
      <c r="P541" s="17" t="s">
        <v>4234</v>
      </c>
    </row>
    <row r="542" spans="1:16" ht="16.5" x14ac:dyDescent="0.35">
      <c r="A542" s="24" t="s">
        <v>4240</v>
      </c>
      <c r="B542" s="26" t="s">
        <v>4392</v>
      </c>
      <c r="C542" s="74">
        <v>195466</v>
      </c>
      <c r="D542" s="11" t="s">
        <v>2901</v>
      </c>
      <c r="E542" s="11" t="s">
        <v>2902</v>
      </c>
      <c r="F542" s="11" t="s">
        <v>1196</v>
      </c>
      <c r="G542" s="11" t="s">
        <v>1197</v>
      </c>
      <c r="H542" s="3"/>
      <c r="I542" s="3"/>
      <c r="J542" s="11">
        <v>97.31</v>
      </c>
      <c r="K542" s="11">
        <v>17.07</v>
      </c>
      <c r="L542" s="11" t="s">
        <v>17</v>
      </c>
      <c r="M542" s="3"/>
      <c r="N542" s="11" t="s">
        <v>2903</v>
      </c>
      <c r="O542" s="11"/>
      <c r="P542" s="17" t="s">
        <v>4234</v>
      </c>
    </row>
    <row r="543" spans="1:16" ht="16.5" x14ac:dyDescent="0.35">
      <c r="A543" s="24" t="s">
        <v>4240</v>
      </c>
      <c r="B543" s="26" t="s">
        <v>4392</v>
      </c>
      <c r="C543" s="74">
        <v>195467</v>
      </c>
      <c r="D543" s="11" t="s">
        <v>2904</v>
      </c>
      <c r="E543" s="11" t="s">
        <v>2905</v>
      </c>
      <c r="F543" s="11" t="s">
        <v>1196</v>
      </c>
      <c r="G543" s="11" t="s">
        <v>1197</v>
      </c>
      <c r="H543" s="3"/>
      <c r="I543" s="3"/>
      <c r="J543" s="11">
        <v>97.31</v>
      </c>
      <c r="K543" s="11">
        <v>17.07</v>
      </c>
      <c r="L543" s="11" t="s">
        <v>17</v>
      </c>
      <c r="M543" s="3"/>
      <c r="N543" s="11" t="s">
        <v>2906</v>
      </c>
      <c r="O543" s="11"/>
      <c r="P543" s="17" t="s">
        <v>4234</v>
      </c>
    </row>
    <row r="544" spans="1:16" ht="16.5" x14ac:dyDescent="0.35">
      <c r="A544" s="24" t="s">
        <v>4240</v>
      </c>
      <c r="B544" s="26" t="s">
        <v>4392</v>
      </c>
      <c r="C544" s="74">
        <v>195468</v>
      </c>
      <c r="D544" s="11" t="s">
        <v>2907</v>
      </c>
      <c r="E544" s="11" t="s">
        <v>2908</v>
      </c>
      <c r="F544" s="11" t="s">
        <v>1196</v>
      </c>
      <c r="G544" s="11" t="s">
        <v>1197</v>
      </c>
      <c r="H544" s="3"/>
      <c r="I544" s="3"/>
      <c r="J544" s="3"/>
      <c r="K544" s="3"/>
      <c r="L544" s="11" t="s">
        <v>17</v>
      </c>
      <c r="M544" s="3"/>
      <c r="N544" s="11" t="s">
        <v>2909</v>
      </c>
      <c r="O544" s="11"/>
      <c r="P544" s="17" t="s">
        <v>4234</v>
      </c>
    </row>
    <row r="545" spans="1:16" ht="16.5" x14ac:dyDescent="0.35">
      <c r="A545" s="24" t="s">
        <v>4240</v>
      </c>
      <c r="B545" s="26" t="s">
        <v>4392</v>
      </c>
      <c r="C545" s="74">
        <v>195469</v>
      </c>
      <c r="D545" s="11" t="s">
        <v>2910</v>
      </c>
      <c r="E545" s="11" t="s">
        <v>2911</v>
      </c>
      <c r="F545" s="11" t="s">
        <v>1196</v>
      </c>
      <c r="G545" s="11" t="s">
        <v>1197</v>
      </c>
      <c r="H545" s="3"/>
      <c r="I545" s="3"/>
      <c r="J545" s="3"/>
      <c r="K545" s="3"/>
      <c r="L545" s="11" t="s">
        <v>17</v>
      </c>
      <c r="M545" s="3"/>
      <c r="N545" s="11" t="s">
        <v>2912</v>
      </c>
      <c r="O545" s="11"/>
      <c r="P545" s="17" t="s">
        <v>4234</v>
      </c>
    </row>
    <row r="546" spans="1:16" ht="16.5" x14ac:dyDescent="0.35">
      <c r="A546" s="24" t="s">
        <v>4240</v>
      </c>
      <c r="B546" s="26" t="s">
        <v>4392</v>
      </c>
      <c r="C546" s="74">
        <v>195470</v>
      </c>
      <c r="D546" s="11" t="s">
        <v>2913</v>
      </c>
      <c r="E546" s="11" t="s">
        <v>2914</v>
      </c>
      <c r="F546" s="11" t="s">
        <v>1196</v>
      </c>
      <c r="G546" s="11" t="s">
        <v>1197</v>
      </c>
      <c r="H546" s="3"/>
      <c r="I546" s="3"/>
      <c r="J546" s="3"/>
      <c r="K546" s="3"/>
      <c r="L546" s="11" t="s">
        <v>17</v>
      </c>
      <c r="M546" s="3"/>
      <c r="N546" s="11" t="s">
        <v>2915</v>
      </c>
      <c r="O546" s="11"/>
      <c r="P546" s="17" t="s">
        <v>4234</v>
      </c>
    </row>
    <row r="547" spans="1:16" ht="16.5" x14ac:dyDescent="0.35">
      <c r="A547" s="24" t="s">
        <v>4240</v>
      </c>
      <c r="B547" s="26" t="s">
        <v>4392</v>
      </c>
      <c r="C547" s="74">
        <v>195471</v>
      </c>
      <c r="D547" s="11" t="s">
        <v>1337</v>
      </c>
      <c r="E547" s="11" t="s">
        <v>71</v>
      </c>
      <c r="F547" s="11" t="s">
        <v>1196</v>
      </c>
      <c r="G547" s="11" t="s">
        <v>1197</v>
      </c>
      <c r="H547" s="3"/>
      <c r="I547" s="3"/>
      <c r="J547" s="3"/>
      <c r="K547" s="3"/>
      <c r="L547" s="11" t="s">
        <v>17</v>
      </c>
      <c r="M547" s="3"/>
      <c r="N547" s="11" t="s">
        <v>2916</v>
      </c>
      <c r="O547" s="11"/>
      <c r="P547" s="17" t="s">
        <v>4234</v>
      </c>
    </row>
    <row r="548" spans="1:16" ht="16.5" x14ac:dyDescent="0.35">
      <c r="A548" s="24" t="s">
        <v>4240</v>
      </c>
      <c r="B548" s="26" t="s">
        <v>4393</v>
      </c>
      <c r="C548" s="74">
        <v>195472</v>
      </c>
      <c r="D548" s="11" t="s">
        <v>2917</v>
      </c>
      <c r="E548" s="11" t="s">
        <v>2918</v>
      </c>
      <c r="F548" s="11" t="s">
        <v>1200</v>
      </c>
      <c r="G548" s="11" t="s">
        <v>1201</v>
      </c>
      <c r="H548" s="3"/>
      <c r="I548" s="3"/>
      <c r="J548" s="11">
        <v>97.33</v>
      </c>
      <c r="K548" s="11">
        <v>17.09</v>
      </c>
      <c r="L548" s="11" t="s">
        <v>17</v>
      </c>
      <c r="M548" s="3"/>
      <c r="N548" s="11" t="s">
        <v>2919</v>
      </c>
      <c r="O548" s="11"/>
      <c r="P548" s="17" t="s">
        <v>4234</v>
      </c>
    </row>
    <row r="549" spans="1:16" ht="16.5" x14ac:dyDescent="0.35">
      <c r="A549" s="24" t="s">
        <v>4240</v>
      </c>
      <c r="B549" s="26" t="s">
        <v>4393</v>
      </c>
      <c r="C549" s="74">
        <v>195473</v>
      </c>
      <c r="D549" s="11" t="s">
        <v>2923</v>
      </c>
      <c r="E549" s="11" t="s">
        <v>2924</v>
      </c>
      <c r="F549" s="11" t="s">
        <v>1200</v>
      </c>
      <c r="G549" s="11" t="s">
        <v>1201</v>
      </c>
      <c r="H549" s="3"/>
      <c r="I549" s="3"/>
      <c r="J549" s="11">
        <v>97.24</v>
      </c>
      <c r="K549" s="11">
        <v>17.260000000000002</v>
      </c>
      <c r="L549" s="11" t="s">
        <v>17</v>
      </c>
      <c r="M549" s="11" t="s">
        <v>2925</v>
      </c>
      <c r="N549" s="11" t="s">
        <v>2926</v>
      </c>
      <c r="O549" s="11"/>
      <c r="P549" s="17" t="s">
        <v>4234</v>
      </c>
    </row>
    <row r="550" spans="1:16" ht="16.5" x14ac:dyDescent="0.35">
      <c r="A550" s="24" t="s">
        <v>4240</v>
      </c>
      <c r="B550" s="26" t="s">
        <v>4393</v>
      </c>
      <c r="C550" s="74">
        <v>195474</v>
      </c>
      <c r="D550" s="11" t="s">
        <v>2930</v>
      </c>
      <c r="E550" s="11" t="s">
        <v>2931</v>
      </c>
      <c r="F550" s="11" t="s">
        <v>1200</v>
      </c>
      <c r="G550" s="11" t="s">
        <v>1201</v>
      </c>
      <c r="H550" s="3"/>
      <c r="I550" s="3"/>
      <c r="J550" s="3"/>
      <c r="K550" s="3"/>
      <c r="L550" s="11" t="s">
        <v>17</v>
      </c>
      <c r="M550" s="3"/>
      <c r="N550" s="11" t="s">
        <v>2932</v>
      </c>
      <c r="O550" s="11"/>
      <c r="P550" s="17" t="s">
        <v>4234</v>
      </c>
    </row>
    <row r="551" spans="1:16" ht="16.5" x14ac:dyDescent="0.35">
      <c r="A551" s="24" t="s">
        <v>4240</v>
      </c>
      <c r="B551" s="26" t="s">
        <v>4393</v>
      </c>
      <c r="C551" s="74">
        <v>195475</v>
      </c>
      <c r="D551" s="11" t="s">
        <v>2927</v>
      </c>
      <c r="E551" s="11" t="s">
        <v>2928</v>
      </c>
      <c r="F551" s="11" t="s">
        <v>1200</v>
      </c>
      <c r="G551" s="11" t="s">
        <v>1201</v>
      </c>
      <c r="H551" s="3"/>
      <c r="I551" s="3"/>
      <c r="J551" s="3"/>
      <c r="K551" s="3"/>
      <c r="L551" s="11" t="s">
        <v>17</v>
      </c>
      <c r="M551" s="3"/>
      <c r="N551" s="11" t="s">
        <v>2929</v>
      </c>
      <c r="O551" s="11"/>
      <c r="P551" s="17" t="s">
        <v>4234</v>
      </c>
    </row>
    <row r="552" spans="1:16" ht="16.5" x14ac:dyDescent="0.35">
      <c r="A552" s="24" t="s">
        <v>4240</v>
      </c>
      <c r="B552" s="26" t="s">
        <v>4393</v>
      </c>
      <c r="C552" s="74">
        <v>195476</v>
      </c>
      <c r="D552" s="11" t="s">
        <v>2920</v>
      </c>
      <c r="E552" s="11" t="s">
        <v>2921</v>
      </c>
      <c r="F552" s="11" t="s">
        <v>1200</v>
      </c>
      <c r="G552" s="11" t="s">
        <v>1201</v>
      </c>
      <c r="H552" s="3"/>
      <c r="I552" s="3"/>
      <c r="J552" s="3"/>
      <c r="K552" s="3"/>
      <c r="L552" s="11" t="s">
        <v>17</v>
      </c>
      <c r="M552" s="3"/>
      <c r="N552" s="11" t="s">
        <v>2922</v>
      </c>
      <c r="O552" s="11"/>
      <c r="P552" s="17" t="s">
        <v>4234</v>
      </c>
    </row>
    <row r="553" spans="1:16" ht="16.5" x14ac:dyDescent="0.35">
      <c r="A553" s="24" t="s">
        <v>4240</v>
      </c>
      <c r="B553" s="26" t="s">
        <v>4394</v>
      </c>
      <c r="C553" s="74">
        <v>195477</v>
      </c>
      <c r="D553" s="11" t="s">
        <v>2933</v>
      </c>
      <c r="E553" s="11" t="s">
        <v>2934</v>
      </c>
      <c r="F553" s="11" t="s">
        <v>1204</v>
      </c>
      <c r="G553" s="11" t="s">
        <v>1205</v>
      </c>
      <c r="H553" s="3"/>
      <c r="I553" s="3"/>
      <c r="J553" s="11">
        <v>97.42</v>
      </c>
      <c r="K553" s="11">
        <v>17.059999999999999</v>
      </c>
      <c r="L553" s="11" t="s">
        <v>17</v>
      </c>
      <c r="M553" s="3"/>
      <c r="N553" s="11" t="s">
        <v>2935</v>
      </c>
      <c r="O553" s="11"/>
      <c r="P553" s="17" t="s">
        <v>4234</v>
      </c>
    </row>
    <row r="554" spans="1:16" ht="16.5" x14ac:dyDescent="0.35">
      <c r="A554" s="24" t="s">
        <v>4240</v>
      </c>
      <c r="B554" s="26" t="s">
        <v>4394</v>
      </c>
      <c r="C554" s="74">
        <v>195478</v>
      </c>
      <c r="D554" s="11" t="s">
        <v>2936</v>
      </c>
      <c r="E554" s="11" t="s">
        <v>2937</v>
      </c>
      <c r="F554" s="11" t="s">
        <v>1204</v>
      </c>
      <c r="G554" s="11" t="s">
        <v>1205</v>
      </c>
      <c r="H554" s="3"/>
      <c r="I554" s="3"/>
      <c r="J554" s="11">
        <v>97.38</v>
      </c>
      <c r="K554" s="11">
        <v>17.09</v>
      </c>
      <c r="L554" s="11" t="s">
        <v>17</v>
      </c>
      <c r="M554" s="3"/>
      <c r="N554" s="11" t="s">
        <v>2938</v>
      </c>
      <c r="O554" s="11"/>
      <c r="P554" s="17" t="s">
        <v>4234</v>
      </c>
    </row>
    <row r="555" spans="1:16" ht="16.5" x14ac:dyDescent="0.35">
      <c r="A555" s="24" t="s">
        <v>4240</v>
      </c>
      <c r="B555" s="26" t="s">
        <v>4394</v>
      </c>
      <c r="C555" s="74">
        <v>195479</v>
      </c>
      <c r="D555" s="11" t="s">
        <v>2939</v>
      </c>
      <c r="E555" s="11" t="s">
        <v>2940</v>
      </c>
      <c r="F555" s="11" t="s">
        <v>1204</v>
      </c>
      <c r="G555" s="11" t="s">
        <v>1205</v>
      </c>
      <c r="H555" s="3"/>
      <c r="I555" s="3"/>
      <c r="J555" s="3"/>
      <c r="K555" s="3"/>
      <c r="L555" s="11" t="s">
        <v>17</v>
      </c>
      <c r="M555" s="3"/>
      <c r="N555" s="11" t="s">
        <v>2941</v>
      </c>
      <c r="O555" s="11"/>
      <c r="P555" s="17" t="s">
        <v>4234</v>
      </c>
    </row>
    <row r="556" spans="1:16" ht="16.5" x14ac:dyDescent="0.35">
      <c r="A556" s="24" t="s">
        <v>4240</v>
      </c>
      <c r="B556" s="26" t="s">
        <v>4394</v>
      </c>
      <c r="C556" s="74">
        <v>195480</v>
      </c>
      <c r="D556" s="11" t="s">
        <v>2942</v>
      </c>
      <c r="E556" s="11" t="s">
        <v>2943</v>
      </c>
      <c r="F556" s="11" t="s">
        <v>1204</v>
      </c>
      <c r="G556" s="11" t="s">
        <v>1205</v>
      </c>
      <c r="H556" s="3"/>
      <c r="I556" s="3"/>
      <c r="J556" s="11">
        <v>97.39</v>
      </c>
      <c r="K556" s="11">
        <v>17.03</v>
      </c>
      <c r="L556" s="11" t="s">
        <v>17</v>
      </c>
      <c r="M556" s="3"/>
      <c r="N556" s="11" t="s">
        <v>2944</v>
      </c>
      <c r="O556" s="11"/>
      <c r="P556" s="17" t="s">
        <v>4234</v>
      </c>
    </row>
    <row r="557" spans="1:16" ht="16.5" x14ac:dyDescent="0.35">
      <c r="A557" s="24" t="s">
        <v>4240</v>
      </c>
      <c r="B557" s="26" t="s">
        <v>7183</v>
      </c>
      <c r="C557" s="74">
        <v>195481</v>
      </c>
      <c r="D557" s="11" t="s">
        <v>2945</v>
      </c>
      <c r="E557" s="11" t="s">
        <v>2946</v>
      </c>
      <c r="F557" s="11" t="s">
        <v>1208</v>
      </c>
      <c r="G557" s="11" t="s">
        <v>1209</v>
      </c>
      <c r="H557" s="3"/>
      <c r="I557" s="3"/>
      <c r="J557" s="11">
        <v>97.33</v>
      </c>
      <c r="K557" s="11">
        <v>17.13</v>
      </c>
      <c r="L557" s="11" t="s">
        <v>17</v>
      </c>
      <c r="M557" s="3"/>
      <c r="N557" s="11" t="s">
        <v>7411</v>
      </c>
      <c r="O557" s="11"/>
      <c r="P557" s="17" t="s">
        <v>4234</v>
      </c>
    </row>
    <row r="558" spans="1:16" ht="16.5" x14ac:dyDescent="0.35">
      <c r="A558" s="24" t="s">
        <v>4240</v>
      </c>
      <c r="B558" s="26" t="s">
        <v>7183</v>
      </c>
      <c r="C558" s="74">
        <v>195482</v>
      </c>
      <c r="D558" s="11" t="s">
        <v>2947</v>
      </c>
      <c r="E558" s="11" t="s">
        <v>2948</v>
      </c>
      <c r="F558" s="11" t="s">
        <v>1208</v>
      </c>
      <c r="G558" s="11" t="s">
        <v>1209</v>
      </c>
      <c r="H558" s="3"/>
      <c r="I558" s="3"/>
      <c r="J558" s="11">
        <v>97.33</v>
      </c>
      <c r="K558" s="11">
        <v>17.13</v>
      </c>
      <c r="L558" s="11" t="s">
        <v>17</v>
      </c>
      <c r="M558" s="3"/>
      <c r="N558" s="11" t="s">
        <v>7412</v>
      </c>
      <c r="O558" s="11"/>
      <c r="P558" s="17" t="s">
        <v>4234</v>
      </c>
    </row>
    <row r="559" spans="1:16" ht="16.5" x14ac:dyDescent="0.35">
      <c r="A559" s="24" t="s">
        <v>4240</v>
      </c>
      <c r="B559" s="26" t="s">
        <v>4395</v>
      </c>
      <c r="C559" s="74">
        <v>195483</v>
      </c>
      <c r="D559" s="11" t="s">
        <v>2956</v>
      </c>
      <c r="E559" s="11" t="s">
        <v>2957</v>
      </c>
      <c r="F559" s="11" t="s">
        <v>1212</v>
      </c>
      <c r="G559" s="11" t="s">
        <v>1213</v>
      </c>
      <c r="H559" s="3"/>
      <c r="I559" s="3"/>
      <c r="J559" s="11">
        <v>97.36</v>
      </c>
      <c r="K559" s="11">
        <v>17.100000000000001</v>
      </c>
      <c r="L559" s="11" t="s">
        <v>17</v>
      </c>
      <c r="M559" s="3"/>
      <c r="N559" s="11" t="s">
        <v>2958</v>
      </c>
      <c r="O559" s="11"/>
      <c r="P559" s="17" t="s">
        <v>4234</v>
      </c>
    </row>
    <row r="560" spans="1:16" ht="16.5" x14ac:dyDescent="0.35">
      <c r="A560" s="24" t="s">
        <v>4240</v>
      </c>
      <c r="B560" s="26" t="s">
        <v>4395</v>
      </c>
      <c r="C560" s="74">
        <v>195484</v>
      </c>
      <c r="D560" s="11" t="s">
        <v>2953</v>
      </c>
      <c r="E560" s="11" t="s">
        <v>2954</v>
      </c>
      <c r="F560" s="11" t="s">
        <v>1212</v>
      </c>
      <c r="G560" s="11" t="s">
        <v>1213</v>
      </c>
      <c r="H560" s="3"/>
      <c r="I560" s="3"/>
      <c r="J560" s="3"/>
      <c r="K560" s="3"/>
      <c r="L560" s="11" t="s">
        <v>17</v>
      </c>
      <c r="M560" s="3"/>
      <c r="N560" s="11" t="s">
        <v>2955</v>
      </c>
      <c r="O560" s="11"/>
      <c r="P560" s="17" t="s">
        <v>4234</v>
      </c>
    </row>
    <row r="561" spans="1:16" ht="16.5" x14ac:dyDescent="0.35">
      <c r="A561" s="24" t="s">
        <v>4240</v>
      </c>
      <c r="B561" s="26" t="s">
        <v>4395</v>
      </c>
      <c r="C561" s="74">
        <v>195485</v>
      </c>
      <c r="D561" s="11" t="s">
        <v>2959</v>
      </c>
      <c r="E561" s="11" t="s">
        <v>2960</v>
      </c>
      <c r="F561" s="11" t="s">
        <v>1212</v>
      </c>
      <c r="G561" s="11" t="s">
        <v>1213</v>
      </c>
      <c r="H561" s="3"/>
      <c r="I561" s="3"/>
      <c r="J561" s="3"/>
      <c r="K561" s="3"/>
      <c r="L561" s="11" t="s">
        <v>17</v>
      </c>
      <c r="M561" s="3"/>
      <c r="N561" s="11" t="s">
        <v>2961</v>
      </c>
      <c r="O561" s="11"/>
      <c r="P561" s="17" t="s">
        <v>4234</v>
      </c>
    </row>
    <row r="562" spans="1:16" ht="16.5" x14ac:dyDescent="0.35">
      <c r="A562" s="24" t="s">
        <v>4240</v>
      </c>
      <c r="B562" s="26" t="s">
        <v>4395</v>
      </c>
      <c r="C562" s="74">
        <v>195486</v>
      </c>
      <c r="D562" s="11" t="s">
        <v>2024</v>
      </c>
      <c r="E562" s="11" t="s">
        <v>2025</v>
      </c>
      <c r="F562" s="11" t="s">
        <v>1212</v>
      </c>
      <c r="G562" s="11" t="s">
        <v>1213</v>
      </c>
      <c r="H562" s="3"/>
      <c r="I562" s="3"/>
      <c r="J562" s="3"/>
      <c r="K562" s="3"/>
      <c r="L562" s="11" t="s">
        <v>17</v>
      </c>
      <c r="M562" s="3"/>
      <c r="N562" s="11" t="s">
        <v>2949</v>
      </c>
      <c r="O562" s="11"/>
      <c r="P562" s="17" t="s">
        <v>4234</v>
      </c>
    </row>
    <row r="563" spans="1:16" ht="16.5" x14ac:dyDescent="0.35">
      <c r="A563" s="24" t="s">
        <v>4240</v>
      </c>
      <c r="B563" s="26" t="s">
        <v>4395</v>
      </c>
      <c r="C563" s="74">
        <v>195487</v>
      </c>
      <c r="D563" s="11" t="s">
        <v>2950</v>
      </c>
      <c r="E563" s="11" t="s">
        <v>2951</v>
      </c>
      <c r="F563" s="11" t="s">
        <v>1212</v>
      </c>
      <c r="G563" s="11" t="s">
        <v>1213</v>
      </c>
      <c r="H563" s="3"/>
      <c r="I563" s="3"/>
      <c r="J563" s="3"/>
      <c r="K563" s="3"/>
      <c r="L563" s="11" t="s">
        <v>17</v>
      </c>
      <c r="M563" s="3"/>
      <c r="N563" s="11" t="s">
        <v>2952</v>
      </c>
      <c r="O563" s="11"/>
      <c r="P563" s="17" t="s">
        <v>4234</v>
      </c>
    </row>
    <row r="564" spans="1:16" ht="16.5" x14ac:dyDescent="0.35">
      <c r="A564" s="24" t="s">
        <v>4240</v>
      </c>
      <c r="B564" s="26" t="s">
        <v>4396</v>
      </c>
      <c r="C564" s="74">
        <v>195488</v>
      </c>
      <c r="D564" s="11" t="s">
        <v>2986</v>
      </c>
      <c r="E564" s="11" t="s">
        <v>2987</v>
      </c>
      <c r="F564" s="11" t="s">
        <v>1216</v>
      </c>
      <c r="G564" s="11" t="s">
        <v>1217</v>
      </c>
      <c r="H564" s="3"/>
      <c r="I564" s="3"/>
      <c r="J564" s="11">
        <v>97.48</v>
      </c>
      <c r="K564" s="11">
        <v>17.12</v>
      </c>
      <c r="L564" s="11" t="s">
        <v>17</v>
      </c>
      <c r="M564" s="3"/>
      <c r="N564" s="11" t="s">
        <v>2988</v>
      </c>
      <c r="O564" s="11"/>
      <c r="P564" s="17" t="s">
        <v>4234</v>
      </c>
    </row>
    <row r="565" spans="1:16" ht="16.5" x14ac:dyDescent="0.35">
      <c r="A565" s="24" t="s">
        <v>4240</v>
      </c>
      <c r="B565" s="26" t="s">
        <v>4396</v>
      </c>
      <c r="C565" s="74">
        <v>195489</v>
      </c>
      <c r="D565" s="11" t="s">
        <v>2983</v>
      </c>
      <c r="E565" s="11" t="s">
        <v>2984</v>
      </c>
      <c r="F565" s="11" t="s">
        <v>1216</v>
      </c>
      <c r="G565" s="11" t="s">
        <v>1217</v>
      </c>
      <c r="H565" s="3"/>
      <c r="I565" s="3"/>
      <c r="J565" s="11">
        <v>97.48</v>
      </c>
      <c r="K565" s="11">
        <v>17.11</v>
      </c>
      <c r="L565" s="11" t="s">
        <v>17</v>
      </c>
      <c r="M565" s="3"/>
      <c r="N565" s="11" t="s">
        <v>2985</v>
      </c>
      <c r="O565" s="11"/>
      <c r="P565" s="17" t="s">
        <v>4234</v>
      </c>
    </row>
    <row r="566" spans="1:16" ht="16.5" x14ac:dyDescent="0.35">
      <c r="A566" s="24" t="s">
        <v>4240</v>
      </c>
      <c r="B566" s="26" t="s">
        <v>4396</v>
      </c>
      <c r="C566" s="74">
        <v>195490</v>
      </c>
      <c r="D566" s="11" t="s">
        <v>2980</v>
      </c>
      <c r="E566" s="11" t="s">
        <v>2981</v>
      </c>
      <c r="F566" s="11" t="s">
        <v>1216</v>
      </c>
      <c r="G566" s="11" t="s">
        <v>1217</v>
      </c>
      <c r="H566" s="3"/>
      <c r="I566" s="3"/>
      <c r="J566" s="11">
        <v>97.46</v>
      </c>
      <c r="K566" s="11">
        <v>17.11</v>
      </c>
      <c r="L566" s="11" t="s">
        <v>17</v>
      </c>
      <c r="M566" s="3"/>
      <c r="N566" s="11" t="s">
        <v>2982</v>
      </c>
      <c r="O566" s="11"/>
      <c r="P566" s="17" t="s">
        <v>4234</v>
      </c>
    </row>
    <row r="567" spans="1:16" ht="16.5" x14ac:dyDescent="0.35">
      <c r="A567" s="24" t="s">
        <v>4240</v>
      </c>
      <c r="B567" s="26" t="s">
        <v>4396</v>
      </c>
      <c r="C567" s="74">
        <v>195491</v>
      </c>
      <c r="D567" s="11" t="s">
        <v>2962</v>
      </c>
      <c r="E567" s="11" t="s">
        <v>2963</v>
      </c>
      <c r="F567" s="11" t="s">
        <v>1216</v>
      </c>
      <c r="G567" s="11" t="s">
        <v>1217</v>
      </c>
      <c r="H567" s="3"/>
      <c r="I567" s="3"/>
      <c r="J567" s="11">
        <v>97.46</v>
      </c>
      <c r="K567" s="11">
        <v>17.12</v>
      </c>
      <c r="L567" s="11" t="s">
        <v>17</v>
      </c>
      <c r="M567" s="3"/>
      <c r="N567" s="11" t="s">
        <v>2964</v>
      </c>
      <c r="O567" s="11"/>
      <c r="P567" s="17" t="s">
        <v>4234</v>
      </c>
    </row>
    <row r="568" spans="1:16" ht="16.5" x14ac:dyDescent="0.35">
      <c r="A568" s="24" t="s">
        <v>4240</v>
      </c>
      <c r="B568" s="26" t="s">
        <v>4396</v>
      </c>
      <c r="C568" s="74">
        <v>195492</v>
      </c>
      <c r="D568" s="11" t="s">
        <v>2977</v>
      </c>
      <c r="E568" s="11" t="s">
        <v>2978</v>
      </c>
      <c r="F568" s="11" t="s">
        <v>1216</v>
      </c>
      <c r="G568" s="11" t="s">
        <v>1217</v>
      </c>
      <c r="H568" s="3"/>
      <c r="I568" s="3"/>
      <c r="J568" s="11">
        <v>97.45</v>
      </c>
      <c r="K568" s="11">
        <v>17.11</v>
      </c>
      <c r="L568" s="11" t="s">
        <v>17</v>
      </c>
      <c r="M568" s="3"/>
      <c r="N568" s="11" t="s">
        <v>2979</v>
      </c>
      <c r="O568" s="11"/>
      <c r="P568" s="17" t="s">
        <v>4234</v>
      </c>
    </row>
    <row r="569" spans="1:16" ht="16.5" x14ac:dyDescent="0.35">
      <c r="A569" s="24" t="s">
        <v>4240</v>
      </c>
      <c r="B569" s="26" t="s">
        <v>4396</v>
      </c>
      <c r="C569" s="74">
        <v>195493</v>
      </c>
      <c r="D569" s="11" t="s">
        <v>927</v>
      </c>
      <c r="E569" s="11" t="s">
        <v>928</v>
      </c>
      <c r="F569" s="11" t="s">
        <v>1216</v>
      </c>
      <c r="G569" s="11" t="s">
        <v>1217</v>
      </c>
      <c r="H569" s="3"/>
      <c r="I569" s="3"/>
      <c r="J569" s="3"/>
      <c r="K569" s="3"/>
      <c r="L569" s="11" t="s">
        <v>17</v>
      </c>
      <c r="M569" s="3"/>
      <c r="N569" s="11" t="s">
        <v>2989</v>
      </c>
      <c r="O569" s="11"/>
      <c r="P569" s="17" t="s">
        <v>4234</v>
      </c>
    </row>
    <row r="570" spans="1:16" ht="16.5" x14ac:dyDescent="0.35">
      <c r="A570" s="24" t="s">
        <v>4240</v>
      </c>
      <c r="B570" s="26" t="s">
        <v>4396</v>
      </c>
      <c r="C570" s="74">
        <v>195494</v>
      </c>
      <c r="D570" s="11" t="s">
        <v>2972</v>
      </c>
      <c r="E570" s="11" t="s">
        <v>2973</v>
      </c>
      <c r="F570" s="11" t="s">
        <v>1216</v>
      </c>
      <c r="G570" s="11" t="s">
        <v>1217</v>
      </c>
      <c r="H570" s="3"/>
      <c r="I570" s="3"/>
      <c r="J570" s="3"/>
      <c r="K570" s="3"/>
      <c r="L570" s="11" t="s">
        <v>17</v>
      </c>
      <c r="M570" s="3"/>
      <c r="N570" s="11" t="s">
        <v>2974</v>
      </c>
      <c r="O570" s="11"/>
      <c r="P570" s="17" t="s">
        <v>4234</v>
      </c>
    </row>
    <row r="571" spans="1:16" ht="16.5" x14ac:dyDescent="0.35">
      <c r="A571" s="24" t="s">
        <v>4240</v>
      </c>
      <c r="B571" s="26" t="s">
        <v>4396</v>
      </c>
      <c r="C571" s="74">
        <v>195495</v>
      </c>
      <c r="D571" s="11" t="s">
        <v>2969</v>
      </c>
      <c r="E571" s="11" t="s">
        <v>2970</v>
      </c>
      <c r="F571" s="11" t="s">
        <v>1216</v>
      </c>
      <c r="G571" s="11" t="s">
        <v>1217</v>
      </c>
      <c r="H571" s="3"/>
      <c r="I571" s="3"/>
      <c r="J571" s="3"/>
      <c r="K571" s="3"/>
      <c r="L571" s="11" t="s">
        <v>17</v>
      </c>
      <c r="M571" s="3"/>
      <c r="N571" s="11" t="s">
        <v>2971</v>
      </c>
      <c r="O571" s="11"/>
      <c r="P571" s="17" t="s">
        <v>4234</v>
      </c>
    </row>
    <row r="572" spans="1:16" ht="16.5" x14ac:dyDescent="0.35">
      <c r="A572" s="24" t="s">
        <v>4240</v>
      </c>
      <c r="B572" s="26" t="s">
        <v>4396</v>
      </c>
      <c r="C572" s="74">
        <v>195496</v>
      </c>
      <c r="D572" s="11" t="s">
        <v>2966</v>
      </c>
      <c r="E572" s="11" t="s">
        <v>2967</v>
      </c>
      <c r="F572" s="11" t="s">
        <v>1216</v>
      </c>
      <c r="G572" s="11" t="s">
        <v>1217</v>
      </c>
      <c r="H572" s="3"/>
      <c r="I572" s="3"/>
      <c r="J572" s="3"/>
      <c r="K572" s="3"/>
      <c r="L572" s="11" t="s">
        <v>17</v>
      </c>
      <c r="M572" s="3"/>
      <c r="N572" s="11" t="s">
        <v>2968</v>
      </c>
      <c r="O572" s="11"/>
      <c r="P572" s="17" t="s">
        <v>4234</v>
      </c>
    </row>
    <row r="573" spans="1:16" ht="16.5" x14ac:dyDescent="0.35">
      <c r="A573" s="24" t="s">
        <v>4240</v>
      </c>
      <c r="B573" s="26" t="s">
        <v>4396</v>
      </c>
      <c r="C573" s="74">
        <v>195497</v>
      </c>
      <c r="D573" s="11" t="s">
        <v>2386</v>
      </c>
      <c r="E573" s="11" t="s">
        <v>2387</v>
      </c>
      <c r="F573" s="11" t="s">
        <v>1216</v>
      </c>
      <c r="G573" s="11" t="s">
        <v>1217</v>
      </c>
      <c r="H573" s="3"/>
      <c r="I573" s="3"/>
      <c r="J573" s="3"/>
      <c r="K573" s="3"/>
      <c r="L573" s="11" t="s">
        <v>17</v>
      </c>
      <c r="M573" s="3"/>
      <c r="N573" s="11" t="s">
        <v>2965</v>
      </c>
      <c r="O573" s="11"/>
      <c r="P573" s="17" t="s">
        <v>4234</v>
      </c>
    </row>
    <row r="574" spans="1:16" ht="16.5" x14ac:dyDescent="0.35">
      <c r="A574" s="24" t="s">
        <v>4240</v>
      </c>
      <c r="B574" s="26" t="s">
        <v>4396</v>
      </c>
      <c r="C574" s="74">
        <v>219205</v>
      </c>
      <c r="D574" s="11" t="s">
        <v>2975</v>
      </c>
      <c r="E574" s="11" t="s">
        <v>2976</v>
      </c>
      <c r="F574" s="11" t="s">
        <v>1216</v>
      </c>
      <c r="G574" s="11" t="s">
        <v>1217</v>
      </c>
      <c r="H574" s="3"/>
      <c r="I574" s="3"/>
      <c r="J574" s="3"/>
      <c r="K574" s="3"/>
      <c r="L574" s="11" t="s">
        <v>17</v>
      </c>
      <c r="M574" s="11" t="s">
        <v>2372</v>
      </c>
      <c r="N574" s="3"/>
      <c r="O574" s="11"/>
      <c r="P574" s="17" t="s">
        <v>4234</v>
      </c>
    </row>
    <row r="575" spans="1:16" ht="16.5" x14ac:dyDescent="0.35">
      <c r="A575" s="24" t="s">
        <v>4240</v>
      </c>
      <c r="B575" s="26" t="s">
        <v>4397</v>
      </c>
      <c r="C575" s="74">
        <v>195498</v>
      </c>
      <c r="D575" s="11" t="s">
        <v>1221</v>
      </c>
      <c r="E575" s="11" t="s">
        <v>2998</v>
      </c>
      <c r="F575" s="11" t="s">
        <v>1220</v>
      </c>
      <c r="G575" s="11" t="s">
        <v>1221</v>
      </c>
      <c r="H575" s="3"/>
      <c r="I575" s="3"/>
      <c r="J575" s="11">
        <v>97.37</v>
      </c>
      <c r="K575" s="11">
        <v>17.04</v>
      </c>
      <c r="L575" s="11" t="s">
        <v>17</v>
      </c>
      <c r="M575" s="3"/>
      <c r="N575" s="11" t="s">
        <v>2999</v>
      </c>
      <c r="O575" s="11"/>
      <c r="P575" s="17" t="s">
        <v>4234</v>
      </c>
    </row>
    <row r="576" spans="1:16" ht="16.5" x14ac:dyDescent="0.35">
      <c r="A576" s="24" t="s">
        <v>4240</v>
      </c>
      <c r="B576" s="26" t="s">
        <v>4397</v>
      </c>
      <c r="C576" s="74">
        <v>195499</v>
      </c>
      <c r="D576" s="11" t="s">
        <v>2995</v>
      </c>
      <c r="E576" s="11" t="s">
        <v>2996</v>
      </c>
      <c r="F576" s="11" t="s">
        <v>1220</v>
      </c>
      <c r="G576" s="11" t="s">
        <v>1221</v>
      </c>
      <c r="H576" s="3"/>
      <c r="I576" s="3"/>
      <c r="J576" s="11">
        <v>97.4</v>
      </c>
      <c r="K576" s="11">
        <v>17.02</v>
      </c>
      <c r="L576" s="11" t="s">
        <v>17</v>
      </c>
      <c r="M576" s="3"/>
      <c r="N576" s="11" t="s">
        <v>2997</v>
      </c>
      <c r="O576" s="11"/>
      <c r="P576" s="17" t="s">
        <v>4234</v>
      </c>
    </row>
    <row r="577" spans="1:16" ht="16.5" x14ac:dyDescent="0.35">
      <c r="A577" s="24" t="s">
        <v>4240</v>
      </c>
      <c r="B577" s="26" t="s">
        <v>4397</v>
      </c>
      <c r="C577" s="74">
        <v>195500</v>
      </c>
      <c r="D577" s="11" t="s">
        <v>2992</v>
      </c>
      <c r="E577" s="11" t="s">
        <v>2993</v>
      </c>
      <c r="F577" s="11" t="s">
        <v>1220</v>
      </c>
      <c r="G577" s="11" t="s">
        <v>1221</v>
      </c>
      <c r="H577" s="3"/>
      <c r="I577" s="3"/>
      <c r="J577" s="3"/>
      <c r="K577" s="3"/>
      <c r="L577" s="11" t="s">
        <v>17</v>
      </c>
      <c r="M577" s="3"/>
      <c r="N577" s="11" t="s">
        <v>2994</v>
      </c>
      <c r="O577" s="11"/>
      <c r="P577" s="17" t="s">
        <v>4234</v>
      </c>
    </row>
    <row r="578" spans="1:16" ht="16.5" x14ac:dyDescent="0.35">
      <c r="A578" s="24" t="s">
        <v>4240</v>
      </c>
      <c r="B578" s="26" t="s">
        <v>4397</v>
      </c>
      <c r="C578" s="74">
        <v>195501</v>
      </c>
      <c r="D578" s="11" t="s">
        <v>2990</v>
      </c>
      <c r="E578" s="11" t="s">
        <v>811</v>
      </c>
      <c r="F578" s="11" t="s">
        <v>1220</v>
      </c>
      <c r="G578" s="11" t="s">
        <v>1221</v>
      </c>
      <c r="H578" s="3"/>
      <c r="I578" s="3"/>
      <c r="J578" s="11">
        <v>97.38</v>
      </c>
      <c r="K578" s="11">
        <v>17.05</v>
      </c>
      <c r="L578" s="11" t="s">
        <v>17</v>
      </c>
      <c r="M578" s="3"/>
      <c r="N578" s="11" t="s">
        <v>2991</v>
      </c>
      <c r="O578" s="11"/>
      <c r="P578" s="17" t="s">
        <v>4234</v>
      </c>
    </row>
    <row r="579" spans="1:16" ht="16.5" x14ac:dyDescent="0.35">
      <c r="A579" s="24" t="s">
        <v>4240</v>
      </c>
      <c r="B579" s="26" t="s">
        <v>4397</v>
      </c>
      <c r="C579" s="74">
        <v>195502</v>
      </c>
      <c r="D579" s="11" t="s">
        <v>1497</v>
      </c>
      <c r="E579" s="11" t="s">
        <v>19</v>
      </c>
      <c r="F579" s="11" t="s">
        <v>1220</v>
      </c>
      <c r="G579" s="11" t="s">
        <v>1221</v>
      </c>
      <c r="H579" s="3"/>
      <c r="I579" s="3"/>
      <c r="J579" s="11">
        <v>97.37</v>
      </c>
      <c r="K579" s="11">
        <v>17.07</v>
      </c>
      <c r="L579" s="11" t="s">
        <v>17</v>
      </c>
      <c r="M579" s="3"/>
      <c r="N579" s="11" t="s">
        <v>3000</v>
      </c>
      <c r="O579" s="11"/>
      <c r="P579" s="17" t="s">
        <v>4234</v>
      </c>
    </row>
    <row r="580" spans="1:16" ht="16.5" x14ac:dyDescent="0.35">
      <c r="A580" s="24" t="s">
        <v>4240</v>
      </c>
      <c r="B580" s="26" t="s">
        <v>4398</v>
      </c>
      <c r="C580" s="74">
        <v>195503</v>
      </c>
      <c r="D580" s="11" t="s">
        <v>1225</v>
      </c>
      <c r="E580" s="11" t="s">
        <v>1226</v>
      </c>
      <c r="F580" s="11" t="s">
        <v>1224</v>
      </c>
      <c r="G580" s="11" t="s">
        <v>1225</v>
      </c>
      <c r="H580" s="3"/>
      <c r="I580" s="3"/>
      <c r="J580" s="11">
        <v>97.46</v>
      </c>
      <c r="K580" s="11">
        <v>17.04</v>
      </c>
      <c r="L580" s="11" t="s">
        <v>17</v>
      </c>
      <c r="M580" s="3"/>
      <c r="N580" s="11" t="s">
        <v>3001</v>
      </c>
      <c r="O580" s="11"/>
      <c r="P580" s="17" t="s">
        <v>4234</v>
      </c>
    </row>
    <row r="581" spans="1:16" ht="16.5" x14ac:dyDescent="0.35">
      <c r="A581" s="24" t="s">
        <v>4240</v>
      </c>
      <c r="B581" s="26" t="s">
        <v>4399</v>
      </c>
      <c r="C581" s="74">
        <v>195504</v>
      </c>
      <c r="D581" s="11" t="s">
        <v>1229</v>
      </c>
      <c r="E581" s="11" t="s">
        <v>1230</v>
      </c>
      <c r="F581" s="11" t="s">
        <v>1228</v>
      </c>
      <c r="G581" s="11" t="s">
        <v>1229</v>
      </c>
      <c r="H581" s="3"/>
      <c r="I581" s="3"/>
      <c r="J581" s="11">
        <v>97.46</v>
      </c>
      <c r="K581" s="11">
        <v>17.07</v>
      </c>
      <c r="L581" s="11" t="s">
        <v>17</v>
      </c>
      <c r="M581" s="3"/>
      <c r="N581" s="11" t="s">
        <v>3005</v>
      </c>
      <c r="O581" s="11"/>
      <c r="P581" s="17" t="s">
        <v>4234</v>
      </c>
    </row>
    <row r="582" spans="1:16" ht="16.5" x14ac:dyDescent="0.35">
      <c r="A582" s="24" t="s">
        <v>4240</v>
      </c>
      <c r="B582" s="26" t="s">
        <v>4399</v>
      </c>
      <c r="C582" s="74">
        <v>195505</v>
      </c>
      <c r="D582" s="11" t="s">
        <v>3006</v>
      </c>
      <c r="E582" s="11" t="s">
        <v>3007</v>
      </c>
      <c r="F582" s="11" t="s">
        <v>1228</v>
      </c>
      <c r="G582" s="11" t="s">
        <v>1229</v>
      </c>
      <c r="H582" s="3"/>
      <c r="I582" s="3"/>
      <c r="J582" s="11">
        <v>97.44</v>
      </c>
      <c r="K582" s="11">
        <v>17.079999999999998</v>
      </c>
      <c r="L582" s="11" t="s">
        <v>17</v>
      </c>
      <c r="M582" s="3"/>
      <c r="N582" s="11" t="s">
        <v>3008</v>
      </c>
      <c r="O582" s="11"/>
      <c r="P582" s="17" t="s">
        <v>4234</v>
      </c>
    </row>
    <row r="583" spans="1:16" ht="16.5" x14ac:dyDescent="0.35">
      <c r="A583" s="24" t="s">
        <v>4240</v>
      </c>
      <c r="B583" s="26" t="s">
        <v>4399</v>
      </c>
      <c r="C583" s="74">
        <v>195506</v>
      </c>
      <c r="D583" s="11" t="s">
        <v>3002</v>
      </c>
      <c r="E583" s="11" t="s">
        <v>3003</v>
      </c>
      <c r="F583" s="11" t="s">
        <v>1228</v>
      </c>
      <c r="G583" s="11" t="s">
        <v>1229</v>
      </c>
      <c r="H583" s="3"/>
      <c r="I583" s="3"/>
      <c r="J583" s="11">
        <v>97.43</v>
      </c>
      <c r="K583" s="11">
        <v>17.12</v>
      </c>
      <c r="L583" s="11" t="s">
        <v>17</v>
      </c>
      <c r="M583" s="11" t="s">
        <v>2891</v>
      </c>
      <c r="N583" s="11" t="s">
        <v>3004</v>
      </c>
      <c r="O583" s="11"/>
      <c r="P583" s="17" t="s">
        <v>4234</v>
      </c>
    </row>
    <row r="584" spans="1:16" ht="16.5" x14ac:dyDescent="0.35">
      <c r="A584" s="24" t="s">
        <v>4240</v>
      </c>
      <c r="B584" s="26" t="s">
        <v>4400</v>
      </c>
      <c r="C584" s="74">
        <v>195507</v>
      </c>
      <c r="D584" s="11" t="s">
        <v>1233</v>
      </c>
      <c r="E584" s="11" t="s">
        <v>1234</v>
      </c>
      <c r="F584" s="11" t="s">
        <v>1232</v>
      </c>
      <c r="G584" s="11" t="s">
        <v>1233</v>
      </c>
      <c r="H584" s="3"/>
      <c r="I584" s="3"/>
      <c r="J584" s="11">
        <v>97.4</v>
      </c>
      <c r="K584" s="11">
        <v>17.18</v>
      </c>
      <c r="L584" s="11" t="s">
        <v>17</v>
      </c>
      <c r="M584" s="3"/>
      <c r="N584" s="11" t="s">
        <v>3009</v>
      </c>
      <c r="O584" s="11"/>
      <c r="P584" s="17" t="s">
        <v>4234</v>
      </c>
    </row>
    <row r="585" spans="1:16" ht="16.5" x14ac:dyDescent="0.35">
      <c r="A585" s="24" t="s">
        <v>4240</v>
      </c>
      <c r="B585" s="26" t="s">
        <v>4400</v>
      </c>
      <c r="C585" s="74">
        <v>195508</v>
      </c>
      <c r="D585" s="11" t="s">
        <v>2969</v>
      </c>
      <c r="E585" s="11" t="s">
        <v>2970</v>
      </c>
      <c r="F585" s="11" t="s">
        <v>1232</v>
      </c>
      <c r="G585" s="11" t="s">
        <v>1233</v>
      </c>
      <c r="H585" s="3"/>
      <c r="I585" s="3"/>
      <c r="J585" s="11">
        <v>97.41</v>
      </c>
      <c r="K585" s="11">
        <v>17.16</v>
      </c>
      <c r="L585" s="11" t="s">
        <v>17</v>
      </c>
      <c r="M585" s="3"/>
      <c r="N585" s="11" t="s">
        <v>3013</v>
      </c>
      <c r="O585" s="11"/>
      <c r="P585" s="17" t="s">
        <v>4234</v>
      </c>
    </row>
    <row r="586" spans="1:16" ht="16.5" x14ac:dyDescent="0.35">
      <c r="A586" s="24" t="s">
        <v>4240</v>
      </c>
      <c r="B586" s="26" t="s">
        <v>4400</v>
      </c>
      <c r="C586" s="74">
        <v>195509</v>
      </c>
      <c r="D586" s="11" t="s">
        <v>778</v>
      </c>
      <c r="E586" s="11" t="s">
        <v>779</v>
      </c>
      <c r="F586" s="11" t="s">
        <v>1232</v>
      </c>
      <c r="G586" s="11" t="s">
        <v>1233</v>
      </c>
      <c r="H586" s="3"/>
      <c r="I586" s="3"/>
      <c r="J586" s="3"/>
      <c r="K586" s="3"/>
      <c r="L586" s="11" t="s">
        <v>17</v>
      </c>
      <c r="M586" s="3"/>
      <c r="N586" s="11" t="s">
        <v>3014</v>
      </c>
      <c r="O586" s="11"/>
      <c r="P586" s="17" t="s">
        <v>4234</v>
      </c>
    </row>
    <row r="587" spans="1:16" ht="16.5" x14ac:dyDescent="0.35">
      <c r="A587" s="24" t="s">
        <v>4240</v>
      </c>
      <c r="B587" s="26" t="s">
        <v>4400</v>
      </c>
      <c r="C587" s="74">
        <v>195510</v>
      </c>
      <c r="D587" s="11" t="s">
        <v>3010</v>
      </c>
      <c r="E587" s="11" t="s">
        <v>3011</v>
      </c>
      <c r="F587" s="11" t="s">
        <v>1232</v>
      </c>
      <c r="G587" s="11" t="s">
        <v>1233</v>
      </c>
      <c r="H587" s="3"/>
      <c r="I587" s="3"/>
      <c r="J587" s="11">
        <v>97.41</v>
      </c>
      <c r="K587" s="11">
        <v>17.14</v>
      </c>
      <c r="L587" s="11" t="s">
        <v>17</v>
      </c>
      <c r="M587" s="3"/>
      <c r="N587" s="11" t="s">
        <v>3012</v>
      </c>
      <c r="O587" s="11"/>
      <c r="P587" s="17" t="s">
        <v>4234</v>
      </c>
    </row>
    <row r="588" spans="1:16" ht="16.5" x14ac:dyDescent="0.35">
      <c r="A588" s="24" t="s">
        <v>4240</v>
      </c>
      <c r="B588" s="26" t="s">
        <v>4401</v>
      </c>
      <c r="C588" s="74">
        <v>195511</v>
      </c>
      <c r="D588" s="11" t="s">
        <v>1237</v>
      </c>
      <c r="E588" s="11" t="s">
        <v>1238</v>
      </c>
      <c r="F588" s="11" t="s">
        <v>1236</v>
      </c>
      <c r="G588" s="11" t="s">
        <v>1237</v>
      </c>
      <c r="H588" s="3"/>
      <c r="I588" s="3"/>
      <c r="J588" s="11">
        <v>97.3</v>
      </c>
      <c r="K588" s="11">
        <v>17.07</v>
      </c>
      <c r="L588" s="11" t="s">
        <v>17</v>
      </c>
      <c r="M588" s="3"/>
      <c r="N588" s="11" t="s">
        <v>3032</v>
      </c>
      <c r="O588" s="11"/>
      <c r="P588" s="17" t="s">
        <v>4234</v>
      </c>
    </row>
    <row r="589" spans="1:16" ht="16.5" x14ac:dyDescent="0.35">
      <c r="A589" s="24" t="s">
        <v>4240</v>
      </c>
      <c r="B589" s="26" t="s">
        <v>4401</v>
      </c>
      <c r="C589" s="74">
        <v>195512</v>
      </c>
      <c r="D589" s="11" t="s">
        <v>3029</v>
      </c>
      <c r="E589" s="11" t="s">
        <v>3030</v>
      </c>
      <c r="F589" s="11" t="s">
        <v>1236</v>
      </c>
      <c r="G589" s="11" t="s">
        <v>1237</v>
      </c>
      <c r="H589" s="3"/>
      <c r="I589" s="3"/>
      <c r="J589" s="3"/>
      <c r="K589" s="3"/>
      <c r="L589" s="11" t="s">
        <v>17</v>
      </c>
      <c r="M589" s="3"/>
      <c r="N589" s="11" t="s">
        <v>3031</v>
      </c>
      <c r="O589" s="11"/>
      <c r="P589" s="17" t="s">
        <v>4234</v>
      </c>
    </row>
    <row r="590" spans="1:16" ht="16.5" x14ac:dyDescent="0.35">
      <c r="A590" s="24" t="s">
        <v>4240</v>
      </c>
      <c r="B590" s="26" t="s">
        <v>4401</v>
      </c>
      <c r="C590" s="74">
        <v>195513</v>
      </c>
      <c r="D590" s="11" t="s">
        <v>3018</v>
      </c>
      <c r="E590" s="11" t="s">
        <v>3019</v>
      </c>
      <c r="F590" s="11" t="s">
        <v>1236</v>
      </c>
      <c r="G590" s="11" t="s">
        <v>1237</v>
      </c>
      <c r="H590" s="3"/>
      <c r="I590" s="3"/>
      <c r="J590" s="3"/>
      <c r="K590" s="3"/>
      <c r="L590" s="11" t="s">
        <v>17</v>
      </c>
      <c r="M590" s="3"/>
      <c r="N590" s="11" t="s">
        <v>3020</v>
      </c>
      <c r="O590" s="11"/>
      <c r="P590" s="17" t="s">
        <v>4234</v>
      </c>
    </row>
    <row r="591" spans="1:16" ht="16.5" x14ac:dyDescent="0.35">
      <c r="A591" s="24" t="s">
        <v>4240</v>
      </c>
      <c r="B591" s="26" t="s">
        <v>4401</v>
      </c>
      <c r="C591" s="74">
        <v>195514</v>
      </c>
      <c r="D591" s="11" t="s">
        <v>2858</v>
      </c>
      <c r="E591" s="11" t="s">
        <v>2859</v>
      </c>
      <c r="F591" s="11" t="s">
        <v>1236</v>
      </c>
      <c r="G591" s="11" t="s">
        <v>1237</v>
      </c>
      <c r="H591" s="3"/>
      <c r="I591" s="3"/>
      <c r="J591" s="3"/>
      <c r="K591" s="3"/>
      <c r="L591" s="11" t="s">
        <v>17</v>
      </c>
      <c r="M591" s="3"/>
      <c r="N591" s="11" t="s">
        <v>3028</v>
      </c>
      <c r="O591" s="11"/>
      <c r="P591" s="17" t="s">
        <v>4234</v>
      </c>
    </row>
    <row r="592" spans="1:16" ht="16.5" x14ac:dyDescent="0.35">
      <c r="A592" s="24" t="s">
        <v>4240</v>
      </c>
      <c r="B592" s="26" t="s">
        <v>4401</v>
      </c>
      <c r="C592" s="74">
        <v>195515</v>
      </c>
      <c r="D592" s="11" t="s">
        <v>3033</v>
      </c>
      <c r="E592" s="11" t="s">
        <v>3034</v>
      </c>
      <c r="F592" s="11" t="s">
        <v>1236</v>
      </c>
      <c r="G592" s="11" t="s">
        <v>1237</v>
      </c>
      <c r="H592" s="3"/>
      <c r="I592" s="3"/>
      <c r="J592" s="3"/>
      <c r="K592" s="3"/>
      <c r="L592" s="11" t="s">
        <v>17</v>
      </c>
      <c r="M592" s="3"/>
      <c r="N592" s="11" t="s">
        <v>3035</v>
      </c>
      <c r="O592" s="11"/>
      <c r="P592" s="17" t="s">
        <v>4234</v>
      </c>
    </row>
    <row r="593" spans="1:16" ht="16.5" x14ac:dyDescent="0.35">
      <c r="A593" s="24" t="s">
        <v>4240</v>
      </c>
      <c r="B593" s="26" t="s">
        <v>4401</v>
      </c>
      <c r="C593" s="74">
        <v>195516</v>
      </c>
      <c r="D593" s="11" t="s">
        <v>3015</v>
      </c>
      <c r="E593" s="11" t="s">
        <v>3016</v>
      </c>
      <c r="F593" s="11" t="s">
        <v>1236</v>
      </c>
      <c r="G593" s="11" t="s">
        <v>1237</v>
      </c>
      <c r="H593" s="3"/>
      <c r="I593" s="3"/>
      <c r="J593" s="3"/>
      <c r="K593" s="3"/>
      <c r="L593" s="11" t="s">
        <v>17</v>
      </c>
      <c r="M593" s="3"/>
      <c r="N593" s="11" t="s">
        <v>3017</v>
      </c>
      <c r="O593" s="11"/>
      <c r="P593" s="17" t="s">
        <v>4234</v>
      </c>
    </row>
    <row r="594" spans="1:16" ht="16.5" x14ac:dyDescent="0.35">
      <c r="A594" s="24" t="s">
        <v>4240</v>
      </c>
      <c r="B594" s="26" t="s">
        <v>4401</v>
      </c>
      <c r="C594" s="74">
        <v>195517</v>
      </c>
      <c r="D594" s="11" t="s">
        <v>3025</v>
      </c>
      <c r="E594" s="11" t="s">
        <v>3026</v>
      </c>
      <c r="F594" s="11" t="s">
        <v>1236</v>
      </c>
      <c r="G594" s="11" t="s">
        <v>1237</v>
      </c>
      <c r="H594" s="3"/>
      <c r="I594" s="3"/>
      <c r="J594" s="3"/>
      <c r="K594" s="3"/>
      <c r="L594" s="11" t="s">
        <v>17</v>
      </c>
      <c r="M594" s="3"/>
      <c r="N594" s="11" t="s">
        <v>3027</v>
      </c>
      <c r="O594" s="11"/>
      <c r="P594" s="17" t="s">
        <v>4234</v>
      </c>
    </row>
    <row r="595" spans="1:16" ht="16.5" x14ac:dyDescent="0.35">
      <c r="A595" s="24" t="s">
        <v>4240</v>
      </c>
      <c r="B595" s="26" t="s">
        <v>4401</v>
      </c>
      <c r="C595" s="74">
        <v>195518</v>
      </c>
      <c r="D595" s="11" t="s">
        <v>976</v>
      </c>
      <c r="E595" s="11" t="s">
        <v>977</v>
      </c>
      <c r="F595" s="11" t="s">
        <v>1236</v>
      </c>
      <c r="G595" s="11" t="s">
        <v>1237</v>
      </c>
      <c r="H595" s="3"/>
      <c r="I595" s="3"/>
      <c r="J595" s="3"/>
      <c r="K595" s="3"/>
      <c r="L595" s="11" t="s">
        <v>17</v>
      </c>
      <c r="M595" s="3"/>
      <c r="N595" s="11" t="s">
        <v>3024</v>
      </c>
      <c r="O595" s="11"/>
      <c r="P595" s="17" t="s">
        <v>4234</v>
      </c>
    </row>
    <row r="596" spans="1:16" ht="16.5" x14ac:dyDescent="0.35">
      <c r="A596" s="24" t="s">
        <v>4240</v>
      </c>
      <c r="B596" s="26" t="s">
        <v>4401</v>
      </c>
      <c r="C596" s="74">
        <v>195519</v>
      </c>
      <c r="D596" s="11" t="s">
        <v>3021</v>
      </c>
      <c r="E596" s="11" t="s">
        <v>3022</v>
      </c>
      <c r="F596" s="11" t="s">
        <v>1236</v>
      </c>
      <c r="G596" s="11" t="s">
        <v>1237</v>
      </c>
      <c r="H596" s="3"/>
      <c r="I596" s="3"/>
      <c r="J596" s="3"/>
      <c r="K596" s="3"/>
      <c r="L596" s="11" t="s">
        <v>17</v>
      </c>
      <c r="M596" s="3"/>
      <c r="N596" s="11" t="s">
        <v>3023</v>
      </c>
      <c r="O596" s="11"/>
      <c r="P596" s="17" t="s">
        <v>4234</v>
      </c>
    </row>
    <row r="597" spans="1:16" ht="16.5" x14ac:dyDescent="0.35">
      <c r="A597" s="24" t="s">
        <v>4240</v>
      </c>
      <c r="B597" s="26" t="s">
        <v>4402</v>
      </c>
      <c r="C597" s="74">
        <v>195520</v>
      </c>
      <c r="D597" s="11" t="s">
        <v>1241</v>
      </c>
      <c r="E597" s="11" t="s">
        <v>1242</v>
      </c>
      <c r="F597" s="11" t="s">
        <v>1240</v>
      </c>
      <c r="G597" s="11" t="s">
        <v>1241</v>
      </c>
      <c r="H597" s="3"/>
      <c r="I597" s="3"/>
      <c r="J597" s="11">
        <v>97.3</v>
      </c>
      <c r="K597" s="11">
        <v>17.059999999999999</v>
      </c>
      <c r="L597" s="11" t="s">
        <v>17</v>
      </c>
      <c r="M597" s="3"/>
      <c r="N597" s="11" t="s">
        <v>3039</v>
      </c>
      <c r="O597" s="11"/>
      <c r="P597" s="17" t="s">
        <v>4234</v>
      </c>
    </row>
    <row r="598" spans="1:16" ht="16.5" x14ac:dyDescent="0.35">
      <c r="A598" s="24" t="s">
        <v>4240</v>
      </c>
      <c r="B598" s="26" t="s">
        <v>4402</v>
      </c>
      <c r="C598" s="74">
        <v>195521</v>
      </c>
      <c r="D598" s="11" t="s">
        <v>3040</v>
      </c>
      <c r="E598" s="11" t="s">
        <v>3041</v>
      </c>
      <c r="F598" s="11" t="s">
        <v>1240</v>
      </c>
      <c r="G598" s="11" t="s">
        <v>1241</v>
      </c>
      <c r="H598" s="3"/>
      <c r="I598" s="3"/>
      <c r="J598" s="3"/>
      <c r="K598" s="3"/>
      <c r="L598" s="11" t="s">
        <v>17</v>
      </c>
      <c r="M598" s="3"/>
      <c r="N598" s="11" t="s">
        <v>3042</v>
      </c>
      <c r="O598" s="11"/>
      <c r="P598" s="17" t="s">
        <v>4234</v>
      </c>
    </row>
    <row r="599" spans="1:16" ht="16.5" x14ac:dyDescent="0.35">
      <c r="A599" s="24" t="s">
        <v>4240</v>
      </c>
      <c r="B599" s="26" t="s">
        <v>4402</v>
      </c>
      <c r="C599" s="74">
        <v>195522</v>
      </c>
      <c r="D599" s="11" t="s">
        <v>3043</v>
      </c>
      <c r="E599" s="11" t="s">
        <v>3044</v>
      </c>
      <c r="F599" s="11" t="s">
        <v>1240</v>
      </c>
      <c r="G599" s="11" t="s">
        <v>1241</v>
      </c>
      <c r="H599" s="3"/>
      <c r="I599" s="3"/>
      <c r="J599" s="3"/>
      <c r="K599" s="3"/>
      <c r="L599" s="11" t="s">
        <v>17</v>
      </c>
      <c r="M599" s="3"/>
      <c r="N599" s="11" t="s">
        <v>3045</v>
      </c>
      <c r="O599" s="11"/>
      <c r="P599" s="17" t="s">
        <v>4234</v>
      </c>
    </row>
    <row r="600" spans="1:16" ht="16.5" x14ac:dyDescent="0.35">
      <c r="A600" s="24" t="s">
        <v>4240</v>
      </c>
      <c r="B600" s="26" t="s">
        <v>4402</v>
      </c>
      <c r="C600" s="74">
        <v>195523</v>
      </c>
      <c r="D600" s="11" t="s">
        <v>3046</v>
      </c>
      <c r="E600" s="11" t="s">
        <v>3047</v>
      </c>
      <c r="F600" s="11" t="s">
        <v>1240</v>
      </c>
      <c r="G600" s="11" t="s">
        <v>1241</v>
      </c>
      <c r="H600" s="3"/>
      <c r="I600" s="3"/>
      <c r="J600" s="3"/>
      <c r="K600" s="3"/>
      <c r="L600" s="11" t="s">
        <v>17</v>
      </c>
      <c r="M600" s="3"/>
      <c r="N600" s="11" t="s">
        <v>3048</v>
      </c>
      <c r="O600" s="11"/>
      <c r="P600" s="17" t="s">
        <v>4234</v>
      </c>
    </row>
    <row r="601" spans="1:16" ht="16.5" x14ac:dyDescent="0.35">
      <c r="A601" s="24" t="s">
        <v>4240</v>
      </c>
      <c r="B601" s="26" t="s">
        <v>4402</v>
      </c>
      <c r="C601" s="74">
        <v>195524</v>
      </c>
      <c r="D601" s="11" t="s">
        <v>3049</v>
      </c>
      <c r="E601" s="11" t="s">
        <v>3050</v>
      </c>
      <c r="F601" s="11" t="s">
        <v>1240</v>
      </c>
      <c r="G601" s="11" t="s">
        <v>1241</v>
      </c>
      <c r="H601" s="3"/>
      <c r="I601" s="3"/>
      <c r="J601" s="3"/>
      <c r="K601" s="3"/>
      <c r="L601" s="11" t="s">
        <v>17</v>
      </c>
      <c r="M601" s="3"/>
      <c r="N601" s="11" t="s">
        <v>3051</v>
      </c>
      <c r="O601" s="11"/>
      <c r="P601" s="17" t="s">
        <v>4234</v>
      </c>
    </row>
    <row r="602" spans="1:16" ht="16.5" x14ac:dyDescent="0.35">
      <c r="A602" s="24" t="s">
        <v>4240</v>
      </c>
      <c r="B602" s="26" t="s">
        <v>4402</v>
      </c>
      <c r="C602" s="74">
        <v>195525</v>
      </c>
      <c r="D602" s="11" t="s">
        <v>3036</v>
      </c>
      <c r="E602" s="11" t="s">
        <v>3037</v>
      </c>
      <c r="F602" s="11" t="s">
        <v>1240</v>
      </c>
      <c r="G602" s="11" t="s">
        <v>1241</v>
      </c>
      <c r="H602" s="3"/>
      <c r="I602" s="3"/>
      <c r="J602" s="11">
        <v>97.32</v>
      </c>
      <c r="K602" s="11">
        <v>17.059999999999999</v>
      </c>
      <c r="L602" s="11" t="s">
        <v>17</v>
      </c>
      <c r="M602" s="3"/>
      <c r="N602" s="11" t="s">
        <v>3038</v>
      </c>
      <c r="O602" s="11"/>
      <c r="P602" s="17" t="s">
        <v>4234</v>
      </c>
    </row>
    <row r="603" spans="1:16" ht="16.5" x14ac:dyDescent="0.35">
      <c r="A603" s="24" t="s">
        <v>4240</v>
      </c>
      <c r="B603" s="26" t="s">
        <v>4403</v>
      </c>
      <c r="C603" s="74">
        <v>195526</v>
      </c>
      <c r="D603" s="11" t="s">
        <v>1245</v>
      </c>
      <c r="E603" s="11" t="s">
        <v>1246</v>
      </c>
      <c r="F603" s="11" t="s">
        <v>1244</v>
      </c>
      <c r="G603" s="11" t="s">
        <v>1245</v>
      </c>
      <c r="H603" s="3"/>
      <c r="I603" s="3"/>
      <c r="J603" s="11">
        <v>97.29</v>
      </c>
      <c r="K603" s="11">
        <v>17.09</v>
      </c>
      <c r="L603" s="11" t="s">
        <v>17</v>
      </c>
      <c r="M603" s="3"/>
      <c r="N603" s="11" t="s">
        <v>3061</v>
      </c>
      <c r="O603" s="11"/>
      <c r="P603" s="17" t="s">
        <v>4234</v>
      </c>
    </row>
    <row r="604" spans="1:16" ht="16.5" x14ac:dyDescent="0.35">
      <c r="A604" s="24" t="s">
        <v>4240</v>
      </c>
      <c r="B604" s="26" t="s">
        <v>4403</v>
      </c>
      <c r="C604" s="74">
        <v>195527</v>
      </c>
      <c r="D604" s="11" t="s">
        <v>3065</v>
      </c>
      <c r="E604" s="11" t="s">
        <v>3066</v>
      </c>
      <c r="F604" s="11" t="s">
        <v>1244</v>
      </c>
      <c r="G604" s="11" t="s">
        <v>1245</v>
      </c>
      <c r="H604" s="3"/>
      <c r="I604" s="3"/>
      <c r="J604" s="3"/>
      <c r="K604" s="3"/>
      <c r="L604" s="11" t="s">
        <v>17</v>
      </c>
      <c r="M604" s="3"/>
      <c r="N604" s="11" t="s">
        <v>3067</v>
      </c>
      <c r="O604" s="11"/>
      <c r="P604" s="17" t="s">
        <v>4234</v>
      </c>
    </row>
    <row r="605" spans="1:16" ht="16.5" x14ac:dyDescent="0.35">
      <c r="A605" s="24" t="s">
        <v>4240</v>
      </c>
      <c r="B605" s="26" t="s">
        <v>4403</v>
      </c>
      <c r="C605" s="74">
        <v>195528</v>
      </c>
      <c r="D605" s="11" t="s">
        <v>3062</v>
      </c>
      <c r="E605" s="11" t="s">
        <v>3063</v>
      </c>
      <c r="F605" s="11" t="s">
        <v>1244</v>
      </c>
      <c r="G605" s="11" t="s">
        <v>1245</v>
      </c>
      <c r="H605" s="3"/>
      <c r="I605" s="3"/>
      <c r="J605" s="3"/>
      <c r="K605" s="3"/>
      <c r="L605" s="11" t="s">
        <v>17</v>
      </c>
      <c r="M605" s="3"/>
      <c r="N605" s="11" t="s">
        <v>3064</v>
      </c>
      <c r="O605" s="11"/>
      <c r="P605" s="17" t="s">
        <v>4234</v>
      </c>
    </row>
    <row r="606" spans="1:16" ht="16.5" x14ac:dyDescent="0.35">
      <c r="A606" s="24" t="s">
        <v>4240</v>
      </c>
      <c r="B606" s="26" t="s">
        <v>4403</v>
      </c>
      <c r="C606" s="74">
        <v>195529</v>
      </c>
      <c r="D606" s="11" t="s">
        <v>3052</v>
      </c>
      <c r="E606" s="11" t="s">
        <v>3053</v>
      </c>
      <c r="F606" s="11" t="s">
        <v>1244</v>
      </c>
      <c r="G606" s="11" t="s">
        <v>1245</v>
      </c>
      <c r="H606" s="3"/>
      <c r="I606" s="3"/>
      <c r="J606" s="3"/>
      <c r="K606" s="3"/>
      <c r="L606" s="11" t="s">
        <v>17</v>
      </c>
      <c r="M606" s="3"/>
      <c r="N606" s="11" t="s">
        <v>3054</v>
      </c>
      <c r="O606" s="11"/>
      <c r="P606" s="17" t="s">
        <v>4234</v>
      </c>
    </row>
    <row r="607" spans="1:16" ht="16.5" x14ac:dyDescent="0.35">
      <c r="A607" s="24" t="s">
        <v>4240</v>
      </c>
      <c r="B607" s="26" t="s">
        <v>4403</v>
      </c>
      <c r="C607" s="74">
        <v>195530</v>
      </c>
      <c r="D607" s="11" t="s">
        <v>3058</v>
      </c>
      <c r="E607" s="11" t="s">
        <v>3059</v>
      </c>
      <c r="F607" s="11" t="s">
        <v>1244</v>
      </c>
      <c r="G607" s="11" t="s">
        <v>1245</v>
      </c>
      <c r="H607" s="3"/>
      <c r="I607" s="3"/>
      <c r="J607" s="3"/>
      <c r="K607" s="3"/>
      <c r="L607" s="11" t="s">
        <v>17</v>
      </c>
      <c r="M607" s="3"/>
      <c r="N607" s="11" t="s">
        <v>3060</v>
      </c>
      <c r="O607" s="11"/>
      <c r="P607" s="17" t="s">
        <v>4234</v>
      </c>
    </row>
    <row r="608" spans="1:16" ht="16.5" x14ac:dyDescent="0.35">
      <c r="A608" s="24" t="s">
        <v>4240</v>
      </c>
      <c r="B608" s="26" t="s">
        <v>4403</v>
      </c>
      <c r="C608" s="74">
        <v>195531</v>
      </c>
      <c r="D608" s="11" t="s">
        <v>3055</v>
      </c>
      <c r="E608" s="11" t="s">
        <v>3056</v>
      </c>
      <c r="F608" s="11" t="s">
        <v>1244</v>
      </c>
      <c r="G608" s="11" t="s">
        <v>1245</v>
      </c>
      <c r="H608" s="3"/>
      <c r="I608" s="3"/>
      <c r="J608" s="3"/>
      <c r="K608" s="3"/>
      <c r="L608" s="11" t="s">
        <v>17</v>
      </c>
      <c r="M608" s="3"/>
      <c r="N608" s="11" t="s">
        <v>3057</v>
      </c>
      <c r="O608" s="11"/>
      <c r="P608" s="17" t="s">
        <v>4234</v>
      </c>
    </row>
    <row r="609" spans="1:16" ht="16.5" x14ac:dyDescent="0.35">
      <c r="A609" s="24" t="s">
        <v>4240</v>
      </c>
      <c r="B609" s="26" t="s">
        <v>7184</v>
      </c>
      <c r="C609" s="74">
        <v>195532</v>
      </c>
      <c r="D609" s="11" t="s">
        <v>1249</v>
      </c>
      <c r="E609" s="11" t="s">
        <v>18</v>
      </c>
      <c r="F609" s="11" t="s">
        <v>1248</v>
      </c>
      <c r="G609" s="11" t="s">
        <v>1249</v>
      </c>
      <c r="H609" s="3"/>
      <c r="I609" s="3"/>
      <c r="J609" s="11">
        <v>97.3</v>
      </c>
      <c r="K609" s="11">
        <v>17.11</v>
      </c>
      <c r="L609" s="11" t="s">
        <v>17</v>
      </c>
      <c r="M609" s="3"/>
      <c r="N609" s="11" t="s">
        <v>7413</v>
      </c>
      <c r="O609" s="11"/>
      <c r="P609" s="17" t="s">
        <v>4234</v>
      </c>
    </row>
    <row r="610" spans="1:16" ht="16.5" x14ac:dyDescent="0.35">
      <c r="A610" s="24" t="s">
        <v>4240</v>
      </c>
      <c r="B610" s="26" t="s">
        <v>7184</v>
      </c>
      <c r="C610" s="74">
        <v>195533</v>
      </c>
      <c r="D610" s="11" t="s">
        <v>3068</v>
      </c>
      <c r="E610" s="11" t="s">
        <v>3069</v>
      </c>
      <c r="F610" s="11" t="s">
        <v>1248</v>
      </c>
      <c r="G610" s="11" t="s">
        <v>1249</v>
      </c>
      <c r="H610" s="3"/>
      <c r="I610" s="3"/>
      <c r="J610" s="11">
        <v>97.3</v>
      </c>
      <c r="K610" s="11">
        <v>17.12</v>
      </c>
      <c r="L610" s="11" t="s">
        <v>17</v>
      </c>
      <c r="M610" s="11" t="s">
        <v>2925</v>
      </c>
      <c r="N610" s="11" t="s">
        <v>7414</v>
      </c>
      <c r="O610" s="11"/>
      <c r="P610" s="17" t="s">
        <v>4234</v>
      </c>
    </row>
    <row r="611" spans="1:16" ht="16.5" x14ac:dyDescent="0.35">
      <c r="A611" s="24" t="s">
        <v>4240</v>
      </c>
      <c r="B611" s="26" t="s">
        <v>7184</v>
      </c>
      <c r="C611" s="74">
        <v>195534</v>
      </c>
      <c r="D611" s="11" t="s">
        <v>3070</v>
      </c>
      <c r="E611" s="11" t="s">
        <v>3071</v>
      </c>
      <c r="F611" s="11" t="s">
        <v>1248</v>
      </c>
      <c r="G611" s="11" t="s">
        <v>1249</v>
      </c>
      <c r="H611" s="3"/>
      <c r="I611" s="3"/>
      <c r="J611" s="11">
        <v>97.3</v>
      </c>
      <c r="K611" s="11">
        <v>17.11</v>
      </c>
      <c r="L611" s="11" t="s">
        <v>17</v>
      </c>
      <c r="M611" s="11" t="s">
        <v>2925</v>
      </c>
      <c r="N611" s="11" t="s">
        <v>7415</v>
      </c>
      <c r="O611" s="11"/>
      <c r="P611" s="17" t="s">
        <v>4234</v>
      </c>
    </row>
    <row r="612" spans="1:16" ht="16.5" x14ac:dyDescent="0.35">
      <c r="A612" s="24" t="s">
        <v>4240</v>
      </c>
      <c r="B612" s="26" t="s">
        <v>7184</v>
      </c>
      <c r="C612" s="74">
        <v>195535</v>
      </c>
      <c r="D612" s="11" t="s">
        <v>3072</v>
      </c>
      <c r="E612" s="11" t="s">
        <v>3073</v>
      </c>
      <c r="F612" s="11" t="s">
        <v>1248</v>
      </c>
      <c r="G612" s="11" t="s">
        <v>1249</v>
      </c>
      <c r="H612" s="3"/>
      <c r="I612" s="3"/>
      <c r="J612" s="3"/>
      <c r="K612" s="3"/>
      <c r="L612" s="11" t="s">
        <v>17</v>
      </c>
      <c r="M612" s="3"/>
      <c r="N612" s="11" t="s">
        <v>7416</v>
      </c>
      <c r="O612" s="11"/>
      <c r="P612" s="17" t="s">
        <v>4234</v>
      </c>
    </row>
    <row r="613" spans="1:16" ht="16.5" x14ac:dyDescent="0.35">
      <c r="A613" s="24" t="s">
        <v>4240</v>
      </c>
      <c r="B613" s="26" t="s">
        <v>7184</v>
      </c>
      <c r="C613" s="74">
        <v>195536</v>
      </c>
      <c r="D613" s="11" t="s">
        <v>3074</v>
      </c>
      <c r="E613" s="11" t="s">
        <v>3075</v>
      </c>
      <c r="F613" s="11" t="s">
        <v>1248</v>
      </c>
      <c r="G613" s="11" t="s">
        <v>1249</v>
      </c>
      <c r="H613" s="3"/>
      <c r="I613" s="3"/>
      <c r="J613" s="11">
        <v>97.29</v>
      </c>
      <c r="K613" s="11">
        <v>17.11</v>
      </c>
      <c r="L613" s="11" t="s">
        <v>17</v>
      </c>
      <c r="M613" s="3"/>
      <c r="N613" s="11" t="s">
        <v>7417</v>
      </c>
      <c r="O613" s="11"/>
      <c r="P613" s="17" t="s">
        <v>4234</v>
      </c>
    </row>
    <row r="614" spans="1:16" ht="16.5" x14ac:dyDescent="0.35">
      <c r="A614" s="24" t="s">
        <v>4240</v>
      </c>
      <c r="B614" s="26" t="s">
        <v>7184</v>
      </c>
      <c r="C614" s="74">
        <v>195537</v>
      </c>
      <c r="D614" s="11" t="s">
        <v>3076</v>
      </c>
      <c r="E614" s="11" t="s">
        <v>3077</v>
      </c>
      <c r="F614" s="11" t="s">
        <v>1248</v>
      </c>
      <c r="G614" s="11" t="s">
        <v>1249</v>
      </c>
      <c r="H614" s="3"/>
      <c r="I614" s="3"/>
      <c r="J614" s="3"/>
      <c r="K614" s="3"/>
      <c r="L614" s="11" t="s">
        <v>17</v>
      </c>
      <c r="M614" s="3"/>
      <c r="N614" s="11" t="s">
        <v>7418</v>
      </c>
      <c r="O614" s="11"/>
      <c r="P614" s="17" t="s">
        <v>4234</v>
      </c>
    </row>
    <row r="615" spans="1:16" ht="16.5" x14ac:dyDescent="0.35">
      <c r="A615" s="24" t="s">
        <v>4240</v>
      </c>
      <c r="B615" s="26" t="s">
        <v>7184</v>
      </c>
      <c r="C615" s="74">
        <v>195538</v>
      </c>
      <c r="D615" s="11" t="s">
        <v>3078</v>
      </c>
      <c r="E615" s="11" t="s">
        <v>3079</v>
      </c>
      <c r="F615" s="11" t="s">
        <v>1248</v>
      </c>
      <c r="G615" s="11" t="s">
        <v>1249</v>
      </c>
      <c r="H615" s="3"/>
      <c r="I615" s="3"/>
      <c r="J615" s="3"/>
      <c r="K615" s="3"/>
      <c r="L615" s="11" t="s">
        <v>17</v>
      </c>
      <c r="M615" s="3"/>
      <c r="N615" s="11" t="s">
        <v>7419</v>
      </c>
      <c r="O615" s="11"/>
      <c r="P615" s="17" t="s">
        <v>4234</v>
      </c>
    </row>
    <row r="616" spans="1:16" ht="16.5" x14ac:dyDescent="0.35">
      <c r="A616" s="24" t="s">
        <v>4240</v>
      </c>
      <c r="B616" s="26" t="s">
        <v>4404</v>
      </c>
      <c r="C616" s="74">
        <v>195539</v>
      </c>
      <c r="D616" s="11" t="s">
        <v>1252</v>
      </c>
      <c r="E616" s="11" t="s">
        <v>1253</v>
      </c>
      <c r="F616" s="11" t="s">
        <v>1251</v>
      </c>
      <c r="G616" s="11" t="s">
        <v>1252</v>
      </c>
      <c r="H616" s="3"/>
      <c r="I616" s="3"/>
      <c r="J616" s="11">
        <v>97.27</v>
      </c>
      <c r="K616" s="11">
        <v>17.14</v>
      </c>
      <c r="L616" s="11" t="s">
        <v>17</v>
      </c>
      <c r="M616" s="3"/>
      <c r="N616" s="11" t="s">
        <v>3092</v>
      </c>
      <c r="O616" s="11"/>
      <c r="P616" s="17" t="s">
        <v>4234</v>
      </c>
    </row>
    <row r="617" spans="1:16" ht="16.5" x14ac:dyDescent="0.35">
      <c r="A617" s="24" t="s">
        <v>4240</v>
      </c>
      <c r="B617" s="26" t="s">
        <v>4404</v>
      </c>
      <c r="C617" s="74">
        <v>195540</v>
      </c>
      <c r="D617" s="11" t="s">
        <v>3080</v>
      </c>
      <c r="E617" s="11" t="s">
        <v>3081</v>
      </c>
      <c r="F617" s="11" t="s">
        <v>1251</v>
      </c>
      <c r="G617" s="11" t="s">
        <v>1252</v>
      </c>
      <c r="H617" s="3"/>
      <c r="I617" s="3"/>
      <c r="J617" s="11">
        <v>97.29</v>
      </c>
      <c r="K617" s="11">
        <v>17.149999999999999</v>
      </c>
      <c r="L617" s="11" t="s">
        <v>17</v>
      </c>
      <c r="M617" s="3"/>
      <c r="N617" s="11" t="s">
        <v>3082</v>
      </c>
      <c r="O617" s="11"/>
      <c r="P617" s="17" t="s">
        <v>4234</v>
      </c>
    </row>
    <row r="618" spans="1:16" ht="16.5" x14ac:dyDescent="0.35">
      <c r="A618" s="24" t="s">
        <v>4240</v>
      </c>
      <c r="B618" s="26" t="s">
        <v>4404</v>
      </c>
      <c r="C618" s="74">
        <v>195541</v>
      </c>
      <c r="D618" s="11" t="s">
        <v>3089</v>
      </c>
      <c r="E618" s="11" t="s">
        <v>3090</v>
      </c>
      <c r="F618" s="11" t="s">
        <v>1251</v>
      </c>
      <c r="G618" s="11" t="s">
        <v>1252</v>
      </c>
      <c r="H618" s="3"/>
      <c r="I618" s="3"/>
      <c r="J618" s="11">
        <v>97.29</v>
      </c>
      <c r="K618" s="11">
        <v>17.13</v>
      </c>
      <c r="L618" s="11" t="s">
        <v>17</v>
      </c>
      <c r="M618" s="3"/>
      <c r="N618" s="11" t="s">
        <v>3091</v>
      </c>
      <c r="O618" s="11"/>
      <c r="P618" s="17" t="s">
        <v>4234</v>
      </c>
    </row>
    <row r="619" spans="1:16" ht="16.5" x14ac:dyDescent="0.35">
      <c r="A619" s="24" t="s">
        <v>4240</v>
      </c>
      <c r="B619" s="26" t="s">
        <v>4404</v>
      </c>
      <c r="C619" s="74">
        <v>195542</v>
      </c>
      <c r="D619" s="11" t="s">
        <v>3093</v>
      </c>
      <c r="E619" s="11" t="s">
        <v>3094</v>
      </c>
      <c r="F619" s="11" t="s">
        <v>1251</v>
      </c>
      <c r="G619" s="11" t="s">
        <v>1252</v>
      </c>
      <c r="H619" s="3"/>
      <c r="I619" s="3"/>
      <c r="J619" s="11">
        <v>97.31</v>
      </c>
      <c r="K619" s="11">
        <v>17.14</v>
      </c>
      <c r="L619" s="11" t="s">
        <v>17</v>
      </c>
      <c r="M619" s="3"/>
      <c r="N619" s="11" t="s">
        <v>3095</v>
      </c>
      <c r="O619" s="11"/>
      <c r="P619" s="17" t="s">
        <v>4234</v>
      </c>
    </row>
    <row r="620" spans="1:16" ht="16.5" x14ac:dyDescent="0.35">
      <c r="A620" s="24" t="s">
        <v>4240</v>
      </c>
      <c r="B620" s="26" t="s">
        <v>4404</v>
      </c>
      <c r="C620" s="74">
        <v>195543</v>
      </c>
      <c r="D620" s="11" t="s">
        <v>3086</v>
      </c>
      <c r="E620" s="11" t="s">
        <v>3087</v>
      </c>
      <c r="F620" s="11" t="s">
        <v>1251</v>
      </c>
      <c r="G620" s="11" t="s">
        <v>1252</v>
      </c>
      <c r="H620" s="3"/>
      <c r="I620" s="3"/>
      <c r="J620" s="11">
        <v>97.32</v>
      </c>
      <c r="K620" s="11">
        <v>17.149999999999999</v>
      </c>
      <c r="L620" s="11" t="s">
        <v>17</v>
      </c>
      <c r="M620" s="3"/>
      <c r="N620" s="11" t="s">
        <v>3088</v>
      </c>
      <c r="O620" s="11"/>
      <c r="P620" s="17" t="s">
        <v>4234</v>
      </c>
    </row>
    <row r="621" spans="1:16" ht="16.5" x14ac:dyDescent="0.35">
      <c r="A621" s="24" t="s">
        <v>4240</v>
      </c>
      <c r="B621" s="26" t="s">
        <v>4404</v>
      </c>
      <c r="C621" s="74">
        <v>195544</v>
      </c>
      <c r="D621" s="11" t="s">
        <v>3083</v>
      </c>
      <c r="E621" s="11" t="s">
        <v>3084</v>
      </c>
      <c r="F621" s="11" t="s">
        <v>1251</v>
      </c>
      <c r="G621" s="11" t="s">
        <v>1252</v>
      </c>
      <c r="H621" s="3"/>
      <c r="I621" s="3"/>
      <c r="J621" s="3"/>
      <c r="K621" s="3"/>
      <c r="L621" s="11" t="s">
        <v>17</v>
      </c>
      <c r="M621" s="3"/>
      <c r="N621" s="11" t="s">
        <v>3085</v>
      </c>
      <c r="O621" s="11"/>
      <c r="P621" s="17" t="s">
        <v>4234</v>
      </c>
    </row>
    <row r="622" spans="1:16" ht="16.5" x14ac:dyDescent="0.35">
      <c r="A622" s="24" t="s">
        <v>4240</v>
      </c>
      <c r="B622" s="26" t="s">
        <v>4405</v>
      </c>
      <c r="C622" s="74">
        <v>195545</v>
      </c>
      <c r="D622" s="11" t="s">
        <v>1256</v>
      </c>
      <c r="E622" s="11" t="s">
        <v>1257</v>
      </c>
      <c r="F622" s="11" t="s">
        <v>1255</v>
      </c>
      <c r="G622" s="11" t="s">
        <v>1256</v>
      </c>
      <c r="H622" s="3"/>
      <c r="I622" s="3"/>
      <c r="J622" s="11">
        <v>97.23</v>
      </c>
      <c r="K622" s="11">
        <v>17.059999999999999</v>
      </c>
      <c r="L622" s="11" t="s">
        <v>17</v>
      </c>
      <c r="M622" s="3"/>
      <c r="N622" s="11" t="s">
        <v>3096</v>
      </c>
      <c r="O622" s="11"/>
      <c r="P622" s="17" t="s">
        <v>4234</v>
      </c>
    </row>
    <row r="623" spans="1:16" ht="16.5" x14ac:dyDescent="0.35">
      <c r="A623" s="24" t="s">
        <v>4240</v>
      </c>
      <c r="B623" s="26" t="s">
        <v>4406</v>
      </c>
      <c r="C623" s="74">
        <v>195546</v>
      </c>
      <c r="D623" s="11" t="s">
        <v>1260</v>
      </c>
      <c r="E623" s="11" t="s">
        <v>1261</v>
      </c>
      <c r="F623" s="11" t="s">
        <v>1259</v>
      </c>
      <c r="G623" s="11" t="s">
        <v>1260</v>
      </c>
      <c r="H623" s="3"/>
      <c r="I623" s="3"/>
      <c r="J623" s="11">
        <v>97.24</v>
      </c>
      <c r="K623" s="11">
        <v>17.03</v>
      </c>
      <c r="L623" s="11" t="s">
        <v>17</v>
      </c>
      <c r="M623" s="3"/>
      <c r="N623" s="11" t="s">
        <v>3097</v>
      </c>
      <c r="O623" s="11"/>
      <c r="P623" s="17" t="s">
        <v>4234</v>
      </c>
    </row>
    <row r="624" spans="1:16" ht="16.5" x14ac:dyDescent="0.35">
      <c r="A624" s="24" t="s">
        <v>4240</v>
      </c>
      <c r="B624" s="26" t="s">
        <v>4406</v>
      </c>
      <c r="C624" s="74">
        <v>195547</v>
      </c>
      <c r="D624" s="11" t="s">
        <v>3098</v>
      </c>
      <c r="E624" s="11" t="s">
        <v>3099</v>
      </c>
      <c r="F624" s="11" t="s">
        <v>1259</v>
      </c>
      <c r="G624" s="11" t="s">
        <v>1260</v>
      </c>
      <c r="H624" s="3"/>
      <c r="I624" s="3"/>
      <c r="J624" s="3"/>
      <c r="K624" s="3"/>
      <c r="L624" s="11" t="s">
        <v>17</v>
      </c>
      <c r="M624" s="3"/>
      <c r="N624" s="11" t="s">
        <v>3100</v>
      </c>
      <c r="O624" s="11"/>
      <c r="P624" s="17" t="s">
        <v>4234</v>
      </c>
    </row>
    <row r="625" spans="1:16" ht="16.5" x14ac:dyDescent="0.35">
      <c r="A625" s="24" t="s">
        <v>4240</v>
      </c>
      <c r="B625" s="26" t="s">
        <v>4406</v>
      </c>
      <c r="C625" s="74">
        <v>195548</v>
      </c>
      <c r="D625" s="11" t="s">
        <v>3101</v>
      </c>
      <c r="E625" s="11" t="s">
        <v>3102</v>
      </c>
      <c r="F625" s="11" t="s">
        <v>1259</v>
      </c>
      <c r="G625" s="11" t="s">
        <v>1260</v>
      </c>
      <c r="H625" s="3"/>
      <c r="I625" s="3"/>
      <c r="J625" s="3"/>
      <c r="K625" s="3"/>
      <c r="L625" s="11" t="s">
        <v>17</v>
      </c>
      <c r="M625" s="3"/>
      <c r="N625" s="11" t="s">
        <v>3103</v>
      </c>
      <c r="O625" s="11"/>
      <c r="P625" s="17" t="s">
        <v>4234</v>
      </c>
    </row>
    <row r="626" spans="1:16" ht="16.5" x14ac:dyDescent="0.35">
      <c r="A626" s="24" t="s">
        <v>4240</v>
      </c>
      <c r="B626" s="26" t="s">
        <v>4407</v>
      </c>
      <c r="C626" s="74">
        <v>195549</v>
      </c>
      <c r="D626" s="11" t="s">
        <v>1264</v>
      </c>
      <c r="E626" s="11" t="s">
        <v>3104</v>
      </c>
      <c r="F626" s="11" t="s">
        <v>1263</v>
      </c>
      <c r="G626" s="11" t="s">
        <v>1264</v>
      </c>
      <c r="H626" s="3"/>
      <c r="I626" s="3"/>
      <c r="J626" s="3"/>
      <c r="K626" s="3"/>
      <c r="L626" s="11" t="s">
        <v>17</v>
      </c>
      <c r="M626" s="3"/>
      <c r="N626" s="11" t="s">
        <v>3105</v>
      </c>
      <c r="O626" s="11"/>
      <c r="P626" s="17" t="s">
        <v>4234</v>
      </c>
    </row>
    <row r="627" spans="1:16" ht="16.5" x14ac:dyDescent="0.35">
      <c r="A627" s="24" t="s">
        <v>4240</v>
      </c>
      <c r="B627" s="26" t="s">
        <v>4408</v>
      </c>
      <c r="C627" s="74">
        <v>195550</v>
      </c>
      <c r="D627" s="11" t="s">
        <v>3106</v>
      </c>
      <c r="E627" s="11" t="s">
        <v>3107</v>
      </c>
      <c r="F627" s="11" t="s">
        <v>1267</v>
      </c>
      <c r="G627" s="11" t="s">
        <v>3106</v>
      </c>
      <c r="H627" s="3"/>
      <c r="I627" s="3"/>
      <c r="J627" s="11">
        <v>97.24</v>
      </c>
      <c r="K627" s="11">
        <v>17.010000000000002</v>
      </c>
      <c r="L627" s="11" t="s">
        <v>17</v>
      </c>
      <c r="M627" s="3"/>
      <c r="N627" s="11" t="s">
        <v>3108</v>
      </c>
      <c r="O627" s="11"/>
      <c r="P627" s="17" t="s">
        <v>4234</v>
      </c>
    </row>
    <row r="628" spans="1:16" ht="16.5" x14ac:dyDescent="0.35">
      <c r="A628" s="24" t="s">
        <v>4240</v>
      </c>
      <c r="B628" s="26" t="s">
        <v>4408</v>
      </c>
      <c r="C628" s="74">
        <v>195551</v>
      </c>
      <c r="D628" s="11" t="s">
        <v>3109</v>
      </c>
      <c r="E628" s="11" t="s">
        <v>3110</v>
      </c>
      <c r="F628" s="11" t="s">
        <v>1267</v>
      </c>
      <c r="G628" s="11" t="s">
        <v>3106</v>
      </c>
      <c r="H628" s="3"/>
      <c r="I628" s="3"/>
      <c r="J628" s="11">
        <v>97.25</v>
      </c>
      <c r="K628" s="11">
        <v>17</v>
      </c>
      <c r="L628" s="11" t="s">
        <v>17</v>
      </c>
      <c r="M628" s="3"/>
      <c r="N628" s="11" t="s">
        <v>3111</v>
      </c>
      <c r="O628" s="11"/>
      <c r="P628" s="17" t="s">
        <v>4234</v>
      </c>
    </row>
    <row r="629" spans="1:16" ht="16.5" x14ac:dyDescent="0.35">
      <c r="A629" s="24" t="s">
        <v>4240</v>
      </c>
      <c r="B629" s="26" t="s">
        <v>4409</v>
      </c>
      <c r="C629" s="74">
        <v>195552</v>
      </c>
      <c r="D629" s="11" t="s">
        <v>1272</v>
      </c>
      <c r="E629" s="11" t="s">
        <v>1273</v>
      </c>
      <c r="F629" s="11" t="s">
        <v>1271</v>
      </c>
      <c r="G629" s="11" t="s">
        <v>1272</v>
      </c>
      <c r="H629" s="3"/>
      <c r="I629" s="3"/>
      <c r="J629" s="11">
        <v>97.18</v>
      </c>
      <c r="K629" s="11">
        <v>17.100000000000001</v>
      </c>
      <c r="L629" s="11" t="s">
        <v>17</v>
      </c>
      <c r="M629" s="3"/>
      <c r="N629" s="11" t="s">
        <v>3112</v>
      </c>
      <c r="O629" s="11"/>
      <c r="P629" s="17" t="s">
        <v>4234</v>
      </c>
    </row>
    <row r="630" spans="1:16" ht="16.5" x14ac:dyDescent="0.35">
      <c r="A630" s="24" t="s">
        <v>4240</v>
      </c>
      <c r="B630" s="26" t="s">
        <v>4410</v>
      </c>
      <c r="C630" s="74">
        <v>195553</v>
      </c>
      <c r="D630" s="11" t="s">
        <v>1276</v>
      </c>
      <c r="E630" s="11" t="s">
        <v>1277</v>
      </c>
      <c r="F630" s="11" t="s">
        <v>1275</v>
      </c>
      <c r="G630" s="11" t="s">
        <v>1276</v>
      </c>
      <c r="H630" s="3"/>
      <c r="I630" s="3"/>
      <c r="J630" s="11">
        <v>97.18</v>
      </c>
      <c r="K630" s="11">
        <v>17.07</v>
      </c>
      <c r="L630" s="11" t="s">
        <v>17</v>
      </c>
      <c r="M630" s="3"/>
      <c r="N630" s="11" t="s">
        <v>3113</v>
      </c>
      <c r="O630" s="11"/>
      <c r="P630" s="17" t="s">
        <v>4234</v>
      </c>
    </row>
    <row r="631" spans="1:16" ht="16.5" x14ac:dyDescent="0.35">
      <c r="A631" s="24" t="s">
        <v>4240</v>
      </c>
      <c r="B631" s="26" t="s">
        <v>4411</v>
      </c>
      <c r="C631" s="74">
        <v>195554</v>
      </c>
      <c r="D631" s="11" t="s">
        <v>1280</v>
      </c>
      <c r="E631" s="11" t="s">
        <v>1281</v>
      </c>
      <c r="F631" s="11" t="s">
        <v>1279</v>
      </c>
      <c r="G631" s="11" t="s">
        <v>1280</v>
      </c>
      <c r="H631" s="3"/>
      <c r="I631" s="3"/>
      <c r="J631" s="3"/>
      <c r="K631" s="3"/>
      <c r="L631" s="11" t="s">
        <v>17</v>
      </c>
      <c r="M631" s="3"/>
      <c r="N631" s="11" t="s">
        <v>3138</v>
      </c>
      <c r="O631" s="11"/>
      <c r="P631" s="17" t="s">
        <v>4234</v>
      </c>
    </row>
    <row r="632" spans="1:16" ht="16.5" x14ac:dyDescent="0.35">
      <c r="A632" s="24" t="s">
        <v>4240</v>
      </c>
      <c r="B632" s="26" t="s">
        <v>4411</v>
      </c>
      <c r="C632" s="74">
        <v>195555</v>
      </c>
      <c r="D632" s="11" t="s">
        <v>2092</v>
      </c>
      <c r="E632" s="11" t="s">
        <v>2093</v>
      </c>
      <c r="F632" s="11" t="s">
        <v>1279</v>
      </c>
      <c r="G632" s="11" t="s">
        <v>1280</v>
      </c>
      <c r="H632" s="3"/>
      <c r="I632" s="3"/>
      <c r="J632" s="3"/>
      <c r="K632" s="3"/>
      <c r="L632" s="11" t="s">
        <v>17</v>
      </c>
      <c r="M632" s="3"/>
      <c r="N632" s="11" t="s">
        <v>3140</v>
      </c>
      <c r="O632" s="11"/>
      <c r="P632" s="17" t="s">
        <v>4234</v>
      </c>
    </row>
    <row r="633" spans="1:16" ht="16.5" x14ac:dyDescent="0.35">
      <c r="A633" s="24" t="s">
        <v>4240</v>
      </c>
      <c r="B633" s="26" t="s">
        <v>4411</v>
      </c>
      <c r="C633" s="74">
        <v>195556</v>
      </c>
      <c r="D633" s="11" t="s">
        <v>3015</v>
      </c>
      <c r="E633" s="11" t="s">
        <v>3016</v>
      </c>
      <c r="F633" s="11" t="s">
        <v>1279</v>
      </c>
      <c r="G633" s="11" t="s">
        <v>1280</v>
      </c>
      <c r="H633" s="3"/>
      <c r="I633" s="3"/>
      <c r="J633" s="3"/>
      <c r="K633" s="3"/>
      <c r="L633" s="11" t="s">
        <v>17</v>
      </c>
      <c r="M633" s="3"/>
      <c r="N633" s="11" t="s">
        <v>3139</v>
      </c>
      <c r="O633" s="11"/>
      <c r="P633" s="17" t="s">
        <v>4234</v>
      </c>
    </row>
    <row r="634" spans="1:16" ht="16.5" x14ac:dyDescent="0.35">
      <c r="A634" s="24" t="s">
        <v>4240</v>
      </c>
      <c r="B634" s="26" t="s">
        <v>4411</v>
      </c>
      <c r="C634" s="74">
        <v>195557</v>
      </c>
      <c r="D634" s="11" t="s">
        <v>3135</v>
      </c>
      <c r="E634" s="11" t="s">
        <v>3136</v>
      </c>
      <c r="F634" s="11" t="s">
        <v>1279</v>
      </c>
      <c r="G634" s="11" t="s">
        <v>1280</v>
      </c>
      <c r="H634" s="3"/>
      <c r="I634" s="3"/>
      <c r="J634" s="3"/>
      <c r="K634" s="3"/>
      <c r="L634" s="11" t="s">
        <v>17</v>
      </c>
      <c r="M634" s="3"/>
      <c r="N634" s="11" t="s">
        <v>3137</v>
      </c>
      <c r="O634" s="11"/>
      <c r="P634" s="17" t="s">
        <v>4234</v>
      </c>
    </row>
    <row r="635" spans="1:16" ht="16.5" x14ac:dyDescent="0.35">
      <c r="A635" s="24" t="s">
        <v>4240</v>
      </c>
      <c r="B635" s="26" t="s">
        <v>4411</v>
      </c>
      <c r="C635" s="74">
        <v>195558</v>
      </c>
      <c r="D635" s="11" t="s">
        <v>3132</v>
      </c>
      <c r="E635" s="11" t="s">
        <v>3133</v>
      </c>
      <c r="F635" s="11" t="s">
        <v>1279</v>
      </c>
      <c r="G635" s="11" t="s">
        <v>1280</v>
      </c>
      <c r="H635" s="3"/>
      <c r="I635" s="3"/>
      <c r="J635" s="3"/>
      <c r="K635" s="3"/>
      <c r="L635" s="11" t="s">
        <v>17</v>
      </c>
      <c r="M635" s="3"/>
      <c r="N635" s="11" t="s">
        <v>3134</v>
      </c>
      <c r="O635" s="11"/>
      <c r="P635" s="17" t="s">
        <v>4234</v>
      </c>
    </row>
    <row r="636" spans="1:16" ht="16.5" x14ac:dyDescent="0.35">
      <c r="A636" s="24" t="s">
        <v>4240</v>
      </c>
      <c r="B636" s="26" t="s">
        <v>4411</v>
      </c>
      <c r="C636" s="74">
        <v>195559</v>
      </c>
      <c r="D636" s="11" t="s">
        <v>3141</v>
      </c>
      <c r="E636" s="11" t="s">
        <v>3142</v>
      </c>
      <c r="F636" s="11" t="s">
        <v>1279</v>
      </c>
      <c r="G636" s="11" t="s">
        <v>1280</v>
      </c>
      <c r="H636" s="3"/>
      <c r="I636" s="3"/>
      <c r="J636" s="3"/>
      <c r="K636" s="3"/>
      <c r="L636" s="11" t="s">
        <v>17</v>
      </c>
      <c r="M636" s="3"/>
      <c r="N636" s="11" t="s">
        <v>3143</v>
      </c>
      <c r="O636" s="11"/>
      <c r="P636" s="17" t="s">
        <v>4234</v>
      </c>
    </row>
    <row r="637" spans="1:16" ht="16.5" x14ac:dyDescent="0.35">
      <c r="A637" s="24" t="s">
        <v>4240</v>
      </c>
      <c r="B637" s="26" t="s">
        <v>4411</v>
      </c>
      <c r="C637" s="74">
        <v>195560</v>
      </c>
      <c r="D637" s="11" t="s">
        <v>3129</v>
      </c>
      <c r="E637" s="11" t="s">
        <v>3130</v>
      </c>
      <c r="F637" s="11" t="s">
        <v>1279</v>
      </c>
      <c r="G637" s="11" t="s">
        <v>1280</v>
      </c>
      <c r="H637" s="3"/>
      <c r="I637" s="3"/>
      <c r="J637" s="3"/>
      <c r="K637" s="3"/>
      <c r="L637" s="11" t="s">
        <v>17</v>
      </c>
      <c r="M637" s="3"/>
      <c r="N637" s="11" t="s">
        <v>3131</v>
      </c>
      <c r="O637" s="11"/>
      <c r="P637" s="17" t="s">
        <v>4234</v>
      </c>
    </row>
    <row r="638" spans="1:16" ht="16.5" x14ac:dyDescent="0.35">
      <c r="A638" s="24" t="s">
        <v>4240</v>
      </c>
      <c r="B638" s="26" t="s">
        <v>4411</v>
      </c>
      <c r="C638" s="74">
        <v>195561</v>
      </c>
      <c r="D638" s="11" t="s">
        <v>3126</v>
      </c>
      <c r="E638" s="11" t="s">
        <v>3127</v>
      </c>
      <c r="F638" s="11" t="s">
        <v>1279</v>
      </c>
      <c r="G638" s="11" t="s">
        <v>1280</v>
      </c>
      <c r="H638" s="3"/>
      <c r="I638" s="3"/>
      <c r="J638" s="3"/>
      <c r="K638" s="3"/>
      <c r="L638" s="11" t="s">
        <v>17</v>
      </c>
      <c r="M638" s="3"/>
      <c r="N638" s="11" t="s">
        <v>3128</v>
      </c>
      <c r="O638" s="11"/>
      <c r="P638" s="17" t="s">
        <v>4234</v>
      </c>
    </row>
    <row r="639" spans="1:16" ht="16.5" x14ac:dyDescent="0.35">
      <c r="A639" s="24" t="s">
        <v>4240</v>
      </c>
      <c r="B639" s="26" t="s">
        <v>4411</v>
      </c>
      <c r="C639" s="74">
        <v>195562</v>
      </c>
      <c r="D639" s="11" t="s">
        <v>3123</v>
      </c>
      <c r="E639" s="11" t="s">
        <v>3124</v>
      </c>
      <c r="F639" s="11" t="s">
        <v>1279</v>
      </c>
      <c r="G639" s="11" t="s">
        <v>1280</v>
      </c>
      <c r="H639" s="3"/>
      <c r="I639" s="3"/>
      <c r="J639" s="3"/>
      <c r="K639" s="3"/>
      <c r="L639" s="11" t="s">
        <v>17</v>
      </c>
      <c r="M639" s="3"/>
      <c r="N639" s="11" t="s">
        <v>3125</v>
      </c>
      <c r="O639" s="11"/>
      <c r="P639" s="17" t="s">
        <v>4234</v>
      </c>
    </row>
    <row r="640" spans="1:16" ht="16.5" x14ac:dyDescent="0.35">
      <c r="A640" s="24" t="s">
        <v>4240</v>
      </c>
      <c r="B640" s="26" t="s">
        <v>4411</v>
      </c>
      <c r="C640" s="74">
        <v>195563</v>
      </c>
      <c r="D640" s="11" t="s">
        <v>3114</v>
      </c>
      <c r="E640" s="11" t="s">
        <v>3115</v>
      </c>
      <c r="F640" s="11" t="s">
        <v>1279</v>
      </c>
      <c r="G640" s="11" t="s">
        <v>1280</v>
      </c>
      <c r="H640" s="3"/>
      <c r="I640" s="3"/>
      <c r="J640" s="3"/>
      <c r="K640" s="3"/>
      <c r="L640" s="11" t="s">
        <v>17</v>
      </c>
      <c r="M640" s="3"/>
      <c r="N640" s="11" t="s">
        <v>3116</v>
      </c>
      <c r="O640" s="11"/>
      <c r="P640" s="17" t="s">
        <v>4234</v>
      </c>
    </row>
    <row r="641" spans="1:16" ht="16.5" x14ac:dyDescent="0.35">
      <c r="A641" s="24" t="s">
        <v>4240</v>
      </c>
      <c r="B641" s="26" t="s">
        <v>4411</v>
      </c>
      <c r="C641" s="74">
        <v>195564</v>
      </c>
      <c r="D641" s="11" t="s">
        <v>3120</v>
      </c>
      <c r="E641" s="11" t="s">
        <v>3121</v>
      </c>
      <c r="F641" s="11" t="s">
        <v>1279</v>
      </c>
      <c r="G641" s="11" t="s">
        <v>1280</v>
      </c>
      <c r="H641" s="3"/>
      <c r="I641" s="3"/>
      <c r="J641" s="3"/>
      <c r="K641" s="3"/>
      <c r="L641" s="11" t="s">
        <v>17</v>
      </c>
      <c r="M641" s="3"/>
      <c r="N641" s="11" t="s">
        <v>3122</v>
      </c>
      <c r="O641" s="11"/>
      <c r="P641" s="17" t="s">
        <v>4234</v>
      </c>
    </row>
    <row r="642" spans="1:16" ht="16.5" x14ac:dyDescent="0.35">
      <c r="A642" s="24" t="s">
        <v>4240</v>
      </c>
      <c r="B642" s="26" t="s">
        <v>4411</v>
      </c>
      <c r="C642" s="74">
        <v>195565</v>
      </c>
      <c r="D642" s="11" t="s">
        <v>3144</v>
      </c>
      <c r="E642" s="11" t="s">
        <v>3145</v>
      </c>
      <c r="F642" s="11" t="s">
        <v>1279</v>
      </c>
      <c r="G642" s="11" t="s">
        <v>1280</v>
      </c>
      <c r="H642" s="3"/>
      <c r="I642" s="3"/>
      <c r="J642" s="3"/>
      <c r="K642" s="3"/>
      <c r="L642" s="11" t="s">
        <v>17</v>
      </c>
      <c r="M642" s="3"/>
      <c r="N642" s="11" t="s">
        <v>3146</v>
      </c>
      <c r="O642" s="11"/>
      <c r="P642" s="17" t="s">
        <v>4234</v>
      </c>
    </row>
    <row r="643" spans="1:16" ht="16.5" x14ac:dyDescent="0.35">
      <c r="A643" s="24" t="s">
        <v>4240</v>
      </c>
      <c r="B643" s="26" t="s">
        <v>4411</v>
      </c>
      <c r="C643" s="74">
        <v>195566</v>
      </c>
      <c r="D643" s="11" t="s">
        <v>3117</v>
      </c>
      <c r="E643" s="11" t="s">
        <v>3118</v>
      </c>
      <c r="F643" s="11" t="s">
        <v>1279</v>
      </c>
      <c r="G643" s="11" t="s">
        <v>1280</v>
      </c>
      <c r="H643" s="3"/>
      <c r="I643" s="3"/>
      <c r="J643" s="3"/>
      <c r="K643" s="3"/>
      <c r="L643" s="11" t="s">
        <v>17</v>
      </c>
      <c r="M643" s="3"/>
      <c r="N643" s="11" t="s">
        <v>3119</v>
      </c>
      <c r="O643" s="11"/>
      <c r="P643" s="17" t="s">
        <v>4234</v>
      </c>
    </row>
    <row r="644" spans="1:16" ht="16.5" x14ac:dyDescent="0.35">
      <c r="A644" s="24" t="s">
        <v>4240</v>
      </c>
      <c r="B644" s="26" t="s">
        <v>4412</v>
      </c>
      <c r="C644" s="74">
        <v>195567</v>
      </c>
      <c r="D644" s="11" t="s">
        <v>1284</v>
      </c>
      <c r="E644" s="11" t="s">
        <v>1285</v>
      </c>
      <c r="F644" s="11" t="s">
        <v>1283</v>
      </c>
      <c r="G644" s="11" t="s">
        <v>1284</v>
      </c>
      <c r="H644" s="3"/>
      <c r="I644" s="3"/>
      <c r="J644" s="11">
        <v>97.35</v>
      </c>
      <c r="K644" s="11">
        <v>16.95</v>
      </c>
      <c r="L644" s="11" t="s">
        <v>17</v>
      </c>
      <c r="M644" s="3"/>
      <c r="N644" s="11" t="s">
        <v>3147</v>
      </c>
      <c r="O644" s="11"/>
      <c r="P644" s="17" t="s">
        <v>4234</v>
      </c>
    </row>
    <row r="645" spans="1:16" ht="16.5" x14ac:dyDescent="0.35">
      <c r="A645" s="24" t="s">
        <v>4240</v>
      </c>
      <c r="B645" s="26" t="s">
        <v>4412</v>
      </c>
      <c r="C645" s="74">
        <v>195568</v>
      </c>
      <c r="D645" s="11" t="s">
        <v>1280</v>
      </c>
      <c r="E645" s="11" t="s">
        <v>1281</v>
      </c>
      <c r="F645" s="11" t="s">
        <v>1283</v>
      </c>
      <c r="G645" s="11" t="s">
        <v>1284</v>
      </c>
      <c r="H645" s="3"/>
      <c r="I645" s="3"/>
      <c r="J645" s="11">
        <v>97.35</v>
      </c>
      <c r="K645" s="11">
        <v>16.96</v>
      </c>
      <c r="L645" s="11" t="s">
        <v>17</v>
      </c>
      <c r="M645" s="3"/>
      <c r="N645" s="11" t="s">
        <v>3151</v>
      </c>
      <c r="O645" s="11"/>
      <c r="P645" s="17" t="s">
        <v>4234</v>
      </c>
    </row>
    <row r="646" spans="1:16" ht="16.5" x14ac:dyDescent="0.35">
      <c r="A646" s="24" t="s">
        <v>4240</v>
      </c>
      <c r="B646" s="26" t="s">
        <v>4412</v>
      </c>
      <c r="C646" s="74">
        <v>195569</v>
      </c>
      <c r="D646" s="11" t="s">
        <v>3152</v>
      </c>
      <c r="E646" s="11" t="s">
        <v>3153</v>
      </c>
      <c r="F646" s="11" t="s">
        <v>1283</v>
      </c>
      <c r="G646" s="11" t="s">
        <v>1284</v>
      </c>
      <c r="H646" s="3"/>
      <c r="I646" s="3"/>
      <c r="J646" s="3"/>
      <c r="K646" s="3"/>
      <c r="L646" s="11" t="s">
        <v>17</v>
      </c>
      <c r="M646" s="3"/>
      <c r="N646" s="11" t="s">
        <v>3154</v>
      </c>
      <c r="O646" s="11"/>
      <c r="P646" s="17" t="s">
        <v>4234</v>
      </c>
    </row>
    <row r="647" spans="1:16" ht="16.5" x14ac:dyDescent="0.35">
      <c r="A647" s="24" t="s">
        <v>4240</v>
      </c>
      <c r="B647" s="26" t="s">
        <v>4412</v>
      </c>
      <c r="C647" s="74">
        <v>195570</v>
      </c>
      <c r="D647" s="11" t="s">
        <v>3148</v>
      </c>
      <c r="E647" s="11" t="s">
        <v>3149</v>
      </c>
      <c r="F647" s="11" t="s">
        <v>1283</v>
      </c>
      <c r="G647" s="11" t="s">
        <v>1284</v>
      </c>
      <c r="H647" s="3"/>
      <c r="I647" s="3"/>
      <c r="J647" s="11">
        <v>97.35</v>
      </c>
      <c r="K647" s="11">
        <v>16.96</v>
      </c>
      <c r="L647" s="11" t="s">
        <v>17</v>
      </c>
      <c r="M647" s="11" t="s">
        <v>2891</v>
      </c>
      <c r="N647" s="11" t="s">
        <v>3150</v>
      </c>
      <c r="O647" s="11"/>
      <c r="P647" s="17" t="s">
        <v>4234</v>
      </c>
    </row>
    <row r="648" spans="1:16" ht="16.5" x14ac:dyDescent="0.35">
      <c r="A648" s="24" t="s">
        <v>4240</v>
      </c>
      <c r="B648" s="26" t="s">
        <v>7185</v>
      </c>
      <c r="C648" s="74">
        <v>195571</v>
      </c>
      <c r="D648" s="11" t="s">
        <v>1288</v>
      </c>
      <c r="E648" s="11" t="s">
        <v>1289</v>
      </c>
      <c r="F648" s="11" t="s">
        <v>1287</v>
      </c>
      <c r="G648" s="11" t="s">
        <v>1288</v>
      </c>
      <c r="H648" s="3"/>
      <c r="I648" s="3"/>
      <c r="J648" s="11">
        <v>97.34</v>
      </c>
      <c r="K648" s="11">
        <v>16.940000000000001</v>
      </c>
      <c r="L648" s="11" t="s">
        <v>17</v>
      </c>
      <c r="M648" s="3"/>
      <c r="N648" s="11" t="s">
        <v>7420</v>
      </c>
      <c r="O648" s="11"/>
      <c r="P648" s="17" t="s">
        <v>4234</v>
      </c>
    </row>
    <row r="649" spans="1:16" ht="16.5" x14ac:dyDescent="0.35">
      <c r="A649" s="24" t="s">
        <v>4240</v>
      </c>
      <c r="B649" s="26" t="s">
        <v>4413</v>
      </c>
      <c r="C649" s="74">
        <v>195572</v>
      </c>
      <c r="D649" s="11" t="s">
        <v>3176</v>
      </c>
      <c r="E649" s="11" t="s">
        <v>3177</v>
      </c>
      <c r="F649" s="11" t="s">
        <v>1291</v>
      </c>
      <c r="G649" s="11" t="s">
        <v>1292</v>
      </c>
      <c r="H649" s="3"/>
      <c r="I649" s="3"/>
      <c r="J649" s="11">
        <v>97.33</v>
      </c>
      <c r="K649" s="11">
        <v>17.02</v>
      </c>
      <c r="L649" s="11" t="s">
        <v>17</v>
      </c>
      <c r="M649" s="3"/>
      <c r="N649" s="11" t="s">
        <v>3178</v>
      </c>
      <c r="O649" s="11"/>
      <c r="P649" s="17" t="s">
        <v>4234</v>
      </c>
    </row>
    <row r="650" spans="1:16" ht="16.5" x14ac:dyDescent="0.35">
      <c r="A650" s="24" t="s">
        <v>4240</v>
      </c>
      <c r="B650" s="26" t="s">
        <v>4413</v>
      </c>
      <c r="C650" s="74">
        <v>195573</v>
      </c>
      <c r="D650" s="11" t="s">
        <v>3173</v>
      </c>
      <c r="E650" s="11" t="s">
        <v>3174</v>
      </c>
      <c r="F650" s="11" t="s">
        <v>1291</v>
      </c>
      <c r="G650" s="11" t="s">
        <v>1292</v>
      </c>
      <c r="H650" s="3"/>
      <c r="I650" s="3"/>
      <c r="J650" s="3"/>
      <c r="K650" s="3"/>
      <c r="L650" s="11" t="s">
        <v>17</v>
      </c>
      <c r="M650" s="3"/>
      <c r="N650" s="11" t="s">
        <v>3175</v>
      </c>
      <c r="O650" s="11"/>
      <c r="P650" s="17" t="s">
        <v>4234</v>
      </c>
    </row>
    <row r="651" spans="1:16" ht="16.5" x14ac:dyDescent="0.35">
      <c r="A651" s="24" t="s">
        <v>4240</v>
      </c>
      <c r="B651" s="26" t="s">
        <v>4413</v>
      </c>
      <c r="C651" s="74">
        <v>195574</v>
      </c>
      <c r="D651" s="11" t="s">
        <v>3170</v>
      </c>
      <c r="E651" s="11" t="s">
        <v>3171</v>
      </c>
      <c r="F651" s="11" t="s">
        <v>1291</v>
      </c>
      <c r="G651" s="11" t="s">
        <v>1292</v>
      </c>
      <c r="H651" s="3"/>
      <c r="I651" s="3"/>
      <c r="J651" s="11">
        <v>97.33</v>
      </c>
      <c r="K651" s="11">
        <v>17.05</v>
      </c>
      <c r="L651" s="11" t="s">
        <v>17</v>
      </c>
      <c r="M651" s="3"/>
      <c r="N651" s="11" t="s">
        <v>3172</v>
      </c>
      <c r="O651" s="11"/>
      <c r="P651" s="17" t="s">
        <v>4234</v>
      </c>
    </row>
    <row r="652" spans="1:16" ht="16.5" x14ac:dyDescent="0.35">
      <c r="A652" s="24" t="s">
        <v>4240</v>
      </c>
      <c r="B652" s="26" t="s">
        <v>4413</v>
      </c>
      <c r="C652" s="74">
        <v>195575</v>
      </c>
      <c r="D652" s="11" t="s">
        <v>3167</v>
      </c>
      <c r="E652" s="11" t="s">
        <v>3168</v>
      </c>
      <c r="F652" s="11" t="s">
        <v>1291</v>
      </c>
      <c r="G652" s="11" t="s">
        <v>1292</v>
      </c>
      <c r="H652" s="3"/>
      <c r="I652" s="3"/>
      <c r="J652" s="3"/>
      <c r="K652" s="3"/>
      <c r="L652" s="11" t="s">
        <v>17</v>
      </c>
      <c r="M652" s="3"/>
      <c r="N652" s="11" t="s">
        <v>3169</v>
      </c>
      <c r="O652" s="11"/>
      <c r="P652" s="17" t="s">
        <v>4234</v>
      </c>
    </row>
    <row r="653" spans="1:16" ht="16.5" x14ac:dyDescent="0.35">
      <c r="A653" s="24" t="s">
        <v>4240</v>
      </c>
      <c r="B653" s="26" t="s">
        <v>4413</v>
      </c>
      <c r="C653" s="74">
        <v>195576</v>
      </c>
      <c r="D653" s="11" t="s">
        <v>3179</v>
      </c>
      <c r="E653" s="11" t="s">
        <v>3180</v>
      </c>
      <c r="F653" s="11" t="s">
        <v>1291</v>
      </c>
      <c r="G653" s="11" t="s">
        <v>1292</v>
      </c>
      <c r="H653" s="3"/>
      <c r="I653" s="3"/>
      <c r="J653" s="11">
        <v>97.33</v>
      </c>
      <c r="K653" s="11">
        <v>17.02</v>
      </c>
      <c r="L653" s="11" t="s">
        <v>17</v>
      </c>
      <c r="M653" s="3"/>
      <c r="N653" s="11" t="s">
        <v>3181</v>
      </c>
      <c r="O653" s="11"/>
      <c r="P653" s="17" t="s">
        <v>4234</v>
      </c>
    </row>
    <row r="654" spans="1:16" ht="16.5" x14ac:dyDescent="0.35">
      <c r="A654" s="24" t="s">
        <v>4240</v>
      </c>
      <c r="B654" s="26" t="s">
        <v>4413</v>
      </c>
      <c r="C654" s="74">
        <v>195577</v>
      </c>
      <c r="D654" s="11" t="s">
        <v>3155</v>
      </c>
      <c r="E654" s="11" t="s">
        <v>3156</v>
      </c>
      <c r="F654" s="11" t="s">
        <v>1291</v>
      </c>
      <c r="G654" s="11" t="s">
        <v>1292</v>
      </c>
      <c r="H654" s="3"/>
      <c r="I654" s="3"/>
      <c r="J654" s="3"/>
      <c r="K654" s="3"/>
      <c r="L654" s="11" t="s">
        <v>17</v>
      </c>
      <c r="M654" s="3"/>
      <c r="N654" s="11" t="s">
        <v>3157</v>
      </c>
      <c r="O654" s="11"/>
      <c r="P654" s="17" t="s">
        <v>4234</v>
      </c>
    </row>
    <row r="655" spans="1:16" ht="16.5" x14ac:dyDescent="0.35">
      <c r="A655" s="24" t="s">
        <v>4240</v>
      </c>
      <c r="B655" s="26" t="s">
        <v>4413</v>
      </c>
      <c r="C655" s="74">
        <v>195578</v>
      </c>
      <c r="D655" s="11" t="s">
        <v>3164</v>
      </c>
      <c r="E655" s="11" t="s">
        <v>3165</v>
      </c>
      <c r="F655" s="11" t="s">
        <v>1291</v>
      </c>
      <c r="G655" s="11" t="s">
        <v>1292</v>
      </c>
      <c r="H655" s="3"/>
      <c r="I655" s="3"/>
      <c r="J655" s="3"/>
      <c r="K655" s="3"/>
      <c r="L655" s="11" t="s">
        <v>17</v>
      </c>
      <c r="M655" s="3"/>
      <c r="N655" s="11" t="s">
        <v>3166</v>
      </c>
      <c r="O655" s="11"/>
      <c r="P655" s="17" t="s">
        <v>4234</v>
      </c>
    </row>
    <row r="656" spans="1:16" ht="16.5" x14ac:dyDescent="0.35">
      <c r="A656" s="24" t="s">
        <v>4240</v>
      </c>
      <c r="B656" s="26" t="s">
        <v>4413</v>
      </c>
      <c r="C656" s="74">
        <v>195579</v>
      </c>
      <c r="D656" s="11" t="s">
        <v>3161</v>
      </c>
      <c r="E656" s="11" t="s">
        <v>3162</v>
      </c>
      <c r="F656" s="11" t="s">
        <v>1291</v>
      </c>
      <c r="G656" s="11" t="s">
        <v>1292</v>
      </c>
      <c r="H656" s="3"/>
      <c r="I656" s="3"/>
      <c r="J656" s="3"/>
      <c r="K656" s="3"/>
      <c r="L656" s="11" t="s">
        <v>17</v>
      </c>
      <c r="M656" s="3"/>
      <c r="N656" s="11" t="s">
        <v>3163</v>
      </c>
      <c r="O656" s="11"/>
      <c r="P656" s="17" t="s">
        <v>4234</v>
      </c>
    </row>
    <row r="657" spans="1:16" ht="16.5" x14ac:dyDescent="0.35">
      <c r="A657" s="24" t="s">
        <v>4240</v>
      </c>
      <c r="B657" s="26" t="s">
        <v>4413</v>
      </c>
      <c r="C657" s="74">
        <v>195580</v>
      </c>
      <c r="D657" s="11" t="s">
        <v>3158</v>
      </c>
      <c r="E657" s="11" t="s">
        <v>3159</v>
      </c>
      <c r="F657" s="11" t="s">
        <v>1291</v>
      </c>
      <c r="G657" s="11" t="s">
        <v>1292</v>
      </c>
      <c r="H657" s="3"/>
      <c r="I657" s="3"/>
      <c r="J657" s="3"/>
      <c r="K657" s="3"/>
      <c r="L657" s="11" t="s">
        <v>17</v>
      </c>
      <c r="M657" s="3"/>
      <c r="N657" s="11" t="s">
        <v>3160</v>
      </c>
      <c r="O657" s="11"/>
      <c r="P657" s="17" t="s">
        <v>4234</v>
      </c>
    </row>
    <row r="658" spans="1:16" ht="16.5" x14ac:dyDescent="0.35">
      <c r="A658" s="24" t="s">
        <v>4240</v>
      </c>
      <c r="B658" s="26" t="s">
        <v>4414</v>
      </c>
      <c r="C658" s="74">
        <v>195581</v>
      </c>
      <c r="D658" s="11" t="s">
        <v>3182</v>
      </c>
      <c r="E658" s="11" t="s">
        <v>3183</v>
      </c>
      <c r="F658" s="11" t="s">
        <v>1295</v>
      </c>
      <c r="G658" s="11" t="s">
        <v>1296</v>
      </c>
      <c r="H658" s="3"/>
      <c r="I658" s="3"/>
      <c r="J658" s="11">
        <v>97.37</v>
      </c>
      <c r="K658" s="11">
        <v>16.940000000000001</v>
      </c>
      <c r="L658" s="11" t="s">
        <v>17</v>
      </c>
      <c r="M658" s="3"/>
      <c r="N658" s="11" t="s">
        <v>3184</v>
      </c>
      <c r="O658" s="11"/>
      <c r="P658" s="17" t="s">
        <v>4234</v>
      </c>
    </row>
    <row r="659" spans="1:16" ht="16.5" x14ac:dyDescent="0.35">
      <c r="A659" s="24" t="s">
        <v>4240</v>
      </c>
      <c r="B659" s="26" t="s">
        <v>4414</v>
      </c>
      <c r="C659" s="74">
        <v>195582</v>
      </c>
      <c r="D659" s="11" t="s">
        <v>3098</v>
      </c>
      <c r="E659" s="11" t="s">
        <v>3099</v>
      </c>
      <c r="F659" s="11" t="s">
        <v>1295</v>
      </c>
      <c r="G659" s="11" t="s">
        <v>1296</v>
      </c>
      <c r="H659" s="3"/>
      <c r="I659" s="3"/>
      <c r="J659" s="3"/>
      <c r="K659" s="3"/>
      <c r="L659" s="11" t="s">
        <v>17</v>
      </c>
      <c r="M659" s="3"/>
      <c r="N659" s="11" t="s">
        <v>3185</v>
      </c>
      <c r="O659" s="11"/>
      <c r="P659" s="17" t="s">
        <v>4234</v>
      </c>
    </row>
    <row r="660" spans="1:16" ht="16.5" x14ac:dyDescent="0.35">
      <c r="A660" s="24" t="s">
        <v>4240</v>
      </c>
      <c r="B660" s="26" t="s">
        <v>4414</v>
      </c>
      <c r="C660" s="74">
        <v>195583</v>
      </c>
      <c r="D660" s="11" t="s">
        <v>1337</v>
      </c>
      <c r="E660" s="11" t="s">
        <v>71</v>
      </c>
      <c r="F660" s="11" t="s">
        <v>1295</v>
      </c>
      <c r="G660" s="11" t="s">
        <v>1296</v>
      </c>
      <c r="H660" s="3"/>
      <c r="I660" s="3"/>
      <c r="J660" s="3"/>
      <c r="K660" s="3"/>
      <c r="L660" s="11" t="s">
        <v>17</v>
      </c>
      <c r="M660" s="3"/>
      <c r="N660" s="11" t="s">
        <v>3186</v>
      </c>
      <c r="O660" s="11"/>
      <c r="P660" s="17" t="s">
        <v>4234</v>
      </c>
    </row>
    <row r="661" spans="1:16" ht="16.5" x14ac:dyDescent="0.35">
      <c r="A661" s="24" t="s">
        <v>4240</v>
      </c>
      <c r="B661" s="26" t="s">
        <v>4414</v>
      </c>
      <c r="C661" s="74">
        <v>195584</v>
      </c>
      <c r="D661" s="11" t="s">
        <v>3187</v>
      </c>
      <c r="E661" s="11" t="s">
        <v>3188</v>
      </c>
      <c r="F661" s="11" t="s">
        <v>1295</v>
      </c>
      <c r="G661" s="11" t="s">
        <v>1296</v>
      </c>
      <c r="H661" s="3"/>
      <c r="I661" s="3"/>
      <c r="J661" s="3"/>
      <c r="K661" s="3"/>
      <c r="L661" s="11" t="s">
        <v>17</v>
      </c>
      <c r="M661" s="3"/>
      <c r="N661" s="11" t="s">
        <v>3189</v>
      </c>
      <c r="O661" s="11"/>
      <c r="P661" s="17" t="s">
        <v>4234</v>
      </c>
    </row>
    <row r="662" spans="1:16" ht="16.5" x14ac:dyDescent="0.35">
      <c r="A662" s="24" t="s">
        <v>4240</v>
      </c>
      <c r="B662" s="26" t="s">
        <v>4415</v>
      </c>
      <c r="C662" s="74">
        <v>195585</v>
      </c>
      <c r="D662" s="11" t="s">
        <v>3190</v>
      </c>
      <c r="E662" s="11" t="s">
        <v>3191</v>
      </c>
      <c r="F662" s="11" t="s">
        <v>1299</v>
      </c>
      <c r="G662" s="11" t="s">
        <v>1300</v>
      </c>
      <c r="H662" s="3"/>
      <c r="I662" s="3"/>
      <c r="J662" s="11">
        <v>97.25</v>
      </c>
      <c r="K662" s="11">
        <v>16.97</v>
      </c>
      <c r="L662" s="11" t="s">
        <v>17</v>
      </c>
      <c r="M662" s="3"/>
      <c r="N662" s="11" t="s">
        <v>3192</v>
      </c>
      <c r="O662" s="11"/>
      <c r="P662" s="17" t="s">
        <v>4234</v>
      </c>
    </row>
    <row r="663" spans="1:16" ht="16.5" x14ac:dyDescent="0.35">
      <c r="A663" s="24" t="s">
        <v>4240</v>
      </c>
      <c r="B663" s="26" t="s">
        <v>4415</v>
      </c>
      <c r="C663" s="74">
        <v>195586</v>
      </c>
      <c r="D663" s="11" t="s">
        <v>999</v>
      </c>
      <c r="E663" s="11" t="s">
        <v>1000</v>
      </c>
      <c r="F663" s="11" t="s">
        <v>1299</v>
      </c>
      <c r="G663" s="11" t="s">
        <v>1300</v>
      </c>
      <c r="H663" s="3"/>
      <c r="I663" s="3"/>
      <c r="J663" s="3"/>
      <c r="K663" s="3"/>
      <c r="L663" s="11" t="s">
        <v>17</v>
      </c>
      <c r="M663" s="3"/>
      <c r="N663" s="11" t="s">
        <v>3193</v>
      </c>
      <c r="O663" s="11"/>
      <c r="P663" s="17" t="s">
        <v>4234</v>
      </c>
    </row>
    <row r="664" spans="1:16" ht="16.5" x14ac:dyDescent="0.35">
      <c r="A664" s="24" t="s">
        <v>4240</v>
      </c>
      <c r="B664" s="26" t="s">
        <v>4416</v>
      </c>
      <c r="C664" s="74">
        <v>195587</v>
      </c>
      <c r="D664" s="11" t="s">
        <v>3203</v>
      </c>
      <c r="E664" s="11" t="s">
        <v>3204</v>
      </c>
      <c r="F664" s="11" t="s">
        <v>1303</v>
      </c>
      <c r="G664" s="11" t="s">
        <v>1304</v>
      </c>
      <c r="H664" s="3"/>
      <c r="I664" s="3"/>
      <c r="J664" s="11">
        <v>97.25</v>
      </c>
      <c r="K664" s="11">
        <v>16.98</v>
      </c>
      <c r="L664" s="11" t="s">
        <v>17</v>
      </c>
      <c r="M664" s="3"/>
      <c r="N664" s="11" t="s">
        <v>3205</v>
      </c>
      <c r="O664" s="11"/>
      <c r="P664" s="17" t="s">
        <v>4234</v>
      </c>
    </row>
    <row r="665" spans="1:16" ht="16.5" x14ac:dyDescent="0.35">
      <c r="A665" s="24" t="s">
        <v>4240</v>
      </c>
      <c r="B665" s="26" t="s">
        <v>4416</v>
      </c>
      <c r="C665" s="74">
        <v>195588</v>
      </c>
      <c r="D665" s="11" t="s">
        <v>3200</v>
      </c>
      <c r="E665" s="11" t="s">
        <v>3201</v>
      </c>
      <c r="F665" s="11" t="s">
        <v>1303</v>
      </c>
      <c r="G665" s="11" t="s">
        <v>1304</v>
      </c>
      <c r="H665" s="3"/>
      <c r="I665" s="3"/>
      <c r="J665" s="3"/>
      <c r="K665" s="3"/>
      <c r="L665" s="11" t="s">
        <v>17</v>
      </c>
      <c r="M665" s="3"/>
      <c r="N665" s="11" t="s">
        <v>3202</v>
      </c>
      <c r="O665" s="11"/>
      <c r="P665" s="17" t="s">
        <v>4234</v>
      </c>
    </row>
    <row r="666" spans="1:16" ht="16.5" x14ac:dyDescent="0.35">
      <c r="A666" s="24" t="s">
        <v>4240</v>
      </c>
      <c r="B666" s="26" t="s">
        <v>4416</v>
      </c>
      <c r="C666" s="74">
        <v>195589</v>
      </c>
      <c r="D666" s="11" t="s">
        <v>3209</v>
      </c>
      <c r="E666" s="11" t="s">
        <v>3210</v>
      </c>
      <c r="F666" s="11" t="s">
        <v>1303</v>
      </c>
      <c r="G666" s="11" t="s">
        <v>1304</v>
      </c>
      <c r="H666" s="3"/>
      <c r="I666" s="3"/>
      <c r="J666" s="3"/>
      <c r="K666" s="3"/>
      <c r="L666" s="11" t="s">
        <v>17</v>
      </c>
      <c r="M666" s="3"/>
      <c r="N666" s="11" t="s">
        <v>3211</v>
      </c>
      <c r="O666" s="11"/>
      <c r="P666" s="17" t="s">
        <v>4234</v>
      </c>
    </row>
    <row r="667" spans="1:16" ht="16.5" x14ac:dyDescent="0.35">
      <c r="A667" s="24" t="s">
        <v>4240</v>
      </c>
      <c r="B667" s="26" t="s">
        <v>4416</v>
      </c>
      <c r="C667" s="74">
        <v>195590</v>
      </c>
      <c r="D667" s="11" t="s">
        <v>3194</v>
      </c>
      <c r="E667" s="11" t="s">
        <v>3195</v>
      </c>
      <c r="F667" s="11" t="s">
        <v>1303</v>
      </c>
      <c r="G667" s="11" t="s">
        <v>1304</v>
      </c>
      <c r="H667" s="3"/>
      <c r="I667" s="3"/>
      <c r="J667" s="3"/>
      <c r="K667" s="3"/>
      <c r="L667" s="11" t="s">
        <v>17</v>
      </c>
      <c r="M667" s="3"/>
      <c r="N667" s="11" t="s">
        <v>3196</v>
      </c>
      <c r="O667" s="11"/>
      <c r="P667" s="17" t="s">
        <v>4234</v>
      </c>
    </row>
    <row r="668" spans="1:16" ht="16.5" x14ac:dyDescent="0.35">
      <c r="A668" s="24" t="s">
        <v>4240</v>
      </c>
      <c r="B668" s="26" t="s">
        <v>4416</v>
      </c>
      <c r="C668" s="74">
        <v>195591</v>
      </c>
      <c r="D668" s="11" t="s">
        <v>3197</v>
      </c>
      <c r="E668" s="11" t="s">
        <v>3198</v>
      </c>
      <c r="F668" s="11" t="s">
        <v>1303</v>
      </c>
      <c r="G668" s="11" t="s">
        <v>1304</v>
      </c>
      <c r="H668" s="3"/>
      <c r="I668" s="3"/>
      <c r="J668" s="3"/>
      <c r="K668" s="3"/>
      <c r="L668" s="11" t="s">
        <v>17</v>
      </c>
      <c r="M668" s="3"/>
      <c r="N668" s="11" t="s">
        <v>3199</v>
      </c>
      <c r="O668" s="11"/>
      <c r="P668" s="17" t="s">
        <v>4234</v>
      </c>
    </row>
    <row r="669" spans="1:16" ht="16.5" x14ac:dyDescent="0.35">
      <c r="A669" s="24" t="s">
        <v>4240</v>
      </c>
      <c r="B669" s="26" t="s">
        <v>4416</v>
      </c>
      <c r="C669" s="74">
        <v>195592</v>
      </c>
      <c r="D669" s="11" t="s">
        <v>3206</v>
      </c>
      <c r="E669" s="11" t="s">
        <v>3207</v>
      </c>
      <c r="F669" s="11" t="s">
        <v>1303</v>
      </c>
      <c r="G669" s="11" t="s">
        <v>1304</v>
      </c>
      <c r="H669" s="3"/>
      <c r="I669" s="3"/>
      <c r="J669" s="11">
        <v>97.25</v>
      </c>
      <c r="K669" s="11">
        <v>17</v>
      </c>
      <c r="L669" s="11" t="s">
        <v>17</v>
      </c>
      <c r="M669" s="3"/>
      <c r="N669" s="11" t="s">
        <v>3208</v>
      </c>
      <c r="O669" s="11"/>
      <c r="P669" s="17" t="s">
        <v>4234</v>
      </c>
    </row>
    <row r="670" spans="1:16" ht="16.5" x14ac:dyDescent="0.35">
      <c r="A670" s="24" t="s">
        <v>4240</v>
      </c>
      <c r="B670" s="26" t="s">
        <v>4417</v>
      </c>
      <c r="C670" s="74">
        <v>195593</v>
      </c>
      <c r="D670" s="11" t="s">
        <v>1307</v>
      </c>
      <c r="E670" s="11" t="s">
        <v>1308</v>
      </c>
      <c r="F670" s="11" t="s">
        <v>1306</v>
      </c>
      <c r="G670" s="11" t="s">
        <v>1307</v>
      </c>
      <c r="H670" s="3"/>
      <c r="I670" s="3"/>
      <c r="J670" s="11">
        <v>97.26</v>
      </c>
      <c r="K670" s="11">
        <v>16.88</v>
      </c>
      <c r="L670" s="11" t="s">
        <v>17</v>
      </c>
      <c r="M670" s="3"/>
      <c r="N670" s="11" t="s">
        <v>3214</v>
      </c>
      <c r="O670" s="11"/>
      <c r="P670" s="17" t="s">
        <v>4234</v>
      </c>
    </row>
    <row r="671" spans="1:16" ht="16.5" x14ac:dyDescent="0.35">
      <c r="A671" s="24" t="s">
        <v>4240</v>
      </c>
      <c r="B671" s="26" t="s">
        <v>4417</v>
      </c>
      <c r="C671" s="74">
        <v>219206</v>
      </c>
      <c r="D671" s="11" t="s">
        <v>3212</v>
      </c>
      <c r="E671" s="11" t="s">
        <v>3213</v>
      </c>
      <c r="F671" s="11" t="s">
        <v>1306</v>
      </c>
      <c r="G671" s="11" t="s">
        <v>1307</v>
      </c>
      <c r="H671" s="3"/>
      <c r="I671" s="3"/>
      <c r="J671" s="3"/>
      <c r="K671" s="3"/>
      <c r="L671" s="11" t="s">
        <v>17</v>
      </c>
      <c r="M671" s="11" t="s">
        <v>2372</v>
      </c>
      <c r="N671" s="3"/>
      <c r="O671" s="11"/>
      <c r="P671" s="17" t="s">
        <v>4234</v>
      </c>
    </row>
    <row r="672" spans="1:16" ht="16.5" x14ac:dyDescent="0.35">
      <c r="A672" s="24" t="s">
        <v>4240</v>
      </c>
      <c r="B672" s="26" t="s">
        <v>4418</v>
      </c>
      <c r="C672" s="74">
        <v>195594</v>
      </c>
      <c r="D672" s="11" t="s">
        <v>1311</v>
      </c>
      <c r="E672" s="11" t="s">
        <v>1312</v>
      </c>
      <c r="F672" s="11" t="s">
        <v>1310</v>
      </c>
      <c r="G672" s="11" t="s">
        <v>1311</v>
      </c>
      <c r="H672" s="3"/>
      <c r="I672" s="3"/>
      <c r="J672" s="11">
        <v>97.24</v>
      </c>
      <c r="K672" s="11">
        <v>16.89</v>
      </c>
      <c r="L672" s="11" t="s">
        <v>17</v>
      </c>
      <c r="M672" s="3"/>
      <c r="N672" s="11" t="s">
        <v>3215</v>
      </c>
      <c r="O672" s="11"/>
      <c r="P672" s="17" t="s">
        <v>4234</v>
      </c>
    </row>
    <row r="673" spans="1:16" ht="16.5" x14ac:dyDescent="0.35">
      <c r="A673" s="24" t="s">
        <v>4240</v>
      </c>
      <c r="B673" s="26" t="s">
        <v>4419</v>
      </c>
      <c r="C673" s="74">
        <v>195595</v>
      </c>
      <c r="D673" s="11" t="s">
        <v>3220</v>
      </c>
      <c r="E673" s="11" t="s">
        <v>3221</v>
      </c>
      <c r="F673" s="11" t="s">
        <v>1314</v>
      </c>
      <c r="G673" s="11" t="s">
        <v>1315</v>
      </c>
      <c r="H673" s="3"/>
      <c r="I673" s="3"/>
      <c r="J673" s="11">
        <v>97.34</v>
      </c>
      <c r="K673" s="11">
        <v>16.97</v>
      </c>
      <c r="L673" s="11" t="s">
        <v>17</v>
      </c>
      <c r="M673" s="11" t="s">
        <v>2925</v>
      </c>
      <c r="N673" s="11" t="s">
        <v>3222</v>
      </c>
      <c r="O673" s="11"/>
      <c r="P673" s="17" t="s">
        <v>4234</v>
      </c>
    </row>
    <row r="674" spans="1:16" ht="16.5" x14ac:dyDescent="0.35">
      <c r="A674" s="24" t="s">
        <v>4240</v>
      </c>
      <c r="B674" s="26" t="s">
        <v>4419</v>
      </c>
      <c r="C674" s="74">
        <v>195596</v>
      </c>
      <c r="D674" s="11" t="s">
        <v>1928</v>
      </c>
      <c r="E674" s="11" t="s">
        <v>1929</v>
      </c>
      <c r="F674" s="11" t="s">
        <v>1314</v>
      </c>
      <c r="G674" s="11" t="s">
        <v>1315</v>
      </c>
      <c r="H674" s="3"/>
      <c r="I674" s="3"/>
      <c r="J674" s="11">
        <v>97.35</v>
      </c>
      <c r="K674" s="11">
        <v>16.989999999999998</v>
      </c>
      <c r="L674" s="11" t="s">
        <v>17</v>
      </c>
      <c r="M674" s="3"/>
      <c r="N674" s="11" t="s">
        <v>3216</v>
      </c>
      <c r="O674" s="11"/>
      <c r="P674" s="17" t="s">
        <v>4234</v>
      </c>
    </row>
    <row r="675" spans="1:16" ht="16.5" x14ac:dyDescent="0.35">
      <c r="A675" s="24" t="s">
        <v>4240</v>
      </c>
      <c r="B675" s="26" t="s">
        <v>4419</v>
      </c>
      <c r="C675" s="74">
        <v>195597</v>
      </c>
      <c r="D675" s="11" t="s">
        <v>3217</v>
      </c>
      <c r="E675" s="11" t="s">
        <v>3218</v>
      </c>
      <c r="F675" s="11" t="s">
        <v>1314</v>
      </c>
      <c r="G675" s="11" t="s">
        <v>1315</v>
      </c>
      <c r="H675" s="3"/>
      <c r="I675" s="3"/>
      <c r="J675" s="11">
        <v>97.34</v>
      </c>
      <c r="K675" s="11">
        <v>16.98</v>
      </c>
      <c r="L675" s="11" t="s">
        <v>17</v>
      </c>
      <c r="M675" s="3"/>
      <c r="N675" s="11" t="s">
        <v>3219</v>
      </c>
      <c r="O675" s="11"/>
      <c r="P675" s="17" t="s">
        <v>4234</v>
      </c>
    </row>
    <row r="676" spans="1:16" ht="16.5" x14ac:dyDescent="0.35">
      <c r="A676" s="24" t="s">
        <v>4240</v>
      </c>
      <c r="B676" s="26" t="s">
        <v>4419</v>
      </c>
      <c r="C676" s="74">
        <v>195598</v>
      </c>
      <c r="D676" s="11" t="s">
        <v>3223</v>
      </c>
      <c r="E676" s="11" t="s">
        <v>3224</v>
      </c>
      <c r="F676" s="11" t="s">
        <v>1314</v>
      </c>
      <c r="G676" s="11" t="s">
        <v>1315</v>
      </c>
      <c r="H676" s="3"/>
      <c r="I676" s="3"/>
      <c r="J676" s="3"/>
      <c r="K676" s="3"/>
      <c r="L676" s="11" t="s">
        <v>17</v>
      </c>
      <c r="M676" s="3"/>
      <c r="N676" s="11" t="s">
        <v>3225</v>
      </c>
      <c r="O676" s="11"/>
      <c r="P676" s="17" t="s">
        <v>4234</v>
      </c>
    </row>
    <row r="677" spans="1:16" ht="16.5" x14ac:dyDescent="0.35">
      <c r="A677" s="24" t="s">
        <v>4240</v>
      </c>
      <c r="B677" s="26" t="s">
        <v>4420</v>
      </c>
      <c r="C677" s="74">
        <v>195599</v>
      </c>
      <c r="D677" s="11" t="s">
        <v>3226</v>
      </c>
      <c r="E677" s="11" t="s">
        <v>1320</v>
      </c>
      <c r="F677" s="11" t="s">
        <v>1318</v>
      </c>
      <c r="G677" s="11" t="s">
        <v>1319</v>
      </c>
      <c r="H677" s="3"/>
      <c r="I677" s="3"/>
      <c r="J677" s="11">
        <v>97.37</v>
      </c>
      <c r="K677" s="11">
        <v>16.84</v>
      </c>
      <c r="L677" s="11" t="s">
        <v>17</v>
      </c>
      <c r="M677" s="3"/>
      <c r="N677" s="11" t="s">
        <v>3227</v>
      </c>
      <c r="O677" s="11"/>
      <c r="P677" s="17" t="s">
        <v>4234</v>
      </c>
    </row>
    <row r="678" spans="1:16" ht="16.5" x14ac:dyDescent="0.35">
      <c r="A678" s="24" t="s">
        <v>4240</v>
      </c>
      <c r="B678" s="26" t="s">
        <v>4421</v>
      </c>
      <c r="C678" s="74">
        <v>195600</v>
      </c>
      <c r="D678" s="11" t="s">
        <v>1323</v>
      </c>
      <c r="E678" s="11" t="s">
        <v>1324</v>
      </c>
      <c r="F678" s="11" t="s">
        <v>1322</v>
      </c>
      <c r="G678" s="11" t="s">
        <v>1323</v>
      </c>
      <c r="H678" s="3"/>
      <c r="I678" s="3"/>
      <c r="J678" s="11">
        <v>97.38</v>
      </c>
      <c r="K678" s="11">
        <v>16.82</v>
      </c>
      <c r="L678" s="11" t="s">
        <v>17</v>
      </c>
      <c r="M678" s="3"/>
      <c r="N678" s="11" t="s">
        <v>3228</v>
      </c>
      <c r="O678" s="11"/>
      <c r="P678" s="17" t="s">
        <v>4234</v>
      </c>
    </row>
    <row r="679" spans="1:16" ht="16.5" x14ac:dyDescent="0.35">
      <c r="A679" s="24" t="s">
        <v>4240</v>
      </c>
      <c r="B679" s="26" t="s">
        <v>7186</v>
      </c>
      <c r="C679" s="74">
        <v>195601</v>
      </c>
      <c r="D679" s="11" t="s">
        <v>3229</v>
      </c>
      <c r="E679" s="11" t="s">
        <v>3230</v>
      </c>
      <c r="F679" s="11" t="s">
        <v>1326</v>
      </c>
      <c r="G679" s="11" t="s">
        <v>1327</v>
      </c>
      <c r="H679" s="3"/>
      <c r="I679" s="3"/>
      <c r="J679" s="11">
        <v>97.37</v>
      </c>
      <c r="K679" s="11">
        <v>16.86</v>
      </c>
      <c r="L679" s="11" t="s">
        <v>17</v>
      </c>
      <c r="M679" s="3"/>
      <c r="N679" s="11" t="s">
        <v>7421</v>
      </c>
      <c r="O679" s="11"/>
      <c r="P679" s="17" t="s">
        <v>4234</v>
      </c>
    </row>
    <row r="680" spans="1:16" ht="16.5" x14ac:dyDescent="0.35">
      <c r="A680" s="24" t="s">
        <v>4240</v>
      </c>
      <c r="B680" s="26" t="s">
        <v>7186</v>
      </c>
      <c r="C680" s="74">
        <v>195602</v>
      </c>
      <c r="D680" s="11" t="s">
        <v>3231</v>
      </c>
      <c r="E680" s="11" t="s">
        <v>3232</v>
      </c>
      <c r="F680" s="11" t="s">
        <v>1326</v>
      </c>
      <c r="G680" s="11" t="s">
        <v>1327</v>
      </c>
      <c r="H680" s="3"/>
      <c r="I680" s="3"/>
      <c r="J680" s="11">
        <v>97.37</v>
      </c>
      <c r="K680" s="11">
        <v>16.850000000000001</v>
      </c>
      <c r="L680" s="11" t="s">
        <v>17</v>
      </c>
      <c r="M680" s="3"/>
      <c r="N680" s="11" t="s">
        <v>7422</v>
      </c>
      <c r="O680" s="11"/>
      <c r="P680" s="17" t="s">
        <v>4234</v>
      </c>
    </row>
    <row r="681" spans="1:16" ht="16.5" x14ac:dyDescent="0.35">
      <c r="A681" s="24" t="s">
        <v>4240</v>
      </c>
      <c r="B681" s="26" t="s">
        <v>7186</v>
      </c>
      <c r="C681" s="74">
        <v>195603</v>
      </c>
      <c r="D681" s="11" t="s">
        <v>3233</v>
      </c>
      <c r="E681" s="11" t="s">
        <v>2413</v>
      </c>
      <c r="F681" s="11" t="s">
        <v>1326</v>
      </c>
      <c r="G681" s="11" t="s">
        <v>1327</v>
      </c>
      <c r="H681" s="3"/>
      <c r="I681" s="3"/>
      <c r="J681" s="11">
        <v>97.37</v>
      </c>
      <c r="K681" s="11">
        <v>16.850000000000001</v>
      </c>
      <c r="L681" s="11" t="s">
        <v>17</v>
      </c>
      <c r="M681" s="3"/>
      <c r="N681" s="11" t="s">
        <v>7423</v>
      </c>
      <c r="O681" s="11"/>
      <c r="P681" s="17" t="s">
        <v>4234</v>
      </c>
    </row>
    <row r="682" spans="1:16" ht="16.5" x14ac:dyDescent="0.35">
      <c r="A682" s="24" t="s">
        <v>4240</v>
      </c>
      <c r="B682" s="26" t="s">
        <v>4422</v>
      </c>
      <c r="C682" s="74">
        <v>195604</v>
      </c>
      <c r="D682" s="11" t="s">
        <v>850</v>
      </c>
      <c r="E682" s="11" t="s">
        <v>851</v>
      </c>
      <c r="F682" s="11" t="s">
        <v>1330</v>
      </c>
      <c r="G682" s="11" t="s">
        <v>850</v>
      </c>
      <c r="H682" s="3"/>
      <c r="I682" s="3"/>
      <c r="J682" s="11">
        <v>97.36</v>
      </c>
      <c r="K682" s="11">
        <v>16.86</v>
      </c>
      <c r="L682" s="11" t="s">
        <v>17</v>
      </c>
      <c r="M682" s="3"/>
      <c r="N682" s="11" t="s">
        <v>3234</v>
      </c>
      <c r="O682" s="11"/>
      <c r="P682" s="17" t="s">
        <v>4234</v>
      </c>
    </row>
    <row r="683" spans="1:16" ht="16.5" x14ac:dyDescent="0.35">
      <c r="A683" s="24" t="s">
        <v>4240</v>
      </c>
      <c r="B683" s="26" t="s">
        <v>4423</v>
      </c>
      <c r="C683" s="74">
        <v>195605</v>
      </c>
      <c r="D683" s="11" t="s">
        <v>1333</v>
      </c>
      <c r="E683" s="11" t="s">
        <v>3239</v>
      </c>
      <c r="F683" s="11" t="s">
        <v>1332</v>
      </c>
      <c r="G683" s="11" t="s">
        <v>1333</v>
      </c>
      <c r="H683" s="3"/>
      <c r="I683" s="3"/>
      <c r="J683" s="11">
        <v>97.28</v>
      </c>
      <c r="K683" s="11">
        <v>16.84</v>
      </c>
      <c r="L683" s="11" t="s">
        <v>17</v>
      </c>
      <c r="M683" s="3"/>
      <c r="N683" s="11" t="s">
        <v>3240</v>
      </c>
      <c r="O683" s="11"/>
      <c r="P683" s="17" t="s">
        <v>4234</v>
      </c>
    </row>
    <row r="684" spans="1:16" ht="16.5" x14ac:dyDescent="0.35">
      <c r="A684" s="24" t="s">
        <v>4240</v>
      </c>
      <c r="B684" s="26" t="s">
        <v>4423</v>
      </c>
      <c r="C684" s="74">
        <v>195606</v>
      </c>
      <c r="D684" s="11" t="s">
        <v>3236</v>
      </c>
      <c r="E684" s="11" t="s">
        <v>3237</v>
      </c>
      <c r="F684" s="11" t="s">
        <v>1332</v>
      </c>
      <c r="G684" s="11" t="s">
        <v>1333</v>
      </c>
      <c r="H684" s="3"/>
      <c r="I684" s="3"/>
      <c r="J684" s="3"/>
      <c r="K684" s="3"/>
      <c r="L684" s="11" t="s">
        <v>17</v>
      </c>
      <c r="M684" s="3"/>
      <c r="N684" s="11" t="s">
        <v>3238</v>
      </c>
      <c r="O684" s="11"/>
      <c r="P684" s="17" t="s">
        <v>4234</v>
      </c>
    </row>
    <row r="685" spans="1:16" ht="16.5" x14ac:dyDescent="0.35">
      <c r="A685" s="24" t="s">
        <v>4240</v>
      </c>
      <c r="B685" s="26" t="s">
        <v>4423</v>
      </c>
      <c r="C685" s="74">
        <v>195607</v>
      </c>
      <c r="D685" s="11" t="s">
        <v>2024</v>
      </c>
      <c r="E685" s="11" t="s">
        <v>2025</v>
      </c>
      <c r="F685" s="11" t="s">
        <v>1332</v>
      </c>
      <c r="G685" s="11" t="s">
        <v>1333</v>
      </c>
      <c r="H685" s="3"/>
      <c r="I685" s="3"/>
      <c r="J685" s="3"/>
      <c r="K685" s="3"/>
      <c r="L685" s="11" t="s">
        <v>17</v>
      </c>
      <c r="M685" s="3"/>
      <c r="N685" s="11" t="s">
        <v>3235</v>
      </c>
      <c r="O685" s="11"/>
      <c r="P685" s="17" t="s">
        <v>4234</v>
      </c>
    </row>
    <row r="686" spans="1:16" ht="16.5" x14ac:dyDescent="0.35">
      <c r="A686" s="24" t="s">
        <v>4240</v>
      </c>
      <c r="B686" s="26" t="s">
        <v>4424</v>
      </c>
      <c r="C686" s="74">
        <v>195608</v>
      </c>
      <c r="D686" s="11" t="s">
        <v>1337</v>
      </c>
      <c r="E686" s="11" t="s">
        <v>71</v>
      </c>
      <c r="F686" s="11" t="s">
        <v>1336</v>
      </c>
      <c r="G686" s="11" t="s">
        <v>1337</v>
      </c>
      <c r="H686" s="3"/>
      <c r="I686" s="3"/>
      <c r="J686" s="11">
        <v>97.39</v>
      </c>
      <c r="K686" s="11">
        <v>16.79</v>
      </c>
      <c r="L686" s="11" t="s">
        <v>17</v>
      </c>
      <c r="M686" s="3"/>
      <c r="N686" s="11" t="s">
        <v>3241</v>
      </c>
      <c r="O686" s="11"/>
      <c r="P686" s="17" t="s">
        <v>4234</v>
      </c>
    </row>
    <row r="687" spans="1:16" ht="16.5" x14ac:dyDescent="0.35">
      <c r="A687" s="24" t="s">
        <v>4240</v>
      </c>
      <c r="B687" s="26" t="s">
        <v>4424</v>
      </c>
      <c r="C687" s="74">
        <v>195609</v>
      </c>
      <c r="D687" s="11" t="s">
        <v>3242</v>
      </c>
      <c r="E687" s="11" t="s">
        <v>3243</v>
      </c>
      <c r="F687" s="11" t="s">
        <v>1336</v>
      </c>
      <c r="G687" s="11" t="s">
        <v>1337</v>
      </c>
      <c r="H687" s="3"/>
      <c r="I687" s="3"/>
      <c r="J687" s="3"/>
      <c r="K687" s="3"/>
      <c r="L687" s="11" t="s">
        <v>17</v>
      </c>
      <c r="M687" s="3"/>
      <c r="N687" s="11" t="s">
        <v>3244</v>
      </c>
      <c r="O687" s="11"/>
      <c r="P687" s="17" t="s">
        <v>4234</v>
      </c>
    </row>
    <row r="688" spans="1:16" ht="16.5" x14ac:dyDescent="0.35">
      <c r="A688" s="24" t="s">
        <v>4240</v>
      </c>
      <c r="B688" s="26" t="s">
        <v>4424</v>
      </c>
      <c r="C688" s="74">
        <v>195610</v>
      </c>
      <c r="D688" s="11" t="s">
        <v>3245</v>
      </c>
      <c r="E688" s="11" t="s">
        <v>3246</v>
      </c>
      <c r="F688" s="11" t="s">
        <v>1336</v>
      </c>
      <c r="G688" s="11" t="s">
        <v>1337</v>
      </c>
      <c r="H688" s="3"/>
      <c r="I688" s="3"/>
      <c r="J688" s="11">
        <v>97.38</v>
      </c>
      <c r="K688" s="11">
        <v>16.82</v>
      </c>
      <c r="L688" s="11" t="s">
        <v>17</v>
      </c>
      <c r="M688" s="3"/>
      <c r="N688" s="11" t="s">
        <v>3247</v>
      </c>
      <c r="O688" s="11"/>
      <c r="P688" s="17" t="s">
        <v>4234</v>
      </c>
    </row>
    <row r="689" spans="1:16" ht="16.5" x14ac:dyDescent="0.35">
      <c r="A689" s="24" t="s">
        <v>4240</v>
      </c>
      <c r="B689" s="26" t="s">
        <v>4425</v>
      </c>
      <c r="C689" s="74">
        <v>195612</v>
      </c>
      <c r="D689" s="11" t="s">
        <v>1340</v>
      </c>
      <c r="E689" s="11" t="s">
        <v>1341</v>
      </c>
      <c r="F689" s="11" t="s">
        <v>1339</v>
      </c>
      <c r="G689" s="11" t="s">
        <v>1340</v>
      </c>
      <c r="H689" s="3"/>
      <c r="I689" s="3"/>
      <c r="J689" s="11">
        <v>97.39</v>
      </c>
      <c r="K689" s="11">
        <v>16.88</v>
      </c>
      <c r="L689" s="11" t="s">
        <v>17</v>
      </c>
      <c r="M689" s="3"/>
      <c r="N689" s="11" t="s">
        <v>3248</v>
      </c>
      <c r="O689" s="11"/>
      <c r="P689" s="17" t="s">
        <v>4234</v>
      </c>
    </row>
    <row r="690" spans="1:16" ht="16.5" x14ac:dyDescent="0.35">
      <c r="A690" s="24" t="s">
        <v>4240</v>
      </c>
      <c r="B690" s="26" t="s">
        <v>4425</v>
      </c>
      <c r="C690" s="74">
        <v>195613</v>
      </c>
      <c r="D690" s="11" t="s">
        <v>1292</v>
      </c>
      <c r="E690" s="11" t="s">
        <v>1293</v>
      </c>
      <c r="F690" s="11" t="s">
        <v>1339</v>
      </c>
      <c r="G690" s="11" t="s">
        <v>1340</v>
      </c>
      <c r="H690" s="3"/>
      <c r="I690" s="3"/>
      <c r="J690" s="11">
        <v>97.38</v>
      </c>
      <c r="K690" s="11">
        <v>16.88</v>
      </c>
      <c r="L690" s="11" t="s">
        <v>17</v>
      </c>
      <c r="M690" s="3"/>
      <c r="N690" s="11" t="s">
        <v>3249</v>
      </c>
      <c r="O690" s="11"/>
      <c r="P690" s="17" t="s">
        <v>4234</v>
      </c>
    </row>
    <row r="691" spans="1:16" ht="16.5" x14ac:dyDescent="0.35">
      <c r="A691" s="24" t="s">
        <v>4240</v>
      </c>
      <c r="B691" s="26" t="s">
        <v>4426</v>
      </c>
      <c r="C691" s="74">
        <v>195614</v>
      </c>
      <c r="D691" s="11" t="s">
        <v>3253</v>
      </c>
      <c r="E691" s="11" t="s">
        <v>3254</v>
      </c>
      <c r="F691" s="11" t="s">
        <v>1343</v>
      </c>
      <c r="G691" s="11" t="s">
        <v>1344</v>
      </c>
      <c r="H691" s="3"/>
      <c r="I691" s="3"/>
      <c r="J691" s="11">
        <v>97.38</v>
      </c>
      <c r="K691" s="11">
        <v>16.89</v>
      </c>
      <c r="L691" s="11" t="s">
        <v>17</v>
      </c>
      <c r="M691" s="3"/>
      <c r="N691" s="11" t="s">
        <v>3255</v>
      </c>
      <c r="O691" s="11"/>
      <c r="P691" s="17" t="s">
        <v>4234</v>
      </c>
    </row>
    <row r="692" spans="1:16" ht="16.5" x14ac:dyDescent="0.35">
      <c r="A692" s="24" t="s">
        <v>4240</v>
      </c>
      <c r="B692" s="26" t="s">
        <v>4426</v>
      </c>
      <c r="C692" s="74">
        <v>195615</v>
      </c>
      <c r="D692" s="11" t="s">
        <v>3250</v>
      </c>
      <c r="E692" s="11" t="s">
        <v>3251</v>
      </c>
      <c r="F692" s="11" t="s">
        <v>1343</v>
      </c>
      <c r="G692" s="11" t="s">
        <v>1344</v>
      </c>
      <c r="H692" s="3"/>
      <c r="I692" s="3"/>
      <c r="J692" s="11">
        <v>97.38</v>
      </c>
      <c r="K692" s="11">
        <v>16.89</v>
      </c>
      <c r="L692" s="11" t="s">
        <v>17</v>
      </c>
      <c r="M692" s="11" t="s">
        <v>2925</v>
      </c>
      <c r="N692" s="11" t="s">
        <v>3252</v>
      </c>
      <c r="O692" s="11"/>
      <c r="P692" s="17" t="s">
        <v>4234</v>
      </c>
    </row>
    <row r="693" spans="1:16" ht="16.5" x14ac:dyDescent="0.35">
      <c r="A693" s="24" t="s">
        <v>4240</v>
      </c>
      <c r="B693" s="26" t="s">
        <v>7187</v>
      </c>
      <c r="C693" s="74">
        <v>195616</v>
      </c>
      <c r="D693" s="11" t="s">
        <v>3101</v>
      </c>
      <c r="E693" s="11" t="s">
        <v>3102</v>
      </c>
      <c r="F693" s="11" t="s">
        <v>7188</v>
      </c>
      <c r="G693" s="11" t="s">
        <v>1347</v>
      </c>
      <c r="H693" s="3"/>
      <c r="I693" s="3"/>
      <c r="J693" s="3"/>
      <c r="K693" s="3"/>
      <c r="L693" s="11" t="s">
        <v>17</v>
      </c>
      <c r="M693" s="3"/>
      <c r="N693" s="11" t="s">
        <v>7424</v>
      </c>
      <c r="O693" s="11"/>
      <c r="P693" s="17" t="s">
        <v>4234</v>
      </c>
    </row>
    <row r="694" spans="1:16" ht="16.5" x14ac:dyDescent="0.35">
      <c r="A694" s="24" t="s">
        <v>4240</v>
      </c>
      <c r="B694" s="26" t="s">
        <v>7187</v>
      </c>
      <c r="C694" s="74">
        <v>195617</v>
      </c>
      <c r="D694" s="11" t="s">
        <v>3187</v>
      </c>
      <c r="E694" s="11" t="s">
        <v>3188</v>
      </c>
      <c r="F694" s="11" t="s">
        <v>7188</v>
      </c>
      <c r="G694" s="11" t="s">
        <v>1347</v>
      </c>
      <c r="H694" s="3"/>
      <c r="I694" s="3"/>
      <c r="J694" s="3"/>
      <c r="K694" s="3"/>
      <c r="L694" s="11" t="s">
        <v>17</v>
      </c>
      <c r="M694" s="3"/>
      <c r="N694" s="11" t="s">
        <v>7425</v>
      </c>
      <c r="O694" s="11"/>
      <c r="P694" s="17" t="s">
        <v>4234</v>
      </c>
    </row>
    <row r="695" spans="1:16" ht="16.5" x14ac:dyDescent="0.35">
      <c r="A695" s="24" t="s">
        <v>4240</v>
      </c>
      <c r="B695" s="26" t="s">
        <v>7187</v>
      </c>
      <c r="C695" s="74">
        <v>195618</v>
      </c>
      <c r="D695" s="11" t="s">
        <v>3231</v>
      </c>
      <c r="E695" s="11" t="s">
        <v>3232</v>
      </c>
      <c r="F695" s="11" t="s">
        <v>7188</v>
      </c>
      <c r="G695" s="11" t="s">
        <v>1347</v>
      </c>
      <c r="H695" s="3"/>
      <c r="I695" s="3"/>
      <c r="J695" s="3"/>
      <c r="K695" s="3"/>
      <c r="L695" s="11" t="s">
        <v>17</v>
      </c>
      <c r="M695" s="3"/>
      <c r="N695" s="11" t="s">
        <v>7426</v>
      </c>
      <c r="O695" s="11"/>
      <c r="P695" s="17" t="s">
        <v>4234</v>
      </c>
    </row>
    <row r="696" spans="1:16" ht="16.5" x14ac:dyDescent="0.35">
      <c r="A696" s="24" t="s">
        <v>4240</v>
      </c>
      <c r="B696" s="26" t="s">
        <v>7187</v>
      </c>
      <c r="C696" s="74">
        <v>195619</v>
      </c>
      <c r="D696" s="11" t="s">
        <v>3233</v>
      </c>
      <c r="E696" s="11" t="s">
        <v>2413</v>
      </c>
      <c r="F696" s="11" t="s">
        <v>7188</v>
      </c>
      <c r="G696" s="11" t="s">
        <v>1347</v>
      </c>
      <c r="H696" s="3"/>
      <c r="I696" s="3"/>
      <c r="J696" s="3"/>
      <c r="K696" s="3"/>
      <c r="L696" s="11" t="s">
        <v>17</v>
      </c>
      <c r="M696" s="3"/>
      <c r="N696" s="11" t="s">
        <v>7427</v>
      </c>
      <c r="O696" s="11"/>
      <c r="P696" s="17" t="s">
        <v>4234</v>
      </c>
    </row>
    <row r="697" spans="1:16" ht="16.5" x14ac:dyDescent="0.35">
      <c r="A697" s="24" t="s">
        <v>4240</v>
      </c>
      <c r="B697" s="26" t="s">
        <v>4427</v>
      </c>
      <c r="C697" s="74">
        <v>195620</v>
      </c>
      <c r="D697" s="11" t="s">
        <v>3233</v>
      </c>
      <c r="E697" s="11" t="s">
        <v>2413</v>
      </c>
      <c r="F697" s="11" t="s">
        <v>1349</v>
      </c>
      <c r="G697" s="11" t="s">
        <v>1350</v>
      </c>
      <c r="H697" s="3"/>
      <c r="I697" s="3"/>
      <c r="J697" s="11">
        <v>97.4</v>
      </c>
      <c r="K697" s="11">
        <v>16.850000000000001</v>
      </c>
      <c r="L697" s="11" t="s">
        <v>17</v>
      </c>
      <c r="M697" s="3"/>
      <c r="N697" s="11" t="s">
        <v>3256</v>
      </c>
      <c r="O697" s="11"/>
      <c r="P697" s="17" t="s">
        <v>4234</v>
      </c>
    </row>
    <row r="698" spans="1:16" ht="16.5" x14ac:dyDescent="0.35">
      <c r="A698" s="24" t="s">
        <v>4240</v>
      </c>
      <c r="B698" s="26" t="s">
        <v>4427</v>
      </c>
      <c r="C698" s="74">
        <v>195621</v>
      </c>
      <c r="D698" s="11" t="s">
        <v>3101</v>
      </c>
      <c r="E698" s="11" t="s">
        <v>3102</v>
      </c>
      <c r="F698" s="11" t="s">
        <v>1349</v>
      </c>
      <c r="G698" s="11" t="s">
        <v>1350</v>
      </c>
      <c r="H698" s="3"/>
      <c r="I698" s="3"/>
      <c r="J698" s="3"/>
      <c r="K698" s="3"/>
      <c r="L698" s="11" t="s">
        <v>17</v>
      </c>
      <c r="M698" s="3"/>
      <c r="N698" s="11" t="s">
        <v>3258</v>
      </c>
      <c r="O698" s="11"/>
      <c r="P698" s="17" t="s">
        <v>4234</v>
      </c>
    </row>
    <row r="699" spans="1:16" ht="16.5" x14ac:dyDescent="0.35">
      <c r="A699" s="24" t="s">
        <v>4240</v>
      </c>
      <c r="B699" s="26" t="s">
        <v>4427</v>
      </c>
      <c r="C699" s="74">
        <v>195622</v>
      </c>
      <c r="D699" s="11" t="s">
        <v>3231</v>
      </c>
      <c r="E699" s="11" t="s">
        <v>3232</v>
      </c>
      <c r="F699" s="11" t="s">
        <v>1349</v>
      </c>
      <c r="G699" s="11" t="s">
        <v>1350</v>
      </c>
      <c r="H699" s="3"/>
      <c r="I699" s="3"/>
      <c r="J699" s="11">
        <v>97.39</v>
      </c>
      <c r="K699" s="11">
        <v>16.86</v>
      </c>
      <c r="L699" s="11" t="s">
        <v>17</v>
      </c>
      <c r="M699" s="3"/>
      <c r="N699" s="11" t="s">
        <v>3259</v>
      </c>
      <c r="O699" s="11"/>
      <c r="P699" s="17" t="s">
        <v>4234</v>
      </c>
    </row>
    <row r="700" spans="1:16" ht="16.5" x14ac:dyDescent="0.35">
      <c r="A700" s="24" t="s">
        <v>4240</v>
      </c>
      <c r="B700" s="26" t="s">
        <v>4427</v>
      </c>
      <c r="C700" s="74">
        <v>195623</v>
      </c>
      <c r="D700" s="11" t="s">
        <v>3229</v>
      </c>
      <c r="E700" s="11" t="s">
        <v>3230</v>
      </c>
      <c r="F700" s="11" t="s">
        <v>1349</v>
      </c>
      <c r="G700" s="11" t="s">
        <v>1350</v>
      </c>
      <c r="H700" s="3"/>
      <c r="I700" s="3"/>
      <c r="J700" s="11">
        <v>97.4</v>
      </c>
      <c r="K700" s="11">
        <v>16.86</v>
      </c>
      <c r="L700" s="11" t="s">
        <v>17</v>
      </c>
      <c r="M700" s="3"/>
      <c r="N700" s="11" t="s">
        <v>3257</v>
      </c>
      <c r="O700" s="11"/>
      <c r="P700" s="17" t="s">
        <v>4234</v>
      </c>
    </row>
    <row r="701" spans="1:16" ht="16.5" x14ac:dyDescent="0.35">
      <c r="A701" s="24" t="s">
        <v>4240</v>
      </c>
      <c r="B701" s="26" t="s">
        <v>4428</v>
      </c>
      <c r="C701" s="74">
        <v>195624</v>
      </c>
      <c r="D701" s="11" t="s">
        <v>1354</v>
      </c>
      <c r="E701" s="11" t="s">
        <v>1355</v>
      </c>
      <c r="F701" s="11" t="s">
        <v>1353</v>
      </c>
      <c r="G701" s="11" t="s">
        <v>1354</v>
      </c>
      <c r="H701" s="3"/>
      <c r="I701" s="3"/>
      <c r="J701" s="11">
        <v>97.43</v>
      </c>
      <c r="K701" s="11">
        <v>16.98</v>
      </c>
      <c r="L701" s="11" t="s">
        <v>17</v>
      </c>
      <c r="M701" s="3"/>
      <c r="N701" s="11" t="s">
        <v>3260</v>
      </c>
      <c r="O701" s="11"/>
      <c r="P701" s="17" t="s">
        <v>4234</v>
      </c>
    </row>
    <row r="702" spans="1:16" ht="16.5" x14ac:dyDescent="0.35">
      <c r="A702" s="24" t="s">
        <v>4240</v>
      </c>
      <c r="B702" s="26" t="s">
        <v>4428</v>
      </c>
      <c r="C702" s="74">
        <v>195625</v>
      </c>
      <c r="D702" s="11" t="s">
        <v>3261</v>
      </c>
      <c r="E702" s="11" t="s">
        <v>3262</v>
      </c>
      <c r="F702" s="11" t="s">
        <v>1353</v>
      </c>
      <c r="G702" s="11" t="s">
        <v>1354</v>
      </c>
      <c r="H702" s="3"/>
      <c r="I702" s="3"/>
      <c r="J702" s="11">
        <v>97.42</v>
      </c>
      <c r="K702" s="11">
        <v>16.96</v>
      </c>
      <c r="L702" s="11" t="s">
        <v>17</v>
      </c>
      <c r="M702" s="3"/>
      <c r="N702" s="11" t="s">
        <v>3263</v>
      </c>
      <c r="O702" s="11"/>
      <c r="P702" s="17" t="s">
        <v>4234</v>
      </c>
    </row>
    <row r="703" spans="1:16" ht="16.5" x14ac:dyDescent="0.35">
      <c r="A703" s="24" t="s">
        <v>4240</v>
      </c>
      <c r="B703" s="26" t="s">
        <v>4428</v>
      </c>
      <c r="C703" s="74">
        <v>195626</v>
      </c>
      <c r="D703" s="11" t="s">
        <v>3264</v>
      </c>
      <c r="E703" s="11" t="s">
        <v>3265</v>
      </c>
      <c r="F703" s="11" t="s">
        <v>1353</v>
      </c>
      <c r="G703" s="11" t="s">
        <v>1354</v>
      </c>
      <c r="H703" s="3"/>
      <c r="I703" s="3"/>
      <c r="J703" s="11">
        <v>97.42</v>
      </c>
      <c r="K703" s="11">
        <v>16.97</v>
      </c>
      <c r="L703" s="11" t="s">
        <v>17</v>
      </c>
      <c r="M703" s="3"/>
      <c r="N703" s="11" t="s">
        <v>3266</v>
      </c>
      <c r="O703" s="11"/>
      <c r="P703" s="17" t="s">
        <v>4234</v>
      </c>
    </row>
    <row r="704" spans="1:16" ht="16.5" x14ac:dyDescent="0.35">
      <c r="A704" s="24" t="s">
        <v>4240</v>
      </c>
      <c r="B704" s="26" t="s">
        <v>4428</v>
      </c>
      <c r="C704" s="74">
        <v>195627</v>
      </c>
      <c r="D704" s="11" t="s">
        <v>1834</v>
      </c>
      <c r="E704" s="11" t="s">
        <v>1835</v>
      </c>
      <c r="F704" s="11" t="s">
        <v>1353</v>
      </c>
      <c r="G704" s="11" t="s">
        <v>1354</v>
      </c>
      <c r="H704" s="3"/>
      <c r="I704" s="3"/>
      <c r="J704" s="11">
        <v>97.43</v>
      </c>
      <c r="K704" s="11">
        <v>16.97</v>
      </c>
      <c r="L704" s="11" t="s">
        <v>17</v>
      </c>
      <c r="M704" s="3"/>
      <c r="N704" s="11" t="s">
        <v>3267</v>
      </c>
      <c r="O704" s="11"/>
      <c r="P704" s="17" t="s">
        <v>4234</v>
      </c>
    </row>
    <row r="705" spans="1:16" ht="16.5" x14ac:dyDescent="0.35">
      <c r="A705" s="24" t="s">
        <v>4240</v>
      </c>
      <c r="B705" s="26" t="s">
        <v>4428</v>
      </c>
      <c r="C705" s="74">
        <v>195628</v>
      </c>
      <c r="D705" s="11" t="s">
        <v>1642</v>
      </c>
      <c r="E705" s="11" t="s">
        <v>1643</v>
      </c>
      <c r="F705" s="11" t="s">
        <v>1353</v>
      </c>
      <c r="G705" s="11" t="s">
        <v>1354</v>
      </c>
      <c r="H705" s="3"/>
      <c r="I705" s="3"/>
      <c r="J705" s="3"/>
      <c r="K705" s="3"/>
      <c r="L705" s="11" t="s">
        <v>17</v>
      </c>
      <c r="M705" s="3"/>
      <c r="N705" s="11" t="s">
        <v>3268</v>
      </c>
      <c r="O705" s="11"/>
      <c r="P705" s="17" t="s">
        <v>4234</v>
      </c>
    </row>
    <row r="706" spans="1:16" ht="16.5" x14ac:dyDescent="0.35">
      <c r="A706" s="24" t="s">
        <v>4240</v>
      </c>
      <c r="B706" s="26" t="s">
        <v>4428</v>
      </c>
      <c r="C706" s="74">
        <v>195629</v>
      </c>
      <c r="D706" s="11" t="s">
        <v>3269</v>
      </c>
      <c r="E706" s="11" t="s">
        <v>3270</v>
      </c>
      <c r="F706" s="11" t="s">
        <v>1353</v>
      </c>
      <c r="G706" s="11" t="s">
        <v>1354</v>
      </c>
      <c r="H706" s="3"/>
      <c r="I706" s="3"/>
      <c r="J706" s="11">
        <v>97.42</v>
      </c>
      <c r="K706" s="11">
        <v>16.98</v>
      </c>
      <c r="L706" s="11" t="s">
        <v>17</v>
      </c>
      <c r="M706" s="3"/>
      <c r="N706" s="11" t="s">
        <v>3271</v>
      </c>
      <c r="O706" s="11"/>
      <c r="P706" s="17" t="s">
        <v>4234</v>
      </c>
    </row>
    <row r="707" spans="1:16" ht="16.5" x14ac:dyDescent="0.35">
      <c r="A707" s="24" t="s">
        <v>4240</v>
      </c>
      <c r="B707" s="26" t="s">
        <v>4428</v>
      </c>
      <c r="C707" s="74">
        <v>195630</v>
      </c>
      <c r="D707" s="11" t="s">
        <v>3272</v>
      </c>
      <c r="E707" s="11" t="s">
        <v>3273</v>
      </c>
      <c r="F707" s="11" t="s">
        <v>1353</v>
      </c>
      <c r="G707" s="11" t="s">
        <v>1354</v>
      </c>
      <c r="H707" s="3"/>
      <c r="I707" s="3"/>
      <c r="J707" s="11">
        <v>97.45</v>
      </c>
      <c r="K707" s="11">
        <v>16.97</v>
      </c>
      <c r="L707" s="11" t="s">
        <v>17</v>
      </c>
      <c r="M707" s="3"/>
      <c r="N707" s="11" t="s">
        <v>3274</v>
      </c>
      <c r="O707" s="11"/>
      <c r="P707" s="17" t="s">
        <v>4234</v>
      </c>
    </row>
    <row r="708" spans="1:16" ht="16.5" x14ac:dyDescent="0.35">
      <c r="A708" s="24" t="s">
        <v>4240</v>
      </c>
      <c r="B708" s="26" t="s">
        <v>4428</v>
      </c>
      <c r="C708" s="74">
        <v>195631</v>
      </c>
      <c r="D708" s="11" t="s">
        <v>3275</v>
      </c>
      <c r="E708" s="11" t="s">
        <v>3276</v>
      </c>
      <c r="F708" s="11" t="s">
        <v>1353</v>
      </c>
      <c r="G708" s="11" t="s">
        <v>1354</v>
      </c>
      <c r="H708" s="3"/>
      <c r="I708" s="3"/>
      <c r="J708" s="11">
        <v>97.41</v>
      </c>
      <c r="K708" s="11">
        <v>17</v>
      </c>
      <c r="L708" s="11" t="s">
        <v>17</v>
      </c>
      <c r="M708" s="3"/>
      <c r="N708" s="11" t="s">
        <v>3277</v>
      </c>
      <c r="O708" s="11"/>
      <c r="P708" s="17" t="s">
        <v>4234</v>
      </c>
    </row>
    <row r="709" spans="1:16" ht="16.5" x14ac:dyDescent="0.35">
      <c r="A709" s="24" t="s">
        <v>4240</v>
      </c>
      <c r="B709" s="26" t="s">
        <v>4429</v>
      </c>
      <c r="C709" s="74">
        <v>195632</v>
      </c>
      <c r="D709" s="11" t="s">
        <v>1358</v>
      </c>
      <c r="E709" s="11" t="s">
        <v>1359</v>
      </c>
      <c r="F709" s="11" t="s">
        <v>1357</v>
      </c>
      <c r="G709" s="11" t="s">
        <v>1358</v>
      </c>
      <c r="H709" s="3"/>
      <c r="I709" s="3"/>
      <c r="J709" s="11">
        <v>97.42</v>
      </c>
      <c r="K709" s="11">
        <v>16.940000000000001</v>
      </c>
      <c r="L709" s="11" t="s">
        <v>17</v>
      </c>
      <c r="M709" s="3"/>
      <c r="N709" s="11" t="s">
        <v>3289</v>
      </c>
      <c r="O709" s="11"/>
      <c r="P709" s="17" t="s">
        <v>4234</v>
      </c>
    </row>
    <row r="710" spans="1:16" ht="16.5" x14ac:dyDescent="0.35">
      <c r="A710" s="24" t="s">
        <v>4240</v>
      </c>
      <c r="B710" s="26" t="s">
        <v>4429</v>
      </c>
      <c r="C710" s="74">
        <v>195633</v>
      </c>
      <c r="D710" s="11" t="s">
        <v>1461</v>
      </c>
      <c r="E710" s="11" t="s">
        <v>1462</v>
      </c>
      <c r="F710" s="11" t="s">
        <v>1357</v>
      </c>
      <c r="G710" s="11" t="s">
        <v>1358</v>
      </c>
      <c r="H710" s="3"/>
      <c r="I710" s="3"/>
      <c r="J710" s="11">
        <v>97.41</v>
      </c>
      <c r="K710" s="11">
        <v>16.93</v>
      </c>
      <c r="L710" s="11" t="s">
        <v>17</v>
      </c>
      <c r="M710" s="3"/>
      <c r="N710" s="11" t="s">
        <v>3290</v>
      </c>
      <c r="O710" s="11"/>
      <c r="P710" s="17" t="s">
        <v>4234</v>
      </c>
    </row>
    <row r="711" spans="1:16" ht="16.5" x14ac:dyDescent="0.35">
      <c r="A711" s="24" t="s">
        <v>4240</v>
      </c>
      <c r="B711" s="26" t="s">
        <v>4429</v>
      </c>
      <c r="C711" s="74">
        <v>195634</v>
      </c>
      <c r="D711" s="11" t="s">
        <v>1245</v>
      </c>
      <c r="E711" s="11" t="s">
        <v>1246</v>
      </c>
      <c r="F711" s="11" t="s">
        <v>1357</v>
      </c>
      <c r="G711" s="11" t="s">
        <v>1358</v>
      </c>
      <c r="H711" s="3"/>
      <c r="I711" s="3"/>
      <c r="J711" s="11">
        <v>97.43</v>
      </c>
      <c r="K711" s="11">
        <v>16.91</v>
      </c>
      <c r="L711" s="11" t="s">
        <v>17</v>
      </c>
      <c r="M711" s="11" t="s">
        <v>2925</v>
      </c>
      <c r="N711" s="11" t="s">
        <v>3285</v>
      </c>
      <c r="O711" s="11"/>
      <c r="P711" s="17" t="s">
        <v>4234</v>
      </c>
    </row>
    <row r="712" spans="1:16" ht="16.5" x14ac:dyDescent="0.35">
      <c r="A712" s="24" t="s">
        <v>4240</v>
      </c>
      <c r="B712" s="26" t="s">
        <v>4429</v>
      </c>
      <c r="C712" s="74">
        <v>195635</v>
      </c>
      <c r="D712" s="11" t="s">
        <v>3286</v>
      </c>
      <c r="E712" s="11" t="s">
        <v>3287</v>
      </c>
      <c r="F712" s="11" t="s">
        <v>1357</v>
      </c>
      <c r="G712" s="11" t="s">
        <v>1358</v>
      </c>
      <c r="H712" s="3"/>
      <c r="I712" s="3"/>
      <c r="J712" s="11">
        <v>97.42</v>
      </c>
      <c r="K712" s="11">
        <v>16.93</v>
      </c>
      <c r="L712" s="11" t="s">
        <v>17</v>
      </c>
      <c r="M712" s="3"/>
      <c r="N712" s="11" t="s">
        <v>3288</v>
      </c>
      <c r="O712" s="11"/>
      <c r="P712" s="17" t="s">
        <v>4234</v>
      </c>
    </row>
    <row r="713" spans="1:16" ht="16.5" x14ac:dyDescent="0.35">
      <c r="A713" s="24" t="s">
        <v>4240</v>
      </c>
      <c r="B713" s="26" t="s">
        <v>4429</v>
      </c>
      <c r="C713" s="74">
        <v>195636</v>
      </c>
      <c r="D713" s="11" t="s">
        <v>3291</v>
      </c>
      <c r="E713" s="11" t="s">
        <v>3292</v>
      </c>
      <c r="F713" s="11" t="s">
        <v>1357</v>
      </c>
      <c r="G713" s="11" t="s">
        <v>1358</v>
      </c>
      <c r="H713" s="3"/>
      <c r="I713" s="3"/>
      <c r="J713" s="11">
        <v>97.44</v>
      </c>
      <c r="K713" s="11">
        <v>16.93</v>
      </c>
      <c r="L713" s="11" t="s">
        <v>17</v>
      </c>
      <c r="M713" s="3"/>
      <c r="N713" s="11" t="s">
        <v>3293</v>
      </c>
      <c r="O713" s="11"/>
      <c r="P713" s="17" t="s">
        <v>4234</v>
      </c>
    </row>
    <row r="714" spans="1:16" ht="16.5" x14ac:dyDescent="0.35">
      <c r="A714" s="24" t="s">
        <v>4240</v>
      </c>
      <c r="B714" s="26" t="s">
        <v>4429</v>
      </c>
      <c r="C714" s="74">
        <v>195637</v>
      </c>
      <c r="D714" s="11" t="s">
        <v>3278</v>
      </c>
      <c r="E714" s="11" t="s">
        <v>3279</v>
      </c>
      <c r="F714" s="11" t="s">
        <v>1357</v>
      </c>
      <c r="G714" s="11" t="s">
        <v>1358</v>
      </c>
      <c r="H714" s="3"/>
      <c r="I714" s="3"/>
      <c r="J714" s="11">
        <v>97.42</v>
      </c>
      <c r="K714" s="11">
        <v>16.91</v>
      </c>
      <c r="L714" s="11" t="s">
        <v>17</v>
      </c>
      <c r="M714" s="3"/>
      <c r="N714" s="11" t="s">
        <v>3280</v>
      </c>
      <c r="O714" s="11"/>
      <c r="P714" s="17" t="s">
        <v>4234</v>
      </c>
    </row>
    <row r="715" spans="1:16" ht="16.5" x14ac:dyDescent="0.35">
      <c r="A715" s="24" t="s">
        <v>4240</v>
      </c>
      <c r="B715" s="26" t="s">
        <v>4429</v>
      </c>
      <c r="C715" s="74">
        <v>195638</v>
      </c>
      <c r="D715" s="11" t="s">
        <v>3282</v>
      </c>
      <c r="E715" s="11" t="s">
        <v>3283</v>
      </c>
      <c r="F715" s="11" t="s">
        <v>1357</v>
      </c>
      <c r="G715" s="11" t="s">
        <v>1358</v>
      </c>
      <c r="H715" s="3"/>
      <c r="I715" s="3"/>
      <c r="J715" s="11">
        <v>97.41</v>
      </c>
      <c r="K715" s="11">
        <v>16.95</v>
      </c>
      <c r="L715" s="11" t="s">
        <v>17</v>
      </c>
      <c r="M715" s="3"/>
      <c r="N715" s="11" t="s">
        <v>3284</v>
      </c>
      <c r="O715" s="11"/>
      <c r="P715" s="17" t="s">
        <v>4234</v>
      </c>
    </row>
    <row r="716" spans="1:16" ht="16.5" x14ac:dyDescent="0.35">
      <c r="A716" s="24" t="s">
        <v>4240</v>
      </c>
      <c r="B716" s="26" t="s">
        <v>4429</v>
      </c>
      <c r="C716" s="74">
        <v>195639</v>
      </c>
      <c r="D716" s="11" t="s">
        <v>3272</v>
      </c>
      <c r="E716" s="11" t="s">
        <v>3273</v>
      </c>
      <c r="F716" s="11" t="s">
        <v>1357</v>
      </c>
      <c r="G716" s="11" t="s">
        <v>1358</v>
      </c>
      <c r="H716" s="3"/>
      <c r="I716" s="3"/>
      <c r="J716" s="11">
        <v>97.44</v>
      </c>
      <c r="K716" s="11">
        <v>16.95</v>
      </c>
      <c r="L716" s="11" t="s">
        <v>17</v>
      </c>
      <c r="M716" s="3"/>
      <c r="N716" s="11" t="s">
        <v>3281</v>
      </c>
      <c r="O716" s="11"/>
      <c r="P716" s="17" t="s">
        <v>4234</v>
      </c>
    </row>
    <row r="717" spans="1:16" ht="16.5" x14ac:dyDescent="0.35">
      <c r="A717" s="24" t="s">
        <v>4240</v>
      </c>
      <c r="B717" s="26" t="s">
        <v>7190</v>
      </c>
      <c r="C717" s="74">
        <v>195640</v>
      </c>
      <c r="D717" s="11" t="s">
        <v>1362</v>
      </c>
      <c r="E717" s="11" t="s">
        <v>1363</v>
      </c>
      <c r="F717" s="11" t="s">
        <v>1361</v>
      </c>
      <c r="G717" s="11" t="s">
        <v>1362</v>
      </c>
      <c r="H717" s="3"/>
      <c r="I717" s="3"/>
      <c r="J717" s="11">
        <v>97.46</v>
      </c>
      <c r="K717" s="11">
        <v>16.920000000000002</v>
      </c>
      <c r="L717" s="11" t="s">
        <v>17</v>
      </c>
      <c r="M717" s="3"/>
      <c r="N717" s="11" t="s">
        <v>7428</v>
      </c>
      <c r="O717" s="11"/>
      <c r="P717" s="17" t="s">
        <v>4234</v>
      </c>
    </row>
    <row r="718" spans="1:16" ht="16.5" x14ac:dyDescent="0.35">
      <c r="A718" s="24" t="s">
        <v>4240</v>
      </c>
      <c r="B718" s="26" t="s">
        <v>7190</v>
      </c>
      <c r="C718" s="74">
        <v>195641</v>
      </c>
      <c r="D718" s="11" t="s">
        <v>3294</v>
      </c>
      <c r="E718" s="11" t="s">
        <v>3295</v>
      </c>
      <c r="F718" s="11" t="s">
        <v>1361</v>
      </c>
      <c r="G718" s="11" t="s">
        <v>1362</v>
      </c>
      <c r="H718" s="3"/>
      <c r="I718" s="3"/>
      <c r="J718" s="11">
        <v>97.45</v>
      </c>
      <c r="K718" s="11">
        <v>16.93</v>
      </c>
      <c r="L718" s="11" t="s">
        <v>17</v>
      </c>
      <c r="M718" s="3"/>
      <c r="N718" s="11" t="s">
        <v>7429</v>
      </c>
      <c r="O718" s="11"/>
      <c r="P718" s="17" t="s">
        <v>4234</v>
      </c>
    </row>
    <row r="719" spans="1:16" ht="16.5" x14ac:dyDescent="0.35">
      <c r="A719" s="24" t="s">
        <v>4240</v>
      </c>
      <c r="B719" s="26" t="s">
        <v>7190</v>
      </c>
      <c r="C719" s="74">
        <v>195642</v>
      </c>
      <c r="D719" s="11" t="s">
        <v>3272</v>
      </c>
      <c r="E719" s="11" t="s">
        <v>3273</v>
      </c>
      <c r="F719" s="11" t="s">
        <v>1361</v>
      </c>
      <c r="G719" s="11" t="s">
        <v>1362</v>
      </c>
      <c r="H719" s="3"/>
      <c r="I719" s="3"/>
      <c r="J719" s="11">
        <v>97.46</v>
      </c>
      <c r="K719" s="11">
        <v>16.95</v>
      </c>
      <c r="L719" s="11" t="s">
        <v>17</v>
      </c>
      <c r="M719" s="3"/>
      <c r="N719" s="11" t="s">
        <v>7430</v>
      </c>
      <c r="O719" s="11"/>
      <c r="P719" s="17" t="s">
        <v>4234</v>
      </c>
    </row>
    <row r="720" spans="1:16" ht="16.5" x14ac:dyDescent="0.35">
      <c r="A720" s="24" t="s">
        <v>4240</v>
      </c>
      <c r="B720" s="26" t="s">
        <v>7190</v>
      </c>
      <c r="C720" s="74">
        <v>195643</v>
      </c>
      <c r="D720" s="11" t="s">
        <v>673</v>
      </c>
      <c r="E720" s="11" t="s">
        <v>3296</v>
      </c>
      <c r="F720" s="11" t="s">
        <v>1361</v>
      </c>
      <c r="G720" s="11" t="s">
        <v>1362</v>
      </c>
      <c r="H720" s="3"/>
      <c r="I720" s="3"/>
      <c r="J720" s="11">
        <v>97.46</v>
      </c>
      <c r="K720" s="11">
        <v>16.940000000000001</v>
      </c>
      <c r="L720" s="11" t="s">
        <v>17</v>
      </c>
      <c r="M720" s="3"/>
      <c r="N720" s="11" t="s">
        <v>7431</v>
      </c>
      <c r="O720" s="11"/>
      <c r="P720" s="17" t="s">
        <v>4234</v>
      </c>
    </row>
    <row r="721" spans="1:16" ht="16.5" x14ac:dyDescent="0.35">
      <c r="A721" s="24" t="s">
        <v>4240</v>
      </c>
      <c r="B721" s="26" t="s">
        <v>4430</v>
      </c>
      <c r="C721" s="74">
        <v>195644</v>
      </c>
      <c r="D721" s="11" t="s">
        <v>2972</v>
      </c>
      <c r="E721" s="11" t="s">
        <v>2973</v>
      </c>
      <c r="F721" s="11" t="s">
        <v>1365</v>
      </c>
      <c r="G721" s="11" t="s">
        <v>1366</v>
      </c>
      <c r="H721" s="3"/>
      <c r="I721" s="3"/>
      <c r="J721" s="3"/>
      <c r="K721" s="3"/>
      <c r="L721" s="11" t="s">
        <v>17</v>
      </c>
      <c r="M721" s="3"/>
      <c r="N721" s="11" t="s">
        <v>3301</v>
      </c>
      <c r="O721" s="11"/>
      <c r="P721" s="17" t="s">
        <v>4234</v>
      </c>
    </row>
    <row r="722" spans="1:16" ht="16.5" x14ac:dyDescent="0.35">
      <c r="A722" s="24" t="s">
        <v>4240</v>
      </c>
      <c r="B722" s="26" t="s">
        <v>4430</v>
      </c>
      <c r="C722" s="74">
        <v>195645</v>
      </c>
      <c r="D722" s="11" t="s">
        <v>3302</v>
      </c>
      <c r="E722" s="11" t="s">
        <v>3303</v>
      </c>
      <c r="F722" s="11" t="s">
        <v>1365</v>
      </c>
      <c r="G722" s="11" t="s">
        <v>1366</v>
      </c>
      <c r="H722" s="3"/>
      <c r="I722" s="3"/>
      <c r="J722" s="11">
        <v>97.07</v>
      </c>
      <c r="K722" s="11">
        <v>17.399999999999999</v>
      </c>
      <c r="L722" s="11" t="s">
        <v>17</v>
      </c>
      <c r="M722" s="11" t="s">
        <v>2925</v>
      </c>
      <c r="N722" s="11" t="s">
        <v>3304</v>
      </c>
      <c r="O722" s="11"/>
      <c r="P722" s="17" t="s">
        <v>4234</v>
      </c>
    </row>
    <row r="723" spans="1:16" ht="16.5" x14ac:dyDescent="0.35">
      <c r="A723" s="24" t="s">
        <v>4240</v>
      </c>
      <c r="B723" s="26" t="s">
        <v>4430</v>
      </c>
      <c r="C723" s="74">
        <v>195646</v>
      </c>
      <c r="D723" s="11" t="s">
        <v>3297</v>
      </c>
      <c r="E723" s="11" t="s">
        <v>3298</v>
      </c>
      <c r="F723" s="11" t="s">
        <v>1365</v>
      </c>
      <c r="G723" s="11" t="s">
        <v>1366</v>
      </c>
      <c r="H723" s="3"/>
      <c r="I723" s="3"/>
      <c r="J723" s="3"/>
      <c r="K723" s="3"/>
      <c r="L723" s="11" t="s">
        <v>17</v>
      </c>
      <c r="M723" s="3"/>
      <c r="N723" s="11" t="s">
        <v>3299</v>
      </c>
      <c r="O723" s="11"/>
      <c r="P723" s="17" t="s">
        <v>4234</v>
      </c>
    </row>
    <row r="724" spans="1:16" ht="16.5" x14ac:dyDescent="0.35">
      <c r="A724" s="24" t="s">
        <v>4240</v>
      </c>
      <c r="B724" s="26" t="s">
        <v>4430</v>
      </c>
      <c r="C724" s="74">
        <v>195647</v>
      </c>
      <c r="D724" s="11" t="s">
        <v>1019</v>
      </c>
      <c r="E724" s="11" t="s">
        <v>1020</v>
      </c>
      <c r="F724" s="11" t="s">
        <v>1365</v>
      </c>
      <c r="G724" s="11" t="s">
        <v>1366</v>
      </c>
      <c r="H724" s="3"/>
      <c r="I724" s="3"/>
      <c r="J724" s="3"/>
      <c r="K724" s="3"/>
      <c r="L724" s="11" t="s">
        <v>17</v>
      </c>
      <c r="M724" s="3"/>
      <c r="N724" s="11" t="s">
        <v>3300</v>
      </c>
      <c r="O724" s="11"/>
      <c r="P724" s="17" t="s">
        <v>4234</v>
      </c>
    </row>
    <row r="725" spans="1:16" ht="16.5" x14ac:dyDescent="0.35">
      <c r="A725" s="24" t="s">
        <v>4240</v>
      </c>
      <c r="B725" s="26" t="s">
        <v>4431</v>
      </c>
      <c r="C725" s="74">
        <v>195648</v>
      </c>
      <c r="D725" s="11" t="s">
        <v>3311</v>
      </c>
      <c r="E725" s="11" t="s">
        <v>3312</v>
      </c>
      <c r="F725" s="11" t="s">
        <v>1369</v>
      </c>
      <c r="G725" s="11" t="s">
        <v>1370</v>
      </c>
      <c r="H725" s="3"/>
      <c r="I725" s="3"/>
      <c r="J725" s="11">
        <v>97.44</v>
      </c>
      <c r="K725" s="11">
        <v>16.88</v>
      </c>
      <c r="L725" s="11" t="s">
        <v>17</v>
      </c>
      <c r="M725" s="3"/>
      <c r="N725" s="11" t="s">
        <v>3313</v>
      </c>
      <c r="O725" s="11"/>
      <c r="P725" s="17" t="s">
        <v>4234</v>
      </c>
    </row>
    <row r="726" spans="1:16" ht="16.5" x14ac:dyDescent="0.35">
      <c r="A726" s="24" t="s">
        <v>4240</v>
      </c>
      <c r="B726" s="26" t="s">
        <v>4431</v>
      </c>
      <c r="C726" s="74">
        <v>195649</v>
      </c>
      <c r="D726" s="11" t="s">
        <v>3305</v>
      </c>
      <c r="E726" s="11" t="s">
        <v>3306</v>
      </c>
      <c r="F726" s="11" t="s">
        <v>1369</v>
      </c>
      <c r="G726" s="11" t="s">
        <v>1370</v>
      </c>
      <c r="H726" s="3"/>
      <c r="I726" s="3"/>
      <c r="J726" s="3"/>
      <c r="K726" s="3"/>
      <c r="L726" s="11" t="s">
        <v>17</v>
      </c>
      <c r="M726" s="3"/>
      <c r="N726" s="11" t="s">
        <v>3307</v>
      </c>
      <c r="O726" s="11"/>
      <c r="P726" s="17" t="s">
        <v>4234</v>
      </c>
    </row>
    <row r="727" spans="1:16" ht="16.5" x14ac:dyDescent="0.35">
      <c r="A727" s="24" t="s">
        <v>4240</v>
      </c>
      <c r="B727" s="26" t="s">
        <v>4431</v>
      </c>
      <c r="C727" s="74">
        <v>195650</v>
      </c>
      <c r="D727" s="11" t="s">
        <v>3308</v>
      </c>
      <c r="E727" s="11" t="s">
        <v>3309</v>
      </c>
      <c r="F727" s="11" t="s">
        <v>1369</v>
      </c>
      <c r="G727" s="11" t="s">
        <v>1370</v>
      </c>
      <c r="H727" s="3"/>
      <c r="I727" s="3"/>
      <c r="J727" s="3"/>
      <c r="K727" s="3"/>
      <c r="L727" s="11" t="s">
        <v>17</v>
      </c>
      <c r="M727" s="3"/>
      <c r="N727" s="11" t="s">
        <v>3310</v>
      </c>
      <c r="O727" s="11"/>
      <c r="P727" s="17" t="s">
        <v>4234</v>
      </c>
    </row>
    <row r="728" spans="1:16" ht="16.5" x14ac:dyDescent="0.35">
      <c r="A728" s="24" t="s">
        <v>4240</v>
      </c>
      <c r="B728" s="26" t="s">
        <v>4432</v>
      </c>
      <c r="C728" s="74">
        <v>195651</v>
      </c>
      <c r="D728" s="11" t="s">
        <v>915</v>
      </c>
      <c r="E728" s="11" t="s">
        <v>1374</v>
      </c>
      <c r="F728" s="11" t="s">
        <v>1373</v>
      </c>
      <c r="G728" s="11" t="s">
        <v>915</v>
      </c>
      <c r="H728" s="3"/>
      <c r="I728" s="3"/>
      <c r="J728" s="11">
        <v>97.44</v>
      </c>
      <c r="K728" s="11">
        <v>16.86</v>
      </c>
      <c r="L728" s="11" t="s">
        <v>17</v>
      </c>
      <c r="M728" s="3"/>
      <c r="N728" s="11" t="s">
        <v>3314</v>
      </c>
      <c r="O728" s="11"/>
      <c r="P728" s="17" t="s">
        <v>4234</v>
      </c>
    </row>
    <row r="729" spans="1:16" ht="16.5" x14ac:dyDescent="0.35">
      <c r="A729" s="24" t="s">
        <v>4240</v>
      </c>
      <c r="B729" s="26" t="s">
        <v>4432</v>
      </c>
      <c r="C729" s="74">
        <v>195652</v>
      </c>
      <c r="D729" s="11" t="s">
        <v>3315</v>
      </c>
      <c r="E729" s="11" t="s">
        <v>3316</v>
      </c>
      <c r="F729" s="11" t="s">
        <v>1373</v>
      </c>
      <c r="G729" s="11" t="s">
        <v>915</v>
      </c>
      <c r="H729" s="3"/>
      <c r="I729" s="3"/>
      <c r="J729" s="11">
        <v>97.45</v>
      </c>
      <c r="K729" s="11">
        <v>16.829999999999998</v>
      </c>
      <c r="L729" s="11" t="s">
        <v>17</v>
      </c>
      <c r="M729" s="3"/>
      <c r="N729" s="11" t="s">
        <v>3317</v>
      </c>
      <c r="O729" s="11"/>
      <c r="P729" s="17" t="s">
        <v>4234</v>
      </c>
    </row>
    <row r="730" spans="1:16" ht="16.5" x14ac:dyDescent="0.35">
      <c r="A730" s="24" t="s">
        <v>4240</v>
      </c>
      <c r="B730" s="26" t="s">
        <v>4432</v>
      </c>
      <c r="C730" s="74">
        <v>195653</v>
      </c>
      <c r="D730" s="11" t="s">
        <v>3318</v>
      </c>
      <c r="E730" s="11" t="s">
        <v>3319</v>
      </c>
      <c r="F730" s="11" t="s">
        <v>1373</v>
      </c>
      <c r="G730" s="11" t="s">
        <v>915</v>
      </c>
      <c r="H730" s="3"/>
      <c r="I730" s="3"/>
      <c r="J730" s="11">
        <v>97.46</v>
      </c>
      <c r="K730" s="11">
        <v>16.850000000000001</v>
      </c>
      <c r="L730" s="11" t="s">
        <v>17</v>
      </c>
      <c r="M730" s="3"/>
      <c r="N730" s="11" t="s">
        <v>3320</v>
      </c>
      <c r="O730" s="11"/>
      <c r="P730" s="17" t="s">
        <v>4234</v>
      </c>
    </row>
    <row r="731" spans="1:16" ht="16.5" x14ac:dyDescent="0.35">
      <c r="A731" s="24" t="s">
        <v>4240</v>
      </c>
      <c r="B731" s="26" t="s">
        <v>4432</v>
      </c>
      <c r="C731" s="74">
        <v>195654</v>
      </c>
      <c r="D731" s="11" t="s">
        <v>1197</v>
      </c>
      <c r="E731" s="11" t="s">
        <v>1198</v>
      </c>
      <c r="F731" s="11" t="s">
        <v>1373</v>
      </c>
      <c r="G731" s="11" t="s">
        <v>915</v>
      </c>
      <c r="H731" s="3"/>
      <c r="I731" s="3"/>
      <c r="J731" s="11">
        <v>97.42</v>
      </c>
      <c r="K731" s="11">
        <v>16.86</v>
      </c>
      <c r="L731" s="11" t="s">
        <v>17</v>
      </c>
      <c r="M731" s="3"/>
      <c r="N731" s="11" t="s">
        <v>3321</v>
      </c>
      <c r="O731" s="11"/>
      <c r="P731" s="17" t="s">
        <v>4234</v>
      </c>
    </row>
    <row r="732" spans="1:16" ht="16.5" x14ac:dyDescent="0.35">
      <c r="A732" s="24" t="s">
        <v>4240</v>
      </c>
      <c r="B732" s="26" t="s">
        <v>4433</v>
      </c>
      <c r="C732" s="74">
        <v>195655</v>
      </c>
      <c r="D732" s="11" t="s">
        <v>1377</v>
      </c>
      <c r="E732" s="11" t="s">
        <v>1378</v>
      </c>
      <c r="F732" s="11" t="s">
        <v>1376</v>
      </c>
      <c r="G732" s="11" t="s">
        <v>1377</v>
      </c>
      <c r="H732" s="3"/>
      <c r="I732" s="3"/>
      <c r="J732" s="11">
        <v>97.48</v>
      </c>
      <c r="K732" s="11">
        <v>16.79</v>
      </c>
      <c r="L732" s="11" t="s">
        <v>17</v>
      </c>
      <c r="M732" s="3"/>
      <c r="N732" s="11" t="s">
        <v>3322</v>
      </c>
      <c r="O732" s="11"/>
      <c r="P732" s="17" t="s">
        <v>4234</v>
      </c>
    </row>
    <row r="733" spans="1:16" ht="16.5" x14ac:dyDescent="0.35">
      <c r="A733" s="24" t="s">
        <v>4240</v>
      </c>
      <c r="B733" s="26" t="s">
        <v>4433</v>
      </c>
      <c r="C733" s="74">
        <v>195656</v>
      </c>
      <c r="D733" s="11" t="s">
        <v>3323</v>
      </c>
      <c r="E733" s="11" t="s">
        <v>3324</v>
      </c>
      <c r="F733" s="11" t="s">
        <v>1376</v>
      </c>
      <c r="G733" s="11" t="s">
        <v>1377</v>
      </c>
      <c r="H733" s="3"/>
      <c r="I733" s="3"/>
      <c r="J733" s="11">
        <v>97.47</v>
      </c>
      <c r="K733" s="11">
        <v>16.809999999999999</v>
      </c>
      <c r="L733" s="11" t="s">
        <v>17</v>
      </c>
      <c r="M733" s="3"/>
      <c r="N733" s="11" t="s">
        <v>3325</v>
      </c>
      <c r="O733" s="11"/>
      <c r="P733" s="17" t="s">
        <v>4234</v>
      </c>
    </row>
    <row r="734" spans="1:16" ht="16.5" x14ac:dyDescent="0.35">
      <c r="A734" s="24" t="s">
        <v>4240</v>
      </c>
      <c r="B734" s="26" t="s">
        <v>4434</v>
      </c>
      <c r="C734" s="74">
        <v>195657</v>
      </c>
      <c r="D734" s="11" t="s">
        <v>1381</v>
      </c>
      <c r="E734" s="11" t="s">
        <v>1382</v>
      </c>
      <c r="F734" s="11" t="s">
        <v>1380</v>
      </c>
      <c r="G734" s="11" t="s">
        <v>1381</v>
      </c>
      <c r="H734" s="3"/>
      <c r="I734" s="3"/>
      <c r="J734" s="11">
        <v>97.5</v>
      </c>
      <c r="K734" s="11">
        <v>16.82</v>
      </c>
      <c r="L734" s="11" t="s">
        <v>17</v>
      </c>
      <c r="M734" s="3"/>
      <c r="N734" s="11" t="s">
        <v>3332</v>
      </c>
      <c r="O734" s="11"/>
      <c r="P734" s="17" t="s">
        <v>4234</v>
      </c>
    </row>
    <row r="735" spans="1:16" ht="16.5" x14ac:dyDescent="0.35">
      <c r="A735" s="24" t="s">
        <v>4240</v>
      </c>
      <c r="B735" s="26" t="s">
        <v>4434</v>
      </c>
      <c r="C735" s="74">
        <v>195658</v>
      </c>
      <c r="D735" s="11" t="s">
        <v>3333</v>
      </c>
      <c r="E735" s="11" t="s">
        <v>3334</v>
      </c>
      <c r="F735" s="11" t="s">
        <v>1380</v>
      </c>
      <c r="G735" s="11" t="s">
        <v>1381</v>
      </c>
      <c r="H735" s="3"/>
      <c r="I735" s="3"/>
      <c r="J735" s="11">
        <v>97.51</v>
      </c>
      <c r="K735" s="11">
        <v>16.8</v>
      </c>
      <c r="L735" s="11" t="s">
        <v>17</v>
      </c>
      <c r="M735" s="3"/>
      <c r="N735" s="11" t="s">
        <v>3335</v>
      </c>
      <c r="O735" s="11"/>
      <c r="P735" s="17" t="s">
        <v>4234</v>
      </c>
    </row>
    <row r="736" spans="1:16" ht="16.5" x14ac:dyDescent="0.35">
      <c r="A736" s="24" t="s">
        <v>4240</v>
      </c>
      <c r="B736" s="26" t="s">
        <v>4434</v>
      </c>
      <c r="C736" s="74">
        <v>195659</v>
      </c>
      <c r="D736" s="11" t="s">
        <v>3326</v>
      </c>
      <c r="E736" s="11" t="s">
        <v>3327</v>
      </c>
      <c r="F736" s="11" t="s">
        <v>1380</v>
      </c>
      <c r="G736" s="11" t="s">
        <v>1381</v>
      </c>
      <c r="H736" s="3"/>
      <c r="I736" s="3"/>
      <c r="J736" s="11">
        <v>97.51</v>
      </c>
      <c r="K736" s="11">
        <v>16.79</v>
      </c>
      <c r="L736" s="11" t="s">
        <v>17</v>
      </c>
      <c r="M736" s="3"/>
      <c r="N736" s="11" t="s">
        <v>3328</v>
      </c>
      <c r="O736" s="11"/>
      <c r="P736" s="17" t="s">
        <v>4234</v>
      </c>
    </row>
    <row r="737" spans="1:16" ht="16.5" x14ac:dyDescent="0.35">
      <c r="A737" s="24" t="s">
        <v>4240</v>
      </c>
      <c r="B737" s="26" t="s">
        <v>4434</v>
      </c>
      <c r="C737" s="74">
        <v>195660</v>
      </c>
      <c r="D737" s="11" t="s">
        <v>3329</v>
      </c>
      <c r="E737" s="11" t="s">
        <v>3330</v>
      </c>
      <c r="F737" s="11" t="s">
        <v>1380</v>
      </c>
      <c r="G737" s="11" t="s">
        <v>1381</v>
      </c>
      <c r="H737" s="3"/>
      <c r="I737" s="3"/>
      <c r="J737" s="11">
        <v>97.48</v>
      </c>
      <c r="K737" s="11">
        <v>16.84</v>
      </c>
      <c r="L737" s="11" t="s">
        <v>17</v>
      </c>
      <c r="M737" s="3"/>
      <c r="N737" s="11" t="s">
        <v>3331</v>
      </c>
      <c r="O737" s="11"/>
      <c r="P737" s="17" t="s">
        <v>4234</v>
      </c>
    </row>
    <row r="738" spans="1:16" ht="16.5" x14ac:dyDescent="0.35">
      <c r="A738" s="24" t="s">
        <v>4241</v>
      </c>
      <c r="B738" s="26" t="s">
        <v>4435</v>
      </c>
      <c r="C738" s="74">
        <v>195661</v>
      </c>
      <c r="D738" s="11" t="s">
        <v>1385</v>
      </c>
      <c r="E738" s="11" t="s">
        <v>1386</v>
      </c>
      <c r="F738" s="11" t="s">
        <v>1384</v>
      </c>
      <c r="G738" s="11" t="s">
        <v>1385</v>
      </c>
      <c r="H738" s="3"/>
      <c r="I738" s="3"/>
      <c r="J738" s="11">
        <v>97.35</v>
      </c>
      <c r="K738" s="11">
        <v>16.59</v>
      </c>
      <c r="L738" s="11" t="s">
        <v>17</v>
      </c>
      <c r="M738" s="3"/>
      <c r="N738" s="11" t="s">
        <v>3336</v>
      </c>
      <c r="O738" s="11"/>
      <c r="P738" s="17" t="s">
        <v>4234</v>
      </c>
    </row>
    <row r="739" spans="1:16" ht="16.5" x14ac:dyDescent="0.35">
      <c r="A739" s="24" t="s">
        <v>4241</v>
      </c>
      <c r="B739" s="26" t="s">
        <v>4436</v>
      </c>
      <c r="C739" s="74">
        <v>195662</v>
      </c>
      <c r="D739" s="11" t="s">
        <v>1389</v>
      </c>
      <c r="E739" s="11" t="s">
        <v>1390</v>
      </c>
      <c r="F739" s="11" t="s">
        <v>1388</v>
      </c>
      <c r="G739" s="11" t="s">
        <v>1389</v>
      </c>
      <c r="H739" s="3"/>
      <c r="I739" s="3"/>
      <c r="J739" s="11">
        <v>97.41</v>
      </c>
      <c r="K739" s="11">
        <v>16.73</v>
      </c>
      <c r="L739" s="11" t="s">
        <v>17</v>
      </c>
      <c r="M739" s="3"/>
      <c r="N739" s="11" t="s">
        <v>3337</v>
      </c>
      <c r="O739" s="11"/>
      <c r="P739" s="17" t="s">
        <v>4234</v>
      </c>
    </row>
    <row r="740" spans="1:16" ht="16.5" x14ac:dyDescent="0.35">
      <c r="A740" s="24" t="s">
        <v>4241</v>
      </c>
      <c r="B740" s="26" t="s">
        <v>4436</v>
      </c>
      <c r="C740" s="74">
        <v>195663</v>
      </c>
      <c r="D740" s="11" t="s">
        <v>3338</v>
      </c>
      <c r="E740" s="11" t="s">
        <v>3339</v>
      </c>
      <c r="F740" s="11" t="s">
        <v>1388</v>
      </c>
      <c r="G740" s="11" t="s">
        <v>1389</v>
      </c>
      <c r="H740" s="3"/>
      <c r="I740" s="3"/>
      <c r="J740" s="11">
        <v>97.42</v>
      </c>
      <c r="K740" s="11">
        <v>16.72</v>
      </c>
      <c r="L740" s="11" t="s">
        <v>17</v>
      </c>
      <c r="M740" s="3"/>
      <c r="N740" s="11" t="s">
        <v>3340</v>
      </c>
      <c r="O740" s="11"/>
      <c r="P740" s="17" t="s">
        <v>4234</v>
      </c>
    </row>
    <row r="741" spans="1:16" ht="16.5" x14ac:dyDescent="0.35">
      <c r="A741" s="24" t="s">
        <v>4241</v>
      </c>
      <c r="B741" s="26" t="s">
        <v>4436</v>
      </c>
      <c r="C741" s="74">
        <v>195664</v>
      </c>
      <c r="D741" s="11" t="s">
        <v>2092</v>
      </c>
      <c r="E741" s="11" t="s">
        <v>2093</v>
      </c>
      <c r="F741" s="11" t="s">
        <v>1388</v>
      </c>
      <c r="G741" s="11" t="s">
        <v>1389</v>
      </c>
      <c r="H741" s="3"/>
      <c r="I741" s="3"/>
      <c r="J741" s="3"/>
      <c r="K741" s="3"/>
      <c r="L741" s="11" t="s">
        <v>17</v>
      </c>
      <c r="M741" s="3"/>
      <c r="N741" s="11" t="s">
        <v>3341</v>
      </c>
      <c r="O741" s="11"/>
      <c r="P741" s="17" t="s">
        <v>4234</v>
      </c>
    </row>
    <row r="742" spans="1:16" ht="16.5" x14ac:dyDescent="0.35">
      <c r="A742" s="24" t="s">
        <v>4241</v>
      </c>
      <c r="B742" s="26" t="s">
        <v>4436</v>
      </c>
      <c r="C742" s="74">
        <v>195665</v>
      </c>
      <c r="D742" s="11" t="s">
        <v>3342</v>
      </c>
      <c r="E742" s="11" t="s">
        <v>3343</v>
      </c>
      <c r="F742" s="11" t="s">
        <v>1388</v>
      </c>
      <c r="G742" s="11" t="s">
        <v>1389</v>
      </c>
      <c r="H742" s="3"/>
      <c r="I742" s="3"/>
      <c r="J742" s="3"/>
      <c r="K742" s="3"/>
      <c r="L742" s="11" t="s">
        <v>17</v>
      </c>
      <c r="M742" s="3"/>
      <c r="N742" s="11" t="s">
        <v>3344</v>
      </c>
      <c r="O742" s="11"/>
      <c r="P742" s="17" t="s">
        <v>4234</v>
      </c>
    </row>
    <row r="743" spans="1:16" ht="16.5" x14ac:dyDescent="0.35">
      <c r="A743" s="24" t="s">
        <v>4241</v>
      </c>
      <c r="B743" s="26" t="s">
        <v>4436</v>
      </c>
      <c r="C743" s="74">
        <v>195666</v>
      </c>
      <c r="D743" s="11" t="s">
        <v>1019</v>
      </c>
      <c r="E743" s="11" t="s">
        <v>1020</v>
      </c>
      <c r="F743" s="11" t="s">
        <v>1388</v>
      </c>
      <c r="G743" s="11" t="s">
        <v>1389</v>
      </c>
      <c r="H743" s="3"/>
      <c r="I743" s="3"/>
      <c r="J743" s="3"/>
      <c r="K743" s="3"/>
      <c r="L743" s="11" t="s">
        <v>17</v>
      </c>
      <c r="M743" s="3"/>
      <c r="N743" s="11" t="s">
        <v>3345</v>
      </c>
      <c r="O743" s="11"/>
      <c r="P743" s="17" t="s">
        <v>4234</v>
      </c>
    </row>
    <row r="744" spans="1:16" ht="16.5" x14ac:dyDescent="0.35">
      <c r="A744" s="24" t="s">
        <v>4241</v>
      </c>
      <c r="B744" s="26" t="s">
        <v>4437</v>
      </c>
      <c r="C744" s="74">
        <v>195667</v>
      </c>
      <c r="D744" s="11" t="s">
        <v>1393</v>
      </c>
      <c r="E744" s="11" t="s">
        <v>1394</v>
      </c>
      <c r="F744" s="11" t="s">
        <v>1392</v>
      </c>
      <c r="G744" s="11" t="s">
        <v>1393</v>
      </c>
      <c r="H744" s="3"/>
      <c r="I744" s="3"/>
      <c r="J744" s="11">
        <v>97.44</v>
      </c>
      <c r="K744" s="11">
        <v>16.66</v>
      </c>
      <c r="L744" s="11" t="s">
        <v>17</v>
      </c>
      <c r="M744" s="3"/>
      <c r="N744" s="11" t="s">
        <v>3346</v>
      </c>
      <c r="O744" s="11"/>
      <c r="P744" s="17" t="s">
        <v>4234</v>
      </c>
    </row>
    <row r="745" spans="1:16" ht="16.5" x14ac:dyDescent="0.35">
      <c r="A745" s="24" t="s">
        <v>4241</v>
      </c>
      <c r="B745" s="26" t="s">
        <v>4437</v>
      </c>
      <c r="C745" s="74">
        <v>195668</v>
      </c>
      <c r="D745" s="11" t="s">
        <v>3347</v>
      </c>
      <c r="E745" s="11" t="s">
        <v>3348</v>
      </c>
      <c r="F745" s="11" t="s">
        <v>1392</v>
      </c>
      <c r="G745" s="11" t="s">
        <v>1393</v>
      </c>
      <c r="H745" s="3"/>
      <c r="I745" s="3"/>
      <c r="J745" s="3"/>
      <c r="K745" s="3"/>
      <c r="L745" s="11" t="s">
        <v>17</v>
      </c>
      <c r="M745" s="3"/>
      <c r="N745" s="11" t="s">
        <v>3349</v>
      </c>
      <c r="O745" s="11"/>
      <c r="P745" s="17" t="s">
        <v>4234</v>
      </c>
    </row>
    <row r="746" spans="1:16" ht="16.5" x14ac:dyDescent="0.35">
      <c r="A746" s="24" t="s">
        <v>4241</v>
      </c>
      <c r="B746" s="26" t="s">
        <v>7191</v>
      </c>
      <c r="C746" s="74">
        <v>195669</v>
      </c>
      <c r="D746" s="11" t="s">
        <v>1397</v>
      </c>
      <c r="E746" s="11" t="s">
        <v>1398</v>
      </c>
      <c r="F746" s="11" t="s">
        <v>1396</v>
      </c>
      <c r="G746" s="11" t="s">
        <v>1397</v>
      </c>
      <c r="H746" s="3"/>
      <c r="I746" s="3"/>
      <c r="J746" s="11">
        <v>97.4</v>
      </c>
      <c r="K746" s="11">
        <v>16.559999999999999</v>
      </c>
      <c r="L746" s="11" t="s">
        <v>17</v>
      </c>
      <c r="M746" s="3"/>
      <c r="N746" s="11" t="s">
        <v>7432</v>
      </c>
      <c r="O746" s="11"/>
      <c r="P746" s="17" t="s">
        <v>4234</v>
      </c>
    </row>
    <row r="747" spans="1:16" ht="16.5" x14ac:dyDescent="0.35">
      <c r="A747" s="24" t="s">
        <v>4241</v>
      </c>
      <c r="B747" s="26" t="s">
        <v>7191</v>
      </c>
      <c r="C747" s="74">
        <v>195670</v>
      </c>
      <c r="D747" s="11" t="s">
        <v>3350</v>
      </c>
      <c r="E747" s="11" t="s">
        <v>3351</v>
      </c>
      <c r="F747" s="11" t="s">
        <v>1396</v>
      </c>
      <c r="G747" s="11" t="s">
        <v>1397</v>
      </c>
      <c r="H747" s="3"/>
      <c r="I747" s="3"/>
      <c r="J747" s="3"/>
      <c r="K747" s="3"/>
      <c r="L747" s="11" t="s">
        <v>17</v>
      </c>
      <c r="M747" s="3"/>
      <c r="N747" s="11" t="s">
        <v>7433</v>
      </c>
      <c r="O747" s="11"/>
      <c r="P747" s="17" t="s">
        <v>4234</v>
      </c>
    </row>
    <row r="748" spans="1:16" ht="16.5" x14ac:dyDescent="0.35">
      <c r="A748" s="24" t="s">
        <v>4241</v>
      </c>
      <c r="B748" s="26" t="s">
        <v>4438</v>
      </c>
      <c r="C748" s="74">
        <v>195671</v>
      </c>
      <c r="D748" s="11" t="s">
        <v>1401</v>
      </c>
      <c r="E748" s="11" t="s">
        <v>1402</v>
      </c>
      <c r="F748" s="11" t="s">
        <v>1400</v>
      </c>
      <c r="G748" s="11" t="s">
        <v>1401</v>
      </c>
      <c r="H748" s="3"/>
      <c r="I748" s="3"/>
      <c r="J748" s="11">
        <v>97.47</v>
      </c>
      <c r="K748" s="11">
        <v>16.54</v>
      </c>
      <c r="L748" s="11" t="s">
        <v>17</v>
      </c>
      <c r="M748" s="3"/>
      <c r="N748" s="11" t="s">
        <v>3352</v>
      </c>
      <c r="O748" s="11"/>
      <c r="P748" s="17" t="s">
        <v>4234</v>
      </c>
    </row>
    <row r="749" spans="1:16" ht="16.5" x14ac:dyDescent="0.35">
      <c r="A749" s="24" t="s">
        <v>4241</v>
      </c>
      <c r="B749" s="26" t="s">
        <v>4438</v>
      </c>
      <c r="C749" s="74">
        <v>195672</v>
      </c>
      <c r="D749" s="11" t="s">
        <v>3353</v>
      </c>
      <c r="E749" s="11" t="s">
        <v>3354</v>
      </c>
      <c r="F749" s="11" t="s">
        <v>1400</v>
      </c>
      <c r="G749" s="11" t="s">
        <v>1401</v>
      </c>
      <c r="H749" s="3"/>
      <c r="I749" s="3"/>
      <c r="J749" s="3"/>
      <c r="K749" s="3"/>
      <c r="L749" s="11" t="s">
        <v>17</v>
      </c>
      <c r="M749" s="3"/>
      <c r="N749" s="11" t="s">
        <v>3355</v>
      </c>
      <c r="O749" s="11"/>
      <c r="P749" s="17" t="s">
        <v>4234</v>
      </c>
    </row>
    <row r="750" spans="1:16" ht="16.5" x14ac:dyDescent="0.35">
      <c r="A750" s="24" t="s">
        <v>4241</v>
      </c>
      <c r="B750" s="26" t="s">
        <v>4438</v>
      </c>
      <c r="C750" s="74">
        <v>195673</v>
      </c>
      <c r="D750" s="11" t="s">
        <v>3356</v>
      </c>
      <c r="E750" s="11" t="s">
        <v>3357</v>
      </c>
      <c r="F750" s="11" t="s">
        <v>1400</v>
      </c>
      <c r="G750" s="11" t="s">
        <v>1401</v>
      </c>
      <c r="H750" s="3"/>
      <c r="I750" s="3"/>
      <c r="J750" s="3"/>
      <c r="K750" s="3"/>
      <c r="L750" s="11" t="s">
        <v>17</v>
      </c>
      <c r="M750" s="3"/>
      <c r="N750" s="11" t="s">
        <v>3358</v>
      </c>
      <c r="O750" s="11"/>
      <c r="P750" s="17" t="s">
        <v>4234</v>
      </c>
    </row>
    <row r="751" spans="1:16" ht="16.5" x14ac:dyDescent="0.35">
      <c r="A751" s="24" t="s">
        <v>4241</v>
      </c>
      <c r="B751" s="26" t="s">
        <v>4439</v>
      </c>
      <c r="C751" s="74">
        <v>195674</v>
      </c>
      <c r="D751" s="11" t="s">
        <v>1405</v>
      </c>
      <c r="E751" s="11" t="s">
        <v>1406</v>
      </c>
      <c r="F751" s="11" t="s">
        <v>1404</v>
      </c>
      <c r="G751" s="11" t="s">
        <v>1405</v>
      </c>
      <c r="H751" s="3"/>
      <c r="I751" s="3"/>
      <c r="J751" s="11">
        <v>97.4</v>
      </c>
      <c r="K751" s="11">
        <v>16.62</v>
      </c>
      <c r="L751" s="11" t="s">
        <v>17</v>
      </c>
      <c r="M751" s="3"/>
      <c r="N751" s="11" t="s">
        <v>3359</v>
      </c>
      <c r="O751" s="11"/>
      <c r="P751" s="17" t="s">
        <v>4234</v>
      </c>
    </row>
    <row r="752" spans="1:16" ht="16.5" x14ac:dyDescent="0.35">
      <c r="A752" s="24" t="s">
        <v>4241</v>
      </c>
      <c r="B752" s="26" t="s">
        <v>4440</v>
      </c>
      <c r="C752" s="74">
        <v>195675</v>
      </c>
      <c r="D752" s="11" t="s">
        <v>1409</v>
      </c>
      <c r="E752" s="11" t="s">
        <v>1410</v>
      </c>
      <c r="F752" s="11" t="s">
        <v>1408</v>
      </c>
      <c r="G752" s="11" t="s">
        <v>1409</v>
      </c>
      <c r="H752" s="3"/>
      <c r="I752" s="3"/>
      <c r="J752" s="11">
        <v>97.41</v>
      </c>
      <c r="K752" s="11">
        <v>16.559999999999999</v>
      </c>
      <c r="L752" s="11" t="s">
        <v>17</v>
      </c>
      <c r="M752" s="3"/>
      <c r="N752" s="11" t="s">
        <v>3360</v>
      </c>
      <c r="O752" s="11"/>
      <c r="P752" s="17" t="s">
        <v>4234</v>
      </c>
    </row>
    <row r="753" spans="1:16" ht="16.5" x14ac:dyDescent="0.35">
      <c r="A753" s="24" t="s">
        <v>4241</v>
      </c>
      <c r="B753" s="26" t="s">
        <v>4441</v>
      </c>
      <c r="C753" s="74">
        <v>195676</v>
      </c>
      <c r="D753" s="11" t="s">
        <v>3361</v>
      </c>
      <c r="E753" s="11" t="s">
        <v>3362</v>
      </c>
      <c r="F753" s="11" t="s">
        <v>1412</v>
      </c>
      <c r="G753" s="11" t="s">
        <v>1413</v>
      </c>
      <c r="H753" s="3"/>
      <c r="I753" s="3"/>
      <c r="J753" s="11">
        <v>97.34</v>
      </c>
      <c r="K753" s="11">
        <v>16.63</v>
      </c>
      <c r="L753" s="11" t="s">
        <v>17</v>
      </c>
      <c r="M753" s="3"/>
      <c r="N753" s="11" t="s">
        <v>3363</v>
      </c>
      <c r="O753" s="11"/>
      <c r="P753" s="17" t="s">
        <v>4234</v>
      </c>
    </row>
    <row r="754" spans="1:16" ht="16.5" x14ac:dyDescent="0.35">
      <c r="A754" s="24" t="s">
        <v>4241</v>
      </c>
      <c r="B754" s="26" t="s">
        <v>4441</v>
      </c>
      <c r="C754" s="74">
        <v>195677</v>
      </c>
      <c r="D754" s="11" t="s">
        <v>3364</v>
      </c>
      <c r="E754" s="11" t="s">
        <v>3365</v>
      </c>
      <c r="F754" s="11" t="s">
        <v>1412</v>
      </c>
      <c r="G754" s="11" t="s">
        <v>1413</v>
      </c>
      <c r="H754" s="3"/>
      <c r="I754" s="3"/>
      <c r="J754" s="11">
        <v>97.34</v>
      </c>
      <c r="K754" s="11">
        <v>16.62</v>
      </c>
      <c r="L754" s="11" t="s">
        <v>17</v>
      </c>
      <c r="M754" s="3"/>
      <c r="N754" s="11" t="s">
        <v>3366</v>
      </c>
      <c r="O754" s="11"/>
      <c r="P754" s="17" t="s">
        <v>4234</v>
      </c>
    </row>
    <row r="755" spans="1:16" ht="16.5" x14ac:dyDescent="0.35">
      <c r="A755" s="24" t="s">
        <v>4241</v>
      </c>
      <c r="B755" s="26" t="s">
        <v>4441</v>
      </c>
      <c r="C755" s="74">
        <v>195678</v>
      </c>
      <c r="D755" s="11" t="s">
        <v>3367</v>
      </c>
      <c r="E755" s="11" t="s">
        <v>3368</v>
      </c>
      <c r="F755" s="11" t="s">
        <v>1412</v>
      </c>
      <c r="G755" s="11" t="s">
        <v>1413</v>
      </c>
      <c r="H755" s="3"/>
      <c r="I755" s="3"/>
      <c r="J755" s="3"/>
      <c r="K755" s="3"/>
      <c r="L755" s="11" t="s">
        <v>17</v>
      </c>
      <c r="M755" s="3"/>
      <c r="N755" s="11" t="s">
        <v>3369</v>
      </c>
      <c r="O755" s="11"/>
      <c r="P755" s="17" t="s">
        <v>4234</v>
      </c>
    </row>
    <row r="756" spans="1:16" ht="16.5" x14ac:dyDescent="0.35">
      <c r="A756" s="24" t="s">
        <v>4241</v>
      </c>
      <c r="B756" s="26" t="s">
        <v>4442</v>
      </c>
      <c r="C756" s="74">
        <v>195679</v>
      </c>
      <c r="D756" s="11" t="s">
        <v>1417</v>
      </c>
      <c r="E756" s="11" t="s">
        <v>1418</v>
      </c>
      <c r="F756" s="11" t="s">
        <v>1416</v>
      </c>
      <c r="G756" s="11" t="s">
        <v>1417</v>
      </c>
      <c r="H756" s="3"/>
      <c r="I756" s="3"/>
      <c r="J756" s="11">
        <v>97.42</v>
      </c>
      <c r="K756" s="11">
        <v>16.7</v>
      </c>
      <c r="L756" s="11" t="s">
        <v>17</v>
      </c>
      <c r="M756" s="3"/>
      <c r="N756" s="11" t="s">
        <v>3370</v>
      </c>
      <c r="O756" s="11"/>
      <c r="P756" s="17" t="s">
        <v>4234</v>
      </c>
    </row>
    <row r="757" spans="1:16" ht="16.5" x14ac:dyDescent="0.35">
      <c r="A757" s="24" t="s">
        <v>4241</v>
      </c>
      <c r="B757" s="26" t="s">
        <v>4442</v>
      </c>
      <c r="C757" s="74">
        <v>195680</v>
      </c>
      <c r="D757" s="11" t="s">
        <v>3371</v>
      </c>
      <c r="E757" s="11" t="s">
        <v>3372</v>
      </c>
      <c r="F757" s="11" t="s">
        <v>1416</v>
      </c>
      <c r="G757" s="11" t="s">
        <v>1417</v>
      </c>
      <c r="H757" s="3"/>
      <c r="I757" s="3"/>
      <c r="J757" s="3"/>
      <c r="K757" s="3"/>
      <c r="L757" s="11" t="s">
        <v>17</v>
      </c>
      <c r="M757" s="3"/>
      <c r="N757" s="11" t="s">
        <v>3373</v>
      </c>
      <c r="O757" s="11"/>
      <c r="P757" s="17" t="s">
        <v>4234</v>
      </c>
    </row>
    <row r="758" spans="1:16" ht="16.5" x14ac:dyDescent="0.35">
      <c r="A758" s="24" t="s">
        <v>4241</v>
      </c>
      <c r="B758" s="26" t="s">
        <v>4442</v>
      </c>
      <c r="C758" s="74">
        <v>195681</v>
      </c>
      <c r="D758" s="11" t="s">
        <v>1449</v>
      </c>
      <c r="E758" s="11" t="s">
        <v>1450</v>
      </c>
      <c r="F758" s="11" t="s">
        <v>1416</v>
      </c>
      <c r="G758" s="11" t="s">
        <v>1417</v>
      </c>
      <c r="H758" s="3"/>
      <c r="I758" s="3"/>
      <c r="J758" s="11">
        <v>97.43</v>
      </c>
      <c r="K758" s="11">
        <v>16.690000000000001</v>
      </c>
      <c r="L758" s="11" t="s">
        <v>17</v>
      </c>
      <c r="M758" s="3"/>
      <c r="N758" s="11" t="s">
        <v>3374</v>
      </c>
      <c r="O758" s="11"/>
      <c r="P758" s="17" t="s">
        <v>4234</v>
      </c>
    </row>
    <row r="759" spans="1:16" ht="16.5" x14ac:dyDescent="0.35">
      <c r="A759" s="24" t="s">
        <v>4241</v>
      </c>
      <c r="B759" s="26" t="s">
        <v>4442</v>
      </c>
      <c r="C759" s="74">
        <v>195682</v>
      </c>
      <c r="D759" s="11" t="s">
        <v>3375</v>
      </c>
      <c r="E759" s="11" t="s">
        <v>3376</v>
      </c>
      <c r="F759" s="11" t="s">
        <v>1416</v>
      </c>
      <c r="G759" s="11" t="s">
        <v>1417</v>
      </c>
      <c r="H759" s="3"/>
      <c r="I759" s="3"/>
      <c r="J759" s="3"/>
      <c r="K759" s="3"/>
      <c r="L759" s="11" t="s">
        <v>17</v>
      </c>
      <c r="M759" s="3"/>
      <c r="N759" s="11" t="s">
        <v>3377</v>
      </c>
      <c r="O759" s="11"/>
      <c r="P759" s="17" t="s">
        <v>4234</v>
      </c>
    </row>
    <row r="760" spans="1:16" ht="16.5" x14ac:dyDescent="0.35">
      <c r="A760" s="24" t="s">
        <v>4241</v>
      </c>
      <c r="B760" s="26" t="s">
        <v>4443</v>
      </c>
      <c r="C760" s="74">
        <v>195683</v>
      </c>
      <c r="D760" s="11" t="s">
        <v>1421</v>
      </c>
      <c r="E760" s="11" t="s">
        <v>1422</v>
      </c>
      <c r="F760" s="11" t="s">
        <v>1420</v>
      </c>
      <c r="G760" s="11" t="s">
        <v>1421</v>
      </c>
      <c r="H760" s="3"/>
      <c r="I760" s="3"/>
      <c r="J760" s="11">
        <v>97.34</v>
      </c>
      <c r="K760" s="11">
        <v>16.68</v>
      </c>
      <c r="L760" s="11" t="s">
        <v>17</v>
      </c>
      <c r="M760" s="3"/>
      <c r="N760" s="11" t="s">
        <v>3378</v>
      </c>
      <c r="O760" s="11"/>
      <c r="P760" s="17" t="s">
        <v>4234</v>
      </c>
    </row>
    <row r="761" spans="1:16" ht="16.5" x14ac:dyDescent="0.35">
      <c r="A761" s="24" t="s">
        <v>4241</v>
      </c>
      <c r="B761" s="26" t="s">
        <v>4443</v>
      </c>
      <c r="C761" s="74">
        <v>195684</v>
      </c>
      <c r="D761" s="11" t="s">
        <v>3367</v>
      </c>
      <c r="E761" s="11" t="s">
        <v>3368</v>
      </c>
      <c r="F761" s="11" t="s">
        <v>1420</v>
      </c>
      <c r="G761" s="11" t="s">
        <v>1421</v>
      </c>
      <c r="H761" s="3"/>
      <c r="I761" s="3"/>
      <c r="J761" s="3"/>
      <c r="K761" s="3"/>
      <c r="L761" s="11" t="s">
        <v>17</v>
      </c>
      <c r="M761" s="3"/>
      <c r="N761" s="11" t="s">
        <v>3379</v>
      </c>
      <c r="O761" s="11"/>
      <c r="P761" s="17" t="s">
        <v>4234</v>
      </c>
    </row>
    <row r="762" spans="1:16" ht="16.5" x14ac:dyDescent="0.35">
      <c r="A762" s="24" t="s">
        <v>4241</v>
      </c>
      <c r="B762" s="26" t="s">
        <v>4444</v>
      </c>
      <c r="C762" s="74">
        <v>195685</v>
      </c>
      <c r="D762" s="11" t="s">
        <v>1425</v>
      </c>
      <c r="E762" s="11" t="s">
        <v>1426</v>
      </c>
      <c r="F762" s="11" t="s">
        <v>1424</v>
      </c>
      <c r="G762" s="11" t="s">
        <v>1425</v>
      </c>
      <c r="H762" s="3"/>
      <c r="I762" s="3"/>
      <c r="J762" s="11">
        <v>97.47</v>
      </c>
      <c r="K762" s="11">
        <v>16.559999999999999</v>
      </c>
      <c r="L762" s="11" t="s">
        <v>17</v>
      </c>
      <c r="M762" s="3"/>
      <c r="N762" s="11" t="s">
        <v>3380</v>
      </c>
      <c r="O762" s="11"/>
      <c r="P762" s="17" t="s">
        <v>4234</v>
      </c>
    </row>
    <row r="763" spans="1:16" ht="16.5" x14ac:dyDescent="0.35">
      <c r="A763" s="24" t="s">
        <v>4241</v>
      </c>
      <c r="B763" s="26" t="s">
        <v>4444</v>
      </c>
      <c r="C763" s="74">
        <v>195686</v>
      </c>
      <c r="D763" s="11" t="s">
        <v>2950</v>
      </c>
      <c r="E763" s="11" t="s">
        <v>2951</v>
      </c>
      <c r="F763" s="11" t="s">
        <v>1424</v>
      </c>
      <c r="G763" s="11" t="s">
        <v>1425</v>
      </c>
      <c r="H763" s="3"/>
      <c r="I763" s="3"/>
      <c r="J763" s="3"/>
      <c r="K763" s="3"/>
      <c r="L763" s="11" t="s">
        <v>17</v>
      </c>
      <c r="M763" s="3"/>
      <c r="N763" s="11" t="s">
        <v>3381</v>
      </c>
      <c r="O763" s="11"/>
      <c r="P763" s="17" t="s">
        <v>4234</v>
      </c>
    </row>
    <row r="764" spans="1:16" ht="16.5" x14ac:dyDescent="0.35">
      <c r="A764" s="24" t="s">
        <v>4241</v>
      </c>
      <c r="B764" s="26" t="s">
        <v>4445</v>
      </c>
      <c r="C764" s="74">
        <v>195687</v>
      </c>
      <c r="D764" s="11" t="s">
        <v>3382</v>
      </c>
      <c r="E764" s="11" t="s">
        <v>3383</v>
      </c>
      <c r="F764" s="11" t="s">
        <v>1428</v>
      </c>
      <c r="G764" s="11" t="s">
        <v>1429</v>
      </c>
      <c r="H764" s="3"/>
      <c r="I764" s="3"/>
      <c r="J764" s="3"/>
      <c r="K764" s="3"/>
      <c r="L764" s="11" t="s">
        <v>17</v>
      </c>
      <c r="M764" s="3"/>
      <c r="N764" s="11" t="s">
        <v>3384</v>
      </c>
      <c r="O764" s="11"/>
      <c r="P764" s="17" t="s">
        <v>4234</v>
      </c>
    </row>
    <row r="765" spans="1:16" ht="16.5" x14ac:dyDescent="0.35">
      <c r="A765" s="24" t="s">
        <v>4241</v>
      </c>
      <c r="B765" s="26" t="s">
        <v>4445</v>
      </c>
      <c r="C765" s="74">
        <v>195688</v>
      </c>
      <c r="D765" s="11" t="s">
        <v>3353</v>
      </c>
      <c r="E765" s="11" t="s">
        <v>3354</v>
      </c>
      <c r="F765" s="11" t="s">
        <v>1428</v>
      </c>
      <c r="G765" s="11" t="s">
        <v>1429</v>
      </c>
      <c r="H765" s="3"/>
      <c r="I765" s="3"/>
      <c r="J765" s="3"/>
      <c r="K765" s="3"/>
      <c r="L765" s="11" t="s">
        <v>17</v>
      </c>
      <c r="M765" s="3"/>
      <c r="N765" s="11" t="s">
        <v>3385</v>
      </c>
      <c r="O765" s="11"/>
      <c r="P765" s="17" t="s">
        <v>4234</v>
      </c>
    </row>
    <row r="766" spans="1:16" ht="16.5" x14ac:dyDescent="0.35">
      <c r="A766" s="24" t="s">
        <v>4241</v>
      </c>
      <c r="B766" s="26" t="s">
        <v>4445</v>
      </c>
      <c r="C766" s="74">
        <v>195689</v>
      </c>
      <c r="D766" s="11" t="s">
        <v>3386</v>
      </c>
      <c r="E766" s="11" t="s">
        <v>3387</v>
      </c>
      <c r="F766" s="11" t="s">
        <v>1428</v>
      </c>
      <c r="G766" s="11" t="s">
        <v>1429</v>
      </c>
      <c r="H766" s="3"/>
      <c r="I766" s="3"/>
      <c r="J766" s="3"/>
      <c r="K766" s="3"/>
      <c r="L766" s="11" t="s">
        <v>17</v>
      </c>
      <c r="M766" s="3"/>
      <c r="N766" s="11" t="s">
        <v>3388</v>
      </c>
      <c r="O766" s="11"/>
      <c r="P766" s="17" t="s">
        <v>4234</v>
      </c>
    </row>
    <row r="767" spans="1:16" ht="16.5" x14ac:dyDescent="0.35">
      <c r="A767" s="24" t="s">
        <v>4241</v>
      </c>
      <c r="B767" s="26" t="s">
        <v>4445</v>
      </c>
      <c r="C767" s="74">
        <v>195690</v>
      </c>
      <c r="D767" s="11" t="s">
        <v>2253</v>
      </c>
      <c r="E767" s="11" t="s">
        <v>2254</v>
      </c>
      <c r="F767" s="11" t="s">
        <v>1428</v>
      </c>
      <c r="G767" s="11" t="s">
        <v>1429</v>
      </c>
      <c r="H767" s="3"/>
      <c r="I767" s="3"/>
      <c r="J767" s="3"/>
      <c r="K767" s="3"/>
      <c r="L767" s="11" t="s">
        <v>17</v>
      </c>
      <c r="M767" s="3"/>
      <c r="N767" s="11" t="s">
        <v>3389</v>
      </c>
      <c r="O767" s="11"/>
      <c r="P767" s="17" t="s">
        <v>4234</v>
      </c>
    </row>
    <row r="768" spans="1:16" ht="16.5" x14ac:dyDescent="0.35">
      <c r="A768" s="24" t="s">
        <v>4241</v>
      </c>
      <c r="B768" s="26" t="s">
        <v>4445</v>
      </c>
      <c r="C768" s="74">
        <v>195691</v>
      </c>
      <c r="D768" s="11" t="s">
        <v>3390</v>
      </c>
      <c r="E768" s="11" t="s">
        <v>3391</v>
      </c>
      <c r="F768" s="11" t="s">
        <v>1428</v>
      </c>
      <c r="G768" s="11" t="s">
        <v>1429</v>
      </c>
      <c r="H768" s="3"/>
      <c r="I768" s="3"/>
      <c r="J768" s="3"/>
      <c r="K768" s="3"/>
      <c r="L768" s="11" t="s">
        <v>17</v>
      </c>
      <c r="M768" s="3"/>
      <c r="N768" s="11" t="s">
        <v>3392</v>
      </c>
      <c r="O768" s="11"/>
      <c r="P768" s="17" t="s">
        <v>4234</v>
      </c>
    </row>
    <row r="769" spans="1:16" ht="16.5" x14ac:dyDescent="0.35">
      <c r="A769" s="24" t="s">
        <v>4241</v>
      </c>
      <c r="B769" s="26" t="s">
        <v>4445</v>
      </c>
      <c r="C769" s="74">
        <v>195692</v>
      </c>
      <c r="D769" s="11" t="s">
        <v>3393</v>
      </c>
      <c r="E769" s="11" t="s">
        <v>3394</v>
      </c>
      <c r="F769" s="11" t="s">
        <v>1428</v>
      </c>
      <c r="G769" s="11" t="s">
        <v>1429</v>
      </c>
      <c r="H769" s="3"/>
      <c r="I769" s="3"/>
      <c r="J769" s="3"/>
      <c r="K769" s="3"/>
      <c r="L769" s="11" t="s">
        <v>17</v>
      </c>
      <c r="M769" s="3"/>
      <c r="N769" s="11" t="s">
        <v>3395</v>
      </c>
      <c r="O769" s="11"/>
      <c r="P769" s="17" t="s">
        <v>4234</v>
      </c>
    </row>
    <row r="770" spans="1:16" ht="16.5" x14ac:dyDescent="0.35">
      <c r="A770" s="24" t="s">
        <v>4241</v>
      </c>
      <c r="B770" s="26" t="s">
        <v>4446</v>
      </c>
      <c r="C770" s="74">
        <v>195693</v>
      </c>
      <c r="D770" s="11" t="s">
        <v>1433</v>
      </c>
      <c r="E770" s="11" t="s">
        <v>1434</v>
      </c>
      <c r="F770" s="11" t="s">
        <v>1432</v>
      </c>
      <c r="G770" s="11" t="s">
        <v>1433</v>
      </c>
      <c r="H770" s="3"/>
      <c r="I770" s="3"/>
      <c r="J770" s="11">
        <v>97.48</v>
      </c>
      <c r="K770" s="11">
        <v>16.55</v>
      </c>
      <c r="L770" s="11" t="s">
        <v>17</v>
      </c>
      <c r="M770" s="3"/>
      <c r="N770" s="11" t="s">
        <v>3396</v>
      </c>
      <c r="O770" s="11"/>
      <c r="P770" s="17" t="s">
        <v>4234</v>
      </c>
    </row>
    <row r="771" spans="1:16" ht="16.5" x14ac:dyDescent="0.35">
      <c r="A771" s="24" t="s">
        <v>4241</v>
      </c>
      <c r="B771" s="26" t="s">
        <v>4446</v>
      </c>
      <c r="C771" s="74">
        <v>195694</v>
      </c>
      <c r="D771" s="11" t="s">
        <v>2950</v>
      </c>
      <c r="E771" s="11" t="s">
        <v>2951</v>
      </c>
      <c r="F771" s="11" t="s">
        <v>1432</v>
      </c>
      <c r="G771" s="11" t="s">
        <v>1433</v>
      </c>
      <c r="H771" s="3"/>
      <c r="I771" s="3"/>
      <c r="J771" s="3"/>
      <c r="K771" s="3"/>
      <c r="L771" s="11" t="s">
        <v>17</v>
      </c>
      <c r="M771" s="3"/>
      <c r="N771" s="11" t="s">
        <v>3397</v>
      </c>
      <c r="O771" s="11"/>
      <c r="P771" s="17" t="s">
        <v>4234</v>
      </c>
    </row>
    <row r="772" spans="1:16" ht="16.5" x14ac:dyDescent="0.35">
      <c r="A772" s="24" t="s">
        <v>4241</v>
      </c>
      <c r="B772" s="26" t="s">
        <v>7192</v>
      </c>
      <c r="C772" s="74">
        <v>195695</v>
      </c>
      <c r="D772" s="11" t="s">
        <v>1437</v>
      </c>
      <c r="E772" s="11" t="s">
        <v>1438</v>
      </c>
      <c r="F772" s="11" t="s">
        <v>1436</v>
      </c>
      <c r="G772" s="11" t="s">
        <v>1437</v>
      </c>
      <c r="H772" s="3"/>
      <c r="I772" s="3"/>
      <c r="J772" s="11">
        <v>97.49</v>
      </c>
      <c r="K772" s="11">
        <v>16.559999999999999</v>
      </c>
      <c r="L772" s="11" t="s">
        <v>17</v>
      </c>
      <c r="M772" s="3"/>
      <c r="N772" s="11" t="s">
        <v>7434</v>
      </c>
      <c r="O772" s="11"/>
      <c r="P772" s="17" t="s">
        <v>4234</v>
      </c>
    </row>
    <row r="773" spans="1:16" ht="16.5" x14ac:dyDescent="0.35">
      <c r="A773" s="24" t="s">
        <v>4241</v>
      </c>
      <c r="B773" s="26" t="s">
        <v>4447</v>
      </c>
      <c r="C773" s="74">
        <v>195696</v>
      </c>
      <c r="D773" s="11" t="s">
        <v>1441</v>
      </c>
      <c r="E773" s="11" t="s">
        <v>1442</v>
      </c>
      <c r="F773" s="11" t="s">
        <v>1440</v>
      </c>
      <c r="G773" s="11" t="s">
        <v>1441</v>
      </c>
      <c r="H773" s="3"/>
      <c r="I773" s="3"/>
      <c r="J773" s="11">
        <v>97.5</v>
      </c>
      <c r="K773" s="11">
        <v>16.600000000000001</v>
      </c>
      <c r="L773" s="11" t="s">
        <v>17</v>
      </c>
      <c r="M773" s="3"/>
      <c r="N773" s="11" t="s">
        <v>3398</v>
      </c>
      <c r="O773" s="11"/>
      <c r="P773" s="17" t="s">
        <v>4234</v>
      </c>
    </row>
    <row r="774" spans="1:16" ht="16.5" x14ac:dyDescent="0.35">
      <c r="A774" s="24" t="s">
        <v>4241</v>
      </c>
      <c r="B774" s="26" t="s">
        <v>4447</v>
      </c>
      <c r="C774" s="74">
        <v>195697</v>
      </c>
      <c r="D774" s="11" t="s">
        <v>3399</v>
      </c>
      <c r="E774" s="11" t="s">
        <v>3400</v>
      </c>
      <c r="F774" s="11" t="s">
        <v>1440</v>
      </c>
      <c r="G774" s="11" t="s">
        <v>1441</v>
      </c>
      <c r="H774" s="3"/>
      <c r="I774" s="3"/>
      <c r="J774" s="11">
        <v>97.49</v>
      </c>
      <c r="K774" s="11">
        <v>16.59</v>
      </c>
      <c r="L774" s="11" t="s">
        <v>17</v>
      </c>
      <c r="M774" s="3"/>
      <c r="N774" s="11" t="s">
        <v>3401</v>
      </c>
      <c r="O774" s="11"/>
      <c r="P774" s="17" t="s">
        <v>4234</v>
      </c>
    </row>
    <row r="775" spans="1:16" ht="16.5" x14ac:dyDescent="0.35">
      <c r="A775" s="24" t="s">
        <v>4241</v>
      </c>
      <c r="B775" s="26" t="s">
        <v>4448</v>
      </c>
      <c r="C775" s="74">
        <v>195698</v>
      </c>
      <c r="D775" s="11" t="s">
        <v>1445</v>
      </c>
      <c r="E775" s="11" t="s">
        <v>1446</v>
      </c>
      <c r="F775" s="11" t="s">
        <v>1444</v>
      </c>
      <c r="G775" s="11" t="s">
        <v>1445</v>
      </c>
      <c r="H775" s="3"/>
      <c r="I775" s="3"/>
      <c r="J775" s="11">
        <v>97.35</v>
      </c>
      <c r="K775" s="11">
        <v>16.57</v>
      </c>
      <c r="L775" s="11" t="s">
        <v>17</v>
      </c>
      <c r="M775" s="3"/>
      <c r="N775" s="11" t="s">
        <v>3405</v>
      </c>
      <c r="O775" s="11"/>
      <c r="P775" s="17" t="s">
        <v>4234</v>
      </c>
    </row>
    <row r="776" spans="1:16" ht="16.5" x14ac:dyDescent="0.35">
      <c r="A776" s="24" t="s">
        <v>4241</v>
      </c>
      <c r="B776" s="26" t="s">
        <v>4448</v>
      </c>
      <c r="C776" s="74">
        <v>195699</v>
      </c>
      <c r="D776" s="11" t="s">
        <v>3406</v>
      </c>
      <c r="E776" s="11" t="s">
        <v>3407</v>
      </c>
      <c r="F776" s="11" t="s">
        <v>1444</v>
      </c>
      <c r="G776" s="11" t="s">
        <v>1445</v>
      </c>
      <c r="H776" s="3"/>
      <c r="I776" s="3"/>
      <c r="J776" s="11">
        <v>97.35</v>
      </c>
      <c r="K776" s="11">
        <v>16.53</v>
      </c>
      <c r="L776" s="11" t="s">
        <v>17</v>
      </c>
      <c r="M776" s="3"/>
      <c r="N776" s="11" t="s">
        <v>3408</v>
      </c>
      <c r="O776" s="11"/>
      <c r="P776" s="17" t="s">
        <v>4234</v>
      </c>
    </row>
    <row r="777" spans="1:16" ht="16.5" x14ac:dyDescent="0.35">
      <c r="A777" s="24" t="s">
        <v>4241</v>
      </c>
      <c r="B777" s="26" t="s">
        <v>4448</v>
      </c>
      <c r="C777" s="74">
        <v>195700</v>
      </c>
      <c r="D777" s="11" t="s">
        <v>3402</v>
      </c>
      <c r="E777" s="11" t="s">
        <v>3403</v>
      </c>
      <c r="F777" s="11" t="s">
        <v>1444</v>
      </c>
      <c r="G777" s="11" t="s">
        <v>1445</v>
      </c>
      <c r="H777" s="3"/>
      <c r="I777" s="3"/>
      <c r="J777" s="11">
        <v>97.36</v>
      </c>
      <c r="K777" s="11">
        <v>16.53</v>
      </c>
      <c r="L777" s="11" t="s">
        <v>17</v>
      </c>
      <c r="M777" s="11" t="s">
        <v>2925</v>
      </c>
      <c r="N777" s="11" t="s">
        <v>3404</v>
      </c>
      <c r="O777" s="11"/>
      <c r="P777" s="17" t="s">
        <v>4234</v>
      </c>
    </row>
    <row r="778" spans="1:16" ht="16.5" x14ac:dyDescent="0.35">
      <c r="A778" s="24" t="s">
        <v>4241</v>
      </c>
      <c r="B778" s="26" t="s">
        <v>4449</v>
      </c>
      <c r="C778" s="74">
        <v>195701</v>
      </c>
      <c r="D778" s="11" t="s">
        <v>1449</v>
      </c>
      <c r="E778" s="11" t="s">
        <v>1450</v>
      </c>
      <c r="F778" s="11" t="s">
        <v>1448</v>
      </c>
      <c r="G778" s="11" t="s">
        <v>1449</v>
      </c>
      <c r="H778" s="3"/>
      <c r="I778" s="3"/>
      <c r="J778" s="11">
        <v>97.43</v>
      </c>
      <c r="K778" s="11">
        <v>16.690000000000001</v>
      </c>
      <c r="L778" s="11" t="s">
        <v>17</v>
      </c>
      <c r="M778" s="3"/>
      <c r="N778" s="11" t="s">
        <v>3409</v>
      </c>
      <c r="O778" s="11"/>
      <c r="P778" s="17" t="s">
        <v>4234</v>
      </c>
    </row>
    <row r="779" spans="1:16" ht="16.5" x14ac:dyDescent="0.35">
      <c r="A779" s="24" t="s">
        <v>4241</v>
      </c>
      <c r="B779" s="26" t="s">
        <v>4449</v>
      </c>
      <c r="C779" s="74">
        <v>195702</v>
      </c>
      <c r="D779" s="11" t="s">
        <v>3410</v>
      </c>
      <c r="E779" s="11" t="s">
        <v>3411</v>
      </c>
      <c r="F779" s="11" t="s">
        <v>1448</v>
      </c>
      <c r="G779" s="11" t="s">
        <v>1449</v>
      </c>
      <c r="H779" s="3"/>
      <c r="I779" s="3"/>
      <c r="J779" s="3"/>
      <c r="K779" s="3"/>
      <c r="L779" s="11" t="s">
        <v>17</v>
      </c>
      <c r="M779" s="3"/>
      <c r="N779" s="11" t="s">
        <v>3412</v>
      </c>
      <c r="O779" s="11"/>
      <c r="P779" s="17" t="s">
        <v>4234</v>
      </c>
    </row>
    <row r="780" spans="1:16" ht="16.5" x14ac:dyDescent="0.35">
      <c r="A780" s="24" t="s">
        <v>4241</v>
      </c>
      <c r="B780" s="26" t="s">
        <v>4450</v>
      </c>
      <c r="C780" s="74">
        <v>195703</v>
      </c>
      <c r="D780" s="11" t="s">
        <v>1453</v>
      </c>
      <c r="E780" s="11" t="s">
        <v>1454</v>
      </c>
      <c r="F780" s="11" t="s">
        <v>1452</v>
      </c>
      <c r="G780" s="11" t="s">
        <v>1453</v>
      </c>
      <c r="H780" s="3"/>
      <c r="I780" s="3"/>
      <c r="J780" s="11">
        <v>97.38</v>
      </c>
      <c r="K780" s="11">
        <v>16.79</v>
      </c>
      <c r="L780" s="11" t="s">
        <v>17</v>
      </c>
      <c r="M780" s="3"/>
      <c r="N780" s="11" t="s">
        <v>3413</v>
      </c>
      <c r="O780" s="11"/>
      <c r="P780" s="17" t="s">
        <v>4234</v>
      </c>
    </row>
    <row r="781" spans="1:16" ht="16.5" x14ac:dyDescent="0.35">
      <c r="A781" s="24" t="s">
        <v>4241</v>
      </c>
      <c r="B781" s="26" t="s">
        <v>4450</v>
      </c>
      <c r="C781" s="74">
        <v>195704</v>
      </c>
      <c r="D781" s="11" t="s">
        <v>3414</v>
      </c>
      <c r="E781" s="11" t="s">
        <v>3415</v>
      </c>
      <c r="F781" s="11" t="s">
        <v>1452</v>
      </c>
      <c r="G781" s="11" t="s">
        <v>1453</v>
      </c>
      <c r="H781" s="3"/>
      <c r="I781" s="3"/>
      <c r="J781" s="11">
        <v>97.38</v>
      </c>
      <c r="K781" s="11">
        <v>16.8</v>
      </c>
      <c r="L781" s="11" t="s">
        <v>17</v>
      </c>
      <c r="M781" s="3"/>
      <c r="N781" s="11" t="s">
        <v>3416</v>
      </c>
      <c r="O781" s="11"/>
      <c r="P781" s="17" t="s">
        <v>4234</v>
      </c>
    </row>
    <row r="782" spans="1:16" ht="16.5" x14ac:dyDescent="0.35">
      <c r="A782" s="24" t="s">
        <v>4241</v>
      </c>
      <c r="B782" s="26" t="s">
        <v>4450</v>
      </c>
      <c r="C782" s="74">
        <v>195705</v>
      </c>
      <c r="D782" s="11" t="s">
        <v>3226</v>
      </c>
      <c r="E782" s="11" t="s">
        <v>1320</v>
      </c>
      <c r="F782" s="11" t="s">
        <v>1452</v>
      </c>
      <c r="G782" s="11" t="s">
        <v>1453</v>
      </c>
      <c r="H782" s="3"/>
      <c r="I782" s="3"/>
      <c r="J782" s="11">
        <v>97.38</v>
      </c>
      <c r="K782" s="11">
        <v>16.809999999999999</v>
      </c>
      <c r="L782" s="11" t="s">
        <v>17</v>
      </c>
      <c r="M782" s="3"/>
      <c r="N782" s="11" t="s">
        <v>3417</v>
      </c>
      <c r="O782" s="11"/>
      <c r="P782" s="17" t="s">
        <v>4234</v>
      </c>
    </row>
    <row r="783" spans="1:16" ht="16.5" x14ac:dyDescent="0.35">
      <c r="A783" s="24" t="s">
        <v>4241</v>
      </c>
      <c r="B783" s="26" t="s">
        <v>4450</v>
      </c>
      <c r="C783" s="74">
        <v>195706</v>
      </c>
      <c r="D783" s="11" t="s">
        <v>3418</v>
      </c>
      <c r="E783" s="11" t="s">
        <v>3419</v>
      </c>
      <c r="F783" s="11" t="s">
        <v>1452</v>
      </c>
      <c r="G783" s="11" t="s">
        <v>1453</v>
      </c>
      <c r="H783" s="3"/>
      <c r="I783" s="3"/>
      <c r="J783" s="11">
        <v>97.38</v>
      </c>
      <c r="K783" s="11">
        <v>16.8</v>
      </c>
      <c r="L783" s="11" t="s">
        <v>17</v>
      </c>
      <c r="M783" s="3"/>
      <c r="N783" s="11" t="s">
        <v>3420</v>
      </c>
      <c r="O783" s="11"/>
      <c r="P783" s="17" t="s">
        <v>4234</v>
      </c>
    </row>
    <row r="784" spans="1:16" ht="16.5" x14ac:dyDescent="0.35">
      <c r="A784" s="24" t="s">
        <v>4241</v>
      </c>
      <c r="B784" s="26" t="s">
        <v>4450</v>
      </c>
      <c r="C784" s="74">
        <v>195707</v>
      </c>
      <c r="D784" s="11" t="s">
        <v>2151</v>
      </c>
      <c r="E784" s="11" t="s">
        <v>2152</v>
      </c>
      <c r="F784" s="11" t="s">
        <v>1452</v>
      </c>
      <c r="G784" s="11" t="s">
        <v>1453</v>
      </c>
      <c r="H784" s="3"/>
      <c r="I784" s="3"/>
      <c r="J784" s="3"/>
      <c r="K784" s="3"/>
      <c r="L784" s="11" t="s">
        <v>17</v>
      </c>
      <c r="M784" s="3"/>
      <c r="N784" s="11" t="s">
        <v>3421</v>
      </c>
      <c r="O784" s="11"/>
      <c r="P784" s="17" t="s">
        <v>4234</v>
      </c>
    </row>
    <row r="785" spans="1:16" ht="16.5" x14ac:dyDescent="0.35">
      <c r="A785" s="24" t="s">
        <v>4241</v>
      </c>
      <c r="B785" s="26" t="s">
        <v>4451</v>
      </c>
      <c r="C785" s="74">
        <v>195708</v>
      </c>
      <c r="D785" s="11" t="s">
        <v>1457</v>
      </c>
      <c r="E785" s="11" t="s">
        <v>1458</v>
      </c>
      <c r="F785" s="11" t="s">
        <v>1456</v>
      </c>
      <c r="G785" s="11" t="s">
        <v>1457</v>
      </c>
      <c r="H785" s="3"/>
      <c r="I785" s="3"/>
      <c r="J785" s="11">
        <v>97.39</v>
      </c>
      <c r="K785" s="11">
        <v>16.78</v>
      </c>
      <c r="L785" s="11" t="s">
        <v>17</v>
      </c>
      <c r="M785" s="3"/>
      <c r="N785" s="11" t="s">
        <v>3422</v>
      </c>
      <c r="O785" s="11"/>
      <c r="P785" s="17" t="s">
        <v>4234</v>
      </c>
    </row>
    <row r="786" spans="1:16" ht="16.5" x14ac:dyDescent="0.35">
      <c r="A786" s="24" t="s">
        <v>4241</v>
      </c>
      <c r="B786" s="26" t="s">
        <v>4451</v>
      </c>
      <c r="C786" s="74">
        <v>195709</v>
      </c>
      <c r="D786" s="11" t="s">
        <v>3423</v>
      </c>
      <c r="E786" s="11" t="s">
        <v>3424</v>
      </c>
      <c r="F786" s="11" t="s">
        <v>1456</v>
      </c>
      <c r="G786" s="11" t="s">
        <v>1457</v>
      </c>
      <c r="H786" s="3"/>
      <c r="I786" s="3"/>
      <c r="J786" s="3"/>
      <c r="K786" s="3"/>
      <c r="L786" s="11" t="s">
        <v>17</v>
      </c>
      <c r="M786" s="3"/>
      <c r="N786" s="11" t="s">
        <v>3425</v>
      </c>
      <c r="O786" s="11"/>
      <c r="P786" s="17" t="s">
        <v>4234</v>
      </c>
    </row>
    <row r="787" spans="1:16" ht="16.5" x14ac:dyDescent="0.35">
      <c r="A787" s="24" t="s">
        <v>4241</v>
      </c>
      <c r="B787" s="26" t="s">
        <v>4451</v>
      </c>
      <c r="C787" s="74">
        <v>195710</v>
      </c>
      <c r="D787" s="11" t="s">
        <v>2253</v>
      </c>
      <c r="E787" s="11" t="s">
        <v>2254</v>
      </c>
      <c r="F787" s="11" t="s">
        <v>1456</v>
      </c>
      <c r="G787" s="11" t="s">
        <v>1457</v>
      </c>
      <c r="H787" s="3"/>
      <c r="I787" s="3"/>
      <c r="J787" s="3"/>
      <c r="K787" s="3"/>
      <c r="L787" s="11" t="s">
        <v>17</v>
      </c>
      <c r="M787" s="3"/>
      <c r="N787" s="11" t="s">
        <v>3426</v>
      </c>
      <c r="O787" s="11"/>
      <c r="P787" s="17" t="s">
        <v>4234</v>
      </c>
    </row>
    <row r="788" spans="1:16" ht="16.5" x14ac:dyDescent="0.35">
      <c r="A788" s="24" t="s">
        <v>4241</v>
      </c>
      <c r="B788" s="26" t="s">
        <v>4452</v>
      </c>
      <c r="C788" s="74">
        <v>195711</v>
      </c>
      <c r="D788" s="11" t="s">
        <v>1461</v>
      </c>
      <c r="E788" s="11" t="s">
        <v>1462</v>
      </c>
      <c r="F788" s="11" t="s">
        <v>1460</v>
      </c>
      <c r="G788" s="11" t="s">
        <v>1461</v>
      </c>
      <c r="H788" s="3"/>
      <c r="I788" s="3"/>
      <c r="J788" s="11">
        <v>97.39</v>
      </c>
      <c r="K788" s="11">
        <v>16.77</v>
      </c>
      <c r="L788" s="11" t="s">
        <v>17</v>
      </c>
      <c r="M788" s="3"/>
      <c r="N788" s="11" t="s">
        <v>3427</v>
      </c>
      <c r="O788" s="11"/>
      <c r="P788" s="17" t="s">
        <v>4234</v>
      </c>
    </row>
    <row r="789" spans="1:16" ht="16.5" x14ac:dyDescent="0.35">
      <c r="A789" s="24" t="s">
        <v>4241</v>
      </c>
      <c r="B789" s="26" t="s">
        <v>4453</v>
      </c>
      <c r="C789" s="74">
        <v>195712</v>
      </c>
      <c r="D789" s="11" t="s">
        <v>1465</v>
      </c>
      <c r="E789" s="11" t="s">
        <v>1466</v>
      </c>
      <c r="F789" s="11" t="s">
        <v>1464</v>
      </c>
      <c r="G789" s="11" t="s">
        <v>1465</v>
      </c>
      <c r="H789" s="3"/>
      <c r="I789" s="3"/>
      <c r="J789" s="11">
        <v>97.41</v>
      </c>
      <c r="K789" s="11">
        <v>16.75</v>
      </c>
      <c r="L789" s="11" t="s">
        <v>17</v>
      </c>
      <c r="M789" s="3"/>
      <c r="N789" s="11" t="s">
        <v>3428</v>
      </c>
      <c r="O789" s="11"/>
      <c r="P789" s="17" t="s">
        <v>4234</v>
      </c>
    </row>
    <row r="790" spans="1:16" ht="16.5" x14ac:dyDescent="0.35">
      <c r="A790" s="24" t="s">
        <v>4241</v>
      </c>
      <c r="B790" s="26" t="s">
        <v>4454</v>
      </c>
      <c r="C790" s="74">
        <v>195713</v>
      </c>
      <c r="D790" s="11" t="s">
        <v>1469</v>
      </c>
      <c r="E790" s="11" t="s">
        <v>1470</v>
      </c>
      <c r="F790" s="11" t="s">
        <v>1468</v>
      </c>
      <c r="G790" s="11" t="s">
        <v>1469</v>
      </c>
      <c r="H790" s="3"/>
      <c r="I790" s="3"/>
      <c r="J790" s="11">
        <v>97.41</v>
      </c>
      <c r="K790" s="11">
        <v>16.739999999999998</v>
      </c>
      <c r="L790" s="11" t="s">
        <v>17</v>
      </c>
      <c r="M790" s="3"/>
      <c r="N790" s="11" t="s">
        <v>3429</v>
      </c>
      <c r="O790" s="11"/>
      <c r="P790" s="17" t="s">
        <v>4234</v>
      </c>
    </row>
    <row r="791" spans="1:16" ht="16.5" x14ac:dyDescent="0.35">
      <c r="A791" s="24" t="s">
        <v>4241</v>
      </c>
      <c r="B791" s="26" t="s">
        <v>4454</v>
      </c>
      <c r="C791" s="74">
        <v>195714</v>
      </c>
      <c r="D791" s="11" t="s">
        <v>3430</v>
      </c>
      <c r="E791" s="11" t="s">
        <v>3431</v>
      </c>
      <c r="F791" s="11" t="s">
        <v>1468</v>
      </c>
      <c r="G791" s="11" t="s">
        <v>1469</v>
      </c>
      <c r="H791" s="3"/>
      <c r="I791" s="3"/>
      <c r="J791" s="3"/>
      <c r="K791" s="3"/>
      <c r="L791" s="11" t="s">
        <v>17</v>
      </c>
      <c r="M791" s="3"/>
      <c r="N791" s="11" t="s">
        <v>3432</v>
      </c>
      <c r="O791" s="11"/>
      <c r="P791" s="17" t="s">
        <v>4234</v>
      </c>
    </row>
    <row r="792" spans="1:16" ht="16.5" x14ac:dyDescent="0.35">
      <c r="A792" s="24" t="s">
        <v>4241</v>
      </c>
      <c r="B792" s="26" t="s">
        <v>4455</v>
      </c>
      <c r="C792" s="74">
        <v>195715</v>
      </c>
      <c r="D792" s="11" t="s">
        <v>1473</v>
      </c>
      <c r="E792" s="11" t="s">
        <v>1474</v>
      </c>
      <c r="F792" s="11" t="s">
        <v>1472</v>
      </c>
      <c r="G792" s="11" t="s">
        <v>1473</v>
      </c>
      <c r="H792" s="3"/>
      <c r="I792" s="3"/>
      <c r="J792" s="11">
        <v>97.41</v>
      </c>
      <c r="K792" s="11">
        <v>16.809999999999999</v>
      </c>
      <c r="L792" s="11" t="s">
        <v>17</v>
      </c>
      <c r="M792" s="3"/>
      <c r="N792" s="11" t="s">
        <v>3433</v>
      </c>
      <c r="O792" s="11"/>
      <c r="P792" s="17" t="s">
        <v>4234</v>
      </c>
    </row>
    <row r="793" spans="1:16" ht="16.5" x14ac:dyDescent="0.35">
      <c r="A793" s="24" t="s">
        <v>4241</v>
      </c>
      <c r="B793" s="26" t="s">
        <v>4455</v>
      </c>
      <c r="C793" s="74">
        <v>195716</v>
      </c>
      <c r="D793" s="11" t="s">
        <v>1764</v>
      </c>
      <c r="E793" s="11" t="s">
        <v>66</v>
      </c>
      <c r="F793" s="11" t="s">
        <v>1472</v>
      </c>
      <c r="G793" s="11" t="s">
        <v>1473</v>
      </c>
      <c r="H793" s="3"/>
      <c r="I793" s="3"/>
      <c r="J793" s="11">
        <v>97.41</v>
      </c>
      <c r="K793" s="11">
        <v>16.8</v>
      </c>
      <c r="L793" s="11" t="s">
        <v>17</v>
      </c>
      <c r="M793" s="3"/>
      <c r="N793" s="11" t="s">
        <v>3434</v>
      </c>
      <c r="O793" s="11"/>
      <c r="P793" s="17" t="s">
        <v>4234</v>
      </c>
    </row>
    <row r="794" spans="1:16" ht="16.5" x14ac:dyDescent="0.35">
      <c r="A794" s="24" t="s">
        <v>4241</v>
      </c>
      <c r="B794" s="26" t="s">
        <v>7193</v>
      </c>
      <c r="C794" s="74">
        <v>195717</v>
      </c>
      <c r="D794" s="11" t="s">
        <v>1477</v>
      </c>
      <c r="E794" s="11" t="s">
        <v>1478</v>
      </c>
      <c r="F794" s="11" t="s">
        <v>1476</v>
      </c>
      <c r="G794" s="11" t="s">
        <v>1477</v>
      </c>
      <c r="H794" s="3"/>
      <c r="I794" s="3"/>
      <c r="J794" s="11">
        <v>97.4</v>
      </c>
      <c r="K794" s="11">
        <v>16.760000000000002</v>
      </c>
      <c r="L794" s="11" t="s">
        <v>17</v>
      </c>
      <c r="M794" s="3"/>
      <c r="N794" s="11" t="s">
        <v>7435</v>
      </c>
      <c r="O794" s="11"/>
      <c r="P794" s="17" t="s">
        <v>4234</v>
      </c>
    </row>
    <row r="795" spans="1:16" ht="16.5" x14ac:dyDescent="0.35">
      <c r="A795" s="24" t="s">
        <v>4241</v>
      </c>
      <c r="B795" s="26" t="s">
        <v>7193</v>
      </c>
      <c r="C795" s="74">
        <v>195718</v>
      </c>
      <c r="D795" s="11" t="s">
        <v>999</v>
      </c>
      <c r="E795" s="11" t="s">
        <v>1000</v>
      </c>
      <c r="F795" s="11" t="s">
        <v>1476</v>
      </c>
      <c r="G795" s="11" t="s">
        <v>1477</v>
      </c>
      <c r="H795" s="3"/>
      <c r="I795" s="3"/>
      <c r="J795" s="11">
        <v>97.42</v>
      </c>
      <c r="K795" s="11">
        <v>16.78</v>
      </c>
      <c r="L795" s="11" t="s">
        <v>17</v>
      </c>
      <c r="M795" s="3"/>
      <c r="N795" s="11" t="s">
        <v>7436</v>
      </c>
      <c r="O795" s="11"/>
      <c r="P795" s="17" t="s">
        <v>4234</v>
      </c>
    </row>
    <row r="796" spans="1:16" ht="16.5" x14ac:dyDescent="0.35">
      <c r="A796" s="24" t="s">
        <v>4241</v>
      </c>
      <c r="B796" s="26" t="s">
        <v>7193</v>
      </c>
      <c r="C796" s="74">
        <v>195719</v>
      </c>
      <c r="D796" s="11" t="s">
        <v>3435</v>
      </c>
      <c r="E796" s="11" t="s">
        <v>3436</v>
      </c>
      <c r="F796" s="11" t="s">
        <v>1476</v>
      </c>
      <c r="G796" s="11" t="s">
        <v>1477</v>
      </c>
      <c r="H796" s="3"/>
      <c r="I796" s="3"/>
      <c r="J796" s="11">
        <v>97.42</v>
      </c>
      <c r="K796" s="11">
        <v>16.79</v>
      </c>
      <c r="L796" s="11" t="s">
        <v>17</v>
      </c>
      <c r="M796" s="3"/>
      <c r="N796" s="11" t="s">
        <v>7437</v>
      </c>
      <c r="O796" s="11"/>
      <c r="P796" s="17" t="s">
        <v>4234</v>
      </c>
    </row>
    <row r="797" spans="1:16" ht="16.5" x14ac:dyDescent="0.35">
      <c r="A797" s="24" t="s">
        <v>4241</v>
      </c>
      <c r="B797" s="26" t="s">
        <v>7193</v>
      </c>
      <c r="C797" s="74">
        <v>195720</v>
      </c>
      <c r="D797" s="11" t="s">
        <v>3437</v>
      </c>
      <c r="E797" s="11" t="s">
        <v>3438</v>
      </c>
      <c r="F797" s="11" t="s">
        <v>1476</v>
      </c>
      <c r="G797" s="11" t="s">
        <v>1477</v>
      </c>
      <c r="H797" s="3"/>
      <c r="I797" s="3"/>
      <c r="J797" s="11">
        <v>97.42</v>
      </c>
      <c r="K797" s="11">
        <v>16.78</v>
      </c>
      <c r="L797" s="11" t="s">
        <v>17</v>
      </c>
      <c r="M797" s="3"/>
      <c r="N797" s="11" t="s">
        <v>7438</v>
      </c>
      <c r="O797" s="11"/>
      <c r="P797" s="17" t="s">
        <v>4234</v>
      </c>
    </row>
    <row r="798" spans="1:16" ht="16.5" x14ac:dyDescent="0.35">
      <c r="A798" s="24" t="s">
        <v>4241</v>
      </c>
      <c r="B798" s="26" t="s">
        <v>4456</v>
      </c>
      <c r="C798" s="74">
        <v>195721</v>
      </c>
      <c r="D798" s="11" t="s">
        <v>1481</v>
      </c>
      <c r="E798" s="11" t="s">
        <v>1482</v>
      </c>
      <c r="F798" s="11" t="s">
        <v>1480</v>
      </c>
      <c r="G798" s="11" t="s">
        <v>1481</v>
      </c>
      <c r="H798" s="3"/>
      <c r="I798" s="3"/>
      <c r="J798" s="11">
        <v>97.28</v>
      </c>
      <c r="K798" s="11">
        <v>16.8</v>
      </c>
      <c r="L798" s="11" t="s">
        <v>17</v>
      </c>
      <c r="M798" s="3"/>
      <c r="N798" s="11" t="s">
        <v>3439</v>
      </c>
      <c r="O798" s="11"/>
      <c r="P798" s="17" t="s">
        <v>4234</v>
      </c>
    </row>
    <row r="799" spans="1:16" ht="16.5" x14ac:dyDescent="0.35">
      <c r="A799" s="24" t="s">
        <v>4241</v>
      </c>
      <c r="B799" s="26" t="s">
        <v>4457</v>
      </c>
      <c r="C799" s="74">
        <v>195722</v>
      </c>
      <c r="D799" s="11" t="s">
        <v>1485</v>
      </c>
      <c r="E799" s="11" t="s">
        <v>1486</v>
      </c>
      <c r="F799" s="11" t="s">
        <v>1484</v>
      </c>
      <c r="G799" s="11" t="s">
        <v>1485</v>
      </c>
      <c r="H799" s="3"/>
      <c r="I799" s="3"/>
      <c r="J799" s="11">
        <v>97.29</v>
      </c>
      <c r="K799" s="11">
        <v>16.78</v>
      </c>
      <c r="L799" s="11" t="s">
        <v>17</v>
      </c>
      <c r="M799" s="3"/>
      <c r="N799" s="11" t="s">
        <v>3441</v>
      </c>
      <c r="O799" s="11"/>
      <c r="P799" s="17" t="s">
        <v>4234</v>
      </c>
    </row>
    <row r="800" spans="1:16" ht="16.5" x14ac:dyDescent="0.35">
      <c r="A800" s="24" t="s">
        <v>4241</v>
      </c>
      <c r="B800" s="26" t="s">
        <v>4457</v>
      </c>
      <c r="C800" s="74">
        <v>195723</v>
      </c>
      <c r="D800" s="11" t="s">
        <v>3442</v>
      </c>
      <c r="E800" s="11" t="s">
        <v>3443</v>
      </c>
      <c r="F800" s="11" t="s">
        <v>1484</v>
      </c>
      <c r="G800" s="11" t="s">
        <v>1485</v>
      </c>
      <c r="H800" s="3"/>
      <c r="I800" s="3"/>
      <c r="J800" s="11">
        <v>97.28</v>
      </c>
      <c r="K800" s="11">
        <v>16.760000000000002</v>
      </c>
      <c r="L800" s="11" t="s">
        <v>17</v>
      </c>
      <c r="M800" s="3"/>
      <c r="N800" s="11" t="s">
        <v>3444</v>
      </c>
      <c r="O800" s="11"/>
      <c r="P800" s="17" t="s">
        <v>4234</v>
      </c>
    </row>
    <row r="801" spans="1:16" ht="16.5" x14ac:dyDescent="0.35">
      <c r="A801" s="24" t="s">
        <v>4241</v>
      </c>
      <c r="B801" s="26" t="s">
        <v>4457</v>
      </c>
      <c r="C801" s="74">
        <v>195724</v>
      </c>
      <c r="D801" s="11" t="s">
        <v>3445</v>
      </c>
      <c r="E801" s="11" t="s">
        <v>3446</v>
      </c>
      <c r="F801" s="11" t="s">
        <v>1484</v>
      </c>
      <c r="G801" s="11" t="s">
        <v>1485</v>
      </c>
      <c r="H801" s="3"/>
      <c r="I801" s="3"/>
      <c r="J801" s="11">
        <v>97.29</v>
      </c>
      <c r="K801" s="11">
        <v>16.77</v>
      </c>
      <c r="L801" s="11" t="s">
        <v>17</v>
      </c>
      <c r="M801" s="3"/>
      <c r="N801" s="11" t="s">
        <v>3447</v>
      </c>
      <c r="O801" s="11"/>
      <c r="P801" s="17" t="s">
        <v>4234</v>
      </c>
    </row>
    <row r="802" spans="1:16" ht="16.5" x14ac:dyDescent="0.35">
      <c r="A802" s="24" t="s">
        <v>4241</v>
      </c>
      <c r="B802" s="26" t="s">
        <v>4457</v>
      </c>
      <c r="C802" s="74">
        <v>195725</v>
      </c>
      <c r="D802" s="11" t="s">
        <v>3406</v>
      </c>
      <c r="E802" s="11" t="s">
        <v>3407</v>
      </c>
      <c r="F802" s="11" t="s">
        <v>1484</v>
      </c>
      <c r="G802" s="11" t="s">
        <v>1485</v>
      </c>
      <c r="H802" s="3"/>
      <c r="I802" s="3"/>
      <c r="J802" s="11">
        <v>97.29</v>
      </c>
      <c r="K802" s="11">
        <v>16.73</v>
      </c>
      <c r="L802" s="11" t="s">
        <v>17</v>
      </c>
      <c r="M802" s="3"/>
      <c r="N802" s="11" t="s">
        <v>3448</v>
      </c>
      <c r="O802" s="11"/>
      <c r="P802" s="17" t="s">
        <v>4234</v>
      </c>
    </row>
    <row r="803" spans="1:16" ht="16.5" x14ac:dyDescent="0.35">
      <c r="A803" s="24" t="s">
        <v>4241</v>
      </c>
      <c r="B803" s="26" t="s">
        <v>4457</v>
      </c>
      <c r="C803" s="74">
        <v>195726</v>
      </c>
      <c r="D803" s="11" t="s">
        <v>3101</v>
      </c>
      <c r="E803" s="11" t="s">
        <v>3102</v>
      </c>
      <c r="F803" s="11" t="s">
        <v>1484</v>
      </c>
      <c r="G803" s="11" t="s">
        <v>1485</v>
      </c>
      <c r="H803" s="3"/>
      <c r="I803" s="3"/>
      <c r="J803" s="3"/>
      <c r="K803" s="3"/>
      <c r="L803" s="11" t="s">
        <v>17</v>
      </c>
      <c r="M803" s="3"/>
      <c r="N803" s="11" t="s">
        <v>3440</v>
      </c>
      <c r="O803" s="11"/>
      <c r="P803" s="17" t="s">
        <v>4234</v>
      </c>
    </row>
    <row r="804" spans="1:16" ht="16.5" x14ac:dyDescent="0.35">
      <c r="A804" s="24" t="s">
        <v>4241</v>
      </c>
      <c r="B804" s="26" t="s">
        <v>4458</v>
      </c>
      <c r="C804" s="74">
        <v>195727</v>
      </c>
      <c r="D804" s="11" t="s">
        <v>1489</v>
      </c>
      <c r="E804" s="11" t="s">
        <v>1490</v>
      </c>
      <c r="F804" s="11" t="s">
        <v>1488</v>
      </c>
      <c r="G804" s="11" t="s">
        <v>1489</v>
      </c>
      <c r="H804" s="3"/>
      <c r="I804" s="3"/>
      <c r="J804" s="11">
        <v>97.28</v>
      </c>
      <c r="K804" s="11">
        <v>16.75</v>
      </c>
      <c r="L804" s="11" t="s">
        <v>17</v>
      </c>
      <c r="M804" s="3"/>
      <c r="N804" s="11" t="s">
        <v>3449</v>
      </c>
      <c r="O804" s="11"/>
      <c r="P804" s="17" t="s">
        <v>4234</v>
      </c>
    </row>
    <row r="805" spans="1:16" ht="16.5" x14ac:dyDescent="0.35">
      <c r="A805" s="24" t="s">
        <v>4241</v>
      </c>
      <c r="B805" s="26" t="s">
        <v>4458</v>
      </c>
      <c r="C805" s="74">
        <v>195728</v>
      </c>
      <c r="D805" s="11" t="s">
        <v>3353</v>
      </c>
      <c r="E805" s="11" t="s">
        <v>3354</v>
      </c>
      <c r="F805" s="11" t="s">
        <v>1488</v>
      </c>
      <c r="G805" s="11" t="s">
        <v>1489</v>
      </c>
      <c r="H805" s="3"/>
      <c r="I805" s="3"/>
      <c r="J805" s="3"/>
      <c r="K805" s="3"/>
      <c r="L805" s="11" t="s">
        <v>17</v>
      </c>
      <c r="M805" s="3"/>
      <c r="N805" s="11" t="s">
        <v>3450</v>
      </c>
      <c r="O805" s="11"/>
      <c r="P805" s="17" t="s">
        <v>4234</v>
      </c>
    </row>
    <row r="806" spans="1:16" ht="16.5" x14ac:dyDescent="0.35">
      <c r="A806" s="24" t="s">
        <v>4241</v>
      </c>
      <c r="B806" s="26" t="s">
        <v>4459</v>
      </c>
      <c r="C806" s="74">
        <v>195729</v>
      </c>
      <c r="D806" s="11" t="s">
        <v>1493</v>
      </c>
      <c r="E806" s="11" t="s">
        <v>1494</v>
      </c>
      <c r="F806" s="11" t="s">
        <v>1492</v>
      </c>
      <c r="G806" s="11" t="s">
        <v>1493</v>
      </c>
      <c r="H806" s="3"/>
      <c r="I806" s="3"/>
      <c r="J806" s="11">
        <v>97.31</v>
      </c>
      <c r="K806" s="11">
        <v>16.73</v>
      </c>
      <c r="L806" s="11" t="s">
        <v>17</v>
      </c>
      <c r="M806" s="3"/>
      <c r="N806" s="11" t="s">
        <v>3451</v>
      </c>
      <c r="O806" s="11"/>
      <c r="P806" s="17" t="s">
        <v>4234</v>
      </c>
    </row>
    <row r="807" spans="1:16" ht="16.5" x14ac:dyDescent="0.35">
      <c r="A807" s="24" t="s">
        <v>4241</v>
      </c>
      <c r="B807" s="26" t="s">
        <v>4460</v>
      </c>
      <c r="C807" s="74">
        <v>195730</v>
      </c>
      <c r="D807" s="11" t="s">
        <v>1497</v>
      </c>
      <c r="E807" s="11" t="s">
        <v>19</v>
      </c>
      <c r="F807" s="11" t="s">
        <v>1496</v>
      </c>
      <c r="G807" s="11" t="s">
        <v>1497</v>
      </c>
      <c r="H807" s="3"/>
      <c r="I807" s="3"/>
      <c r="J807" s="11">
        <v>97.3</v>
      </c>
      <c r="K807" s="11">
        <v>16.72</v>
      </c>
      <c r="L807" s="11" t="s">
        <v>17</v>
      </c>
      <c r="M807" s="3"/>
      <c r="N807" s="11" t="s">
        <v>3452</v>
      </c>
      <c r="O807" s="11"/>
      <c r="P807" s="17" t="s">
        <v>4234</v>
      </c>
    </row>
    <row r="808" spans="1:16" ht="16.5" x14ac:dyDescent="0.35">
      <c r="A808" s="24" t="s">
        <v>4241</v>
      </c>
      <c r="B808" s="26" t="s">
        <v>4460</v>
      </c>
      <c r="C808" s="74">
        <v>195731</v>
      </c>
      <c r="D808" s="11" t="s">
        <v>3453</v>
      </c>
      <c r="E808" s="11" t="s">
        <v>3454</v>
      </c>
      <c r="F808" s="11" t="s">
        <v>1496</v>
      </c>
      <c r="G808" s="11" t="s">
        <v>1497</v>
      </c>
      <c r="H808" s="3"/>
      <c r="I808" s="3"/>
      <c r="J808" s="3"/>
      <c r="K808" s="3"/>
      <c r="L808" s="11" t="s">
        <v>17</v>
      </c>
      <c r="M808" s="3"/>
      <c r="N808" s="11" t="s">
        <v>3455</v>
      </c>
      <c r="O808" s="11"/>
      <c r="P808" s="17" t="s">
        <v>4234</v>
      </c>
    </row>
    <row r="809" spans="1:16" ht="16.5" x14ac:dyDescent="0.35">
      <c r="A809" s="24" t="s">
        <v>4241</v>
      </c>
      <c r="B809" s="26" t="s">
        <v>4460</v>
      </c>
      <c r="C809" s="74">
        <v>195732</v>
      </c>
      <c r="D809" s="11" t="s">
        <v>3456</v>
      </c>
      <c r="E809" s="11" t="s">
        <v>3457</v>
      </c>
      <c r="F809" s="11" t="s">
        <v>1496</v>
      </c>
      <c r="G809" s="11" t="s">
        <v>1497</v>
      </c>
      <c r="H809" s="3"/>
      <c r="I809" s="3"/>
      <c r="J809" s="3"/>
      <c r="K809" s="3"/>
      <c r="L809" s="11" t="s">
        <v>17</v>
      </c>
      <c r="M809" s="3"/>
      <c r="N809" s="11" t="s">
        <v>3458</v>
      </c>
      <c r="O809" s="11"/>
      <c r="P809" s="17" t="s">
        <v>4234</v>
      </c>
    </row>
    <row r="810" spans="1:16" ht="16.5" x14ac:dyDescent="0.35">
      <c r="A810" s="24" t="s">
        <v>4241</v>
      </c>
      <c r="B810" s="26" t="s">
        <v>4460</v>
      </c>
      <c r="C810" s="74">
        <v>195733</v>
      </c>
      <c r="D810" s="11" t="s">
        <v>3459</v>
      </c>
      <c r="E810" s="11" t="s">
        <v>3460</v>
      </c>
      <c r="F810" s="11" t="s">
        <v>1496</v>
      </c>
      <c r="G810" s="11" t="s">
        <v>1497</v>
      </c>
      <c r="H810" s="3"/>
      <c r="I810" s="3"/>
      <c r="J810" s="3"/>
      <c r="K810" s="3"/>
      <c r="L810" s="11" t="s">
        <v>17</v>
      </c>
      <c r="M810" s="3"/>
      <c r="N810" s="11" t="s">
        <v>3461</v>
      </c>
      <c r="O810" s="11"/>
      <c r="P810" s="17" t="s">
        <v>4234</v>
      </c>
    </row>
    <row r="811" spans="1:16" ht="16.5" x14ac:dyDescent="0.35">
      <c r="A811" s="24" t="s">
        <v>4241</v>
      </c>
      <c r="B811" s="26" t="s">
        <v>4460</v>
      </c>
      <c r="C811" s="74">
        <v>195734</v>
      </c>
      <c r="D811" s="11" t="s">
        <v>3406</v>
      </c>
      <c r="E811" s="11" t="s">
        <v>3407</v>
      </c>
      <c r="F811" s="11" t="s">
        <v>1496</v>
      </c>
      <c r="G811" s="11" t="s">
        <v>1497</v>
      </c>
      <c r="H811" s="3"/>
      <c r="I811" s="3"/>
      <c r="J811" s="3"/>
      <c r="K811" s="3"/>
      <c r="L811" s="11" t="s">
        <v>17</v>
      </c>
      <c r="M811" s="3"/>
      <c r="N811" s="11" t="s">
        <v>3462</v>
      </c>
      <c r="O811" s="11"/>
      <c r="P811" s="17" t="s">
        <v>4234</v>
      </c>
    </row>
    <row r="812" spans="1:16" ht="16.5" x14ac:dyDescent="0.35">
      <c r="A812" s="24" t="s">
        <v>4241</v>
      </c>
      <c r="B812" s="26" t="s">
        <v>4460</v>
      </c>
      <c r="C812" s="74">
        <v>195735</v>
      </c>
      <c r="D812" s="11" t="s">
        <v>3463</v>
      </c>
      <c r="E812" s="11" t="s">
        <v>3464</v>
      </c>
      <c r="F812" s="11" t="s">
        <v>1496</v>
      </c>
      <c r="G812" s="11" t="s">
        <v>1497</v>
      </c>
      <c r="H812" s="3"/>
      <c r="I812" s="3"/>
      <c r="J812" s="3"/>
      <c r="K812" s="3"/>
      <c r="L812" s="11" t="s">
        <v>17</v>
      </c>
      <c r="M812" s="3"/>
      <c r="N812" s="11" t="s">
        <v>3465</v>
      </c>
      <c r="O812" s="11"/>
      <c r="P812" s="17" t="s">
        <v>4234</v>
      </c>
    </row>
    <row r="813" spans="1:16" ht="16.5" x14ac:dyDescent="0.35">
      <c r="A813" s="24" t="s">
        <v>4241</v>
      </c>
      <c r="B813" s="26" t="s">
        <v>4461</v>
      </c>
      <c r="C813" s="74">
        <v>195736</v>
      </c>
      <c r="D813" s="11" t="s">
        <v>3466</v>
      </c>
      <c r="E813" s="11" t="s">
        <v>3467</v>
      </c>
      <c r="F813" s="11" t="s">
        <v>1499</v>
      </c>
      <c r="G813" s="11" t="s">
        <v>1500</v>
      </c>
      <c r="H813" s="3"/>
      <c r="I813" s="3"/>
      <c r="J813" s="11">
        <v>97.45</v>
      </c>
      <c r="K813" s="11">
        <v>16.760000000000002</v>
      </c>
      <c r="L813" s="11" t="s">
        <v>17</v>
      </c>
      <c r="M813" s="3"/>
      <c r="N813" s="11" t="s">
        <v>3468</v>
      </c>
      <c r="O813" s="11"/>
      <c r="P813" s="17" t="s">
        <v>4234</v>
      </c>
    </row>
    <row r="814" spans="1:16" ht="16.5" x14ac:dyDescent="0.35">
      <c r="A814" s="24" t="s">
        <v>4241</v>
      </c>
      <c r="B814" s="26" t="s">
        <v>4461</v>
      </c>
      <c r="C814" s="74">
        <v>195737</v>
      </c>
      <c r="D814" s="11" t="s">
        <v>2017</v>
      </c>
      <c r="E814" s="11" t="s">
        <v>2018</v>
      </c>
      <c r="F814" s="11" t="s">
        <v>1499</v>
      </c>
      <c r="G814" s="11" t="s">
        <v>1500</v>
      </c>
      <c r="H814" s="3"/>
      <c r="I814" s="3"/>
      <c r="J814" s="11">
        <v>97.42</v>
      </c>
      <c r="K814" s="11">
        <v>16.760000000000002</v>
      </c>
      <c r="L814" s="11" t="s">
        <v>17</v>
      </c>
      <c r="M814" s="3"/>
      <c r="N814" s="11" t="s">
        <v>3469</v>
      </c>
      <c r="O814" s="11"/>
      <c r="P814" s="17" t="s">
        <v>4234</v>
      </c>
    </row>
    <row r="815" spans="1:16" ht="16.5" x14ac:dyDescent="0.35">
      <c r="A815" s="24" t="s">
        <v>4241</v>
      </c>
      <c r="B815" s="26" t="s">
        <v>4461</v>
      </c>
      <c r="C815" s="74">
        <v>195738</v>
      </c>
      <c r="D815" s="11" t="s">
        <v>3470</v>
      </c>
      <c r="E815" s="11" t="s">
        <v>3471</v>
      </c>
      <c r="F815" s="11" t="s">
        <v>1499</v>
      </c>
      <c r="G815" s="11" t="s">
        <v>1500</v>
      </c>
      <c r="H815" s="3"/>
      <c r="I815" s="3"/>
      <c r="J815" s="3"/>
      <c r="K815" s="3"/>
      <c r="L815" s="11" t="s">
        <v>17</v>
      </c>
      <c r="M815" s="3"/>
      <c r="N815" s="11" t="s">
        <v>3472</v>
      </c>
      <c r="O815" s="11"/>
      <c r="P815" s="17" t="s">
        <v>4234</v>
      </c>
    </row>
    <row r="816" spans="1:16" ht="16.5" x14ac:dyDescent="0.35">
      <c r="A816" s="24" t="s">
        <v>4241</v>
      </c>
      <c r="B816" s="26" t="s">
        <v>4462</v>
      </c>
      <c r="C816" s="74">
        <v>195739</v>
      </c>
      <c r="D816" s="11" t="s">
        <v>1504</v>
      </c>
      <c r="E816" s="11" t="s">
        <v>1505</v>
      </c>
      <c r="F816" s="11" t="s">
        <v>1503</v>
      </c>
      <c r="G816" s="11" t="s">
        <v>1504</v>
      </c>
      <c r="H816" s="3"/>
      <c r="I816" s="3"/>
      <c r="J816" s="11">
        <v>97.54</v>
      </c>
      <c r="K816" s="11">
        <v>16.649999999999999</v>
      </c>
      <c r="L816" s="11" t="s">
        <v>17</v>
      </c>
      <c r="M816" s="3"/>
      <c r="N816" s="11" t="s">
        <v>3473</v>
      </c>
      <c r="O816" s="11"/>
      <c r="P816" s="17" t="s">
        <v>4234</v>
      </c>
    </row>
    <row r="817" spans="1:16" ht="16.5" x14ac:dyDescent="0.35">
      <c r="A817" s="24" t="s">
        <v>4241</v>
      </c>
      <c r="B817" s="26" t="s">
        <v>4462</v>
      </c>
      <c r="C817" s="74">
        <v>195740</v>
      </c>
      <c r="D817" s="11" t="s">
        <v>3217</v>
      </c>
      <c r="E817" s="11" t="s">
        <v>3218</v>
      </c>
      <c r="F817" s="11" t="s">
        <v>1503</v>
      </c>
      <c r="G817" s="11" t="s">
        <v>1504</v>
      </c>
      <c r="H817" s="3"/>
      <c r="I817" s="3"/>
      <c r="J817" s="11">
        <v>97.56</v>
      </c>
      <c r="K817" s="11">
        <v>16.64</v>
      </c>
      <c r="L817" s="11" t="s">
        <v>17</v>
      </c>
      <c r="M817" s="3"/>
      <c r="N817" s="11" t="s">
        <v>3482</v>
      </c>
      <c r="O817" s="11"/>
      <c r="P817" s="17" t="s">
        <v>4234</v>
      </c>
    </row>
    <row r="818" spans="1:16" ht="16.5" x14ac:dyDescent="0.35">
      <c r="A818" s="24" t="s">
        <v>4241</v>
      </c>
      <c r="B818" s="26" t="s">
        <v>4462</v>
      </c>
      <c r="C818" s="74">
        <v>195741</v>
      </c>
      <c r="D818" s="11" t="s">
        <v>3478</v>
      </c>
      <c r="E818" s="11" t="s">
        <v>3479</v>
      </c>
      <c r="F818" s="11" t="s">
        <v>1503</v>
      </c>
      <c r="G818" s="11" t="s">
        <v>1504</v>
      </c>
      <c r="H818" s="3"/>
      <c r="I818" s="3"/>
      <c r="J818" s="11">
        <v>97.56</v>
      </c>
      <c r="K818" s="11">
        <v>16.64</v>
      </c>
      <c r="L818" s="11" t="s">
        <v>17</v>
      </c>
      <c r="M818" s="3"/>
      <c r="N818" s="11" t="s">
        <v>3480</v>
      </c>
      <c r="O818" s="11"/>
      <c r="P818" s="17" t="s">
        <v>4234</v>
      </c>
    </row>
    <row r="819" spans="1:16" ht="16.5" x14ac:dyDescent="0.35">
      <c r="A819" s="24" t="s">
        <v>4241</v>
      </c>
      <c r="B819" s="26" t="s">
        <v>4462</v>
      </c>
      <c r="C819" s="74">
        <v>195742</v>
      </c>
      <c r="D819" s="11" t="s">
        <v>2711</v>
      </c>
      <c r="E819" s="11" t="s">
        <v>2712</v>
      </c>
      <c r="F819" s="11" t="s">
        <v>1503</v>
      </c>
      <c r="G819" s="11" t="s">
        <v>1504</v>
      </c>
      <c r="H819" s="3"/>
      <c r="I819" s="3"/>
      <c r="J819" s="11">
        <v>97.53</v>
      </c>
      <c r="K819" s="11">
        <v>16.649999999999999</v>
      </c>
      <c r="L819" s="11" t="s">
        <v>17</v>
      </c>
      <c r="M819" s="11" t="s">
        <v>2925</v>
      </c>
      <c r="N819" s="11" t="s">
        <v>3481</v>
      </c>
      <c r="O819" s="11"/>
      <c r="P819" s="17" t="s">
        <v>4234</v>
      </c>
    </row>
    <row r="820" spans="1:16" ht="16.5" x14ac:dyDescent="0.35">
      <c r="A820" s="24" t="s">
        <v>4241</v>
      </c>
      <c r="B820" s="26" t="s">
        <v>4462</v>
      </c>
      <c r="C820" s="74">
        <v>195743</v>
      </c>
      <c r="D820" s="11" t="s">
        <v>2972</v>
      </c>
      <c r="E820" s="11" t="s">
        <v>2973</v>
      </c>
      <c r="F820" s="11" t="s">
        <v>1503</v>
      </c>
      <c r="G820" s="11" t="s">
        <v>1504</v>
      </c>
      <c r="H820" s="3"/>
      <c r="I820" s="3"/>
      <c r="J820" s="3"/>
      <c r="K820" s="3"/>
      <c r="L820" s="11" t="s">
        <v>17</v>
      </c>
      <c r="M820" s="3"/>
      <c r="N820" s="11" t="s">
        <v>3477</v>
      </c>
      <c r="O820" s="11"/>
      <c r="P820" s="17" t="s">
        <v>4234</v>
      </c>
    </row>
    <row r="821" spans="1:16" ht="16.5" x14ac:dyDescent="0.35">
      <c r="A821" s="24" t="s">
        <v>4241</v>
      </c>
      <c r="B821" s="26" t="s">
        <v>4462</v>
      </c>
      <c r="C821" s="74">
        <v>195744</v>
      </c>
      <c r="D821" s="11" t="s">
        <v>3474</v>
      </c>
      <c r="E821" s="11" t="s">
        <v>3475</v>
      </c>
      <c r="F821" s="11" t="s">
        <v>1503</v>
      </c>
      <c r="G821" s="11" t="s">
        <v>1504</v>
      </c>
      <c r="H821" s="3"/>
      <c r="I821" s="3"/>
      <c r="J821" s="3"/>
      <c r="K821" s="3"/>
      <c r="L821" s="11" t="s">
        <v>17</v>
      </c>
      <c r="M821" s="3"/>
      <c r="N821" s="11" t="s">
        <v>3476</v>
      </c>
      <c r="O821" s="11"/>
      <c r="P821" s="17" t="s">
        <v>4234</v>
      </c>
    </row>
    <row r="822" spans="1:16" ht="16.5" x14ac:dyDescent="0.35">
      <c r="A822" s="24" t="s">
        <v>4241</v>
      </c>
      <c r="B822" s="26" t="s">
        <v>4463</v>
      </c>
      <c r="C822" s="74">
        <v>195745</v>
      </c>
      <c r="D822" s="11" t="s">
        <v>1508</v>
      </c>
      <c r="E822" s="11" t="s">
        <v>1509</v>
      </c>
      <c r="F822" s="11" t="s">
        <v>1507</v>
      </c>
      <c r="G822" s="11" t="s">
        <v>1508</v>
      </c>
      <c r="H822" s="3"/>
      <c r="I822" s="3"/>
      <c r="J822" s="11">
        <v>97.53</v>
      </c>
      <c r="K822" s="11">
        <v>16.66</v>
      </c>
      <c r="L822" s="11" t="s">
        <v>17</v>
      </c>
      <c r="M822" s="3"/>
      <c r="N822" s="11" t="s">
        <v>3484</v>
      </c>
      <c r="O822" s="11"/>
      <c r="P822" s="17" t="s">
        <v>4234</v>
      </c>
    </row>
    <row r="823" spans="1:16" ht="16.5" x14ac:dyDescent="0.35">
      <c r="A823" s="24" t="s">
        <v>4241</v>
      </c>
      <c r="B823" s="26" t="s">
        <v>4463</v>
      </c>
      <c r="C823" s="74">
        <v>195746</v>
      </c>
      <c r="D823" s="11" t="s">
        <v>1928</v>
      </c>
      <c r="E823" s="11" t="s">
        <v>1929</v>
      </c>
      <c r="F823" s="11" t="s">
        <v>1507</v>
      </c>
      <c r="G823" s="11" t="s">
        <v>1508</v>
      </c>
      <c r="H823" s="3"/>
      <c r="I823" s="3"/>
      <c r="J823" s="11">
        <v>97.53</v>
      </c>
      <c r="K823" s="11">
        <v>16.68</v>
      </c>
      <c r="L823" s="11" t="s">
        <v>17</v>
      </c>
      <c r="M823" s="11" t="s">
        <v>2925</v>
      </c>
      <c r="N823" s="11" t="s">
        <v>3483</v>
      </c>
      <c r="O823" s="11"/>
      <c r="P823" s="17" t="s">
        <v>4234</v>
      </c>
    </row>
    <row r="824" spans="1:16" ht="16.5" x14ac:dyDescent="0.35">
      <c r="A824" s="24" t="s">
        <v>4241</v>
      </c>
      <c r="B824" s="26" t="s">
        <v>4463</v>
      </c>
      <c r="C824" s="74">
        <v>195747</v>
      </c>
      <c r="D824" s="11" t="s">
        <v>3485</v>
      </c>
      <c r="E824" s="11" t="s">
        <v>3486</v>
      </c>
      <c r="F824" s="11" t="s">
        <v>1507</v>
      </c>
      <c r="G824" s="11" t="s">
        <v>1508</v>
      </c>
      <c r="H824" s="3"/>
      <c r="I824" s="3"/>
      <c r="J824" s="11">
        <v>97.56</v>
      </c>
      <c r="K824" s="11">
        <v>16.670000000000002</v>
      </c>
      <c r="L824" s="11" t="s">
        <v>17</v>
      </c>
      <c r="M824" s="3"/>
      <c r="N824" s="11" t="s">
        <v>3487</v>
      </c>
      <c r="O824" s="11"/>
      <c r="P824" s="17" t="s">
        <v>4234</v>
      </c>
    </row>
    <row r="825" spans="1:16" ht="16.5" x14ac:dyDescent="0.35">
      <c r="A825" s="24" t="s">
        <v>4241</v>
      </c>
      <c r="B825" s="26" t="s">
        <v>4464</v>
      </c>
      <c r="C825" s="74">
        <v>195748</v>
      </c>
      <c r="D825" s="11" t="s">
        <v>3488</v>
      </c>
      <c r="E825" s="11" t="s">
        <v>3489</v>
      </c>
      <c r="F825" s="11" t="s">
        <v>1511</v>
      </c>
      <c r="G825" s="11" t="s">
        <v>1512</v>
      </c>
      <c r="H825" s="3"/>
      <c r="I825" s="3"/>
      <c r="J825" s="11">
        <v>97.37</v>
      </c>
      <c r="K825" s="11">
        <v>16.510000000000002</v>
      </c>
      <c r="L825" s="11" t="s">
        <v>17</v>
      </c>
      <c r="M825" s="11" t="s">
        <v>2925</v>
      </c>
      <c r="N825" s="11" t="s">
        <v>3490</v>
      </c>
      <c r="O825" s="11"/>
      <c r="P825" s="17" t="s">
        <v>4234</v>
      </c>
    </row>
    <row r="826" spans="1:16" ht="16.5" x14ac:dyDescent="0.35">
      <c r="A826" s="24" t="s">
        <v>4241</v>
      </c>
      <c r="B826" s="26" t="s">
        <v>4464</v>
      </c>
      <c r="C826" s="74">
        <v>195749</v>
      </c>
      <c r="D826" s="11" t="s">
        <v>1512</v>
      </c>
      <c r="E826" s="11" t="s">
        <v>1513</v>
      </c>
      <c r="F826" s="11" t="s">
        <v>1511</v>
      </c>
      <c r="G826" s="11" t="s">
        <v>1512</v>
      </c>
      <c r="H826" s="3"/>
      <c r="I826" s="3"/>
      <c r="J826" s="11">
        <v>97.37</v>
      </c>
      <c r="K826" s="11">
        <v>16.510000000000002</v>
      </c>
      <c r="L826" s="11" t="s">
        <v>17</v>
      </c>
      <c r="M826" s="11" t="s">
        <v>2925</v>
      </c>
      <c r="N826" s="11" t="s">
        <v>3491</v>
      </c>
      <c r="O826" s="11"/>
      <c r="P826" s="17" t="s">
        <v>4234</v>
      </c>
    </row>
    <row r="827" spans="1:16" ht="16.5" x14ac:dyDescent="0.35">
      <c r="A827" s="24" t="s">
        <v>4241</v>
      </c>
      <c r="B827" s="26" t="s">
        <v>7194</v>
      </c>
      <c r="C827" s="74">
        <v>195750</v>
      </c>
      <c r="D827" s="11" t="s">
        <v>3233</v>
      </c>
      <c r="E827" s="11" t="s">
        <v>2413</v>
      </c>
      <c r="F827" s="11" t="s">
        <v>1515</v>
      </c>
      <c r="G827" s="11" t="s">
        <v>1516</v>
      </c>
      <c r="H827" s="3"/>
      <c r="I827" s="3"/>
      <c r="J827" s="3"/>
      <c r="K827" s="3"/>
      <c r="L827" s="11" t="s">
        <v>17</v>
      </c>
      <c r="M827" s="3"/>
      <c r="N827" s="11" t="s">
        <v>7439</v>
      </c>
      <c r="O827" s="11"/>
      <c r="P827" s="17" t="s">
        <v>4234</v>
      </c>
    </row>
    <row r="828" spans="1:16" ht="16.5" x14ac:dyDescent="0.35">
      <c r="A828" s="24" t="s">
        <v>4241</v>
      </c>
      <c r="B828" s="26" t="s">
        <v>7194</v>
      </c>
      <c r="C828" s="74">
        <v>195751</v>
      </c>
      <c r="D828" s="11" t="s">
        <v>3229</v>
      </c>
      <c r="E828" s="11" t="s">
        <v>3230</v>
      </c>
      <c r="F828" s="11" t="s">
        <v>1515</v>
      </c>
      <c r="G828" s="11" t="s">
        <v>1516</v>
      </c>
      <c r="H828" s="3"/>
      <c r="I828" s="3"/>
      <c r="J828" s="11">
        <v>97.6</v>
      </c>
      <c r="K828" s="11">
        <v>16.559999999999999</v>
      </c>
      <c r="L828" s="11" t="s">
        <v>17</v>
      </c>
      <c r="M828" s="3"/>
      <c r="N828" s="11" t="s">
        <v>7440</v>
      </c>
      <c r="O828" s="11"/>
      <c r="P828" s="17" t="s">
        <v>4234</v>
      </c>
    </row>
    <row r="829" spans="1:16" ht="16.5" x14ac:dyDescent="0.35">
      <c r="A829" s="24" t="s">
        <v>4241</v>
      </c>
      <c r="B829" s="26" t="s">
        <v>7194</v>
      </c>
      <c r="C829" s="74">
        <v>195752</v>
      </c>
      <c r="D829" s="11" t="s">
        <v>3492</v>
      </c>
      <c r="E829" s="11" t="s">
        <v>3493</v>
      </c>
      <c r="F829" s="11" t="s">
        <v>1515</v>
      </c>
      <c r="G829" s="11" t="s">
        <v>1516</v>
      </c>
      <c r="H829" s="3"/>
      <c r="I829" s="3"/>
      <c r="J829" s="11">
        <v>97.6</v>
      </c>
      <c r="K829" s="11">
        <v>16.55</v>
      </c>
      <c r="L829" s="11" t="s">
        <v>17</v>
      </c>
      <c r="M829" s="3"/>
      <c r="N829" s="11" t="s">
        <v>7441</v>
      </c>
      <c r="O829" s="11"/>
      <c r="P829" s="17" t="s">
        <v>4234</v>
      </c>
    </row>
    <row r="830" spans="1:16" ht="16.5" x14ac:dyDescent="0.35">
      <c r="A830" s="24" t="s">
        <v>4241</v>
      </c>
      <c r="B830" s="26" t="s">
        <v>7194</v>
      </c>
      <c r="C830" s="74">
        <v>195753</v>
      </c>
      <c r="D830" s="11" t="s">
        <v>3494</v>
      </c>
      <c r="E830" s="11" t="s">
        <v>3495</v>
      </c>
      <c r="F830" s="11" t="s">
        <v>1515</v>
      </c>
      <c r="G830" s="11" t="s">
        <v>1516</v>
      </c>
      <c r="H830" s="3"/>
      <c r="I830" s="3"/>
      <c r="J830" s="11">
        <v>97.59</v>
      </c>
      <c r="K830" s="11">
        <v>16.57</v>
      </c>
      <c r="L830" s="11" t="s">
        <v>17</v>
      </c>
      <c r="M830" s="3"/>
      <c r="N830" s="11" t="s">
        <v>7442</v>
      </c>
      <c r="O830" s="11"/>
      <c r="P830" s="17" t="s">
        <v>4234</v>
      </c>
    </row>
    <row r="831" spans="1:16" ht="16.5" x14ac:dyDescent="0.35">
      <c r="A831" s="24" t="s">
        <v>4241</v>
      </c>
      <c r="B831" s="26" t="s">
        <v>4465</v>
      </c>
      <c r="C831" s="74">
        <v>195754</v>
      </c>
      <c r="D831" s="11" t="s">
        <v>1520</v>
      </c>
      <c r="E831" s="11" t="s">
        <v>1521</v>
      </c>
      <c r="F831" s="11" t="s">
        <v>1519</v>
      </c>
      <c r="G831" s="11" t="s">
        <v>1520</v>
      </c>
      <c r="H831" s="3"/>
      <c r="I831" s="3"/>
      <c r="J831" s="11">
        <v>97.57</v>
      </c>
      <c r="K831" s="11">
        <v>16.63</v>
      </c>
      <c r="L831" s="11" t="s">
        <v>17</v>
      </c>
      <c r="M831" s="3"/>
      <c r="N831" s="11" t="s">
        <v>3496</v>
      </c>
      <c r="O831" s="11"/>
      <c r="P831" s="17" t="s">
        <v>4234</v>
      </c>
    </row>
    <row r="832" spans="1:16" ht="16.5" x14ac:dyDescent="0.35">
      <c r="A832" s="24" t="s">
        <v>4241</v>
      </c>
      <c r="B832" s="26" t="s">
        <v>4466</v>
      </c>
      <c r="C832" s="74">
        <v>195755</v>
      </c>
      <c r="D832" s="11" t="s">
        <v>1524</v>
      </c>
      <c r="E832" s="11" t="s">
        <v>1525</v>
      </c>
      <c r="F832" s="11" t="s">
        <v>1523</v>
      </c>
      <c r="G832" s="11" t="s">
        <v>1524</v>
      </c>
      <c r="H832" s="3"/>
      <c r="I832" s="3"/>
      <c r="J832" s="11">
        <v>97.61</v>
      </c>
      <c r="K832" s="11">
        <v>16.61</v>
      </c>
      <c r="L832" s="11" t="s">
        <v>17</v>
      </c>
      <c r="M832" s="3"/>
      <c r="N832" s="11" t="s">
        <v>3497</v>
      </c>
      <c r="O832" s="11"/>
      <c r="P832" s="17" t="s">
        <v>4234</v>
      </c>
    </row>
    <row r="833" spans="1:16" ht="16.5" x14ac:dyDescent="0.35">
      <c r="A833" s="24" t="s">
        <v>4241</v>
      </c>
      <c r="B833" s="26" t="s">
        <v>4466</v>
      </c>
      <c r="C833" s="74">
        <v>195756</v>
      </c>
      <c r="D833" s="11" t="s">
        <v>1788</v>
      </c>
      <c r="E833" s="11" t="s">
        <v>1789</v>
      </c>
      <c r="F833" s="11" t="s">
        <v>1523</v>
      </c>
      <c r="G833" s="11" t="s">
        <v>1524</v>
      </c>
      <c r="H833" s="3"/>
      <c r="I833" s="3"/>
      <c r="J833" s="11">
        <v>97.57</v>
      </c>
      <c r="K833" s="11">
        <v>16.61</v>
      </c>
      <c r="L833" s="11" t="s">
        <v>17</v>
      </c>
      <c r="M833" s="3"/>
      <c r="N833" s="11" t="s">
        <v>3498</v>
      </c>
      <c r="O833" s="11"/>
      <c r="P833" s="17" t="s">
        <v>4234</v>
      </c>
    </row>
    <row r="834" spans="1:16" ht="16.5" x14ac:dyDescent="0.35">
      <c r="A834" s="24" t="s">
        <v>4241</v>
      </c>
      <c r="B834" s="26" t="s">
        <v>4467</v>
      </c>
      <c r="C834" s="74">
        <v>195757</v>
      </c>
      <c r="D834" s="11" t="s">
        <v>1528</v>
      </c>
      <c r="E834" s="11" t="s">
        <v>1529</v>
      </c>
      <c r="F834" s="11" t="s">
        <v>1527</v>
      </c>
      <c r="G834" s="11" t="s">
        <v>1528</v>
      </c>
      <c r="H834" s="3"/>
      <c r="I834" s="3"/>
      <c r="J834" s="11">
        <v>97.52</v>
      </c>
      <c r="K834" s="11">
        <v>16.55</v>
      </c>
      <c r="L834" s="11" t="s">
        <v>17</v>
      </c>
      <c r="M834" s="3"/>
      <c r="N834" s="11" t="s">
        <v>3499</v>
      </c>
      <c r="O834" s="11"/>
      <c r="P834" s="17" t="s">
        <v>4234</v>
      </c>
    </row>
    <row r="835" spans="1:16" ht="16.5" x14ac:dyDescent="0.35">
      <c r="A835" s="24" t="s">
        <v>4241</v>
      </c>
      <c r="B835" s="26" t="s">
        <v>4468</v>
      </c>
      <c r="C835" s="74">
        <v>195758</v>
      </c>
      <c r="D835" s="11" t="s">
        <v>1532</v>
      </c>
      <c r="E835" s="11" t="s">
        <v>68</v>
      </c>
      <c r="F835" s="11" t="s">
        <v>1531</v>
      </c>
      <c r="G835" s="11" t="s">
        <v>1532</v>
      </c>
      <c r="H835" s="3"/>
      <c r="I835" s="3"/>
      <c r="J835" s="11">
        <v>97.62</v>
      </c>
      <c r="K835" s="11">
        <v>16.64</v>
      </c>
      <c r="L835" s="11" t="s">
        <v>17</v>
      </c>
      <c r="M835" s="3"/>
      <c r="N835" s="11" t="s">
        <v>3500</v>
      </c>
      <c r="O835" s="11"/>
      <c r="P835" s="17" t="s">
        <v>4234</v>
      </c>
    </row>
    <row r="836" spans="1:16" ht="16.5" x14ac:dyDescent="0.35">
      <c r="A836" s="24" t="s">
        <v>4241</v>
      </c>
      <c r="B836" s="26" t="s">
        <v>4468</v>
      </c>
      <c r="C836" s="74">
        <v>195759</v>
      </c>
      <c r="D836" s="11" t="s">
        <v>3501</v>
      </c>
      <c r="E836" s="11" t="s">
        <v>3502</v>
      </c>
      <c r="F836" s="11" t="s">
        <v>1531</v>
      </c>
      <c r="G836" s="11" t="s">
        <v>1532</v>
      </c>
      <c r="H836" s="3"/>
      <c r="I836" s="3"/>
      <c r="J836" s="3"/>
      <c r="K836" s="3"/>
      <c r="L836" s="11" t="s">
        <v>17</v>
      </c>
      <c r="M836" s="3"/>
      <c r="N836" s="11" t="s">
        <v>3503</v>
      </c>
      <c r="O836" s="11"/>
      <c r="P836" s="17" t="s">
        <v>4234</v>
      </c>
    </row>
    <row r="837" spans="1:16" ht="16.5" x14ac:dyDescent="0.35">
      <c r="A837" s="24" t="s">
        <v>4241</v>
      </c>
      <c r="B837" s="26" t="s">
        <v>4468</v>
      </c>
      <c r="C837" s="74">
        <v>195760</v>
      </c>
      <c r="D837" s="11" t="s">
        <v>3504</v>
      </c>
      <c r="E837" s="11" t="s">
        <v>2951</v>
      </c>
      <c r="F837" s="11" t="s">
        <v>1531</v>
      </c>
      <c r="G837" s="11" t="s">
        <v>1532</v>
      </c>
      <c r="H837" s="3"/>
      <c r="I837" s="3"/>
      <c r="J837" s="3"/>
      <c r="K837" s="3"/>
      <c r="L837" s="11" t="s">
        <v>17</v>
      </c>
      <c r="M837" s="3"/>
      <c r="N837" s="11" t="s">
        <v>3505</v>
      </c>
      <c r="O837" s="11"/>
      <c r="P837" s="17" t="s">
        <v>4234</v>
      </c>
    </row>
    <row r="838" spans="1:16" ht="16.5" x14ac:dyDescent="0.35">
      <c r="A838" s="24" t="s">
        <v>4241</v>
      </c>
      <c r="B838" s="26" t="s">
        <v>4469</v>
      </c>
      <c r="C838" s="74">
        <v>195761</v>
      </c>
      <c r="D838" s="11" t="s">
        <v>876</v>
      </c>
      <c r="E838" s="11" t="s">
        <v>877</v>
      </c>
      <c r="F838" s="11" t="s">
        <v>1534</v>
      </c>
      <c r="G838" s="11" t="s">
        <v>876</v>
      </c>
      <c r="H838" s="3"/>
      <c r="I838" s="3"/>
      <c r="J838" s="11">
        <v>97.58</v>
      </c>
      <c r="K838" s="11">
        <v>16.690000000000001</v>
      </c>
      <c r="L838" s="11" t="s">
        <v>17</v>
      </c>
      <c r="M838" s="3"/>
      <c r="N838" s="11" t="s">
        <v>3506</v>
      </c>
      <c r="O838" s="11"/>
      <c r="P838" s="17" t="s">
        <v>4234</v>
      </c>
    </row>
    <row r="839" spans="1:16" ht="16.5" x14ac:dyDescent="0.35">
      <c r="A839" s="24" t="s">
        <v>4241</v>
      </c>
      <c r="B839" s="26" t="s">
        <v>4469</v>
      </c>
      <c r="C839" s="74">
        <v>195762</v>
      </c>
      <c r="D839" s="11" t="s">
        <v>3507</v>
      </c>
      <c r="E839" s="11" t="s">
        <v>3508</v>
      </c>
      <c r="F839" s="11" t="s">
        <v>1534</v>
      </c>
      <c r="G839" s="11" t="s">
        <v>876</v>
      </c>
      <c r="H839" s="3"/>
      <c r="I839" s="3"/>
      <c r="J839" s="11">
        <v>97.59</v>
      </c>
      <c r="K839" s="11">
        <v>16.670000000000002</v>
      </c>
      <c r="L839" s="11" t="s">
        <v>17</v>
      </c>
      <c r="M839" s="3"/>
      <c r="N839" s="11" t="s">
        <v>3509</v>
      </c>
      <c r="O839" s="11"/>
      <c r="P839" s="17" t="s">
        <v>4234</v>
      </c>
    </row>
    <row r="840" spans="1:16" ht="16.5" x14ac:dyDescent="0.35">
      <c r="A840" s="24" t="s">
        <v>4241</v>
      </c>
      <c r="B840" s="26" t="s">
        <v>4469</v>
      </c>
      <c r="C840" s="74">
        <v>195763</v>
      </c>
      <c r="D840" s="11" t="s">
        <v>3510</v>
      </c>
      <c r="E840" s="11" t="s">
        <v>3511</v>
      </c>
      <c r="F840" s="11" t="s">
        <v>1534</v>
      </c>
      <c r="G840" s="11" t="s">
        <v>876</v>
      </c>
      <c r="H840" s="3"/>
      <c r="I840" s="3"/>
      <c r="J840" s="11">
        <v>97.58</v>
      </c>
      <c r="K840" s="11">
        <v>16.68</v>
      </c>
      <c r="L840" s="11" t="s">
        <v>17</v>
      </c>
      <c r="M840" s="3"/>
      <c r="N840" s="11" t="s">
        <v>3512</v>
      </c>
      <c r="O840" s="11"/>
      <c r="P840" s="17" t="s">
        <v>4234</v>
      </c>
    </row>
    <row r="841" spans="1:16" ht="16.5" x14ac:dyDescent="0.35">
      <c r="A841" s="24" t="s">
        <v>4241</v>
      </c>
      <c r="B841" s="26" t="s">
        <v>4469</v>
      </c>
      <c r="C841" s="74">
        <v>195764</v>
      </c>
      <c r="D841" s="11" t="s">
        <v>3513</v>
      </c>
      <c r="E841" s="11" t="s">
        <v>3514</v>
      </c>
      <c r="F841" s="11" t="s">
        <v>1534</v>
      </c>
      <c r="G841" s="11" t="s">
        <v>876</v>
      </c>
      <c r="H841" s="3"/>
      <c r="I841" s="3"/>
      <c r="J841" s="3"/>
      <c r="K841" s="3"/>
      <c r="L841" s="11" t="s">
        <v>17</v>
      </c>
      <c r="M841" s="3"/>
      <c r="N841" s="11" t="s">
        <v>3515</v>
      </c>
      <c r="O841" s="11"/>
      <c r="P841" s="17" t="s">
        <v>4234</v>
      </c>
    </row>
    <row r="842" spans="1:16" ht="16.5" x14ac:dyDescent="0.35">
      <c r="A842" s="24" t="s">
        <v>4241</v>
      </c>
      <c r="B842" s="26" t="s">
        <v>4469</v>
      </c>
      <c r="C842" s="74">
        <v>195765</v>
      </c>
      <c r="D842" s="11" t="s">
        <v>3516</v>
      </c>
      <c r="E842" s="11" t="s">
        <v>3517</v>
      </c>
      <c r="F842" s="11" t="s">
        <v>1534</v>
      </c>
      <c r="G842" s="11" t="s">
        <v>876</v>
      </c>
      <c r="H842" s="3"/>
      <c r="I842" s="3"/>
      <c r="J842" s="3"/>
      <c r="K842" s="3"/>
      <c r="L842" s="11" t="s">
        <v>17</v>
      </c>
      <c r="M842" s="3"/>
      <c r="N842" s="11" t="s">
        <v>3518</v>
      </c>
      <c r="O842" s="11"/>
      <c r="P842" s="17" t="s">
        <v>4234</v>
      </c>
    </row>
    <row r="843" spans="1:16" ht="16.5" x14ac:dyDescent="0.35">
      <c r="A843" s="24" t="s">
        <v>4241</v>
      </c>
      <c r="B843" s="26" t="s">
        <v>7195</v>
      </c>
      <c r="C843" s="74">
        <v>195766</v>
      </c>
      <c r="D843" s="11" t="s">
        <v>1536</v>
      </c>
      <c r="E843" s="11" t="s">
        <v>1537</v>
      </c>
      <c r="F843" s="11" t="s">
        <v>7196</v>
      </c>
      <c r="G843" s="11" t="s">
        <v>1536</v>
      </c>
      <c r="H843" s="3"/>
      <c r="I843" s="3"/>
      <c r="J843" s="11">
        <v>97.51</v>
      </c>
      <c r="K843" s="11">
        <v>16.75</v>
      </c>
      <c r="L843" s="11" t="s">
        <v>17</v>
      </c>
      <c r="M843" s="3"/>
      <c r="N843" s="11" t="s">
        <v>7443</v>
      </c>
      <c r="O843" s="11"/>
      <c r="P843" s="17" t="s">
        <v>4234</v>
      </c>
    </row>
    <row r="844" spans="1:16" ht="16.5" x14ac:dyDescent="0.35">
      <c r="A844" s="24" t="s">
        <v>4241</v>
      </c>
      <c r="B844" s="26" t="s">
        <v>7195</v>
      </c>
      <c r="C844" s="74">
        <v>195767</v>
      </c>
      <c r="D844" s="11" t="s">
        <v>3523</v>
      </c>
      <c r="E844" s="11" t="s">
        <v>3524</v>
      </c>
      <c r="F844" s="11" t="s">
        <v>7196</v>
      </c>
      <c r="G844" s="11" t="s">
        <v>1536</v>
      </c>
      <c r="H844" s="3"/>
      <c r="I844" s="3"/>
      <c r="J844" s="11">
        <v>97.5</v>
      </c>
      <c r="K844" s="11">
        <v>16.760000000000002</v>
      </c>
      <c r="L844" s="11" t="s">
        <v>17</v>
      </c>
      <c r="M844" s="3"/>
      <c r="N844" s="11" t="s">
        <v>7444</v>
      </c>
      <c r="O844" s="11"/>
      <c r="P844" s="17" t="s">
        <v>4234</v>
      </c>
    </row>
    <row r="845" spans="1:16" ht="16.5" x14ac:dyDescent="0.35">
      <c r="A845" s="24" t="s">
        <v>4241</v>
      </c>
      <c r="B845" s="26" t="s">
        <v>7195</v>
      </c>
      <c r="C845" s="74">
        <v>195768</v>
      </c>
      <c r="D845" s="11" t="s">
        <v>3521</v>
      </c>
      <c r="E845" s="11" t="s">
        <v>3522</v>
      </c>
      <c r="F845" s="11" t="s">
        <v>7196</v>
      </c>
      <c r="G845" s="11" t="s">
        <v>1536</v>
      </c>
      <c r="H845" s="3"/>
      <c r="I845" s="3"/>
      <c r="J845" s="3"/>
      <c r="K845" s="3"/>
      <c r="L845" s="11" t="s">
        <v>17</v>
      </c>
      <c r="M845" s="3"/>
      <c r="N845" s="11" t="s">
        <v>7445</v>
      </c>
      <c r="O845" s="11"/>
      <c r="P845" s="17" t="s">
        <v>4234</v>
      </c>
    </row>
    <row r="846" spans="1:16" ht="16.5" x14ac:dyDescent="0.35">
      <c r="A846" s="24" t="s">
        <v>4241</v>
      </c>
      <c r="B846" s="26" t="s">
        <v>7195</v>
      </c>
      <c r="C846" s="74">
        <v>195769</v>
      </c>
      <c r="D846" s="11" t="s">
        <v>3519</v>
      </c>
      <c r="E846" s="11" t="s">
        <v>3520</v>
      </c>
      <c r="F846" s="11" t="s">
        <v>7196</v>
      </c>
      <c r="G846" s="11" t="s">
        <v>1536</v>
      </c>
      <c r="H846" s="3"/>
      <c r="I846" s="3"/>
      <c r="J846" s="3"/>
      <c r="K846" s="3"/>
      <c r="L846" s="11" t="s">
        <v>17</v>
      </c>
      <c r="M846" s="3"/>
      <c r="N846" s="11" t="s">
        <v>7446</v>
      </c>
      <c r="O846" s="11"/>
      <c r="P846" s="17" t="s">
        <v>4234</v>
      </c>
    </row>
    <row r="847" spans="1:16" ht="16.5" x14ac:dyDescent="0.35">
      <c r="A847" s="24" t="s">
        <v>4241</v>
      </c>
      <c r="B847" s="26" t="s">
        <v>7195</v>
      </c>
      <c r="C847" s="74">
        <v>195770</v>
      </c>
      <c r="D847" s="11" t="s">
        <v>2711</v>
      </c>
      <c r="E847" s="11" t="s">
        <v>2712</v>
      </c>
      <c r="F847" s="11" t="s">
        <v>7196</v>
      </c>
      <c r="G847" s="11" t="s">
        <v>1536</v>
      </c>
      <c r="H847" s="3"/>
      <c r="I847" s="3"/>
      <c r="J847" s="3"/>
      <c r="K847" s="3"/>
      <c r="L847" s="11" t="s">
        <v>17</v>
      </c>
      <c r="M847" s="3"/>
      <c r="N847" s="11" t="s">
        <v>7447</v>
      </c>
      <c r="O847" s="11"/>
      <c r="P847" s="17" t="s">
        <v>4234</v>
      </c>
    </row>
    <row r="848" spans="1:16" ht="16.5" x14ac:dyDescent="0.35">
      <c r="A848" s="24" t="s">
        <v>4241</v>
      </c>
      <c r="B848" s="26" t="s">
        <v>4470</v>
      </c>
      <c r="C848" s="74">
        <v>195771</v>
      </c>
      <c r="D848" s="11" t="s">
        <v>1539</v>
      </c>
      <c r="E848" s="11" t="s">
        <v>1540</v>
      </c>
      <c r="F848" s="11" t="s">
        <v>1538</v>
      </c>
      <c r="G848" s="11" t="s">
        <v>1539</v>
      </c>
      <c r="H848" s="3"/>
      <c r="I848" s="3"/>
      <c r="J848" s="11">
        <v>97.57</v>
      </c>
      <c r="K848" s="11">
        <v>16.579999999999998</v>
      </c>
      <c r="L848" s="11" t="s">
        <v>17</v>
      </c>
      <c r="M848" s="3"/>
      <c r="N848" s="11" t="s">
        <v>3525</v>
      </c>
      <c r="O848" s="11"/>
      <c r="P848" s="17" t="s">
        <v>4234</v>
      </c>
    </row>
    <row r="849" spans="1:16" ht="16.5" x14ac:dyDescent="0.35">
      <c r="A849" s="24" t="s">
        <v>4241</v>
      </c>
      <c r="B849" s="26" t="s">
        <v>4470</v>
      </c>
      <c r="C849" s="74">
        <v>195772</v>
      </c>
      <c r="D849" s="11" t="s">
        <v>3526</v>
      </c>
      <c r="E849" s="11" t="s">
        <v>3527</v>
      </c>
      <c r="F849" s="11" t="s">
        <v>1538</v>
      </c>
      <c r="G849" s="11" t="s">
        <v>1539</v>
      </c>
      <c r="H849" s="3"/>
      <c r="I849" s="3"/>
      <c r="J849" s="11">
        <v>97.56</v>
      </c>
      <c r="K849" s="11">
        <v>16.579999999999998</v>
      </c>
      <c r="L849" s="11" t="s">
        <v>17</v>
      </c>
      <c r="M849" s="3"/>
      <c r="N849" s="11" t="s">
        <v>3528</v>
      </c>
      <c r="O849" s="11"/>
      <c r="P849" s="17" t="s">
        <v>4234</v>
      </c>
    </row>
    <row r="850" spans="1:16" ht="16.5" x14ac:dyDescent="0.35">
      <c r="A850" s="24" t="s">
        <v>4241</v>
      </c>
      <c r="B850" s="26" t="s">
        <v>4470</v>
      </c>
      <c r="C850" s="74">
        <v>195773</v>
      </c>
      <c r="D850" s="11" t="s">
        <v>3529</v>
      </c>
      <c r="E850" s="11" t="s">
        <v>3530</v>
      </c>
      <c r="F850" s="11" t="s">
        <v>1538</v>
      </c>
      <c r="G850" s="11" t="s">
        <v>1539</v>
      </c>
      <c r="H850" s="3"/>
      <c r="I850" s="3"/>
      <c r="J850" s="11">
        <v>97.58</v>
      </c>
      <c r="K850" s="11">
        <v>16.57</v>
      </c>
      <c r="L850" s="11" t="s">
        <v>17</v>
      </c>
      <c r="M850" s="3"/>
      <c r="N850" s="11" t="s">
        <v>3531</v>
      </c>
      <c r="O850" s="11"/>
      <c r="P850" s="17" t="s">
        <v>4234</v>
      </c>
    </row>
    <row r="851" spans="1:16" ht="16.5" x14ac:dyDescent="0.35">
      <c r="A851" s="24" t="s">
        <v>4241</v>
      </c>
      <c r="B851" s="26" t="s">
        <v>4470</v>
      </c>
      <c r="C851" s="74">
        <v>195774</v>
      </c>
      <c r="D851" s="11" t="s">
        <v>3532</v>
      </c>
      <c r="E851" s="11" t="s">
        <v>3533</v>
      </c>
      <c r="F851" s="11" t="s">
        <v>1538</v>
      </c>
      <c r="G851" s="11" t="s">
        <v>1539</v>
      </c>
      <c r="H851" s="3"/>
      <c r="I851" s="3"/>
      <c r="J851" s="11">
        <v>97.58</v>
      </c>
      <c r="K851" s="11">
        <v>16.559999999999999</v>
      </c>
      <c r="L851" s="11" t="s">
        <v>17</v>
      </c>
      <c r="M851" s="3"/>
      <c r="N851" s="11" t="s">
        <v>3534</v>
      </c>
      <c r="O851" s="11"/>
      <c r="P851" s="17" t="s">
        <v>4234</v>
      </c>
    </row>
    <row r="852" spans="1:16" ht="16.5" x14ac:dyDescent="0.35">
      <c r="A852" s="24" t="s">
        <v>4241</v>
      </c>
      <c r="B852" s="26" t="s">
        <v>4470</v>
      </c>
      <c r="C852" s="74">
        <v>195775</v>
      </c>
      <c r="D852" s="11" t="s">
        <v>3535</v>
      </c>
      <c r="E852" s="11" t="s">
        <v>3536</v>
      </c>
      <c r="F852" s="11" t="s">
        <v>1538</v>
      </c>
      <c r="G852" s="11" t="s">
        <v>1539</v>
      </c>
      <c r="H852" s="3"/>
      <c r="I852" s="3"/>
      <c r="J852" s="11">
        <v>97.58</v>
      </c>
      <c r="K852" s="11">
        <v>16.55</v>
      </c>
      <c r="L852" s="11" t="s">
        <v>17</v>
      </c>
      <c r="M852" s="3"/>
      <c r="N852" s="11" t="s">
        <v>3537</v>
      </c>
      <c r="O852" s="11"/>
      <c r="P852" s="17" t="s">
        <v>4234</v>
      </c>
    </row>
    <row r="853" spans="1:16" ht="16.5" x14ac:dyDescent="0.35">
      <c r="A853" s="24" t="s">
        <v>4241</v>
      </c>
      <c r="B853" s="26" t="s">
        <v>4470</v>
      </c>
      <c r="C853" s="74">
        <v>195776</v>
      </c>
      <c r="D853" s="11" t="s">
        <v>3538</v>
      </c>
      <c r="E853" s="11" t="s">
        <v>3539</v>
      </c>
      <c r="F853" s="11" t="s">
        <v>1538</v>
      </c>
      <c r="G853" s="11" t="s">
        <v>1539</v>
      </c>
      <c r="H853" s="3"/>
      <c r="I853" s="3"/>
      <c r="J853" s="3"/>
      <c r="K853" s="3"/>
      <c r="L853" s="11" t="s">
        <v>17</v>
      </c>
      <c r="M853" s="3"/>
      <c r="N853" s="11" t="s">
        <v>3540</v>
      </c>
      <c r="O853" s="11"/>
      <c r="P853" s="17" t="s">
        <v>4234</v>
      </c>
    </row>
    <row r="854" spans="1:16" ht="16.5" x14ac:dyDescent="0.35">
      <c r="A854" s="24" t="s">
        <v>4241</v>
      </c>
      <c r="B854" s="26" t="s">
        <v>4471</v>
      </c>
      <c r="C854" s="74">
        <v>195777</v>
      </c>
      <c r="D854" s="11" t="s">
        <v>826</v>
      </c>
      <c r="E854" s="11" t="s">
        <v>827</v>
      </c>
      <c r="F854" s="11" t="s">
        <v>1542</v>
      </c>
      <c r="G854" s="11" t="s">
        <v>826</v>
      </c>
      <c r="H854" s="3"/>
      <c r="I854" s="3"/>
      <c r="J854" s="11">
        <v>97.55</v>
      </c>
      <c r="K854" s="11">
        <v>16.73</v>
      </c>
      <c r="L854" s="11" t="s">
        <v>17</v>
      </c>
      <c r="M854" s="3"/>
      <c r="N854" s="11" t="s">
        <v>3541</v>
      </c>
      <c r="O854" s="11"/>
      <c r="P854" s="17" t="s">
        <v>4234</v>
      </c>
    </row>
    <row r="855" spans="1:16" ht="16.5" x14ac:dyDescent="0.35">
      <c r="A855" s="24" t="s">
        <v>4241</v>
      </c>
      <c r="B855" s="26" t="s">
        <v>4471</v>
      </c>
      <c r="C855" s="74">
        <v>195778</v>
      </c>
      <c r="D855" s="11" t="s">
        <v>3542</v>
      </c>
      <c r="E855" s="11" t="s">
        <v>3543</v>
      </c>
      <c r="F855" s="11" t="s">
        <v>1542</v>
      </c>
      <c r="G855" s="11" t="s">
        <v>826</v>
      </c>
      <c r="H855" s="3"/>
      <c r="I855" s="3"/>
      <c r="J855" s="11">
        <v>97.54</v>
      </c>
      <c r="K855" s="11">
        <v>16.72</v>
      </c>
      <c r="L855" s="11" t="s">
        <v>17</v>
      </c>
      <c r="M855" s="3"/>
      <c r="N855" s="11" t="s">
        <v>3544</v>
      </c>
      <c r="O855" s="11"/>
      <c r="P855" s="17" t="s">
        <v>4234</v>
      </c>
    </row>
    <row r="856" spans="1:16" ht="16.5" x14ac:dyDescent="0.35">
      <c r="A856" s="24" t="s">
        <v>4241</v>
      </c>
      <c r="B856" s="26" t="s">
        <v>4471</v>
      </c>
      <c r="C856" s="74">
        <v>195779</v>
      </c>
      <c r="D856" s="11" t="s">
        <v>696</v>
      </c>
      <c r="E856" s="11" t="s">
        <v>697</v>
      </c>
      <c r="F856" s="11" t="s">
        <v>1542</v>
      </c>
      <c r="G856" s="11" t="s">
        <v>826</v>
      </c>
      <c r="H856" s="3"/>
      <c r="I856" s="3"/>
      <c r="J856" s="3"/>
      <c r="K856" s="3"/>
      <c r="L856" s="11" t="s">
        <v>17</v>
      </c>
      <c r="M856" s="3"/>
      <c r="N856" s="11" t="s">
        <v>3545</v>
      </c>
      <c r="O856" s="11"/>
      <c r="P856" s="17" t="s">
        <v>4234</v>
      </c>
    </row>
    <row r="857" spans="1:16" ht="16.5" x14ac:dyDescent="0.35">
      <c r="A857" s="24" t="s">
        <v>4241</v>
      </c>
      <c r="B857" s="26" t="s">
        <v>4472</v>
      </c>
      <c r="C857" s="74">
        <v>195780</v>
      </c>
      <c r="D857" s="11" t="s">
        <v>1545</v>
      </c>
      <c r="E857" s="11" t="s">
        <v>1546</v>
      </c>
      <c r="F857" s="11" t="s">
        <v>1544</v>
      </c>
      <c r="G857" s="11" t="s">
        <v>1545</v>
      </c>
      <c r="H857" s="3"/>
      <c r="I857" s="3"/>
      <c r="J857" s="11">
        <v>97.4</v>
      </c>
      <c r="K857" s="11">
        <v>16.54</v>
      </c>
      <c r="L857" s="11" t="s">
        <v>17</v>
      </c>
      <c r="M857" s="3"/>
      <c r="N857" s="11" t="s">
        <v>3546</v>
      </c>
      <c r="O857" s="11"/>
      <c r="P857" s="17" t="s">
        <v>4234</v>
      </c>
    </row>
    <row r="858" spans="1:16" ht="16.5" x14ac:dyDescent="0.35">
      <c r="A858" s="24" t="s">
        <v>4241</v>
      </c>
      <c r="B858" s="26" t="s">
        <v>7198</v>
      </c>
      <c r="C858" s="74">
        <v>195781</v>
      </c>
      <c r="D858" s="11" t="s">
        <v>3569</v>
      </c>
      <c r="E858" s="11" t="s">
        <v>3570</v>
      </c>
      <c r="F858" s="11" t="s">
        <v>1548</v>
      </c>
      <c r="G858" s="11" t="s">
        <v>1549</v>
      </c>
      <c r="H858" s="3"/>
      <c r="I858" s="3"/>
      <c r="J858" s="3"/>
      <c r="K858" s="3"/>
      <c r="L858" s="11" t="s">
        <v>17</v>
      </c>
      <c r="M858" s="3"/>
      <c r="N858" s="11" t="s">
        <v>7448</v>
      </c>
      <c r="O858" s="11"/>
      <c r="P858" s="17" t="s">
        <v>4234</v>
      </c>
    </row>
    <row r="859" spans="1:16" ht="16.5" x14ac:dyDescent="0.35">
      <c r="A859" s="24" t="s">
        <v>4241</v>
      </c>
      <c r="B859" s="26" t="s">
        <v>7198</v>
      </c>
      <c r="C859" s="74">
        <v>195782</v>
      </c>
      <c r="D859" s="11" t="s">
        <v>3567</v>
      </c>
      <c r="E859" s="11" t="s">
        <v>3568</v>
      </c>
      <c r="F859" s="11" t="s">
        <v>1548</v>
      </c>
      <c r="G859" s="11" t="s">
        <v>1549</v>
      </c>
      <c r="H859" s="3"/>
      <c r="I859" s="3"/>
      <c r="J859" s="3"/>
      <c r="K859" s="3"/>
      <c r="L859" s="11" t="s">
        <v>17</v>
      </c>
      <c r="M859" s="3"/>
      <c r="N859" s="11" t="s">
        <v>7449</v>
      </c>
      <c r="O859" s="11"/>
      <c r="P859" s="17" t="s">
        <v>4234</v>
      </c>
    </row>
    <row r="860" spans="1:16" ht="16.5" x14ac:dyDescent="0.35">
      <c r="A860" s="24" t="s">
        <v>4241</v>
      </c>
      <c r="B860" s="26" t="s">
        <v>7198</v>
      </c>
      <c r="C860" s="74">
        <v>195783</v>
      </c>
      <c r="D860" s="11" t="s">
        <v>3565</v>
      </c>
      <c r="E860" s="11" t="s">
        <v>3566</v>
      </c>
      <c r="F860" s="11" t="s">
        <v>1548</v>
      </c>
      <c r="G860" s="11" t="s">
        <v>1549</v>
      </c>
      <c r="H860" s="3"/>
      <c r="I860" s="3"/>
      <c r="J860" s="11">
        <v>97.59</v>
      </c>
      <c r="K860" s="11">
        <v>16.54</v>
      </c>
      <c r="L860" s="11" t="s">
        <v>17</v>
      </c>
      <c r="M860" s="3"/>
      <c r="N860" s="11" t="s">
        <v>7450</v>
      </c>
      <c r="O860" s="11"/>
      <c r="P860" s="17" t="s">
        <v>4234</v>
      </c>
    </row>
    <row r="861" spans="1:16" ht="16.5" x14ac:dyDescent="0.35">
      <c r="A861" s="24" t="s">
        <v>4241</v>
      </c>
      <c r="B861" s="26" t="s">
        <v>7198</v>
      </c>
      <c r="C861" s="74">
        <v>195784</v>
      </c>
      <c r="D861" s="11" t="s">
        <v>3563</v>
      </c>
      <c r="E861" s="11" t="s">
        <v>3564</v>
      </c>
      <c r="F861" s="11" t="s">
        <v>1548</v>
      </c>
      <c r="G861" s="11" t="s">
        <v>1549</v>
      </c>
      <c r="H861" s="3"/>
      <c r="I861" s="3"/>
      <c r="J861" s="11">
        <v>97.59</v>
      </c>
      <c r="K861" s="11">
        <v>16.54</v>
      </c>
      <c r="L861" s="11" t="s">
        <v>17</v>
      </c>
      <c r="M861" s="3"/>
      <c r="N861" s="11" t="s">
        <v>7451</v>
      </c>
      <c r="O861" s="11"/>
      <c r="P861" s="17" t="s">
        <v>4234</v>
      </c>
    </row>
    <row r="862" spans="1:16" ht="16.5" x14ac:dyDescent="0.35">
      <c r="A862" s="24" t="s">
        <v>4241</v>
      </c>
      <c r="B862" s="26" t="s">
        <v>7198</v>
      </c>
      <c r="C862" s="74">
        <v>195785</v>
      </c>
      <c r="D862" s="11" t="s">
        <v>3561</v>
      </c>
      <c r="E862" s="11" t="s">
        <v>3562</v>
      </c>
      <c r="F862" s="11" t="s">
        <v>1548</v>
      </c>
      <c r="G862" s="11" t="s">
        <v>1549</v>
      </c>
      <c r="H862" s="3"/>
      <c r="I862" s="3"/>
      <c r="J862" s="11">
        <v>97.6</v>
      </c>
      <c r="K862" s="11">
        <v>16.53</v>
      </c>
      <c r="L862" s="11" t="s">
        <v>17</v>
      </c>
      <c r="M862" s="3"/>
      <c r="N862" s="11" t="s">
        <v>7452</v>
      </c>
      <c r="O862" s="11"/>
      <c r="P862" s="17" t="s">
        <v>4234</v>
      </c>
    </row>
    <row r="863" spans="1:16" ht="16.5" x14ac:dyDescent="0.35">
      <c r="A863" s="24" t="s">
        <v>4241</v>
      </c>
      <c r="B863" s="26" t="s">
        <v>7198</v>
      </c>
      <c r="C863" s="74">
        <v>195786</v>
      </c>
      <c r="D863" s="11" t="s">
        <v>3575</v>
      </c>
      <c r="E863" s="11" t="s">
        <v>3576</v>
      </c>
      <c r="F863" s="11" t="s">
        <v>1548</v>
      </c>
      <c r="G863" s="11" t="s">
        <v>1549</v>
      </c>
      <c r="H863" s="3"/>
      <c r="I863" s="3"/>
      <c r="J863" s="3"/>
      <c r="K863" s="3"/>
      <c r="L863" s="11" t="s">
        <v>17</v>
      </c>
      <c r="M863" s="3"/>
      <c r="N863" s="11" t="s">
        <v>7453</v>
      </c>
      <c r="O863" s="11"/>
      <c r="P863" s="17" t="s">
        <v>4234</v>
      </c>
    </row>
    <row r="864" spans="1:16" ht="16.5" x14ac:dyDescent="0.35">
      <c r="A864" s="24" t="s">
        <v>4241</v>
      </c>
      <c r="B864" s="26" t="s">
        <v>7198</v>
      </c>
      <c r="C864" s="74">
        <v>195787</v>
      </c>
      <c r="D864" s="11" t="s">
        <v>3547</v>
      </c>
      <c r="E864" s="11" t="s">
        <v>3548</v>
      </c>
      <c r="F864" s="11" t="s">
        <v>1548</v>
      </c>
      <c r="G864" s="11" t="s">
        <v>1549</v>
      </c>
      <c r="H864" s="3"/>
      <c r="I864" s="3"/>
      <c r="J864" s="3"/>
      <c r="K864" s="3"/>
      <c r="L864" s="11" t="s">
        <v>17</v>
      </c>
      <c r="M864" s="3"/>
      <c r="N864" s="11" t="s">
        <v>7454</v>
      </c>
      <c r="O864" s="11"/>
      <c r="P864" s="17" t="s">
        <v>4234</v>
      </c>
    </row>
    <row r="865" spans="1:16" ht="16.5" x14ac:dyDescent="0.35">
      <c r="A865" s="24" t="s">
        <v>4241</v>
      </c>
      <c r="B865" s="26" t="s">
        <v>7198</v>
      </c>
      <c r="C865" s="74">
        <v>195788</v>
      </c>
      <c r="D865" s="11" t="s">
        <v>3559</v>
      </c>
      <c r="E865" s="11" t="s">
        <v>3560</v>
      </c>
      <c r="F865" s="11" t="s">
        <v>1548</v>
      </c>
      <c r="G865" s="11" t="s">
        <v>1549</v>
      </c>
      <c r="H865" s="3"/>
      <c r="I865" s="3"/>
      <c r="J865" s="3"/>
      <c r="K865" s="3"/>
      <c r="L865" s="11" t="s">
        <v>17</v>
      </c>
      <c r="M865" s="3"/>
      <c r="N865" s="11" t="s">
        <v>7455</v>
      </c>
      <c r="O865" s="11"/>
      <c r="P865" s="17" t="s">
        <v>4234</v>
      </c>
    </row>
    <row r="866" spans="1:16" ht="16.5" x14ac:dyDescent="0.35">
      <c r="A866" s="24" t="s">
        <v>4241</v>
      </c>
      <c r="B866" s="26" t="s">
        <v>7198</v>
      </c>
      <c r="C866" s="74">
        <v>195789</v>
      </c>
      <c r="D866" s="11" t="s">
        <v>3557</v>
      </c>
      <c r="E866" s="11" t="s">
        <v>3558</v>
      </c>
      <c r="F866" s="11" t="s">
        <v>1548</v>
      </c>
      <c r="G866" s="11" t="s">
        <v>1549</v>
      </c>
      <c r="H866" s="3"/>
      <c r="I866" s="3"/>
      <c r="J866" s="11">
        <v>97.6</v>
      </c>
      <c r="K866" s="11">
        <v>16.53</v>
      </c>
      <c r="L866" s="11" t="s">
        <v>17</v>
      </c>
      <c r="M866" s="3"/>
      <c r="N866" s="11" t="s">
        <v>7456</v>
      </c>
      <c r="O866" s="11"/>
      <c r="P866" s="17" t="s">
        <v>4234</v>
      </c>
    </row>
    <row r="867" spans="1:16" ht="16.5" x14ac:dyDescent="0.35">
      <c r="A867" s="24" t="s">
        <v>4241</v>
      </c>
      <c r="B867" s="26" t="s">
        <v>7198</v>
      </c>
      <c r="C867" s="74">
        <v>195790</v>
      </c>
      <c r="D867" s="11" t="s">
        <v>3555</v>
      </c>
      <c r="E867" s="11" t="s">
        <v>3556</v>
      </c>
      <c r="F867" s="11" t="s">
        <v>1548</v>
      </c>
      <c r="G867" s="11" t="s">
        <v>1549</v>
      </c>
      <c r="H867" s="3"/>
      <c r="I867" s="3"/>
      <c r="J867" s="3"/>
      <c r="K867" s="3"/>
      <c r="L867" s="11" t="s">
        <v>17</v>
      </c>
      <c r="M867" s="3"/>
      <c r="N867" s="11" t="s">
        <v>7457</v>
      </c>
      <c r="O867" s="11"/>
      <c r="P867" s="17" t="s">
        <v>4234</v>
      </c>
    </row>
    <row r="868" spans="1:16" ht="16.5" x14ac:dyDescent="0.35">
      <c r="A868" s="24" t="s">
        <v>4241</v>
      </c>
      <c r="B868" s="26" t="s">
        <v>7198</v>
      </c>
      <c r="C868" s="74">
        <v>195791</v>
      </c>
      <c r="D868" s="11" t="s">
        <v>3553</v>
      </c>
      <c r="E868" s="11" t="s">
        <v>3554</v>
      </c>
      <c r="F868" s="11" t="s">
        <v>1548</v>
      </c>
      <c r="G868" s="11" t="s">
        <v>1549</v>
      </c>
      <c r="H868" s="3"/>
      <c r="I868" s="3"/>
      <c r="J868" s="3"/>
      <c r="K868" s="3"/>
      <c r="L868" s="11" t="s">
        <v>17</v>
      </c>
      <c r="M868" s="3"/>
      <c r="N868" s="11" t="s">
        <v>7458</v>
      </c>
      <c r="O868" s="11"/>
      <c r="P868" s="17" t="s">
        <v>4234</v>
      </c>
    </row>
    <row r="869" spans="1:16" ht="16.5" x14ac:dyDescent="0.35">
      <c r="A869" s="24" t="s">
        <v>4241</v>
      </c>
      <c r="B869" s="26" t="s">
        <v>7198</v>
      </c>
      <c r="C869" s="74">
        <v>195792</v>
      </c>
      <c r="D869" s="11" t="s">
        <v>3551</v>
      </c>
      <c r="E869" s="11" t="s">
        <v>3552</v>
      </c>
      <c r="F869" s="11" t="s">
        <v>1548</v>
      </c>
      <c r="G869" s="11" t="s">
        <v>1549</v>
      </c>
      <c r="H869" s="3"/>
      <c r="I869" s="3"/>
      <c r="J869" s="11">
        <v>97.61</v>
      </c>
      <c r="K869" s="11">
        <v>16.53</v>
      </c>
      <c r="L869" s="11" t="s">
        <v>17</v>
      </c>
      <c r="M869" s="3"/>
      <c r="N869" s="11" t="s">
        <v>7459</v>
      </c>
      <c r="O869" s="11"/>
      <c r="P869" s="17" t="s">
        <v>4234</v>
      </c>
    </row>
    <row r="870" spans="1:16" ht="16.5" x14ac:dyDescent="0.35">
      <c r="A870" s="24" t="s">
        <v>4241</v>
      </c>
      <c r="B870" s="26" t="s">
        <v>7198</v>
      </c>
      <c r="C870" s="74">
        <v>195793</v>
      </c>
      <c r="D870" s="11" t="s">
        <v>3549</v>
      </c>
      <c r="E870" s="11" t="s">
        <v>3550</v>
      </c>
      <c r="F870" s="11" t="s">
        <v>1548</v>
      </c>
      <c r="G870" s="11" t="s">
        <v>1549</v>
      </c>
      <c r="H870" s="3"/>
      <c r="I870" s="3"/>
      <c r="J870" s="3"/>
      <c r="K870" s="3"/>
      <c r="L870" s="11" t="s">
        <v>17</v>
      </c>
      <c r="M870" s="3"/>
      <c r="N870" s="11" t="s">
        <v>7460</v>
      </c>
      <c r="O870" s="11"/>
      <c r="P870" s="17" t="s">
        <v>4234</v>
      </c>
    </row>
    <row r="871" spans="1:16" ht="16.5" x14ac:dyDescent="0.35">
      <c r="A871" s="24" t="s">
        <v>4241</v>
      </c>
      <c r="B871" s="26" t="s">
        <v>7198</v>
      </c>
      <c r="C871" s="74">
        <v>195794</v>
      </c>
      <c r="D871" s="11" t="s">
        <v>3006</v>
      </c>
      <c r="E871" s="11" t="s">
        <v>3007</v>
      </c>
      <c r="F871" s="11" t="s">
        <v>1548</v>
      </c>
      <c r="G871" s="11" t="s">
        <v>1549</v>
      </c>
      <c r="H871" s="3"/>
      <c r="I871" s="3"/>
      <c r="J871" s="11">
        <v>97.61</v>
      </c>
      <c r="K871" s="11">
        <v>16.54</v>
      </c>
      <c r="L871" s="11" t="s">
        <v>17</v>
      </c>
      <c r="M871" s="3"/>
      <c r="N871" s="11" t="s">
        <v>7461</v>
      </c>
      <c r="O871" s="11"/>
      <c r="P871" s="17" t="s">
        <v>4234</v>
      </c>
    </row>
    <row r="872" spans="1:16" ht="16.5" x14ac:dyDescent="0.35">
      <c r="A872" s="24" t="s">
        <v>4241</v>
      </c>
      <c r="B872" s="26" t="s">
        <v>7198</v>
      </c>
      <c r="C872" s="74">
        <v>219207</v>
      </c>
      <c r="D872" s="11" t="s">
        <v>3571</v>
      </c>
      <c r="E872" s="11" t="s">
        <v>3572</v>
      </c>
      <c r="F872" s="11" t="s">
        <v>1548</v>
      </c>
      <c r="G872" s="11" t="s">
        <v>1549</v>
      </c>
      <c r="H872" s="3"/>
      <c r="I872" s="3"/>
      <c r="J872" s="3"/>
      <c r="K872" s="3"/>
      <c r="L872" s="11" t="s">
        <v>17</v>
      </c>
      <c r="M872" s="11" t="s">
        <v>2372</v>
      </c>
      <c r="N872" s="3"/>
      <c r="O872" s="11"/>
      <c r="P872" s="17" t="s">
        <v>4234</v>
      </c>
    </row>
    <row r="873" spans="1:16" ht="16.5" x14ac:dyDescent="0.35">
      <c r="A873" s="24" t="s">
        <v>4241</v>
      </c>
      <c r="B873" s="26" t="s">
        <v>7198</v>
      </c>
      <c r="C873" s="74">
        <v>219208</v>
      </c>
      <c r="D873" s="11" t="s">
        <v>3573</v>
      </c>
      <c r="E873" s="11" t="s">
        <v>3574</v>
      </c>
      <c r="F873" s="11" t="s">
        <v>1548</v>
      </c>
      <c r="G873" s="11" t="s">
        <v>1549</v>
      </c>
      <c r="H873" s="3"/>
      <c r="I873" s="3"/>
      <c r="J873" s="3"/>
      <c r="K873" s="3"/>
      <c r="L873" s="11" t="s">
        <v>17</v>
      </c>
      <c r="M873" s="11" t="s">
        <v>2372</v>
      </c>
      <c r="N873" s="3"/>
      <c r="O873" s="11"/>
      <c r="P873" s="17" t="s">
        <v>4234</v>
      </c>
    </row>
    <row r="874" spans="1:16" ht="16.5" x14ac:dyDescent="0.35">
      <c r="A874" s="24" t="s">
        <v>4241</v>
      </c>
      <c r="B874" s="26" t="s">
        <v>4473</v>
      </c>
      <c r="C874" s="74">
        <v>195795</v>
      </c>
      <c r="D874" s="11" t="s">
        <v>1553</v>
      </c>
      <c r="E874" s="11" t="s">
        <v>3577</v>
      </c>
      <c r="F874" s="11" t="s">
        <v>1552</v>
      </c>
      <c r="G874" s="11" t="s">
        <v>1553</v>
      </c>
      <c r="H874" s="3"/>
      <c r="I874" s="3"/>
      <c r="J874" s="11">
        <v>97.52</v>
      </c>
      <c r="K874" s="11">
        <v>16.61</v>
      </c>
      <c r="L874" s="11" t="s">
        <v>17</v>
      </c>
      <c r="M874" s="3"/>
      <c r="N874" s="11" t="s">
        <v>3578</v>
      </c>
      <c r="O874" s="11"/>
      <c r="P874" s="17" t="s">
        <v>4234</v>
      </c>
    </row>
    <row r="875" spans="1:16" ht="16.5" x14ac:dyDescent="0.35">
      <c r="A875" s="24" t="s">
        <v>4241</v>
      </c>
      <c r="B875" s="26" t="s">
        <v>4473</v>
      </c>
      <c r="C875" s="74">
        <v>195796</v>
      </c>
      <c r="D875" s="11" t="s">
        <v>3456</v>
      </c>
      <c r="E875" s="11" t="s">
        <v>3457</v>
      </c>
      <c r="F875" s="11" t="s">
        <v>1552</v>
      </c>
      <c r="G875" s="11" t="s">
        <v>1553</v>
      </c>
      <c r="H875" s="3"/>
      <c r="I875" s="3"/>
      <c r="J875" s="3"/>
      <c r="K875" s="3"/>
      <c r="L875" s="11" t="s">
        <v>17</v>
      </c>
      <c r="M875" s="3"/>
      <c r="N875" s="11" t="s">
        <v>3579</v>
      </c>
      <c r="O875" s="11"/>
      <c r="P875" s="17" t="s">
        <v>4234</v>
      </c>
    </row>
    <row r="876" spans="1:16" ht="16.5" x14ac:dyDescent="0.35">
      <c r="A876" s="24" t="s">
        <v>4241</v>
      </c>
      <c r="B876" s="26" t="s">
        <v>4474</v>
      </c>
      <c r="C876" s="74">
        <v>195797</v>
      </c>
      <c r="D876" s="11" t="s">
        <v>3586</v>
      </c>
      <c r="E876" s="11" t="s">
        <v>3587</v>
      </c>
      <c r="F876" s="11" t="s">
        <v>1556</v>
      </c>
      <c r="G876" s="11" t="s">
        <v>1557</v>
      </c>
      <c r="H876" s="3"/>
      <c r="I876" s="3"/>
      <c r="J876" s="3"/>
      <c r="K876" s="3"/>
      <c r="L876" s="11" t="s">
        <v>17</v>
      </c>
      <c r="M876" s="3"/>
      <c r="N876" s="11" t="s">
        <v>3588</v>
      </c>
      <c r="O876" s="11"/>
      <c r="P876" s="17" t="s">
        <v>4234</v>
      </c>
    </row>
    <row r="877" spans="1:16" ht="16.5" x14ac:dyDescent="0.35">
      <c r="A877" s="24" t="s">
        <v>4241</v>
      </c>
      <c r="B877" s="26" t="s">
        <v>4474</v>
      </c>
      <c r="C877" s="74">
        <v>195798</v>
      </c>
      <c r="D877" s="11" t="s">
        <v>3583</v>
      </c>
      <c r="E877" s="11" t="s">
        <v>3584</v>
      </c>
      <c r="F877" s="11" t="s">
        <v>1556</v>
      </c>
      <c r="G877" s="11" t="s">
        <v>1557</v>
      </c>
      <c r="H877" s="3"/>
      <c r="I877" s="3"/>
      <c r="J877" s="3"/>
      <c r="K877" s="3"/>
      <c r="L877" s="11" t="s">
        <v>17</v>
      </c>
      <c r="M877" s="3"/>
      <c r="N877" s="11" t="s">
        <v>3585</v>
      </c>
      <c r="O877" s="11"/>
      <c r="P877" s="17" t="s">
        <v>4234</v>
      </c>
    </row>
    <row r="878" spans="1:16" ht="16.5" x14ac:dyDescent="0.35">
      <c r="A878" s="24" t="s">
        <v>4241</v>
      </c>
      <c r="B878" s="26" t="s">
        <v>4474</v>
      </c>
      <c r="C878" s="74">
        <v>195799</v>
      </c>
      <c r="D878" s="11" t="s">
        <v>2024</v>
      </c>
      <c r="E878" s="11" t="s">
        <v>2025</v>
      </c>
      <c r="F878" s="11" t="s">
        <v>1556</v>
      </c>
      <c r="G878" s="11" t="s">
        <v>1557</v>
      </c>
      <c r="H878" s="3"/>
      <c r="I878" s="3"/>
      <c r="J878" s="3"/>
      <c r="K878" s="3"/>
      <c r="L878" s="11" t="s">
        <v>17</v>
      </c>
      <c r="M878" s="3"/>
      <c r="N878" s="11" t="s">
        <v>3589</v>
      </c>
      <c r="O878" s="11"/>
      <c r="P878" s="17" t="s">
        <v>4234</v>
      </c>
    </row>
    <row r="879" spans="1:16" ht="16.5" x14ac:dyDescent="0.35">
      <c r="A879" s="24" t="s">
        <v>4241</v>
      </c>
      <c r="B879" s="26" t="s">
        <v>4474</v>
      </c>
      <c r="C879" s="74">
        <v>195800</v>
      </c>
      <c r="D879" s="11" t="s">
        <v>3101</v>
      </c>
      <c r="E879" s="11" t="s">
        <v>3102</v>
      </c>
      <c r="F879" s="11" t="s">
        <v>1556</v>
      </c>
      <c r="G879" s="11" t="s">
        <v>1557</v>
      </c>
      <c r="H879" s="3"/>
      <c r="I879" s="3"/>
      <c r="J879" s="3"/>
      <c r="K879" s="3"/>
      <c r="L879" s="11" t="s">
        <v>17</v>
      </c>
      <c r="M879" s="3"/>
      <c r="N879" s="11" t="s">
        <v>3582</v>
      </c>
      <c r="O879" s="11"/>
      <c r="P879" s="17" t="s">
        <v>4234</v>
      </c>
    </row>
    <row r="880" spans="1:16" ht="16.5" x14ac:dyDescent="0.35">
      <c r="A880" s="24" t="s">
        <v>4241</v>
      </c>
      <c r="B880" s="26" t="s">
        <v>4474</v>
      </c>
      <c r="C880" s="74">
        <v>195801</v>
      </c>
      <c r="D880" s="11" t="s">
        <v>2972</v>
      </c>
      <c r="E880" s="11" t="s">
        <v>2973</v>
      </c>
      <c r="F880" s="11" t="s">
        <v>1556</v>
      </c>
      <c r="G880" s="11" t="s">
        <v>1557</v>
      </c>
      <c r="H880" s="3"/>
      <c r="I880" s="3"/>
      <c r="J880" s="3"/>
      <c r="K880" s="3"/>
      <c r="L880" s="11" t="s">
        <v>17</v>
      </c>
      <c r="M880" s="3"/>
      <c r="N880" s="11" t="s">
        <v>3580</v>
      </c>
      <c r="O880" s="11"/>
      <c r="P880" s="17" t="s">
        <v>4234</v>
      </c>
    </row>
    <row r="881" spans="1:16" ht="16.5" x14ac:dyDescent="0.35">
      <c r="A881" s="24" t="s">
        <v>4241</v>
      </c>
      <c r="B881" s="26" t="s">
        <v>4474</v>
      </c>
      <c r="C881" s="74">
        <v>195802</v>
      </c>
      <c r="D881" s="11" t="s">
        <v>3231</v>
      </c>
      <c r="E881" s="11" t="s">
        <v>3232</v>
      </c>
      <c r="F881" s="11" t="s">
        <v>1556</v>
      </c>
      <c r="G881" s="11" t="s">
        <v>1557</v>
      </c>
      <c r="H881" s="3"/>
      <c r="I881" s="3"/>
      <c r="J881" s="3"/>
      <c r="K881" s="3"/>
      <c r="L881" s="11" t="s">
        <v>17</v>
      </c>
      <c r="M881" s="3"/>
      <c r="N881" s="11" t="s">
        <v>3581</v>
      </c>
      <c r="O881" s="11"/>
      <c r="P881" s="17" t="s">
        <v>4234</v>
      </c>
    </row>
    <row r="882" spans="1:16" ht="16.5" x14ac:dyDescent="0.35">
      <c r="A882" s="24" t="s">
        <v>4241</v>
      </c>
      <c r="B882" s="26" t="s">
        <v>4475</v>
      </c>
      <c r="C882" s="74">
        <v>195803</v>
      </c>
      <c r="D882" s="11" t="s">
        <v>3597</v>
      </c>
      <c r="E882" s="11" t="s">
        <v>3598</v>
      </c>
      <c r="F882" s="11" t="s">
        <v>1560</v>
      </c>
      <c r="G882" s="11" t="s">
        <v>1561</v>
      </c>
      <c r="H882" s="3"/>
      <c r="I882" s="3"/>
      <c r="J882" s="3"/>
      <c r="K882" s="3"/>
      <c r="L882" s="11" t="s">
        <v>17</v>
      </c>
      <c r="M882" s="3"/>
      <c r="N882" s="11" t="s">
        <v>3599</v>
      </c>
      <c r="O882" s="11"/>
      <c r="P882" s="17" t="s">
        <v>4234</v>
      </c>
    </row>
    <row r="883" spans="1:16" ht="16.5" x14ac:dyDescent="0.35">
      <c r="A883" s="24" t="s">
        <v>4241</v>
      </c>
      <c r="B883" s="26" t="s">
        <v>4475</v>
      </c>
      <c r="C883" s="74">
        <v>195804</v>
      </c>
      <c r="D883" s="11" t="s">
        <v>747</v>
      </c>
      <c r="E883" s="11" t="s">
        <v>21</v>
      </c>
      <c r="F883" s="11" t="s">
        <v>1560</v>
      </c>
      <c r="G883" s="11" t="s">
        <v>1561</v>
      </c>
      <c r="H883" s="3"/>
      <c r="I883" s="3"/>
      <c r="J883" s="3"/>
      <c r="K883" s="3"/>
      <c r="L883" s="11" t="s">
        <v>17</v>
      </c>
      <c r="M883" s="3"/>
      <c r="N883" s="11" t="s">
        <v>3596</v>
      </c>
      <c r="O883" s="11"/>
      <c r="P883" s="17" t="s">
        <v>4234</v>
      </c>
    </row>
    <row r="884" spans="1:16" ht="16.5" x14ac:dyDescent="0.35">
      <c r="A884" s="24" t="s">
        <v>4241</v>
      </c>
      <c r="B884" s="26" t="s">
        <v>4475</v>
      </c>
      <c r="C884" s="74">
        <v>195805</v>
      </c>
      <c r="D884" s="11" t="s">
        <v>3406</v>
      </c>
      <c r="E884" s="11" t="s">
        <v>3407</v>
      </c>
      <c r="F884" s="11" t="s">
        <v>1560</v>
      </c>
      <c r="G884" s="11" t="s">
        <v>1561</v>
      </c>
      <c r="H884" s="3"/>
      <c r="I884" s="3"/>
      <c r="J884" s="11">
        <v>97.37</v>
      </c>
      <c r="K884" s="11">
        <v>16.510000000000002</v>
      </c>
      <c r="L884" s="11" t="s">
        <v>17</v>
      </c>
      <c r="M884" s="3"/>
      <c r="N884" s="11" t="s">
        <v>3595</v>
      </c>
      <c r="O884" s="11"/>
      <c r="P884" s="17" t="s">
        <v>4234</v>
      </c>
    </row>
    <row r="885" spans="1:16" ht="16.5" x14ac:dyDescent="0.35">
      <c r="A885" s="24" t="s">
        <v>4241</v>
      </c>
      <c r="B885" s="26" t="s">
        <v>4475</v>
      </c>
      <c r="C885" s="74">
        <v>195808</v>
      </c>
      <c r="D885" s="11" t="s">
        <v>3229</v>
      </c>
      <c r="E885" s="11" t="s">
        <v>3230</v>
      </c>
      <c r="F885" s="11" t="s">
        <v>1560</v>
      </c>
      <c r="G885" s="11" t="s">
        <v>1561</v>
      </c>
      <c r="H885" s="3"/>
      <c r="I885" s="3"/>
      <c r="J885" s="3"/>
      <c r="K885" s="3"/>
      <c r="L885" s="11" t="s">
        <v>17</v>
      </c>
      <c r="M885" s="3"/>
      <c r="N885" s="11" t="s">
        <v>3594</v>
      </c>
      <c r="O885" s="11"/>
      <c r="P885" s="17" t="s">
        <v>4234</v>
      </c>
    </row>
    <row r="886" spans="1:16" ht="16.5" x14ac:dyDescent="0.35">
      <c r="A886" s="24" t="s">
        <v>4241</v>
      </c>
      <c r="B886" s="26" t="s">
        <v>4475</v>
      </c>
      <c r="C886" s="74">
        <v>195809</v>
      </c>
      <c r="D886" s="11" t="s">
        <v>3233</v>
      </c>
      <c r="E886" s="11" t="s">
        <v>2413</v>
      </c>
      <c r="F886" s="11" t="s">
        <v>1560</v>
      </c>
      <c r="G886" s="11" t="s">
        <v>1561</v>
      </c>
      <c r="H886" s="3"/>
      <c r="I886" s="3"/>
      <c r="J886" s="3"/>
      <c r="K886" s="3"/>
      <c r="L886" s="11" t="s">
        <v>17</v>
      </c>
      <c r="M886" s="3"/>
      <c r="N886" s="11" t="s">
        <v>3590</v>
      </c>
      <c r="O886" s="11"/>
      <c r="P886" s="17" t="s">
        <v>4234</v>
      </c>
    </row>
    <row r="887" spans="1:16" ht="16.5" x14ac:dyDescent="0.35">
      <c r="A887" s="24" t="s">
        <v>4241</v>
      </c>
      <c r="B887" s="26" t="s">
        <v>4475</v>
      </c>
      <c r="C887" s="74">
        <v>195810</v>
      </c>
      <c r="D887" s="11" t="s">
        <v>3591</v>
      </c>
      <c r="E887" s="11" t="s">
        <v>3592</v>
      </c>
      <c r="F887" s="11" t="s">
        <v>1560</v>
      </c>
      <c r="G887" s="11" t="s">
        <v>1561</v>
      </c>
      <c r="H887" s="3"/>
      <c r="I887" s="3"/>
      <c r="J887" s="11">
        <v>97.36</v>
      </c>
      <c r="K887" s="11">
        <v>16.510000000000002</v>
      </c>
      <c r="L887" s="11" t="s">
        <v>17</v>
      </c>
      <c r="M887" s="3"/>
      <c r="N887" s="11" t="s">
        <v>3593</v>
      </c>
      <c r="O887" s="11"/>
      <c r="P887" s="17" t="s">
        <v>4234</v>
      </c>
    </row>
    <row r="888" spans="1:16" ht="16.5" x14ac:dyDescent="0.35">
      <c r="A888" s="24" t="s">
        <v>4241</v>
      </c>
      <c r="B888" s="26" t="s">
        <v>4475</v>
      </c>
      <c r="C888" s="74">
        <v>219209</v>
      </c>
      <c r="D888" s="11" t="s">
        <v>2138</v>
      </c>
      <c r="E888" s="11" t="s">
        <v>2139</v>
      </c>
      <c r="F888" s="11" t="s">
        <v>1560</v>
      </c>
      <c r="G888" s="11" t="s">
        <v>1561</v>
      </c>
      <c r="H888" s="3"/>
      <c r="I888" s="3"/>
      <c r="J888" s="3"/>
      <c r="K888" s="3"/>
      <c r="L888" s="11" t="s">
        <v>17</v>
      </c>
      <c r="M888" s="11" t="s">
        <v>2372</v>
      </c>
      <c r="N888" s="3"/>
      <c r="O888" s="11"/>
      <c r="P888" s="17" t="s">
        <v>4234</v>
      </c>
    </row>
    <row r="889" spans="1:16" ht="16.5" x14ac:dyDescent="0.35">
      <c r="A889" s="24" t="s">
        <v>4241</v>
      </c>
      <c r="B889" s="26" t="s">
        <v>4476</v>
      </c>
      <c r="C889" s="74">
        <v>195812</v>
      </c>
      <c r="D889" s="11" t="s">
        <v>3602</v>
      </c>
      <c r="E889" s="11" t="s">
        <v>1566</v>
      </c>
      <c r="F889" s="11" t="s">
        <v>1564</v>
      </c>
      <c r="G889" s="11" t="s">
        <v>1565</v>
      </c>
      <c r="H889" s="3"/>
      <c r="I889" s="3"/>
      <c r="J889" s="3"/>
      <c r="K889" s="3"/>
      <c r="L889" s="11" t="s">
        <v>17</v>
      </c>
      <c r="M889" s="3"/>
      <c r="N889" s="11" t="s">
        <v>3603</v>
      </c>
      <c r="O889" s="11"/>
      <c r="P889" s="17" t="s">
        <v>4234</v>
      </c>
    </row>
    <row r="890" spans="1:16" ht="16.5" x14ac:dyDescent="0.35">
      <c r="A890" s="24" t="s">
        <v>4241</v>
      </c>
      <c r="B890" s="26" t="s">
        <v>4476</v>
      </c>
      <c r="C890" s="74">
        <v>195813</v>
      </c>
      <c r="D890" s="11" t="s">
        <v>2386</v>
      </c>
      <c r="E890" s="11" t="s">
        <v>2387</v>
      </c>
      <c r="F890" s="11" t="s">
        <v>1564</v>
      </c>
      <c r="G890" s="11" t="s">
        <v>1565</v>
      </c>
      <c r="H890" s="3"/>
      <c r="I890" s="3"/>
      <c r="J890" s="3"/>
      <c r="K890" s="3"/>
      <c r="L890" s="11" t="s">
        <v>17</v>
      </c>
      <c r="M890" s="3"/>
      <c r="N890" s="11" t="s">
        <v>3600</v>
      </c>
      <c r="O890" s="11"/>
      <c r="P890" s="17" t="s">
        <v>4234</v>
      </c>
    </row>
    <row r="891" spans="1:16" ht="16.5" x14ac:dyDescent="0.35">
      <c r="A891" s="24" t="s">
        <v>4241</v>
      </c>
      <c r="B891" s="26" t="s">
        <v>4476</v>
      </c>
      <c r="C891" s="74">
        <v>195815</v>
      </c>
      <c r="D891" s="11" t="s">
        <v>2253</v>
      </c>
      <c r="E891" s="11" t="s">
        <v>2254</v>
      </c>
      <c r="F891" s="11" t="s">
        <v>1564</v>
      </c>
      <c r="G891" s="11" t="s">
        <v>1565</v>
      </c>
      <c r="H891" s="3"/>
      <c r="I891" s="3"/>
      <c r="J891" s="3"/>
      <c r="K891" s="3"/>
      <c r="L891" s="11" t="s">
        <v>17</v>
      </c>
      <c r="M891" s="3"/>
      <c r="N891" s="11" t="s">
        <v>3601</v>
      </c>
      <c r="O891" s="11"/>
      <c r="P891" s="17" t="s">
        <v>4234</v>
      </c>
    </row>
    <row r="892" spans="1:16" ht="16.5" x14ac:dyDescent="0.35">
      <c r="A892" s="24" t="s">
        <v>4241</v>
      </c>
      <c r="B892" s="26" t="s">
        <v>4477</v>
      </c>
      <c r="C892" s="74">
        <v>195820</v>
      </c>
      <c r="D892" s="11" t="s">
        <v>1569</v>
      </c>
      <c r="E892" s="11" t="s">
        <v>3606</v>
      </c>
      <c r="F892" s="11" t="s">
        <v>1568</v>
      </c>
      <c r="G892" s="11" t="s">
        <v>1569</v>
      </c>
      <c r="H892" s="3"/>
      <c r="I892" s="3"/>
      <c r="J892" s="11">
        <v>97.54</v>
      </c>
      <c r="K892" s="11">
        <v>16.600000000000001</v>
      </c>
      <c r="L892" s="11" t="s">
        <v>17</v>
      </c>
      <c r="M892" s="3"/>
      <c r="N892" s="11" t="s">
        <v>3607</v>
      </c>
      <c r="O892" s="11"/>
      <c r="P892" s="17" t="s">
        <v>4234</v>
      </c>
    </row>
    <row r="893" spans="1:16" ht="16.5" x14ac:dyDescent="0.35">
      <c r="A893" s="24" t="s">
        <v>4241</v>
      </c>
      <c r="B893" s="26" t="s">
        <v>4477</v>
      </c>
      <c r="C893" s="74">
        <v>195821</v>
      </c>
      <c r="D893" s="11" t="s">
        <v>637</v>
      </c>
      <c r="E893" s="11" t="s">
        <v>3604</v>
      </c>
      <c r="F893" s="11" t="s">
        <v>1568</v>
      </c>
      <c r="G893" s="11" t="s">
        <v>1569</v>
      </c>
      <c r="H893" s="3"/>
      <c r="I893" s="3"/>
      <c r="J893" s="11">
        <v>97.54</v>
      </c>
      <c r="K893" s="11">
        <v>16.600000000000001</v>
      </c>
      <c r="L893" s="11" t="s">
        <v>17</v>
      </c>
      <c r="M893" s="11" t="s">
        <v>2925</v>
      </c>
      <c r="N893" s="11" t="s">
        <v>3605</v>
      </c>
      <c r="O893" s="11"/>
      <c r="P893" s="17" t="s">
        <v>4234</v>
      </c>
    </row>
    <row r="894" spans="1:16" ht="16.5" x14ac:dyDescent="0.35">
      <c r="A894" s="24" t="s">
        <v>4241</v>
      </c>
      <c r="B894" s="26" t="s">
        <v>4477</v>
      </c>
      <c r="C894" s="74">
        <v>195822</v>
      </c>
      <c r="D894" s="11" t="s">
        <v>3608</v>
      </c>
      <c r="E894" s="11" t="s">
        <v>3609</v>
      </c>
      <c r="F894" s="11" t="s">
        <v>1568</v>
      </c>
      <c r="G894" s="11" t="s">
        <v>1569</v>
      </c>
      <c r="H894" s="3"/>
      <c r="I894" s="3"/>
      <c r="J894" s="3"/>
      <c r="K894" s="3"/>
      <c r="L894" s="11" t="s">
        <v>17</v>
      </c>
      <c r="M894" s="11" t="s">
        <v>2891</v>
      </c>
      <c r="N894" s="11" t="s">
        <v>3610</v>
      </c>
      <c r="O894" s="11"/>
      <c r="P894" s="17" t="s">
        <v>4234</v>
      </c>
    </row>
    <row r="895" spans="1:16" ht="16.5" x14ac:dyDescent="0.35">
      <c r="A895" s="24" t="s">
        <v>4241</v>
      </c>
      <c r="B895" s="26" t="s">
        <v>4478</v>
      </c>
      <c r="C895" s="74">
        <v>195823</v>
      </c>
      <c r="D895" s="11" t="s">
        <v>1573</v>
      </c>
      <c r="E895" s="11" t="s">
        <v>1574</v>
      </c>
      <c r="F895" s="11" t="s">
        <v>1572</v>
      </c>
      <c r="G895" s="11" t="s">
        <v>1573</v>
      </c>
      <c r="H895" s="3"/>
      <c r="I895" s="3"/>
      <c r="J895" s="11">
        <v>97.54</v>
      </c>
      <c r="K895" s="11">
        <v>16.68</v>
      </c>
      <c r="L895" s="11" t="s">
        <v>17</v>
      </c>
      <c r="M895" s="3"/>
      <c r="N895" s="11" t="s">
        <v>3614</v>
      </c>
      <c r="O895" s="11"/>
      <c r="P895" s="17" t="s">
        <v>4234</v>
      </c>
    </row>
    <row r="896" spans="1:16" ht="16.5" x14ac:dyDescent="0.35">
      <c r="A896" s="24" t="s">
        <v>4241</v>
      </c>
      <c r="B896" s="26" t="s">
        <v>4478</v>
      </c>
      <c r="C896" s="74">
        <v>195824</v>
      </c>
      <c r="D896" s="11" t="s">
        <v>3611</v>
      </c>
      <c r="E896" s="11" t="s">
        <v>3612</v>
      </c>
      <c r="F896" s="11" t="s">
        <v>1572</v>
      </c>
      <c r="G896" s="11" t="s">
        <v>1573</v>
      </c>
      <c r="H896" s="3"/>
      <c r="I896" s="3"/>
      <c r="J896" s="11">
        <v>97.55</v>
      </c>
      <c r="K896" s="11">
        <v>16.690000000000001</v>
      </c>
      <c r="L896" s="11" t="s">
        <v>17</v>
      </c>
      <c r="M896" s="3"/>
      <c r="N896" s="11" t="s">
        <v>3613</v>
      </c>
      <c r="O896" s="11"/>
      <c r="P896" s="17" t="s">
        <v>4234</v>
      </c>
    </row>
    <row r="897" spans="1:16" ht="16.5" x14ac:dyDescent="0.35">
      <c r="A897" s="24" t="s">
        <v>4242</v>
      </c>
      <c r="B897" s="26" t="s">
        <v>4479</v>
      </c>
      <c r="C897" s="74">
        <v>195825</v>
      </c>
      <c r="D897" s="11" t="s">
        <v>3615</v>
      </c>
      <c r="E897" s="11" t="s">
        <v>3616</v>
      </c>
      <c r="F897" s="11" t="s">
        <v>1576</v>
      </c>
      <c r="G897" s="11" t="s">
        <v>1577</v>
      </c>
      <c r="H897" s="3"/>
      <c r="I897" s="3"/>
      <c r="J897" s="11">
        <v>97.11</v>
      </c>
      <c r="K897" s="11">
        <v>17.29</v>
      </c>
      <c r="L897" s="11" t="s">
        <v>17</v>
      </c>
      <c r="M897" s="3"/>
      <c r="N897" s="3"/>
      <c r="O897" s="11"/>
      <c r="P897" s="17" t="s">
        <v>4234</v>
      </c>
    </row>
    <row r="898" spans="1:16" ht="16.5" x14ac:dyDescent="0.35">
      <c r="A898" s="24" t="s">
        <v>4242</v>
      </c>
      <c r="B898" s="26" t="s">
        <v>4479</v>
      </c>
      <c r="C898" s="74">
        <v>195826</v>
      </c>
      <c r="D898" s="11" t="s">
        <v>2011</v>
      </c>
      <c r="E898" s="11" t="s">
        <v>2012</v>
      </c>
      <c r="F898" s="11" t="s">
        <v>1576</v>
      </c>
      <c r="G898" s="11" t="s">
        <v>1577</v>
      </c>
      <c r="H898" s="3"/>
      <c r="I898" s="3"/>
      <c r="J898" s="11">
        <v>97.12</v>
      </c>
      <c r="K898" s="11">
        <v>17.309999999999999</v>
      </c>
      <c r="L898" s="11" t="s">
        <v>17</v>
      </c>
      <c r="M898" s="3"/>
      <c r="N898" s="3"/>
      <c r="O898" s="11"/>
      <c r="P898" s="17" t="s">
        <v>4234</v>
      </c>
    </row>
    <row r="899" spans="1:16" ht="16.5" x14ac:dyDescent="0.35">
      <c r="A899" s="24" t="s">
        <v>4242</v>
      </c>
      <c r="B899" s="26" t="s">
        <v>4479</v>
      </c>
      <c r="C899" s="74">
        <v>195827</v>
      </c>
      <c r="D899" s="11" t="s">
        <v>3617</v>
      </c>
      <c r="E899" s="11" t="s">
        <v>3618</v>
      </c>
      <c r="F899" s="11" t="s">
        <v>1576</v>
      </c>
      <c r="G899" s="11" t="s">
        <v>1577</v>
      </c>
      <c r="H899" s="3"/>
      <c r="I899" s="3"/>
      <c r="J899" s="11">
        <v>97.1</v>
      </c>
      <c r="K899" s="11">
        <v>17.329999999999998</v>
      </c>
      <c r="L899" s="11" t="s">
        <v>17</v>
      </c>
      <c r="M899" s="11" t="s">
        <v>2925</v>
      </c>
      <c r="N899" s="3"/>
      <c r="O899" s="11"/>
      <c r="P899" s="17" t="s">
        <v>4234</v>
      </c>
    </row>
    <row r="900" spans="1:16" ht="16.5" x14ac:dyDescent="0.35">
      <c r="A900" s="24" t="s">
        <v>4242</v>
      </c>
      <c r="B900" s="26" t="s">
        <v>4480</v>
      </c>
      <c r="C900" s="74">
        <v>195828</v>
      </c>
      <c r="D900" s="11" t="s">
        <v>1581</v>
      </c>
      <c r="E900" s="11" t="s">
        <v>1582</v>
      </c>
      <c r="F900" s="11" t="s">
        <v>1580</v>
      </c>
      <c r="G900" s="11" t="s">
        <v>1581</v>
      </c>
      <c r="H900" s="3"/>
      <c r="I900" s="3"/>
      <c r="J900" s="11">
        <v>97.11</v>
      </c>
      <c r="K900" s="11">
        <v>17.29</v>
      </c>
      <c r="L900" s="11" t="s">
        <v>17</v>
      </c>
      <c r="M900" s="3"/>
      <c r="N900" s="3"/>
      <c r="O900" s="11"/>
      <c r="P900" s="17" t="s">
        <v>4234</v>
      </c>
    </row>
    <row r="901" spans="1:16" ht="16.5" x14ac:dyDescent="0.35">
      <c r="A901" s="24" t="s">
        <v>4242</v>
      </c>
      <c r="B901" s="26" t="s">
        <v>4480</v>
      </c>
      <c r="C901" s="74">
        <v>195829</v>
      </c>
      <c r="D901" s="11" t="s">
        <v>1280</v>
      </c>
      <c r="E901" s="11" t="s">
        <v>3623</v>
      </c>
      <c r="F901" s="11" t="s">
        <v>1580</v>
      </c>
      <c r="G901" s="11" t="s">
        <v>1581</v>
      </c>
      <c r="H901" s="3"/>
      <c r="I901" s="3"/>
      <c r="J901" s="3"/>
      <c r="K901" s="3"/>
      <c r="L901" s="11" t="s">
        <v>17</v>
      </c>
      <c r="M901" s="3"/>
      <c r="N901" s="3"/>
      <c r="O901" s="11"/>
      <c r="P901" s="17" t="s">
        <v>4234</v>
      </c>
    </row>
    <row r="902" spans="1:16" ht="16.5" x14ac:dyDescent="0.35">
      <c r="A902" s="24" t="s">
        <v>4242</v>
      </c>
      <c r="B902" s="26" t="s">
        <v>4480</v>
      </c>
      <c r="C902" s="74">
        <v>195830</v>
      </c>
      <c r="D902" s="11" t="s">
        <v>3619</v>
      </c>
      <c r="E902" s="11" t="s">
        <v>3620</v>
      </c>
      <c r="F902" s="11" t="s">
        <v>1580</v>
      </c>
      <c r="G902" s="11" t="s">
        <v>1581</v>
      </c>
      <c r="H902" s="3"/>
      <c r="I902" s="3"/>
      <c r="J902" s="11">
        <v>97.13</v>
      </c>
      <c r="K902" s="11">
        <v>17.260000000000002</v>
      </c>
      <c r="L902" s="11" t="s">
        <v>17</v>
      </c>
      <c r="M902" s="11" t="s">
        <v>2925</v>
      </c>
      <c r="N902" s="3"/>
      <c r="O902" s="11"/>
      <c r="P902" s="17" t="s">
        <v>4234</v>
      </c>
    </row>
    <row r="903" spans="1:16" ht="16.5" x14ac:dyDescent="0.35">
      <c r="A903" s="24" t="s">
        <v>4242</v>
      </c>
      <c r="B903" s="26" t="s">
        <v>4480</v>
      </c>
      <c r="C903" s="74">
        <v>219210</v>
      </c>
      <c r="D903" s="11" t="s">
        <v>3621</v>
      </c>
      <c r="E903" s="11" t="s">
        <v>3622</v>
      </c>
      <c r="F903" s="11" t="s">
        <v>1580</v>
      </c>
      <c r="G903" s="11" t="s">
        <v>1581</v>
      </c>
      <c r="H903" s="3"/>
      <c r="I903" s="3"/>
      <c r="J903" s="3"/>
      <c r="K903" s="3"/>
      <c r="L903" s="11" t="s">
        <v>17</v>
      </c>
      <c r="M903" s="11" t="s">
        <v>2372</v>
      </c>
      <c r="N903" s="3"/>
      <c r="O903" s="11"/>
      <c r="P903" s="17" t="s">
        <v>4234</v>
      </c>
    </row>
    <row r="904" spans="1:16" ht="16.5" x14ac:dyDescent="0.35">
      <c r="A904" s="24" t="s">
        <v>4242</v>
      </c>
      <c r="B904" s="26" t="s">
        <v>4481</v>
      </c>
      <c r="C904" s="74">
        <v>195831</v>
      </c>
      <c r="D904" s="11" t="s">
        <v>1585</v>
      </c>
      <c r="E904" s="11" t="s">
        <v>72</v>
      </c>
      <c r="F904" s="11" t="s">
        <v>1584</v>
      </c>
      <c r="G904" s="11" t="s">
        <v>1585</v>
      </c>
      <c r="H904" s="3"/>
      <c r="I904" s="3"/>
      <c r="J904" s="11">
        <v>96.93</v>
      </c>
      <c r="K904" s="11">
        <v>17.54</v>
      </c>
      <c r="L904" s="11" t="s">
        <v>17</v>
      </c>
      <c r="M904" s="3"/>
      <c r="N904" s="3"/>
      <c r="O904" s="11"/>
      <c r="P904" s="17" t="s">
        <v>4234</v>
      </c>
    </row>
    <row r="905" spans="1:16" ht="16.5" x14ac:dyDescent="0.35">
      <c r="A905" s="24" t="s">
        <v>4242</v>
      </c>
      <c r="B905" s="26" t="s">
        <v>4481</v>
      </c>
      <c r="C905" s="74">
        <v>219211</v>
      </c>
      <c r="D905" s="11" t="s">
        <v>3624</v>
      </c>
      <c r="E905" s="11" t="s">
        <v>3625</v>
      </c>
      <c r="F905" s="11" t="s">
        <v>1584</v>
      </c>
      <c r="G905" s="11" t="s">
        <v>1585</v>
      </c>
      <c r="H905" s="3"/>
      <c r="I905" s="3"/>
      <c r="J905" s="3"/>
      <c r="K905" s="3"/>
      <c r="L905" s="11" t="s">
        <v>17</v>
      </c>
      <c r="M905" s="11" t="s">
        <v>2372</v>
      </c>
      <c r="N905" s="3"/>
      <c r="O905" s="11"/>
      <c r="P905" s="17" t="s">
        <v>4234</v>
      </c>
    </row>
    <row r="906" spans="1:16" ht="16.5" x14ac:dyDescent="0.35">
      <c r="A906" s="24" t="s">
        <v>4242</v>
      </c>
      <c r="B906" s="26" t="s">
        <v>7199</v>
      </c>
      <c r="C906" s="74">
        <v>195833</v>
      </c>
      <c r="D906" s="11" t="s">
        <v>3627</v>
      </c>
      <c r="E906" s="11" t="s">
        <v>3628</v>
      </c>
      <c r="F906" s="11" t="s">
        <v>1587</v>
      </c>
      <c r="G906" s="11" t="s">
        <v>3626</v>
      </c>
      <c r="H906" s="3"/>
      <c r="I906" s="3"/>
      <c r="J906" s="3"/>
      <c r="K906" s="3"/>
      <c r="L906" s="11" t="s">
        <v>17</v>
      </c>
      <c r="M906" s="11" t="s">
        <v>3629</v>
      </c>
      <c r="N906" s="3"/>
      <c r="O906" s="11"/>
      <c r="P906" s="17" t="s">
        <v>4234</v>
      </c>
    </row>
    <row r="907" spans="1:16" ht="16.5" x14ac:dyDescent="0.35">
      <c r="A907" s="24" t="s">
        <v>4242</v>
      </c>
      <c r="B907" s="26" t="s">
        <v>7199</v>
      </c>
      <c r="C907" s="74">
        <v>195834</v>
      </c>
      <c r="D907" s="11" t="s">
        <v>3626</v>
      </c>
      <c r="E907" s="11" t="s">
        <v>3630</v>
      </c>
      <c r="F907" s="11" t="s">
        <v>1587</v>
      </c>
      <c r="G907" s="11" t="s">
        <v>3626</v>
      </c>
      <c r="H907" s="3"/>
      <c r="I907" s="3"/>
      <c r="J907" s="11">
        <v>96.92</v>
      </c>
      <c r="K907" s="11">
        <v>17.61</v>
      </c>
      <c r="L907" s="11" t="s">
        <v>17</v>
      </c>
      <c r="M907" s="3"/>
      <c r="N907" s="3"/>
      <c r="O907" s="11"/>
      <c r="P907" s="17" t="s">
        <v>4234</v>
      </c>
    </row>
    <row r="908" spans="1:16" ht="16.5" x14ac:dyDescent="0.35">
      <c r="A908" s="24" t="s">
        <v>4242</v>
      </c>
      <c r="B908" s="26" t="s">
        <v>4482</v>
      </c>
      <c r="C908" s="74">
        <v>195835</v>
      </c>
      <c r="D908" s="11" t="s">
        <v>1592</v>
      </c>
      <c r="E908" s="11" t="s">
        <v>1593</v>
      </c>
      <c r="F908" s="11" t="s">
        <v>1591</v>
      </c>
      <c r="G908" s="11" t="s">
        <v>1592</v>
      </c>
      <c r="H908" s="3"/>
      <c r="I908" s="3"/>
      <c r="J908" s="11">
        <v>97.01</v>
      </c>
      <c r="K908" s="11">
        <v>17.38</v>
      </c>
      <c r="L908" s="11" t="s">
        <v>17</v>
      </c>
      <c r="M908" s="3"/>
      <c r="N908" s="3"/>
      <c r="O908" s="11"/>
      <c r="P908" s="17" t="s">
        <v>4234</v>
      </c>
    </row>
    <row r="909" spans="1:16" ht="16.5" x14ac:dyDescent="0.35">
      <c r="A909" s="24" t="s">
        <v>4242</v>
      </c>
      <c r="B909" s="26" t="s">
        <v>4482</v>
      </c>
      <c r="C909" s="74">
        <v>195836</v>
      </c>
      <c r="D909" s="11" t="s">
        <v>3631</v>
      </c>
      <c r="E909" s="11" t="s">
        <v>3632</v>
      </c>
      <c r="F909" s="11" t="s">
        <v>1591</v>
      </c>
      <c r="G909" s="11" t="s">
        <v>1592</v>
      </c>
      <c r="H909" s="3"/>
      <c r="I909" s="3"/>
      <c r="J909" s="11">
        <v>96.99</v>
      </c>
      <c r="K909" s="11">
        <v>17.36</v>
      </c>
      <c r="L909" s="11" t="s">
        <v>17</v>
      </c>
      <c r="M909" s="3"/>
      <c r="N909" s="3"/>
      <c r="O909" s="11"/>
      <c r="P909" s="17" t="s">
        <v>4234</v>
      </c>
    </row>
    <row r="910" spans="1:16" ht="16.5" x14ac:dyDescent="0.35">
      <c r="A910" s="24" t="s">
        <v>4242</v>
      </c>
      <c r="B910" s="26" t="s">
        <v>4483</v>
      </c>
      <c r="C910" s="74">
        <v>195837</v>
      </c>
      <c r="D910" s="11" t="s">
        <v>1596</v>
      </c>
      <c r="E910" s="11" t="s">
        <v>1597</v>
      </c>
      <c r="F910" s="11" t="s">
        <v>1595</v>
      </c>
      <c r="G910" s="11" t="s">
        <v>1596</v>
      </c>
      <c r="H910" s="3"/>
      <c r="I910" s="3"/>
      <c r="J910" s="11">
        <v>96.96</v>
      </c>
      <c r="K910" s="11">
        <v>17.41</v>
      </c>
      <c r="L910" s="11" t="s">
        <v>17</v>
      </c>
      <c r="M910" s="3"/>
      <c r="N910" s="3"/>
      <c r="O910" s="11"/>
      <c r="P910" s="17" t="s">
        <v>4234</v>
      </c>
    </row>
    <row r="911" spans="1:16" ht="16.5" x14ac:dyDescent="0.35">
      <c r="A911" s="24" t="s">
        <v>4242</v>
      </c>
      <c r="B911" s="26" t="s">
        <v>4483</v>
      </c>
      <c r="C911" s="74">
        <v>195838</v>
      </c>
      <c r="D911" s="11" t="s">
        <v>3633</v>
      </c>
      <c r="E911" s="11" t="s">
        <v>3634</v>
      </c>
      <c r="F911" s="11" t="s">
        <v>1595</v>
      </c>
      <c r="G911" s="11" t="s">
        <v>1596</v>
      </c>
      <c r="H911" s="3"/>
      <c r="I911" s="3"/>
      <c r="J911" s="11">
        <v>96.98</v>
      </c>
      <c r="K911" s="11">
        <v>17.41</v>
      </c>
      <c r="L911" s="11" t="s">
        <v>17</v>
      </c>
      <c r="M911" s="3"/>
      <c r="N911" s="3"/>
      <c r="O911" s="11"/>
      <c r="P911" s="17" t="s">
        <v>4234</v>
      </c>
    </row>
    <row r="912" spans="1:16" ht="16.5" x14ac:dyDescent="0.35">
      <c r="A912" s="24" t="s">
        <v>4242</v>
      </c>
      <c r="B912" s="26" t="s">
        <v>4484</v>
      </c>
      <c r="C912" s="74">
        <v>195839</v>
      </c>
      <c r="D912" s="11" t="s">
        <v>1600</v>
      </c>
      <c r="E912" s="11" t="s">
        <v>1601</v>
      </c>
      <c r="F912" s="11" t="s">
        <v>1599</v>
      </c>
      <c r="G912" s="11" t="s">
        <v>1600</v>
      </c>
      <c r="H912" s="3"/>
      <c r="I912" s="3"/>
      <c r="J912" s="11">
        <v>97.03</v>
      </c>
      <c r="K912" s="11">
        <v>17.48</v>
      </c>
      <c r="L912" s="11" t="s">
        <v>17</v>
      </c>
      <c r="M912" s="3"/>
      <c r="N912" s="3"/>
      <c r="O912" s="11"/>
      <c r="P912" s="17" t="s">
        <v>4234</v>
      </c>
    </row>
    <row r="913" spans="1:16" ht="16.5" x14ac:dyDescent="0.35">
      <c r="A913" s="24" t="s">
        <v>4242</v>
      </c>
      <c r="B913" s="26" t="s">
        <v>4484</v>
      </c>
      <c r="C913" s="74">
        <v>195840</v>
      </c>
      <c r="D913" s="11" t="s">
        <v>3635</v>
      </c>
      <c r="E913" s="11" t="s">
        <v>3636</v>
      </c>
      <c r="F913" s="11" t="s">
        <v>1599</v>
      </c>
      <c r="G913" s="11" t="s">
        <v>1600</v>
      </c>
      <c r="H913" s="3"/>
      <c r="I913" s="3"/>
      <c r="J913" s="11">
        <v>97.02</v>
      </c>
      <c r="K913" s="11">
        <v>17.46</v>
      </c>
      <c r="L913" s="11" t="s">
        <v>17</v>
      </c>
      <c r="M913" s="3"/>
      <c r="N913" s="3"/>
      <c r="O913" s="11"/>
      <c r="P913" s="17" t="s">
        <v>4234</v>
      </c>
    </row>
    <row r="914" spans="1:16" ht="16.5" x14ac:dyDescent="0.35">
      <c r="A914" s="24" t="s">
        <v>4242</v>
      </c>
      <c r="B914" s="26" t="s">
        <v>4484</v>
      </c>
      <c r="C914" s="74">
        <v>195841</v>
      </c>
      <c r="D914" s="11" t="s">
        <v>3637</v>
      </c>
      <c r="E914" s="11" t="s">
        <v>3638</v>
      </c>
      <c r="F914" s="11" t="s">
        <v>1599</v>
      </c>
      <c r="G914" s="11" t="s">
        <v>1600</v>
      </c>
      <c r="H914" s="3"/>
      <c r="I914" s="3"/>
      <c r="J914" s="11">
        <v>97.04</v>
      </c>
      <c r="K914" s="11">
        <v>17.43</v>
      </c>
      <c r="L914" s="11" t="s">
        <v>17</v>
      </c>
      <c r="M914" s="3"/>
      <c r="N914" s="3"/>
      <c r="O914" s="11"/>
      <c r="P914" s="17" t="s">
        <v>4234</v>
      </c>
    </row>
    <row r="915" spans="1:16" ht="16.5" x14ac:dyDescent="0.35">
      <c r="A915" s="24" t="s">
        <v>4242</v>
      </c>
      <c r="B915" s="26" t="s">
        <v>4485</v>
      </c>
      <c r="C915" s="74">
        <v>195842</v>
      </c>
      <c r="D915" s="11" t="s">
        <v>1604</v>
      </c>
      <c r="E915" s="11" t="s">
        <v>1605</v>
      </c>
      <c r="F915" s="11" t="s">
        <v>1603</v>
      </c>
      <c r="G915" s="11" t="s">
        <v>1604</v>
      </c>
      <c r="H915" s="3"/>
      <c r="I915" s="3"/>
      <c r="J915" s="11">
        <v>96.9</v>
      </c>
      <c r="K915" s="11">
        <v>17.47</v>
      </c>
      <c r="L915" s="11" t="s">
        <v>17</v>
      </c>
      <c r="M915" s="3"/>
      <c r="N915" s="3"/>
      <c r="O915" s="11"/>
      <c r="P915" s="17" t="s">
        <v>4234</v>
      </c>
    </row>
    <row r="916" spans="1:16" ht="16.5" x14ac:dyDescent="0.35">
      <c r="A916" s="24" t="s">
        <v>4242</v>
      </c>
      <c r="B916" s="26" t="s">
        <v>4485</v>
      </c>
      <c r="C916" s="74">
        <v>195843</v>
      </c>
      <c r="D916" s="11" t="s">
        <v>3639</v>
      </c>
      <c r="E916" s="11" t="s">
        <v>3640</v>
      </c>
      <c r="F916" s="11" t="s">
        <v>1603</v>
      </c>
      <c r="G916" s="11" t="s">
        <v>1604</v>
      </c>
      <c r="H916" s="3"/>
      <c r="I916" s="3"/>
      <c r="J916" s="11">
        <v>96.89</v>
      </c>
      <c r="K916" s="11">
        <v>17.47</v>
      </c>
      <c r="L916" s="11" t="s">
        <v>17</v>
      </c>
      <c r="M916" s="3"/>
      <c r="N916" s="3"/>
      <c r="O916" s="11"/>
      <c r="P916" s="17" t="s">
        <v>4234</v>
      </c>
    </row>
    <row r="917" spans="1:16" ht="16.5" x14ac:dyDescent="0.35">
      <c r="A917" s="24" t="s">
        <v>4242</v>
      </c>
      <c r="B917" s="26" t="s">
        <v>4486</v>
      </c>
      <c r="C917" s="74">
        <v>195844</v>
      </c>
      <c r="D917" s="11" t="s">
        <v>1608</v>
      </c>
      <c r="E917" s="11" t="s">
        <v>1609</v>
      </c>
      <c r="F917" s="11" t="s">
        <v>1607</v>
      </c>
      <c r="G917" s="11" t="s">
        <v>1608</v>
      </c>
      <c r="H917" s="3"/>
      <c r="I917" s="3"/>
      <c r="J917" s="11">
        <v>96.88</v>
      </c>
      <c r="K917" s="11">
        <v>17.579999999999998</v>
      </c>
      <c r="L917" s="11" t="s">
        <v>17</v>
      </c>
      <c r="M917" s="3"/>
      <c r="N917" s="3"/>
      <c r="O917" s="11"/>
      <c r="P917" s="17" t="s">
        <v>4234</v>
      </c>
    </row>
    <row r="918" spans="1:16" ht="16.5" x14ac:dyDescent="0.35">
      <c r="A918" s="24" t="s">
        <v>4242</v>
      </c>
      <c r="B918" s="26" t="s">
        <v>4486</v>
      </c>
      <c r="C918" s="74">
        <v>195845</v>
      </c>
      <c r="D918" s="11" t="s">
        <v>3641</v>
      </c>
      <c r="E918" s="11" t="s">
        <v>3642</v>
      </c>
      <c r="F918" s="11" t="s">
        <v>1607</v>
      </c>
      <c r="G918" s="11" t="s">
        <v>1608</v>
      </c>
      <c r="H918" s="3"/>
      <c r="I918" s="3"/>
      <c r="J918" s="3"/>
      <c r="K918" s="3"/>
      <c r="L918" s="11" t="s">
        <v>17</v>
      </c>
      <c r="M918" s="11" t="s">
        <v>3643</v>
      </c>
      <c r="N918" s="3"/>
      <c r="O918" s="11"/>
      <c r="P918" s="17" t="s">
        <v>4234</v>
      </c>
    </row>
    <row r="919" spans="1:16" ht="16.5" x14ac:dyDescent="0.35">
      <c r="A919" s="24" t="s">
        <v>4242</v>
      </c>
      <c r="B919" s="26" t="s">
        <v>4487</v>
      </c>
      <c r="C919" s="74">
        <v>195846</v>
      </c>
      <c r="D919" s="11" t="s">
        <v>1612</v>
      </c>
      <c r="E919" s="11" t="s">
        <v>1613</v>
      </c>
      <c r="F919" s="11" t="s">
        <v>1611</v>
      </c>
      <c r="G919" s="11" t="s">
        <v>1612</v>
      </c>
      <c r="H919" s="3"/>
      <c r="I919" s="3"/>
      <c r="J919" s="11">
        <v>96.88</v>
      </c>
      <c r="K919" s="11">
        <v>17.55</v>
      </c>
      <c r="L919" s="11" t="s">
        <v>17</v>
      </c>
      <c r="M919" s="3"/>
      <c r="N919" s="3"/>
      <c r="O919" s="11"/>
      <c r="P919" s="17" t="s">
        <v>4234</v>
      </c>
    </row>
    <row r="920" spans="1:16" ht="16.5" x14ac:dyDescent="0.35">
      <c r="A920" s="24" t="s">
        <v>4242</v>
      </c>
      <c r="B920" s="26" t="s">
        <v>4487</v>
      </c>
      <c r="C920" s="74">
        <v>195847</v>
      </c>
      <c r="D920" s="11" t="s">
        <v>3644</v>
      </c>
      <c r="E920" s="11" t="s">
        <v>3646</v>
      </c>
      <c r="F920" s="11" t="s">
        <v>1611</v>
      </c>
      <c r="G920" s="11" t="s">
        <v>1612</v>
      </c>
      <c r="H920" s="11" t="s">
        <v>3645</v>
      </c>
      <c r="I920" s="11" t="s">
        <v>3647</v>
      </c>
      <c r="J920" s="11">
        <v>96.91</v>
      </c>
      <c r="K920" s="11">
        <v>17.53</v>
      </c>
      <c r="L920" s="11" t="s">
        <v>17</v>
      </c>
      <c r="M920" s="3"/>
      <c r="N920" s="3"/>
      <c r="O920" s="11"/>
      <c r="P920" s="17" t="s">
        <v>4234</v>
      </c>
    </row>
    <row r="921" spans="1:16" ht="16.5" x14ac:dyDescent="0.35">
      <c r="A921" s="24" t="s">
        <v>4242</v>
      </c>
      <c r="B921" s="26" t="s">
        <v>4488</v>
      </c>
      <c r="C921" s="74">
        <v>195848</v>
      </c>
      <c r="D921" s="11" t="s">
        <v>1616</v>
      </c>
      <c r="E921" s="11" t="s">
        <v>1617</v>
      </c>
      <c r="F921" s="11" t="s">
        <v>1615</v>
      </c>
      <c r="G921" s="11" t="s">
        <v>1616</v>
      </c>
      <c r="H921" s="3"/>
      <c r="I921" s="3"/>
      <c r="J921" s="11">
        <v>96.98</v>
      </c>
      <c r="K921" s="11">
        <v>17.32</v>
      </c>
      <c r="L921" s="11" t="s">
        <v>17</v>
      </c>
      <c r="M921" s="3"/>
      <c r="N921" s="3"/>
      <c r="O921" s="11"/>
      <c r="P921" s="17" t="s">
        <v>4234</v>
      </c>
    </row>
    <row r="922" spans="1:16" ht="16.5" x14ac:dyDescent="0.35">
      <c r="A922" s="24" t="s">
        <v>4242</v>
      </c>
      <c r="B922" s="26" t="s">
        <v>4489</v>
      </c>
      <c r="C922" s="74">
        <v>195849</v>
      </c>
      <c r="D922" s="11" t="s">
        <v>1620</v>
      </c>
      <c r="E922" s="11" t="s">
        <v>1621</v>
      </c>
      <c r="F922" s="11" t="s">
        <v>1619</v>
      </c>
      <c r="G922" s="11" t="s">
        <v>1620</v>
      </c>
      <c r="H922" s="3"/>
      <c r="I922" s="3"/>
      <c r="J922" s="11">
        <v>97.06</v>
      </c>
      <c r="K922" s="11">
        <v>17.29</v>
      </c>
      <c r="L922" s="11" t="s">
        <v>17</v>
      </c>
      <c r="M922" s="3"/>
      <c r="N922" s="3"/>
      <c r="O922" s="11"/>
      <c r="P922" s="17" t="s">
        <v>4234</v>
      </c>
    </row>
    <row r="923" spans="1:16" ht="16.5" x14ac:dyDescent="0.35">
      <c r="A923" s="24" t="s">
        <v>4242</v>
      </c>
      <c r="B923" s="26" t="s">
        <v>4490</v>
      </c>
      <c r="C923" s="74">
        <v>195850</v>
      </c>
      <c r="D923" s="11" t="s">
        <v>927</v>
      </c>
      <c r="E923" s="11" t="s">
        <v>928</v>
      </c>
      <c r="F923" s="11" t="s">
        <v>1623</v>
      </c>
      <c r="G923" s="11" t="s">
        <v>927</v>
      </c>
      <c r="H923" s="3"/>
      <c r="I923" s="3"/>
      <c r="J923" s="11">
        <v>97.02</v>
      </c>
      <c r="K923" s="11">
        <v>17.399999999999999</v>
      </c>
      <c r="L923" s="11" t="s">
        <v>17</v>
      </c>
      <c r="M923" s="3"/>
      <c r="N923" s="3"/>
      <c r="O923" s="11"/>
      <c r="P923" s="17" t="s">
        <v>4234</v>
      </c>
    </row>
    <row r="924" spans="1:16" ht="16.5" x14ac:dyDescent="0.35">
      <c r="A924" s="24" t="s">
        <v>4242</v>
      </c>
      <c r="B924" s="26" t="s">
        <v>4490</v>
      </c>
      <c r="C924" s="74">
        <v>195851</v>
      </c>
      <c r="D924" s="11" t="s">
        <v>3650</v>
      </c>
      <c r="E924" s="11" t="s">
        <v>3651</v>
      </c>
      <c r="F924" s="11" t="s">
        <v>1623</v>
      </c>
      <c r="G924" s="11" t="s">
        <v>927</v>
      </c>
      <c r="H924" s="3"/>
      <c r="I924" s="3"/>
      <c r="J924" s="11">
        <v>97.03</v>
      </c>
      <c r="K924" s="11">
        <v>17.39</v>
      </c>
      <c r="L924" s="11" t="s">
        <v>17</v>
      </c>
      <c r="M924" s="3"/>
      <c r="N924" s="3"/>
      <c r="O924" s="11"/>
      <c r="P924" s="17" t="s">
        <v>4234</v>
      </c>
    </row>
    <row r="925" spans="1:16" ht="16.5" x14ac:dyDescent="0.35">
      <c r="A925" s="24" t="s">
        <v>4242</v>
      </c>
      <c r="B925" s="26" t="s">
        <v>4490</v>
      </c>
      <c r="C925" s="74">
        <v>195852</v>
      </c>
      <c r="D925" s="11" t="s">
        <v>3648</v>
      </c>
      <c r="E925" s="11" t="s">
        <v>3649</v>
      </c>
      <c r="F925" s="11" t="s">
        <v>1623</v>
      </c>
      <c r="G925" s="11" t="s">
        <v>927</v>
      </c>
      <c r="H925" s="3"/>
      <c r="I925" s="3"/>
      <c r="J925" s="11">
        <v>97.02</v>
      </c>
      <c r="K925" s="11">
        <v>17.38</v>
      </c>
      <c r="L925" s="11" t="s">
        <v>17</v>
      </c>
      <c r="M925" s="3"/>
      <c r="N925" s="3"/>
      <c r="O925" s="11"/>
      <c r="P925" s="17" t="s">
        <v>4234</v>
      </c>
    </row>
    <row r="926" spans="1:16" ht="16.5" x14ac:dyDescent="0.35">
      <c r="A926" s="24" t="s">
        <v>4242</v>
      </c>
      <c r="B926" s="26" t="s">
        <v>7200</v>
      </c>
      <c r="C926" s="74">
        <v>195853</v>
      </c>
      <c r="D926" s="11" t="s">
        <v>1626</v>
      </c>
      <c r="E926" s="11" t="s">
        <v>1627</v>
      </c>
      <c r="F926" s="11" t="s">
        <v>1625</v>
      </c>
      <c r="G926" s="11" t="s">
        <v>1626</v>
      </c>
      <c r="H926" s="3"/>
      <c r="I926" s="3"/>
      <c r="J926" s="11">
        <v>96.91</v>
      </c>
      <c r="K926" s="11">
        <v>17.36</v>
      </c>
      <c r="L926" s="11" t="s">
        <v>17</v>
      </c>
      <c r="M926" s="3"/>
      <c r="N926" s="3"/>
      <c r="O926" s="11"/>
      <c r="P926" s="17" t="s">
        <v>4234</v>
      </c>
    </row>
    <row r="927" spans="1:16" ht="16.5" x14ac:dyDescent="0.35">
      <c r="A927" s="24" t="s">
        <v>4242</v>
      </c>
      <c r="B927" s="26" t="s">
        <v>7200</v>
      </c>
      <c r="C927" s="74">
        <v>195854</v>
      </c>
      <c r="D927" s="11" t="s">
        <v>3652</v>
      </c>
      <c r="E927" s="11" t="s">
        <v>3653</v>
      </c>
      <c r="F927" s="11" t="s">
        <v>1625</v>
      </c>
      <c r="G927" s="11" t="s">
        <v>1626</v>
      </c>
      <c r="H927" s="3"/>
      <c r="I927" s="3"/>
      <c r="J927" s="11">
        <v>96.92</v>
      </c>
      <c r="K927" s="11">
        <v>17.36</v>
      </c>
      <c r="L927" s="11" t="s">
        <v>17</v>
      </c>
      <c r="M927" s="3"/>
      <c r="N927" s="3"/>
      <c r="O927" s="11"/>
      <c r="P927" s="17" t="s">
        <v>4234</v>
      </c>
    </row>
    <row r="928" spans="1:16" ht="16.5" x14ac:dyDescent="0.35">
      <c r="A928" s="24" t="s">
        <v>4242</v>
      </c>
      <c r="B928" s="26" t="s">
        <v>4491</v>
      </c>
      <c r="C928" s="74">
        <v>195855</v>
      </c>
      <c r="D928" s="11" t="s">
        <v>1630</v>
      </c>
      <c r="E928" s="11" t="s">
        <v>1631</v>
      </c>
      <c r="F928" s="11" t="s">
        <v>1629</v>
      </c>
      <c r="G928" s="11" t="s">
        <v>1630</v>
      </c>
      <c r="H928" s="3"/>
      <c r="I928" s="3"/>
      <c r="J928" s="11">
        <v>97.03</v>
      </c>
      <c r="K928" s="11">
        <v>17.29</v>
      </c>
      <c r="L928" s="11" t="s">
        <v>17</v>
      </c>
      <c r="M928" s="3"/>
      <c r="N928" s="3"/>
      <c r="O928" s="11"/>
      <c r="P928" s="17" t="s">
        <v>4234</v>
      </c>
    </row>
    <row r="929" spans="1:16" ht="16.5" x14ac:dyDescent="0.35">
      <c r="A929" s="24" t="s">
        <v>4242</v>
      </c>
      <c r="B929" s="26" t="s">
        <v>4492</v>
      </c>
      <c r="C929" s="74">
        <v>195856</v>
      </c>
      <c r="D929" s="11" t="s">
        <v>1634</v>
      </c>
      <c r="E929" s="11" t="s">
        <v>1635</v>
      </c>
      <c r="F929" s="11" t="s">
        <v>1633</v>
      </c>
      <c r="G929" s="11" t="s">
        <v>1634</v>
      </c>
      <c r="H929" s="3"/>
      <c r="I929" s="3"/>
      <c r="J929" s="11">
        <v>97.08</v>
      </c>
      <c r="K929" s="11">
        <v>17.399999999999999</v>
      </c>
      <c r="L929" s="11" t="s">
        <v>17</v>
      </c>
      <c r="M929" s="3"/>
      <c r="N929" s="3"/>
      <c r="O929" s="11"/>
      <c r="P929" s="17" t="s">
        <v>4234</v>
      </c>
    </row>
    <row r="930" spans="1:16" ht="16.5" x14ac:dyDescent="0.35">
      <c r="A930" s="24" t="s">
        <v>4242</v>
      </c>
      <c r="B930" s="26" t="s">
        <v>4492</v>
      </c>
      <c r="C930" s="74">
        <v>195857</v>
      </c>
      <c r="D930" s="11" t="s">
        <v>3654</v>
      </c>
      <c r="E930" s="11" t="s">
        <v>3655</v>
      </c>
      <c r="F930" s="11" t="s">
        <v>1633</v>
      </c>
      <c r="G930" s="11" t="s">
        <v>1634</v>
      </c>
      <c r="H930" s="3"/>
      <c r="I930" s="3"/>
      <c r="J930" s="11">
        <v>97.08</v>
      </c>
      <c r="K930" s="11">
        <v>17.37</v>
      </c>
      <c r="L930" s="11" t="s">
        <v>17</v>
      </c>
      <c r="M930" s="3"/>
      <c r="N930" s="3"/>
      <c r="O930" s="11"/>
      <c r="P930" s="17" t="s">
        <v>4234</v>
      </c>
    </row>
    <row r="931" spans="1:16" ht="16.5" x14ac:dyDescent="0.35">
      <c r="A931" s="24" t="s">
        <v>4242</v>
      </c>
      <c r="B931" s="26" t="s">
        <v>4493</v>
      </c>
      <c r="C931" s="74">
        <v>195858</v>
      </c>
      <c r="D931" s="11" t="s">
        <v>1638</v>
      </c>
      <c r="E931" s="11" t="s">
        <v>1639</v>
      </c>
      <c r="F931" s="11" t="s">
        <v>1637</v>
      </c>
      <c r="G931" s="11" t="s">
        <v>1638</v>
      </c>
      <c r="H931" s="3"/>
      <c r="I931" s="3"/>
      <c r="J931" s="11">
        <v>96.94</v>
      </c>
      <c r="K931" s="11">
        <v>17.36</v>
      </c>
      <c r="L931" s="11" t="s">
        <v>17</v>
      </c>
      <c r="M931" s="3"/>
      <c r="N931" s="3"/>
      <c r="O931" s="11"/>
      <c r="P931" s="17" t="s">
        <v>4234</v>
      </c>
    </row>
    <row r="932" spans="1:16" ht="16.5" x14ac:dyDescent="0.35">
      <c r="A932" s="24" t="s">
        <v>4242</v>
      </c>
      <c r="B932" s="26" t="s">
        <v>4494</v>
      </c>
      <c r="C932" s="74">
        <v>195859</v>
      </c>
      <c r="D932" s="11" t="s">
        <v>1642</v>
      </c>
      <c r="E932" s="11" t="s">
        <v>1643</v>
      </c>
      <c r="F932" s="11" t="s">
        <v>1641</v>
      </c>
      <c r="G932" s="11" t="s">
        <v>1642</v>
      </c>
      <c r="H932" s="3"/>
      <c r="I932" s="3"/>
      <c r="J932" s="11">
        <v>97.15</v>
      </c>
      <c r="K932" s="11">
        <v>17.47</v>
      </c>
      <c r="L932" s="11" t="s">
        <v>17</v>
      </c>
      <c r="M932" s="3"/>
      <c r="N932" s="3"/>
      <c r="O932" s="11"/>
      <c r="P932" s="17" t="s">
        <v>4234</v>
      </c>
    </row>
    <row r="933" spans="1:16" ht="16.5" x14ac:dyDescent="0.35">
      <c r="A933" s="24" t="s">
        <v>4242</v>
      </c>
      <c r="B933" s="26" t="s">
        <v>4494</v>
      </c>
      <c r="C933" s="74">
        <v>195860</v>
      </c>
      <c r="D933" s="11" t="s">
        <v>3656</v>
      </c>
      <c r="E933" s="11" t="s">
        <v>3657</v>
      </c>
      <c r="F933" s="11" t="s">
        <v>1641</v>
      </c>
      <c r="G933" s="11" t="s">
        <v>1642</v>
      </c>
      <c r="H933" s="3"/>
      <c r="I933" s="3"/>
      <c r="J933" s="3"/>
      <c r="K933" s="3"/>
      <c r="L933" s="11" t="s">
        <v>17</v>
      </c>
      <c r="M933" s="3"/>
      <c r="N933" s="3"/>
      <c r="O933" s="11"/>
      <c r="P933" s="17" t="s">
        <v>4234</v>
      </c>
    </row>
    <row r="934" spans="1:16" ht="16.5" x14ac:dyDescent="0.35">
      <c r="A934" s="24" t="s">
        <v>4242</v>
      </c>
      <c r="B934" s="26" t="s">
        <v>4495</v>
      </c>
      <c r="C934" s="74">
        <v>195861</v>
      </c>
      <c r="D934" s="11" t="s">
        <v>1646</v>
      </c>
      <c r="E934" s="11" t="s">
        <v>3658</v>
      </c>
      <c r="F934" s="11" t="s">
        <v>1645</v>
      </c>
      <c r="G934" s="11" t="s">
        <v>1646</v>
      </c>
      <c r="H934" s="3"/>
      <c r="I934" s="3"/>
      <c r="J934" s="11">
        <v>96.95</v>
      </c>
      <c r="K934" s="11">
        <v>17.34</v>
      </c>
      <c r="L934" s="11" t="s">
        <v>17</v>
      </c>
      <c r="M934" s="3"/>
      <c r="N934" s="3"/>
      <c r="O934" s="11"/>
      <c r="P934" s="17" t="s">
        <v>4234</v>
      </c>
    </row>
    <row r="935" spans="1:16" ht="16.5" x14ac:dyDescent="0.35">
      <c r="A935" s="24" t="s">
        <v>4242</v>
      </c>
      <c r="B935" s="26" t="s">
        <v>4496</v>
      </c>
      <c r="C935" s="74">
        <v>195862</v>
      </c>
      <c r="D935" s="11" t="s">
        <v>1650</v>
      </c>
      <c r="E935" s="11" t="s">
        <v>1651</v>
      </c>
      <c r="F935" s="11" t="s">
        <v>1649</v>
      </c>
      <c r="G935" s="11" t="s">
        <v>1650</v>
      </c>
      <c r="H935" s="3"/>
      <c r="I935" s="3"/>
      <c r="J935" s="11">
        <v>96.93</v>
      </c>
      <c r="K935" s="11">
        <v>17.43</v>
      </c>
      <c r="L935" s="11" t="s">
        <v>17</v>
      </c>
      <c r="M935" s="3"/>
      <c r="N935" s="3"/>
      <c r="O935" s="11"/>
      <c r="P935" s="17" t="s">
        <v>4234</v>
      </c>
    </row>
    <row r="936" spans="1:16" ht="16.5" x14ac:dyDescent="0.35">
      <c r="A936" s="24" t="s">
        <v>4242</v>
      </c>
      <c r="B936" s="26" t="s">
        <v>4497</v>
      </c>
      <c r="C936" s="74">
        <v>195863</v>
      </c>
      <c r="D936" s="11" t="s">
        <v>1654</v>
      </c>
      <c r="E936" s="11" t="s">
        <v>1655</v>
      </c>
      <c r="F936" s="11" t="s">
        <v>1653</v>
      </c>
      <c r="G936" s="11" t="s">
        <v>1654</v>
      </c>
      <c r="H936" s="3"/>
      <c r="I936" s="3"/>
      <c r="J936" s="11">
        <v>97.06</v>
      </c>
      <c r="K936" s="11">
        <v>17.309999999999999</v>
      </c>
      <c r="L936" s="11" t="s">
        <v>17</v>
      </c>
      <c r="M936" s="3"/>
      <c r="N936" s="3"/>
      <c r="O936" s="11"/>
      <c r="P936" s="17" t="s">
        <v>4234</v>
      </c>
    </row>
    <row r="937" spans="1:16" ht="16.5" x14ac:dyDescent="0.35">
      <c r="A937" s="24" t="s">
        <v>4242</v>
      </c>
      <c r="B937" s="26" t="s">
        <v>4497</v>
      </c>
      <c r="C937" s="74">
        <v>195864</v>
      </c>
      <c r="D937" s="11" t="s">
        <v>3659</v>
      </c>
      <c r="E937" s="11" t="s">
        <v>3660</v>
      </c>
      <c r="F937" s="11" t="s">
        <v>1653</v>
      </c>
      <c r="G937" s="11" t="s">
        <v>1654</v>
      </c>
      <c r="H937" s="3"/>
      <c r="I937" s="3"/>
      <c r="J937" s="11">
        <v>97.07</v>
      </c>
      <c r="K937" s="11">
        <v>17.32</v>
      </c>
      <c r="L937" s="11" t="s">
        <v>17</v>
      </c>
      <c r="M937" s="3"/>
      <c r="N937" s="3"/>
      <c r="O937" s="11"/>
      <c r="P937" s="17" t="s">
        <v>4234</v>
      </c>
    </row>
    <row r="938" spans="1:16" ht="16.5" x14ac:dyDescent="0.35">
      <c r="A938" s="24" t="s">
        <v>4242</v>
      </c>
      <c r="B938" s="26" t="s">
        <v>4498</v>
      </c>
      <c r="C938" s="74">
        <v>195865</v>
      </c>
      <c r="D938" s="11" t="s">
        <v>1658</v>
      </c>
      <c r="E938" s="11" t="s">
        <v>1659</v>
      </c>
      <c r="F938" s="11" t="s">
        <v>1657</v>
      </c>
      <c r="G938" s="11" t="s">
        <v>1658</v>
      </c>
      <c r="H938" s="3"/>
      <c r="I938" s="3"/>
      <c r="J938" s="11">
        <v>97.11</v>
      </c>
      <c r="K938" s="11">
        <v>17.36</v>
      </c>
      <c r="L938" s="11" t="s">
        <v>17</v>
      </c>
      <c r="M938" s="3"/>
      <c r="N938" s="3"/>
      <c r="O938" s="11"/>
      <c r="P938" s="17" t="s">
        <v>4234</v>
      </c>
    </row>
    <row r="939" spans="1:16" ht="16.5" x14ac:dyDescent="0.35">
      <c r="A939" s="24" t="s">
        <v>4242</v>
      </c>
      <c r="B939" s="26" t="s">
        <v>4498</v>
      </c>
      <c r="C939" s="74">
        <v>195866</v>
      </c>
      <c r="D939" s="11" t="s">
        <v>3586</v>
      </c>
      <c r="E939" s="11" t="s">
        <v>3587</v>
      </c>
      <c r="F939" s="11" t="s">
        <v>1657</v>
      </c>
      <c r="G939" s="11" t="s">
        <v>1658</v>
      </c>
      <c r="H939" s="3"/>
      <c r="I939" s="3"/>
      <c r="J939" s="11">
        <v>97.12</v>
      </c>
      <c r="K939" s="11">
        <v>17.34</v>
      </c>
      <c r="L939" s="11" t="s">
        <v>17</v>
      </c>
      <c r="M939" s="3"/>
      <c r="N939" s="3"/>
      <c r="O939" s="11"/>
      <c r="P939" s="17" t="s">
        <v>4234</v>
      </c>
    </row>
    <row r="940" spans="1:16" ht="16.5" x14ac:dyDescent="0.35">
      <c r="A940" s="24" t="s">
        <v>4242</v>
      </c>
      <c r="B940" s="26" t="s">
        <v>4499</v>
      </c>
      <c r="C940" s="74">
        <v>195867</v>
      </c>
      <c r="D940" s="11" t="s">
        <v>1662</v>
      </c>
      <c r="E940" s="11" t="s">
        <v>1663</v>
      </c>
      <c r="F940" s="11" t="s">
        <v>1661</v>
      </c>
      <c r="G940" s="11" t="s">
        <v>1662</v>
      </c>
      <c r="H940" s="3"/>
      <c r="I940" s="3"/>
      <c r="J940" s="11">
        <v>96.88</v>
      </c>
      <c r="K940" s="11">
        <v>17.510000000000002</v>
      </c>
      <c r="L940" s="11" t="s">
        <v>17</v>
      </c>
      <c r="M940" s="3"/>
      <c r="N940" s="3"/>
      <c r="O940" s="11"/>
      <c r="P940" s="17" t="s">
        <v>4234</v>
      </c>
    </row>
    <row r="941" spans="1:16" ht="16.5" x14ac:dyDescent="0.35">
      <c r="A941" s="24" t="s">
        <v>4242</v>
      </c>
      <c r="B941" s="26" t="s">
        <v>4499</v>
      </c>
      <c r="C941" s="74">
        <v>219212</v>
      </c>
      <c r="D941" s="11" t="s">
        <v>3661</v>
      </c>
      <c r="E941" s="11" t="s">
        <v>3662</v>
      </c>
      <c r="F941" s="11" t="s">
        <v>1661</v>
      </c>
      <c r="G941" s="11" t="s">
        <v>1662</v>
      </c>
      <c r="H941" s="3"/>
      <c r="I941" s="3"/>
      <c r="J941" s="3"/>
      <c r="K941" s="3"/>
      <c r="L941" s="11" t="s">
        <v>17</v>
      </c>
      <c r="M941" s="11" t="s">
        <v>2372</v>
      </c>
      <c r="N941" s="3"/>
      <c r="O941" s="11"/>
      <c r="P941" s="17" t="s">
        <v>4234</v>
      </c>
    </row>
    <row r="942" spans="1:16" ht="16.5" x14ac:dyDescent="0.35">
      <c r="A942" s="24" t="s">
        <v>4242</v>
      </c>
      <c r="B942" s="26" t="s">
        <v>7201</v>
      </c>
      <c r="C942" s="74">
        <v>195870</v>
      </c>
      <c r="D942" s="11" t="s">
        <v>1666</v>
      </c>
      <c r="E942" s="11" t="s">
        <v>1667</v>
      </c>
      <c r="F942" s="11" t="s">
        <v>1665</v>
      </c>
      <c r="G942" s="11" t="s">
        <v>1666</v>
      </c>
      <c r="H942" s="3"/>
      <c r="I942" s="3"/>
      <c r="J942" s="11">
        <v>96.88</v>
      </c>
      <c r="K942" s="11">
        <v>17.48</v>
      </c>
      <c r="L942" s="11" t="s">
        <v>17</v>
      </c>
      <c r="M942" s="3"/>
      <c r="N942" s="3"/>
      <c r="O942" s="11"/>
      <c r="P942" s="17" t="s">
        <v>4234</v>
      </c>
    </row>
    <row r="943" spans="1:16" ht="16.5" x14ac:dyDescent="0.35">
      <c r="A943" s="24" t="s">
        <v>4242</v>
      </c>
      <c r="B943" s="26" t="s">
        <v>7201</v>
      </c>
      <c r="C943" s="74">
        <v>195871</v>
      </c>
      <c r="D943" s="11" t="s">
        <v>3663</v>
      </c>
      <c r="E943" s="11" t="s">
        <v>3664</v>
      </c>
      <c r="F943" s="11" t="s">
        <v>1665</v>
      </c>
      <c r="G943" s="11" t="s">
        <v>1666</v>
      </c>
      <c r="H943" s="3"/>
      <c r="I943" s="3"/>
      <c r="J943" s="11">
        <v>96.9</v>
      </c>
      <c r="K943" s="11">
        <v>17.5</v>
      </c>
      <c r="L943" s="11" t="s">
        <v>17</v>
      </c>
      <c r="M943" s="3"/>
      <c r="N943" s="3"/>
      <c r="O943" s="11"/>
      <c r="P943" s="17" t="s">
        <v>4234</v>
      </c>
    </row>
    <row r="944" spans="1:16" ht="16.5" x14ac:dyDescent="0.35">
      <c r="A944" s="24" t="s">
        <v>4242</v>
      </c>
      <c r="B944" s="26" t="s">
        <v>7201</v>
      </c>
      <c r="C944" s="74">
        <v>195872</v>
      </c>
      <c r="D944" s="11" t="s">
        <v>2024</v>
      </c>
      <c r="E944" s="11" t="s">
        <v>2025</v>
      </c>
      <c r="F944" s="11" t="s">
        <v>1665</v>
      </c>
      <c r="G944" s="11" t="s">
        <v>1666</v>
      </c>
      <c r="H944" s="3"/>
      <c r="I944" s="3"/>
      <c r="J944" s="11">
        <v>96.88</v>
      </c>
      <c r="K944" s="11">
        <v>17.489999999999998</v>
      </c>
      <c r="L944" s="11" t="s">
        <v>17</v>
      </c>
      <c r="M944" s="3"/>
      <c r="N944" s="3"/>
      <c r="O944" s="11"/>
      <c r="P944" s="17" t="s">
        <v>4234</v>
      </c>
    </row>
    <row r="945" spans="1:16" ht="16.5" x14ac:dyDescent="0.35">
      <c r="A945" s="24" t="s">
        <v>4242</v>
      </c>
      <c r="B945" s="26" t="s">
        <v>4500</v>
      </c>
      <c r="C945" s="74">
        <v>195873</v>
      </c>
      <c r="D945" s="11" t="s">
        <v>1670</v>
      </c>
      <c r="E945" s="11" t="s">
        <v>1671</v>
      </c>
      <c r="F945" s="11" t="s">
        <v>1669</v>
      </c>
      <c r="G945" s="11" t="s">
        <v>1670</v>
      </c>
      <c r="H945" s="3"/>
      <c r="I945" s="3"/>
      <c r="J945" s="11">
        <v>96.97</v>
      </c>
      <c r="K945" s="11">
        <v>17.329999999999998</v>
      </c>
      <c r="L945" s="11" t="s">
        <v>17</v>
      </c>
      <c r="M945" s="3"/>
      <c r="N945" s="3"/>
      <c r="O945" s="11"/>
      <c r="P945" s="17" t="s">
        <v>4234</v>
      </c>
    </row>
    <row r="946" spans="1:16" ht="16.5" x14ac:dyDescent="0.35">
      <c r="A946" s="24" t="s">
        <v>4242</v>
      </c>
      <c r="B946" s="26" t="s">
        <v>4501</v>
      </c>
      <c r="C946" s="74">
        <v>195874</v>
      </c>
      <c r="D946" s="11" t="s">
        <v>1674</v>
      </c>
      <c r="E946" s="11" t="s">
        <v>1675</v>
      </c>
      <c r="F946" s="11" t="s">
        <v>1673</v>
      </c>
      <c r="G946" s="11" t="s">
        <v>1674</v>
      </c>
      <c r="H946" s="3"/>
      <c r="I946" s="3"/>
      <c r="J946" s="11">
        <v>96.93</v>
      </c>
      <c r="K946" s="11">
        <v>17.46</v>
      </c>
      <c r="L946" s="11" t="s">
        <v>17</v>
      </c>
      <c r="M946" s="3"/>
      <c r="N946" s="3"/>
      <c r="O946" s="11"/>
      <c r="P946" s="17" t="s">
        <v>4234</v>
      </c>
    </row>
    <row r="947" spans="1:16" ht="16.5" x14ac:dyDescent="0.35">
      <c r="A947" s="24" t="s">
        <v>4242</v>
      </c>
      <c r="B947" s="26" t="s">
        <v>4501</v>
      </c>
      <c r="C947" s="74">
        <v>195875</v>
      </c>
      <c r="D947" s="11" t="s">
        <v>3669</v>
      </c>
      <c r="E947" s="11" t="s">
        <v>3670</v>
      </c>
      <c r="F947" s="11" t="s">
        <v>1673</v>
      </c>
      <c r="G947" s="11" t="s">
        <v>1674</v>
      </c>
      <c r="H947" s="3"/>
      <c r="I947" s="3"/>
      <c r="J947" s="11">
        <v>96.94</v>
      </c>
      <c r="K947" s="11">
        <v>17.48</v>
      </c>
      <c r="L947" s="11" t="s">
        <v>17</v>
      </c>
      <c r="M947" s="3"/>
      <c r="N947" s="3"/>
      <c r="O947" s="11"/>
      <c r="P947" s="17" t="s">
        <v>4234</v>
      </c>
    </row>
    <row r="948" spans="1:16" ht="16.5" x14ac:dyDescent="0.35">
      <c r="A948" s="24" t="s">
        <v>4242</v>
      </c>
      <c r="B948" s="26" t="s">
        <v>4501</v>
      </c>
      <c r="C948" s="74">
        <v>195876</v>
      </c>
      <c r="D948" s="11" t="s">
        <v>673</v>
      </c>
      <c r="E948" s="11" t="s">
        <v>3296</v>
      </c>
      <c r="F948" s="11" t="s">
        <v>1673</v>
      </c>
      <c r="G948" s="11" t="s">
        <v>1674</v>
      </c>
      <c r="H948" s="3"/>
      <c r="I948" s="3"/>
      <c r="J948" s="11">
        <v>96.98</v>
      </c>
      <c r="K948" s="11">
        <v>17.489999999999998</v>
      </c>
      <c r="L948" s="11" t="s">
        <v>17</v>
      </c>
      <c r="M948" s="3"/>
      <c r="N948" s="3"/>
      <c r="O948" s="11"/>
      <c r="P948" s="17" t="s">
        <v>4234</v>
      </c>
    </row>
    <row r="949" spans="1:16" ht="16.5" x14ac:dyDescent="0.35">
      <c r="A949" s="24" t="s">
        <v>4242</v>
      </c>
      <c r="B949" s="26" t="s">
        <v>4501</v>
      </c>
      <c r="C949" s="74">
        <v>195877</v>
      </c>
      <c r="D949" s="11" t="s">
        <v>3665</v>
      </c>
      <c r="E949" s="11" t="s">
        <v>3666</v>
      </c>
      <c r="F949" s="11" t="s">
        <v>1673</v>
      </c>
      <c r="G949" s="11" t="s">
        <v>1674</v>
      </c>
      <c r="H949" s="3"/>
      <c r="I949" s="3"/>
      <c r="J949" s="11">
        <v>96.99</v>
      </c>
      <c r="K949" s="11">
        <v>17.5</v>
      </c>
      <c r="L949" s="11" t="s">
        <v>17</v>
      </c>
      <c r="M949" s="3"/>
      <c r="N949" s="3"/>
      <c r="O949" s="11"/>
      <c r="P949" s="17" t="s">
        <v>4234</v>
      </c>
    </row>
    <row r="950" spans="1:16" ht="16.5" x14ac:dyDescent="0.35">
      <c r="A950" s="24" t="s">
        <v>4242</v>
      </c>
      <c r="B950" s="26" t="s">
        <v>4501</v>
      </c>
      <c r="C950" s="74">
        <v>219213</v>
      </c>
      <c r="D950" s="11" t="s">
        <v>3667</v>
      </c>
      <c r="E950" s="11" t="s">
        <v>3668</v>
      </c>
      <c r="F950" s="11" t="s">
        <v>1673</v>
      </c>
      <c r="G950" s="11" t="s">
        <v>1674</v>
      </c>
      <c r="H950" s="3"/>
      <c r="I950" s="3"/>
      <c r="J950" s="3"/>
      <c r="K950" s="3"/>
      <c r="L950" s="11" t="s">
        <v>17</v>
      </c>
      <c r="M950" s="11" t="s">
        <v>2372</v>
      </c>
      <c r="N950" s="3"/>
      <c r="O950" s="11"/>
      <c r="P950" s="17" t="s">
        <v>4234</v>
      </c>
    </row>
    <row r="951" spans="1:16" ht="16.5" x14ac:dyDescent="0.35">
      <c r="A951" s="24" t="s">
        <v>4242</v>
      </c>
      <c r="B951" s="26" t="s">
        <v>4502</v>
      </c>
      <c r="C951" s="74">
        <v>195878</v>
      </c>
      <c r="D951" s="11" t="s">
        <v>1678</v>
      </c>
      <c r="E951" s="11" t="s">
        <v>3671</v>
      </c>
      <c r="F951" s="11" t="s">
        <v>1677</v>
      </c>
      <c r="G951" s="11" t="s">
        <v>1678</v>
      </c>
      <c r="H951" s="3"/>
      <c r="I951" s="3"/>
      <c r="J951" s="11">
        <v>97.04</v>
      </c>
      <c r="K951" s="11">
        <v>17.329999999999998</v>
      </c>
      <c r="L951" s="11" t="s">
        <v>17</v>
      </c>
      <c r="M951" s="3"/>
      <c r="N951" s="3"/>
      <c r="O951" s="11"/>
      <c r="P951" s="17" t="s">
        <v>4234</v>
      </c>
    </row>
    <row r="952" spans="1:16" ht="16.5" x14ac:dyDescent="0.35">
      <c r="A952" s="24" t="s">
        <v>4242</v>
      </c>
      <c r="B952" s="26" t="s">
        <v>4502</v>
      </c>
      <c r="C952" s="74">
        <v>219214</v>
      </c>
      <c r="D952" s="11" t="s">
        <v>3672</v>
      </c>
      <c r="E952" s="11" t="s">
        <v>3673</v>
      </c>
      <c r="F952" s="11" t="s">
        <v>1677</v>
      </c>
      <c r="G952" s="11" t="s">
        <v>1678</v>
      </c>
      <c r="H952" s="3"/>
      <c r="I952" s="3"/>
      <c r="J952" s="3"/>
      <c r="K952" s="3"/>
      <c r="L952" s="11" t="s">
        <v>17</v>
      </c>
      <c r="M952" s="11" t="s">
        <v>2372</v>
      </c>
      <c r="N952" s="3"/>
      <c r="O952" s="11"/>
      <c r="P952" s="17" t="s">
        <v>4234</v>
      </c>
    </row>
    <row r="953" spans="1:16" ht="16.5" x14ac:dyDescent="0.35">
      <c r="A953" s="24" t="s">
        <v>4242</v>
      </c>
      <c r="B953" s="26" t="s">
        <v>4503</v>
      </c>
      <c r="C953" s="74">
        <v>195879</v>
      </c>
      <c r="D953" s="11" t="s">
        <v>1682</v>
      </c>
      <c r="E953" s="11" t="s">
        <v>1683</v>
      </c>
      <c r="F953" s="11" t="s">
        <v>1681</v>
      </c>
      <c r="G953" s="11" t="s">
        <v>1682</v>
      </c>
      <c r="H953" s="3"/>
      <c r="I953" s="3"/>
      <c r="J953" s="11">
        <v>97.14</v>
      </c>
      <c r="K953" s="11">
        <v>17.43</v>
      </c>
      <c r="L953" s="11" t="s">
        <v>17</v>
      </c>
      <c r="M953" s="3"/>
      <c r="N953" s="3"/>
      <c r="O953" s="11"/>
      <c r="P953" s="17" t="s">
        <v>4234</v>
      </c>
    </row>
    <row r="954" spans="1:16" ht="16.5" x14ac:dyDescent="0.35">
      <c r="A954" s="24" t="s">
        <v>4242</v>
      </c>
      <c r="B954" s="26" t="s">
        <v>4503</v>
      </c>
      <c r="C954" s="74">
        <v>195882</v>
      </c>
      <c r="D954" s="11" t="s">
        <v>3674</v>
      </c>
      <c r="E954" s="11" t="s">
        <v>3675</v>
      </c>
      <c r="F954" s="11" t="s">
        <v>1681</v>
      </c>
      <c r="G954" s="11" t="s">
        <v>1682</v>
      </c>
      <c r="H954" s="3"/>
      <c r="I954" s="3"/>
      <c r="J954" s="11">
        <v>97.14</v>
      </c>
      <c r="K954" s="11">
        <v>17.399999999999999</v>
      </c>
      <c r="L954" s="11" t="s">
        <v>17</v>
      </c>
      <c r="M954" s="3"/>
      <c r="N954" s="3"/>
      <c r="O954" s="11"/>
      <c r="P954" s="17" t="s">
        <v>4234</v>
      </c>
    </row>
    <row r="955" spans="1:16" ht="16.5" x14ac:dyDescent="0.35">
      <c r="A955" s="24" t="s">
        <v>4242</v>
      </c>
      <c r="B955" s="26" t="s">
        <v>4504</v>
      </c>
      <c r="C955" s="74">
        <v>195884</v>
      </c>
      <c r="D955" s="11" t="s">
        <v>1686</v>
      </c>
      <c r="E955" s="11" t="s">
        <v>1687</v>
      </c>
      <c r="F955" s="11" t="s">
        <v>1685</v>
      </c>
      <c r="G955" s="11" t="s">
        <v>1686</v>
      </c>
      <c r="H955" s="3"/>
      <c r="I955" s="3"/>
      <c r="J955" s="11">
        <v>96.89</v>
      </c>
      <c r="K955" s="11">
        <v>17.46</v>
      </c>
      <c r="L955" s="11" t="s">
        <v>17</v>
      </c>
      <c r="M955" s="3"/>
      <c r="N955" s="3"/>
      <c r="O955" s="11"/>
      <c r="P955" s="17" t="s">
        <v>4234</v>
      </c>
    </row>
    <row r="956" spans="1:16" ht="16.5" x14ac:dyDescent="0.35">
      <c r="A956" s="24" t="s">
        <v>4242</v>
      </c>
      <c r="B956" s="26" t="s">
        <v>4504</v>
      </c>
      <c r="C956" s="74">
        <v>195885</v>
      </c>
      <c r="D956" s="11" t="s">
        <v>3676</v>
      </c>
      <c r="E956" s="11" t="s">
        <v>3677</v>
      </c>
      <c r="F956" s="11" t="s">
        <v>1685</v>
      </c>
      <c r="G956" s="11" t="s">
        <v>1686</v>
      </c>
      <c r="H956" s="3"/>
      <c r="I956" s="3"/>
      <c r="J956" s="3"/>
      <c r="K956" s="3"/>
      <c r="L956" s="11" t="s">
        <v>17</v>
      </c>
      <c r="M956" s="3"/>
      <c r="N956" s="3"/>
      <c r="O956" s="11"/>
      <c r="P956" s="17" t="s">
        <v>4234</v>
      </c>
    </row>
    <row r="957" spans="1:16" ht="16.5" x14ac:dyDescent="0.35">
      <c r="A957" s="24" t="s">
        <v>4242</v>
      </c>
      <c r="B957" s="26" t="s">
        <v>4505</v>
      </c>
      <c r="C957" s="74">
        <v>195886</v>
      </c>
      <c r="D957" s="11" t="s">
        <v>1690</v>
      </c>
      <c r="E957" s="11" t="s">
        <v>1691</v>
      </c>
      <c r="F957" s="11" t="s">
        <v>1689</v>
      </c>
      <c r="G957" s="11" t="s">
        <v>1690</v>
      </c>
      <c r="H957" s="3"/>
      <c r="I957" s="3"/>
      <c r="J957" s="11">
        <v>96.9</v>
      </c>
      <c r="K957" s="11">
        <v>17.39</v>
      </c>
      <c r="L957" s="11" t="s">
        <v>17</v>
      </c>
      <c r="M957" s="3"/>
      <c r="N957" s="3"/>
      <c r="O957" s="11"/>
      <c r="P957" s="17" t="s">
        <v>4234</v>
      </c>
    </row>
    <row r="958" spans="1:16" ht="16.5" x14ac:dyDescent="0.35">
      <c r="A958" s="24" t="s">
        <v>4242</v>
      </c>
      <c r="B958" s="26" t="s">
        <v>4505</v>
      </c>
      <c r="C958" s="74">
        <v>195887</v>
      </c>
      <c r="D958" s="11" t="s">
        <v>3678</v>
      </c>
      <c r="E958" s="11" t="s">
        <v>3679</v>
      </c>
      <c r="F958" s="11" t="s">
        <v>1689</v>
      </c>
      <c r="G958" s="11" t="s">
        <v>1690</v>
      </c>
      <c r="H958" s="3"/>
      <c r="I958" s="3"/>
      <c r="J958" s="11">
        <v>96.9</v>
      </c>
      <c r="K958" s="11">
        <v>17.39</v>
      </c>
      <c r="L958" s="11" t="s">
        <v>17</v>
      </c>
      <c r="M958" s="3"/>
      <c r="N958" s="3"/>
      <c r="O958" s="11"/>
      <c r="P958" s="17" t="s">
        <v>4234</v>
      </c>
    </row>
    <row r="959" spans="1:16" ht="16.5" x14ac:dyDescent="0.35">
      <c r="A959" s="24" t="s">
        <v>4242</v>
      </c>
      <c r="B959" s="26" t="s">
        <v>4506</v>
      </c>
      <c r="C959" s="74">
        <v>195888</v>
      </c>
      <c r="D959" s="11" t="s">
        <v>1694</v>
      </c>
      <c r="E959" s="11" t="s">
        <v>1695</v>
      </c>
      <c r="F959" s="11" t="s">
        <v>1693</v>
      </c>
      <c r="G959" s="11" t="s">
        <v>1694</v>
      </c>
      <c r="H959" s="3"/>
      <c r="I959" s="3"/>
      <c r="J959" s="11">
        <v>96.93</v>
      </c>
      <c r="K959" s="11">
        <v>17.39</v>
      </c>
      <c r="L959" s="11" t="s">
        <v>17</v>
      </c>
      <c r="M959" s="3"/>
      <c r="N959" s="3"/>
      <c r="O959" s="11"/>
      <c r="P959" s="17" t="s">
        <v>4234</v>
      </c>
    </row>
    <row r="960" spans="1:16" ht="16.5" x14ac:dyDescent="0.35">
      <c r="A960" s="24" t="s">
        <v>4242</v>
      </c>
      <c r="B960" s="26" t="s">
        <v>4507</v>
      </c>
      <c r="C960" s="74">
        <v>195889</v>
      </c>
      <c r="D960" s="11" t="s">
        <v>1698</v>
      </c>
      <c r="E960" s="11" t="s">
        <v>1699</v>
      </c>
      <c r="F960" s="11" t="s">
        <v>1697</v>
      </c>
      <c r="G960" s="11" t="s">
        <v>1698</v>
      </c>
      <c r="H960" s="3"/>
      <c r="I960" s="3"/>
      <c r="J960" s="11">
        <v>97</v>
      </c>
      <c r="K960" s="11">
        <v>17.52</v>
      </c>
      <c r="L960" s="11" t="s">
        <v>17</v>
      </c>
      <c r="M960" s="3"/>
      <c r="N960" s="3"/>
      <c r="O960" s="11"/>
      <c r="P960" s="17" t="s">
        <v>4234</v>
      </c>
    </row>
    <row r="961" spans="1:16" ht="16.5" x14ac:dyDescent="0.35">
      <c r="A961" s="24" t="s">
        <v>4242</v>
      </c>
      <c r="B961" s="26" t="s">
        <v>4507</v>
      </c>
      <c r="C961" s="74">
        <v>195890</v>
      </c>
      <c r="D961" s="11" t="s">
        <v>3682</v>
      </c>
      <c r="E961" s="11" t="s">
        <v>3683</v>
      </c>
      <c r="F961" s="11" t="s">
        <v>1697</v>
      </c>
      <c r="G961" s="11" t="s">
        <v>1698</v>
      </c>
      <c r="H961" s="3"/>
      <c r="I961" s="3"/>
      <c r="J961" s="11">
        <v>97.02</v>
      </c>
      <c r="K961" s="11">
        <v>17.510000000000002</v>
      </c>
      <c r="L961" s="11" t="s">
        <v>17</v>
      </c>
      <c r="M961" s="3"/>
      <c r="N961" s="3"/>
      <c r="O961" s="11"/>
      <c r="P961" s="17" t="s">
        <v>4234</v>
      </c>
    </row>
    <row r="962" spans="1:16" ht="16.5" x14ac:dyDescent="0.35">
      <c r="A962" s="24" t="s">
        <v>4242</v>
      </c>
      <c r="B962" s="26" t="s">
        <v>4507</v>
      </c>
      <c r="C962" s="74">
        <v>219215</v>
      </c>
      <c r="D962" s="11" t="s">
        <v>3680</v>
      </c>
      <c r="E962" s="11" t="s">
        <v>3681</v>
      </c>
      <c r="F962" s="11" t="s">
        <v>1697</v>
      </c>
      <c r="G962" s="11" t="s">
        <v>1698</v>
      </c>
      <c r="H962" s="3"/>
      <c r="I962" s="3"/>
      <c r="J962" s="3"/>
      <c r="K962" s="3"/>
      <c r="L962" s="11" t="s">
        <v>17</v>
      </c>
      <c r="M962" s="11" t="s">
        <v>2372</v>
      </c>
      <c r="N962" s="3"/>
      <c r="O962" s="11"/>
      <c r="P962" s="17" t="s">
        <v>4234</v>
      </c>
    </row>
    <row r="963" spans="1:16" ht="16.5" x14ac:dyDescent="0.35">
      <c r="A963" s="24" t="s">
        <v>4242</v>
      </c>
      <c r="B963" s="26" t="s">
        <v>4508</v>
      </c>
      <c r="C963" s="74">
        <v>195891</v>
      </c>
      <c r="D963" s="11" t="s">
        <v>1702</v>
      </c>
      <c r="E963" s="11" t="s">
        <v>1703</v>
      </c>
      <c r="F963" s="11" t="s">
        <v>1701</v>
      </c>
      <c r="G963" s="11" t="s">
        <v>1702</v>
      </c>
      <c r="H963" s="3"/>
      <c r="I963" s="3"/>
      <c r="J963" s="11">
        <v>97</v>
      </c>
      <c r="K963" s="11">
        <v>17.36</v>
      </c>
      <c r="L963" s="11" t="s">
        <v>17</v>
      </c>
      <c r="M963" s="3"/>
      <c r="N963" s="3"/>
      <c r="O963" s="11"/>
      <c r="P963" s="17" t="s">
        <v>4234</v>
      </c>
    </row>
    <row r="964" spans="1:16" ht="16.5" x14ac:dyDescent="0.35">
      <c r="A964" s="24" t="s">
        <v>4242</v>
      </c>
      <c r="B964" s="26" t="s">
        <v>4508</v>
      </c>
      <c r="C964" s="74">
        <v>219216</v>
      </c>
      <c r="D964" s="11" t="s">
        <v>3684</v>
      </c>
      <c r="E964" s="11" t="s">
        <v>1981</v>
      </c>
      <c r="F964" s="11" t="s">
        <v>1701</v>
      </c>
      <c r="G964" s="11" t="s">
        <v>1702</v>
      </c>
      <c r="H964" s="3"/>
      <c r="I964" s="3"/>
      <c r="J964" s="3"/>
      <c r="K964" s="3"/>
      <c r="L964" s="11" t="s">
        <v>17</v>
      </c>
      <c r="M964" s="11" t="s">
        <v>2372</v>
      </c>
      <c r="N964" s="3"/>
      <c r="O964" s="11"/>
      <c r="P964" s="17" t="s">
        <v>4234</v>
      </c>
    </row>
    <row r="965" spans="1:16" ht="16.5" x14ac:dyDescent="0.35">
      <c r="A965" s="24" t="s">
        <v>4242</v>
      </c>
      <c r="B965" s="26" t="s">
        <v>4508</v>
      </c>
      <c r="C965" s="74">
        <v>219217</v>
      </c>
      <c r="D965" s="11" t="s">
        <v>3685</v>
      </c>
      <c r="E965" s="11" t="s">
        <v>3686</v>
      </c>
      <c r="F965" s="11" t="s">
        <v>1701</v>
      </c>
      <c r="G965" s="11" t="s">
        <v>1702</v>
      </c>
      <c r="H965" s="3"/>
      <c r="I965" s="3"/>
      <c r="J965" s="3"/>
      <c r="K965" s="3"/>
      <c r="L965" s="11" t="s">
        <v>17</v>
      </c>
      <c r="M965" s="11" t="s">
        <v>2372</v>
      </c>
      <c r="N965" s="3"/>
      <c r="O965" s="11"/>
      <c r="P965" s="17" t="s">
        <v>4234</v>
      </c>
    </row>
    <row r="966" spans="1:16" ht="16.5" x14ac:dyDescent="0.35">
      <c r="A966" s="24" t="s">
        <v>4242</v>
      </c>
      <c r="B966" s="26" t="s">
        <v>4508</v>
      </c>
      <c r="C966" s="74">
        <v>219218</v>
      </c>
      <c r="D966" s="11" t="s">
        <v>1796</v>
      </c>
      <c r="E966" s="11" t="s">
        <v>1797</v>
      </c>
      <c r="F966" s="11" t="s">
        <v>1701</v>
      </c>
      <c r="G966" s="11" t="s">
        <v>1702</v>
      </c>
      <c r="H966" s="3"/>
      <c r="I966" s="3"/>
      <c r="J966" s="3"/>
      <c r="K966" s="3"/>
      <c r="L966" s="11" t="s">
        <v>17</v>
      </c>
      <c r="M966" s="11" t="s">
        <v>2372</v>
      </c>
      <c r="N966" s="3"/>
      <c r="O966" s="11"/>
      <c r="P966" s="17" t="s">
        <v>4234</v>
      </c>
    </row>
    <row r="967" spans="1:16" ht="16.5" x14ac:dyDescent="0.35">
      <c r="A967" s="24" t="s">
        <v>4242</v>
      </c>
      <c r="B967" s="26" t="s">
        <v>7202</v>
      </c>
      <c r="C967" s="74">
        <v>195892</v>
      </c>
      <c r="D967" s="11" t="s">
        <v>3689</v>
      </c>
      <c r="E967" s="11" t="s">
        <v>3690</v>
      </c>
      <c r="F967" s="11" t="s">
        <v>1705</v>
      </c>
      <c r="G967" s="11" t="s">
        <v>1706</v>
      </c>
      <c r="H967" s="3"/>
      <c r="I967" s="3"/>
      <c r="J967" s="11">
        <v>96.98</v>
      </c>
      <c r="K967" s="11">
        <v>17.57</v>
      </c>
      <c r="L967" s="11" t="s">
        <v>17</v>
      </c>
      <c r="M967" s="3"/>
      <c r="N967" s="3"/>
      <c r="O967" s="11"/>
      <c r="P967" s="17" t="s">
        <v>4234</v>
      </c>
    </row>
    <row r="968" spans="1:16" ht="16.5" x14ac:dyDescent="0.35">
      <c r="A968" s="24" t="s">
        <v>4242</v>
      </c>
      <c r="B968" s="26" t="s">
        <v>7202</v>
      </c>
      <c r="C968" s="74">
        <v>195893</v>
      </c>
      <c r="D968" s="11" t="s">
        <v>3691</v>
      </c>
      <c r="E968" s="11" t="s">
        <v>3692</v>
      </c>
      <c r="F968" s="11" t="s">
        <v>1705</v>
      </c>
      <c r="G968" s="11" t="s">
        <v>1706</v>
      </c>
      <c r="H968" s="3"/>
      <c r="I968" s="3"/>
      <c r="J968" s="11">
        <v>96.97</v>
      </c>
      <c r="K968" s="11">
        <v>17.559999999999999</v>
      </c>
      <c r="L968" s="11" t="s">
        <v>17</v>
      </c>
      <c r="M968" s="3"/>
      <c r="N968" s="3"/>
      <c r="O968" s="11"/>
      <c r="P968" s="17" t="s">
        <v>4234</v>
      </c>
    </row>
    <row r="969" spans="1:16" ht="16.5" x14ac:dyDescent="0.35">
      <c r="A969" s="24" t="s">
        <v>4242</v>
      </c>
      <c r="B969" s="26" t="s">
        <v>7202</v>
      </c>
      <c r="C969" s="74">
        <v>195894</v>
      </c>
      <c r="D969" s="11" t="s">
        <v>3693</v>
      </c>
      <c r="E969" s="11" t="s">
        <v>3694</v>
      </c>
      <c r="F969" s="11" t="s">
        <v>1705</v>
      </c>
      <c r="G969" s="11" t="s">
        <v>1706</v>
      </c>
      <c r="H969" s="3"/>
      <c r="I969" s="3"/>
      <c r="J969" s="11">
        <v>96.97</v>
      </c>
      <c r="K969" s="11">
        <v>17.55</v>
      </c>
      <c r="L969" s="11" t="s">
        <v>17</v>
      </c>
      <c r="M969" s="3"/>
      <c r="N969" s="3"/>
      <c r="O969" s="11"/>
      <c r="P969" s="17" t="s">
        <v>4234</v>
      </c>
    </row>
    <row r="970" spans="1:16" ht="16.5" x14ac:dyDescent="0.35">
      <c r="A970" s="24" t="s">
        <v>4242</v>
      </c>
      <c r="B970" s="26" t="s">
        <v>7202</v>
      </c>
      <c r="C970" s="74">
        <v>195895</v>
      </c>
      <c r="D970" s="11" t="s">
        <v>3695</v>
      </c>
      <c r="E970" s="11" t="s">
        <v>3696</v>
      </c>
      <c r="F970" s="11" t="s">
        <v>1705</v>
      </c>
      <c r="G970" s="11" t="s">
        <v>1706</v>
      </c>
      <c r="H970" s="3"/>
      <c r="I970" s="3"/>
      <c r="J970" s="3"/>
      <c r="K970" s="3"/>
      <c r="L970" s="11" t="s">
        <v>17</v>
      </c>
      <c r="M970" s="3"/>
      <c r="N970" s="3"/>
      <c r="O970" s="11"/>
      <c r="P970" s="17" t="s">
        <v>4234</v>
      </c>
    </row>
    <row r="971" spans="1:16" ht="16.5" x14ac:dyDescent="0.35">
      <c r="A971" s="24" t="s">
        <v>4242</v>
      </c>
      <c r="B971" s="26" t="s">
        <v>7202</v>
      </c>
      <c r="C971" s="74">
        <v>195896</v>
      </c>
      <c r="D971" s="11" t="s">
        <v>3687</v>
      </c>
      <c r="E971" s="11" t="s">
        <v>3688</v>
      </c>
      <c r="F971" s="11" t="s">
        <v>1705</v>
      </c>
      <c r="G971" s="11" t="s">
        <v>1706</v>
      </c>
      <c r="H971" s="3"/>
      <c r="I971" s="3"/>
      <c r="J971" s="11">
        <v>96.96</v>
      </c>
      <c r="K971" s="11">
        <v>17.53</v>
      </c>
      <c r="L971" s="11" t="s">
        <v>17</v>
      </c>
      <c r="M971" s="11" t="s">
        <v>2925</v>
      </c>
      <c r="N971" s="3"/>
      <c r="O971" s="11"/>
      <c r="P971" s="17" t="s">
        <v>4234</v>
      </c>
    </row>
    <row r="972" spans="1:16" ht="16.5" x14ac:dyDescent="0.35">
      <c r="A972" s="24" t="s">
        <v>4242</v>
      </c>
      <c r="B972" s="26" t="s">
        <v>7202</v>
      </c>
      <c r="C972" s="74">
        <v>195897</v>
      </c>
      <c r="D972" s="11" t="s">
        <v>3697</v>
      </c>
      <c r="E972" s="11" t="s">
        <v>3698</v>
      </c>
      <c r="F972" s="11" t="s">
        <v>1705</v>
      </c>
      <c r="G972" s="11" t="s">
        <v>1706</v>
      </c>
      <c r="H972" s="3"/>
      <c r="I972" s="3"/>
      <c r="J972" s="11">
        <v>96.95</v>
      </c>
      <c r="K972" s="11">
        <v>17.510000000000002</v>
      </c>
      <c r="L972" s="11" t="s">
        <v>17</v>
      </c>
      <c r="M972" s="3"/>
      <c r="N972" s="3"/>
      <c r="O972" s="11"/>
      <c r="P972" s="17" t="s">
        <v>4234</v>
      </c>
    </row>
    <row r="973" spans="1:16" ht="16.5" x14ac:dyDescent="0.35">
      <c r="A973" s="24" t="s">
        <v>4242</v>
      </c>
      <c r="B973" s="26" t="s">
        <v>4509</v>
      </c>
      <c r="C973" s="74">
        <v>195898</v>
      </c>
      <c r="D973" s="11" t="s">
        <v>1710</v>
      </c>
      <c r="E973" s="11" t="s">
        <v>1711</v>
      </c>
      <c r="F973" s="11" t="s">
        <v>1709</v>
      </c>
      <c r="G973" s="11" t="s">
        <v>1710</v>
      </c>
      <c r="H973" s="3"/>
      <c r="I973" s="3"/>
      <c r="J973" s="11">
        <v>96.89</v>
      </c>
      <c r="K973" s="11">
        <v>17.440000000000001</v>
      </c>
      <c r="L973" s="11" t="s">
        <v>17</v>
      </c>
      <c r="M973" s="3"/>
      <c r="N973" s="3"/>
      <c r="O973" s="11"/>
      <c r="P973" s="17" t="s">
        <v>4234</v>
      </c>
    </row>
    <row r="974" spans="1:16" ht="16.5" x14ac:dyDescent="0.35">
      <c r="A974" s="24" t="s">
        <v>4243</v>
      </c>
      <c r="B974" s="26" t="s">
        <v>4510</v>
      </c>
      <c r="C974" s="74">
        <v>195899</v>
      </c>
      <c r="D974" s="11" t="s">
        <v>1714</v>
      </c>
      <c r="E974" s="11" t="s">
        <v>1715</v>
      </c>
      <c r="F974" s="11" t="s">
        <v>1713</v>
      </c>
      <c r="G974" s="11" t="s">
        <v>1714</v>
      </c>
      <c r="H974" s="3"/>
      <c r="I974" s="3"/>
      <c r="J974" s="11">
        <v>97.23</v>
      </c>
      <c r="K974" s="11">
        <v>17.18</v>
      </c>
      <c r="L974" s="11" t="s">
        <v>17</v>
      </c>
      <c r="M974" s="3"/>
      <c r="N974" s="11" t="s">
        <v>3700</v>
      </c>
      <c r="O974" s="11"/>
      <c r="P974" s="17" t="s">
        <v>4234</v>
      </c>
    </row>
    <row r="975" spans="1:16" ht="16.5" x14ac:dyDescent="0.35">
      <c r="A975" s="24" t="s">
        <v>4243</v>
      </c>
      <c r="B975" s="26" t="s">
        <v>4510</v>
      </c>
      <c r="C975" s="74">
        <v>195900</v>
      </c>
      <c r="D975" s="11" t="s">
        <v>3701</v>
      </c>
      <c r="E975" s="11" t="s">
        <v>3702</v>
      </c>
      <c r="F975" s="11" t="s">
        <v>1713</v>
      </c>
      <c r="G975" s="11" t="s">
        <v>1714</v>
      </c>
      <c r="H975" s="3"/>
      <c r="I975" s="3"/>
      <c r="J975" s="11">
        <v>97.23</v>
      </c>
      <c r="K975" s="11">
        <v>17.18</v>
      </c>
      <c r="L975" s="11" t="s">
        <v>17</v>
      </c>
      <c r="M975" s="3"/>
      <c r="N975" s="11" t="s">
        <v>3703</v>
      </c>
      <c r="O975" s="11"/>
      <c r="P975" s="17" t="s">
        <v>4234</v>
      </c>
    </row>
    <row r="976" spans="1:16" ht="16.5" x14ac:dyDescent="0.35">
      <c r="A976" s="24" t="s">
        <v>4243</v>
      </c>
      <c r="B976" s="26" t="s">
        <v>4510</v>
      </c>
      <c r="C976" s="74">
        <v>195901</v>
      </c>
      <c r="D976" s="11" t="s">
        <v>2771</v>
      </c>
      <c r="E976" s="11" t="s">
        <v>2772</v>
      </c>
      <c r="F976" s="11" t="s">
        <v>1713</v>
      </c>
      <c r="G976" s="11" t="s">
        <v>1714</v>
      </c>
      <c r="H976" s="3"/>
      <c r="I976" s="3"/>
      <c r="J976" s="11">
        <v>97.24</v>
      </c>
      <c r="K976" s="11">
        <v>17.18</v>
      </c>
      <c r="L976" s="11" t="s">
        <v>17</v>
      </c>
      <c r="M976" s="3"/>
      <c r="N976" s="11" t="s">
        <v>3699</v>
      </c>
      <c r="O976" s="11"/>
      <c r="P976" s="17" t="s">
        <v>4234</v>
      </c>
    </row>
    <row r="977" spans="1:16" ht="16.5" x14ac:dyDescent="0.35">
      <c r="A977" s="24" t="s">
        <v>4243</v>
      </c>
      <c r="B977" s="26" t="s">
        <v>4511</v>
      </c>
      <c r="C977" s="74">
        <v>195902</v>
      </c>
      <c r="D977" s="11" t="s">
        <v>1718</v>
      </c>
      <c r="E977" s="11" t="s">
        <v>1719</v>
      </c>
      <c r="F977" s="11" t="s">
        <v>1717</v>
      </c>
      <c r="G977" s="11" t="s">
        <v>1718</v>
      </c>
      <c r="H977" s="3"/>
      <c r="I977" s="3"/>
      <c r="J977" s="11">
        <v>97.25</v>
      </c>
      <c r="K977" s="11">
        <v>17.16</v>
      </c>
      <c r="L977" s="11" t="s">
        <v>17</v>
      </c>
      <c r="M977" s="3"/>
      <c r="N977" s="11" t="s">
        <v>3704</v>
      </c>
      <c r="O977" s="11"/>
      <c r="P977" s="17" t="s">
        <v>4234</v>
      </c>
    </row>
    <row r="978" spans="1:16" ht="16.5" x14ac:dyDescent="0.35">
      <c r="A978" s="24" t="s">
        <v>4243</v>
      </c>
      <c r="B978" s="26" t="s">
        <v>4511</v>
      </c>
      <c r="C978" s="74">
        <v>195903</v>
      </c>
      <c r="D978" s="11" t="s">
        <v>927</v>
      </c>
      <c r="E978" s="11" t="s">
        <v>928</v>
      </c>
      <c r="F978" s="11" t="s">
        <v>1717</v>
      </c>
      <c r="G978" s="11" t="s">
        <v>1718</v>
      </c>
      <c r="H978" s="3"/>
      <c r="I978" s="3"/>
      <c r="J978" s="11">
        <v>97.22</v>
      </c>
      <c r="K978" s="11">
        <v>17.16</v>
      </c>
      <c r="L978" s="11" t="s">
        <v>17</v>
      </c>
      <c r="M978" s="3"/>
      <c r="N978" s="11" t="s">
        <v>3705</v>
      </c>
      <c r="O978" s="11"/>
      <c r="P978" s="17" t="s">
        <v>4234</v>
      </c>
    </row>
    <row r="979" spans="1:16" ht="16.5" x14ac:dyDescent="0.35">
      <c r="A979" s="24" t="s">
        <v>4243</v>
      </c>
      <c r="B979" s="26" t="s">
        <v>4512</v>
      </c>
      <c r="C979" s="74">
        <v>195904</v>
      </c>
      <c r="D979" s="11" t="s">
        <v>1722</v>
      </c>
      <c r="E979" s="11" t="s">
        <v>1723</v>
      </c>
      <c r="F979" s="11" t="s">
        <v>1721</v>
      </c>
      <c r="G979" s="11" t="s">
        <v>1722</v>
      </c>
      <c r="H979" s="3"/>
      <c r="I979" s="3"/>
      <c r="J979" s="11">
        <v>97.24</v>
      </c>
      <c r="K979" s="11">
        <v>17.14</v>
      </c>
      <c r="L979" s="11" t="s">
        <v>17</v>
      </c>
      <c r="M979" s="3"/>
      <c r="N979" s="11" t="s">
        <v>3706</v>
      </c>
      <c r="O979" s="11"/>
      <c r="P979" s="17" t="s">
        <v>4234</v>
      </c>
    </row>
    <row r="980" spans="1:16" ht="16.5" x14ac:dyDescent="0.35">
      <c r="A980" s="24" t="s">
        <v>4243</v>
      </c>
      <c r="B980" s="26" t="s">
        <v>4512</v>
      </c>
      <c r="C980" s="74">
        <v>195905</v>
      </c>
      <c r="D980" s="11" t="s">
        <v>731</v>
      </c>
      <c r="E980" s="11" t="s">
        <v>732</v>
      </c>
      <c r="F980" s="11" t="s">
        <v>1721</v>
      </c>
      <c r="G980" s="11" t="s">
        <v>1722</v>
      </c>
      <c r="H980" s="3"/>
      <c r="I980" s="3"/>
      <c r="J980" s="11">
        <v>97.24</v>
      </c>
      <c r="K980" s="11">
        <v>17.13</v>
      </c>
      <c r="L980" s="11" t="s">
        <v>17</v>
      </c>
      <c r="M980" s="3"/>
      <c r="N980" s="11" t="s">
        <v>3707</v>
      </c>
      <c r="O980" s="11"/>
      <c r="P980" s="17" t="s">
        <v>4234</v>
      </c>
    </row>
    <row r="981" spans="1:16" ht="16.5" x14ac:dyDescent="0.35">
      <c r="A981" s="24" t="s">
        <v>4243</v>
      </c>
      <c r="B981" s="26" t="s">
        <v>4512</v>
      </c>
      <c r="C981" s="74">
        <v>195906</v>
      </c>
      <c r="D981" s="11" t="s">
        <v>3708</v>
      </c>
      <c r="E981" s="11" t="s">
        <v>3709</v>
      </c>
      <c r="F981" s="11" t="s">
        <v>1721</v>
      </c>
      <c r="G981" s="11" t="s">
        <v>1722</v>
      </c>
      <c r="H981" s="3"/>
      <c r="I981" s="3"/>
      <c r="J981" s="11">
        <v>97.25</v>
      </c>
      <c r="K981" s="11">
        <v>17.14</v>
      </c>
      <c r="L981" s="11" t="s">
        <v>17</v>
      </c>
      <c r="M981" s="3"/>
      <c r="N981" s="11" t="s">
        <v>3710</v>
      </c>
      <c r="O981" s="11"/>
      <c r="P981" s="17" t="s">
        <v>4234</v>
      </c>
    </row>
    <row r="982" spans="1:16" ht="16.5" x14ac:dyDescent="0.35">
      <c r="A982" s="24" t="s">
        <v>4243</v>
      </c>
      <c r="B982" s="26" t="s">
        <v>7203</v>
      </c>
      <c r="C982" s="74">
        <v>195907</v>
      </c>
      <c r="D982" s="11" t="s">
        <v>1726</v>
      </c>
      <c r="E982" s="11" t="s">
        <v>1727</v>
      </c>
      <c r="F982" s="11" t="s">
        <v>1725</v>
      </c>
      <c r="G982" s="11" t="s">
        <v>1726</v>
      </c>
      <c r="H982" s="3"/>
      <c r="I982" s="3"/>
      <c r="J982" s="11">
        <v>97.23</v>
      </c>
      <c r="K982" s="11">
        <v>17.13</v>
      </c>
      <c r="L982" s="11" t="s">
        <v>17</v>
      </c>
      <c r="M982" s="3"/>
      <c r="N982" s="11" t="s">
        <v>7462</v>
      </c>
      <c r="O982" s="11"/>
      <c r="P982" s="17" t="s">
        <v>4234</v>
      </c>
    </row>
    <row r="983" spans="1:16" ht="16.5" x14ac:dyDescent="0.35">
      <c r="A983" s="24" t="s">
        <v>4243</v>
      </c>
      <c r="B983" s="26" t="s">
        <v>7203</v>
      </c>
      <c r="C983" s="74">
        <v>195908</v>
      </c>
      <c r="D983" s="11" t="s">
        <v>3711</v>
      </c>
      <c r="E983" s="11" t="s">
        <v>3712</v>
      </c>
      <c r="F983" s="11" t="s">
        <v>1725</v>
      </c>
      <c r="G983" s="11" t="s">
        <v>1726</v>
      </c>
      <c r="H983" s="3"/>
      <c r="I983" s="3"/>
      <c r="J983" s="11">
        <v>97.23</v>
      </c>
      <c r="K983" s="11">
        <v>17.12</v>
      </c>
      <c r="L983" s="11" t="s">
        <v>17</v>
      </c>
      <c r="M983" s="3"/>
      <c r="N983" s="11" t="s">
        <v>7463</v>
      </c>
      <c r="O983" s="11"/>
      <c r="P983" s="17" t="s">
        <v>4234</v>
      </c>
    </row>
    <row r="984" spans="1:16" ht="16.5" x14ac:dyDescent="0.35">
      <c r="A984" s="24" t="s">
        <v>4243</v>
      </c>
      <c r="B984" s="26" t="s">
        <v>4513</v>
      </c>
      <c r="C984" s="74">
        <v>195909</v>
      </c>
      <c r="D984" s="11" t="s">
        <v>1730</v>
      </c>
      <c r="E984" s="11" t="s">
        <v>1731</v>
      </c>
      <c r="F984" s="11" t="s">
        <v>1729</v>
      </c>
      <c r="G984" s="11" t="s">
        <v>1730</v>
      </c>
      <c r="H984" s="3"/>
      <c r="I984" s="3"/>
      <c r="J984" s="11">
        <v>97.27</v>
      </c>
      <c r="K984" s="11">
        <v>17.16</v>
      </c>
      <c r="L984" s="11" t="s">
        <v>17</v>
      </c>
      <c r="M984" s="3"/>
      <c r="N984" s="11" t="s">
        <v>3713</v>
      </c>
      <c r="O984" s="11"/>
      <c r="P984" s="17" t="s">
        <v>4234</v>
      </c>
    </row>
    <row r="985" spans="1:16" ht="16.5" x14ac:dyDescent="0.35">
      <c r="A985" s="24" t="s">
        <v>4243</v>
      </c>
      <c r="B985" s="26" t="s">
        <v>4514</v>
      </c>
      <c r="C985" s="74">
        <v>195910</v>
      </c>
      <c r="D985" s="11" t="s">
        <v>1734</v>
      </c>
      <c r="E985" s="11" t="s">
        <v>3717</v>
      </c>
      <c r="F985" s="11" t="s">
        <v>1733</v>
      </c>
      <c r="G985" s="11" t="s">
        <v>1734</v>
      </c>
      <c r="H985" s="3"/>
      <c r="I985" s="3"/>
      <c r="J985" s="11">
        <v>97.2</v>
      </c>
      <c r="K985" s="11">
        <v>17.190000000000001</v>
      </c>
      <c r="L985" s="11" t="s">
        <v>17</v>
      </c>
      <c r="M985" s="3"/>
      <c r="N985" s="11" t="s">
        <v>3718</v>
      </c>
      <c r="O985" s="11"/>
      <c r="P985" s="17" t="s">
        <v>4234</v>
      </c>
    </row>
    <row r="986" spans="1:16" ht="16.5" x14ac:dyDescent="0.35">
      <c r="A986" s="24" t="s">
        <v>4243</v>
      </c>
      <c r="B986" s="26" t="s">
        <v>4514</v>
      </c>
      <c r="C986" s="74">
        <v>195911</v>
      </c>
      <c r="D986" s="11" t="s">
        <v>3719</v>
      </c>
      <c r="E986" s="11" t="s">
        <v>3720</v>
      </c>
      <c r="F986" s="11" t="s">
        <v>1733</v>
      </c>
      <c r="G986" s="11" t="s">
        <v>1734</v>
      </c>
      <c r="H986" s="3"/>
      <c r="I986" s="3"/>
      <c r="J986" s="11">
        <v>97.2</v>
      </c>
      <c r="K986" s="11">
        <v>17.18</v>
      </c>
      <c r="L986" s="11" t="s">
        <v>17</v>
      </c>
      <c r="M986" s="3"/>
      <c r="N986" s="11" t="s">
        <v>3721</v>
      </c>
      <c r="O986" s="11"/>
      <c r="P986" s="17" t="s">
        <v>4234</v>
      </c>
    </row>
    <row r="987" spans="1:16" ht="16.5" x14ac:dyDescent="0.35">
      <c r="A987" s="24" t="s">
        <v>4243</v>
      </c>
      <c r="B987" s="26" t="s">
        <v>4514</v>
      </c>
      <c r="C987" s="74">
        <v>195912</v>
      </c>
      <c r="D987" s="11" t="s">
        <v>3722</v>
      </c>
      <c r="E987" s="11" t="s">
        <v>3723</v>
      </c>
      <c r="F987" s="11" t="s">
        <v>1733</v>
      </c>
      <c r="G987" s="11" t="s">
        <v>1734</v>
      </c>
      <c r="H987" s="3"/>
      <c r="I987" s="3"/>
      <c r="J987" s="11">
        <v>97.22</v>
      </c>
      <c r="K987" s="11">
        <v>17.190000000000001</v>
      </c>
      <c r="L987" s="11" t="s">
        <v>17</v>
      </c>
      <c r="M987" s="3"/>
      <c r="N987" s="11" t="s">
        <v>3724</v>
      </c>
      <c r="O987" s="11"/>
      <c r="P987" s="17" t="s">
        <v>4234</v>
      </c>
    </row>
    <row r="988" spans="1:16" ht="16.5" x14ac:dyDescent="0.35">
      <c r="A988" s="24" t="s">
        <v>4243</v>
      </c>
      <c r="B988" s="26" t="s">
        <v>4514</v>
      </c>
      <c r="C988" s="74">
        <v>195913</v>
      </c>
      <c r="D988" s="11" t="s">
        <v>3684</v>
      </c>
      <c r="E988" s="11" t="s">
        <v>1981</v>
      </c>
      <c r="F988" s="11" t="s">
        <v>1733</v>
      </c>
      <c r="G988" s="11" t="s">
        <v>1734</v>
      </c>
      <c r="H988" s="3"/>
      <c r="I988" s="3"/>
      <c r="J988" s="11">
        <v>97.2</v>
      </c>
      <c r="K988" s="11">
        <v>17.18</v>
      </c>
      <c r="L988" s="11" t="s">
        <v>17</v>
      </c>
      <c r="M988" s="3"/>
      <c r="N988" s="11" t="s">
        <v>3725</v>
      </c>
      <c r="O988" s="11"/>
      <c r="P988" s="17" t="s">
        <v>4234</v>
      </c>
    </row>
    <row r="989" spans="1:16" ht="16.5" x14ac:dyDescent="0.35">
      <c r="A989" s="24" t="s">
        <v>4243</v>
      </c>
      <c r="B989" s="26" t="s">
        <v>4514</v>
      </c>
      <c r="C989" s="74">
        <v>195914</v>
      </c>
      <c r="D989" s="11" t="s">
        <v>3714</v>
      </c>
      <c r="E989" s="11" t="s">
        <v>3715</v>
      </c>
      <c r="F989" s="11" t="s">
        <v>1733</v>
      </c>
      <c r="G989" s="11" t="s">
        <v>1734</v>
      </c>
      <c r="H989" s="3"/>
      <c r="I989" s="3"/>
      <c r="J989" s="11">
        <v>97.22</v>
      </c>
      <c r="K989" s="11">
        <v>17.2</v>
      </c>
      <c r="L989" s="11" t="s">
        <v>17</v>
      </c>
      <c r="M989" s="3"/>
      <c r="N989" s="11" t="s">
        <v>3716</v>
      </c>
      <c r="O989" s="11"/>
      <c r="P989" s="17" t="s">
        <v>4234</v>
      </c>
    </row>
    <row r="990" spans="1:16" ht="16.5" x14ac:dyDescent="0.35">
      <c r="A990" s="24" t="s">
        <v>4243</v>
      </c>
      <c r="B990" s="26" t="s">
        <v>4515</v>
      </c>
      <c r="C990" s="74">
        <v>195915</v>
      </c>
      <c r="D990" s="11" t="s">
        <v>1738</v>
      </c>
      <c r="E990" s="11" t="s">
        <v>1739</v>
      </c>
      <c r="F990" s="11" t="s">
        <v>1737</v>
      </c>
      <c r="G990" s="11" t="s">
        <v>1738</v>
      </c>
      <c r="H990" s="3"/>
      <c r="I990" s="3"/>
      <c r="J990" s="11">
        <v>97.2</v>
      </c>
      <c r="K990" s="11">
        <v>17.14</v>
      </c>
      <c r="L990" s="11" t="s">
        <v>17</v>
      </c>
      <c r="M990" s="3"/>
      <c r="N990" s="11" t="s">
        <v>3730</v>
      </c>
      <c r="O990" s="11"/>
      <c r="P990" s="17" t="s">
        <v>4234</v>
      </c>
    </row>
    <row r="991" spans="1:16" ht="16.5" x14ac:dyDescent="0.35">
      <c r="A991" s="24" t="s">
        <v>4243</v>
      </c>
      <c r="B991" s="26" t="s">
        <v>4515</v>
      </c>
      <c r="C991" s="74">
        <v>195916</v>
      </c>
      <c r="D991" s="11" t="s">
        <v>2092</v>
      </c>
      <c r="E991" s="11" t="s">
        <v>2093</v>
      </c>
      <c r="F991" s="11" t="s">
        <v>1737</v>
      </c>
      <c r="G991" s="11" t="s">
        <v>1738</v>
      </c>
      <c r="H991" s="3"/>
      <c r="I991" s="3"/>
      <c r="J991" s="3"/>
      <c r="K991" s="3"/>
      <c r="L991" s="11" t="s">
        <v>17</v>
      </c>
      <c r="M991" s="3"/>
      <c r="N991" s="11" t="s">
        <v>3731</v>
      </c>
      <c r="O991" s="11"/>
      <c r="P991" s="17" t="s">
        <v>4234</v>
      </c>
    </row>
    <row r="992" spans="1:16" ht="16.5" x14ac:dyDescent="0.35">
      <c r="A992" s="24" t="s">
        <v>4243</v>
      </c>
      <c r="B992" s="26" t="s">
        <v>4515</v>
      </c>
      <c r="C992" s="74">
        <v>195917</v>
      </c>
      <c r="D992" s="11" t="s">
        <v>3727</v>
      </c>
      <c r="E992" s="11" t="s">
        <v>3728</v>
      </c>
      <c r="F992" s="11" t="s">
        <v>1737</v>
      </c>
      <c r="G992" s="11" t="s">
        <v>1738</v>
      </c>
      <c r="H992" s="3"/>
      <c r="I992" s="3"/>
      <c r="J992" s="11">
        <v>97.19</v>
      </c>
      <c r="K992" s="11">
        <v>17.149999999999999</v>
      </c>
      <c r="L992" s="11" t="s">
        <v>17</v>
      </c>
      <c r="M992" s="3"/>
      <c r="N992" s="11" t="s">
        <v>3729</v>
      </c>
      <c r="O992" s="11"/>
      <c r="P992" s="17" t="s">
        <v>4234</v>
      </c>
    </row>
    <row r="993" spans="1:16" ht="16.5" x14ac:dyDescent="0.35">
      <c r="A993" s="24" t="s">
        <v>4243</v>
      </c>
      <c r="B993" s="26" t="s">
        <v>4515</v>
      </c>
      <c r="C993" s="74">
        <v>195918</v>
      </c>
      <c r="D993" s="11" t="s">
        <v>3364</v>
      </c>
      <c r="E993" s="11" t="s">
        <v>3365</v>
      </c>
      <c r="F993" s="11" t="s">
        <v>1737</v>
      </c>
      <c r="G993" s="11" t="s">
        <v>1738</v>
      </c>
      <c r="H993" s="3"/>
      <c r="I993" s="3"/>
      <c r="J993" s="3"/>
      <c r="K993" s="3"/>
      <c r="L993" s="11" t="s">
        <v>17</v>
      </c>
      <c r="M993" s="3"/>
      <c r="N993" s="11" t="s">
        <v>3726</v>
      </c>
      <c r="O993" s="11"/>
      <c r="P993" s="17" t="s">
        <v>4234</v>
      </c>
    </row>
    <row r="994" spans="1:16" ht="16.5" x14ac:dyDescent="0.35">
      <c r="A994" s="24" t="s">
        <v>4243</v>
      </c>
      <c r="B994" s="26" t="s">
        <v>4516</v>
      </c>
      <c r="C994" s="74">
        <v>195919</v>
      </c>
      <c r="D994" s="11" t="s">
        <v>1742</v>
      </c>
      <c r="E994" s="11" t="s">
        <v>1743</v>
      </c>
      <c r="F994" s="11" t="s">
        <v>1741</v>
      </c>
      <c r="G994" s="11" t="s">
        <v>1742</v>
      </c>
      <c r="H994" s="3"/>
      <c r="I994" s="3"/>
      <c r="J994" s="11">
        <v>97.18</v>
      </c>
      <c r="K994" s="11">
        <v>17.149999999999999</v>
      </c>
      <c r="L994" s="11" t="s">
        <v>17</v>
      </c>
      <c r="M994" s="3"/>
      <c r="N994" s="11" t="s">
        <v>3732</v>
      </c>
      <c r="O994" s="11"/>
      <c r="P994" s="17" t="s">
        <v>4234</v>
      </c>
    </row>
    <row r="995" spans="1:16" ht="16.5" x14ac:dyDescent="0.35">
      <c r="A995" s="24" t="s">
        <v>4243</v>
      </c>
      <c r="B995" s="26" t="s">
        <v>4517</v>
      </c>
      <c r="C995" s="74">
        <v>195920</v>
      </c>
      <c r="D995" s="11" t="s">
        <v>3733</v>
      </c>
      <c r="E995" s="11" t="s">
        <v>1747</v>
      </c>
      <c r="F995" s="11" t="s">
        <v>1745</v>
      </c>
      <c r="G995" s="11" t="s">
        <v>1746</v>
      </c>
      <c r="H995" s="3"/>
      <c r="I995" s="3"/>
      <c r="J995" s="11">
        <v>97.16</v>
      </c>
      <c r="K995" s="11">
        <v>17.16</v>
      </c>
      <c r="L995" s="11" t="s">
        <v>17</v>
      </c>
      <c r="M995" s="11" t="s">
        <v>2891</v>
      </c>
      <c r="N995" s="11" t="s">
        <v>3734</v>
      </c>
      <c r="O995" s="11"/>
      <c r="P995" s="17" t="s">
        <v>4234</v>
      </c>
    </row>
    <row r="996" spans="1:16" ht="16.5" x14ac:dyDescent="0.35">
      <c r="A996" s="24" t="s">
        <v>4243</v>
      </c>
      <c r="B996" s="26" t="s">
        <v>4517</v>
      </c>
      <c r="C996" s="74">
        <v>195921</v>
      </c>
      <c r="D996" s="11" t="s">
        <v>3735</v>
      </c>
      <c r="E996" s="11" t="s">
        <v>3736</v>
      </c>
      <c r="F996" s="11" t="s">
        <v>1745</v>
      </c>
      <c r="G996" s="11" t="s">
        <v>1746</v>
      </c>
      <c r="H996" s="3"/>
      <c r="I996" s="3"/>
      <c r="J996" s="11">
        <v>97.16</v>
      </c>
      <c r="K996" s="11">
        <v>17.170000000000002</v>
      </c>
      <c r="L996" s="11" t="s">
        <v>17</v>
      </c>
      <c r="M996" s="3"/>
      <c r="N996" s="11" t="s">
        <v>3737</v>
      </c>
      <c r="O996" s="11"/>
      <c r="P996" s="17" t="s">
        <v>4234</v>
      </c>
    </row>
    <row r="997" spans="1:16" ht="16.5" x14ac:dyDescent="0.35">
      <c r="A997" s="24" t="s">
        <v>4243</v>
      </c>
      <c r="B997" s="26" t="s">
        <v>4518</v>
      </c>
      <c r="C997" s="74">
        <v>195922</v>
      </c>
      <c r="D997" s="11" t="s">
        <v>1750</v>
      </c>
      <c r="E997" s="11" t="s">
        <v>3738</v>
      </c>
      <c r="F997" s="11" t="s">
        <v>1749</v>
      </c>
      <c r="G997" s="11" t="s">
        <v>1750</v>
      </c>
      <c r="H997" s="3"/>
      <c r="I997" s="3"/>
      <c r="J997" s="11">
        <v>97.14</v>
      </c>
      <c r="K997" s="11">
        <v>17.13</v>
      </c>
      <c r="L997" s="11" t="s">
        <v>17</v>
      </c>
      <c r="M997" s="3"/>
      <c r="N997" s="11" t="s">
        <v>3739</v>
      </c>
      <c r="O997" s="11"/>
      <c r="P997" s="17" t="s">
        <v>4234</v>
      </c>
    </row>
    <row r="998" spans="1:16" ht="16.5" x14ac:dyDescent="0.35">
      <c r="A998" s="24" t="s">
        <v>4243</v>
      </c>
      <c r="B998" s="26" t="s">
        <v>4518</v>
      </c>
      <c r="C998" s="74">
        <v>195923</v>
      </c>
      <c r="D998" s="11" t="s">
        <v>3740</v>
      </c>
      <c r="E998" s="11" t="s">
        <v>3741</v>
      </c>
      <c r="F998" s="11" t="s">
        <v>1749</v>
      </c>
      <c r="G998" s="11" t="s">
        <v>1750</v>
      </c>
      <c r="H998" s="3"/>
      <c r="I998" s="3"/>
      <c r="J998" s="3"/>
      <c r="K998" s="3"/>
      <c r="L998" s="11" t="s">
        <v>17</v>
      </c>
      <c r="M998" s="3"/>
      <c r="N998" s="11" t="s">
        <v>3742</v>
      </c>
      <c r="O998" s="11"/>
      <c r="P998" s="17" t="s">
        <v>4234</v>
      </c>
    </row>
    <row r="999" spans="1:16" ht="16.5" x14ac:dyDescent="0.35">
      <c r="A999" s="24" t="s">
        <v>4243</v>
      </c>
      <c r="B999" s="26" t="s">
        <v>4518</v>
      </c>
      <c r="C999" s="74">
        <v>220225</v>
      </c>
      <c r="D999" s="11" t="s">
        <v>1445</v>
      </c>
      <c r="E999" s="11" t="s">
        <v>1446</v>
      </c>
      <c r="F999" s="11" t="s">
        <v>1749</v>
      </c>
      <c r="G999" s="11" t="s">
        <v>1750</v>
      </c>
      <c r="H999" s="3"/>
      <c r="I999" s="3"/>
      <c r="J999" s="3"/>
      <c r="K999" s="3"/>
      <c r="L999" s="11" t="s">
        <v>17</v>
      </c>
      <c r="M999" s="11" t="s">
        <v>1958</v>
      </c>
      <c r="N999" s="3"/>
      <c r="O999" s="11"/>
      <c r="P999" s="17" t="s">
        <v>4234</v>
      </c>
    </row>
    <row r="1000" spans="1:16" ht="16.5" x14ac:dyDescent="0.35">
      <c r="A1000" s="24" t="s">
        <v>4243</v>
      </c>
      <c r="B1000" s="26" t="s">
        <v>4519</v>
      </c>
      <c r="C1000" s="74">
        <v>195924</v>
      </c>
      <c r="D1000" s="11" t="s">
        <v>1754</v>
      </c>
      <c r="E1000" s="11" t="s">
        <v>3746</v>
      </c>
      <c r="F1000" s="11" t="s">
        <v>1753</v>
      </c>
      <c r="G1000" s="11" t="s">
        <v>1754</v>
      </c>
      <c r="H1000" s="3"/>
      <c r="I1000" s="3"/>
      <c r="J1000" s="11">
        <v>97.16</v>
      </c>
      <c r="K1000" s="11">
        <v>17.18</v>
      </c>
      <c r="L1000" s="11" t="s">
        <v>17</v>
      </c>
      <c r="M1000" s="3"/>
      <c r="N1000" s="11" t="s">
        <v>3747</v>
      </c>
      <c r="O1000" s="11"/>
      <c r="P1000" s="17" t="s">
        <v>4234</v>
      </c>
    </row>
    <row r="1001" spans="1:16" ht="16.5" x14ac:dyDescent="0.35">
      <c r="A1001" s="24" t="s">
        <v>4243</v>
      </c>
      <c r="B1001" s="26" t="s">
        <v>4519</v>
      </c>
      <c r="C1001" s="74">
        <v>195925</v>
      </c>
      <c r="D1001" s="11" t="s">
        <v>3743</v>
      </c>
      <c r="E1001" s="11" t="s">
        <v>3744</v>
      </c>
      <c r="F1001" s="11" t="s">
        <v>1753</v>
      </c>
      <c r="G1001" s="11" t="s">
        <v>1754</v>
      </c>
      <c r="H1001" s="3"/>
      <c r="I1001" s="3"/>
      <c r="J1001" s="11">
        <v>97.17</v>
      </c>
      <c r="K1001" s="11">
        <v>17.190000000000001</v>
      </c>
      <c r="L1001" s="11" t="s">
        <v>17</v>
      </c>
      <c r="M1001" s="3"/>
      <c r="N1001" s="11" t="s">
        <v>3745</v>
      </c>
      <c r="O1001" s="11"/>
      <c r="P1001" s="17" t="s">
        <v>4234</v>
      </c>
    </row>
    <row r="1002" spans="1:16" ht="16.5" x14ac:dyDescent="0.35">
      <c r="A1002" s="24" t="s">
        <v>4243</v>
      </c>
      <c r="B1002" s="26" t="s">
        <v>4520</v>
      </c>
      <c r="C1002" s="74">
        <v>195926</v>
      </c>
      <c r="D1002" s="11" t="s">
        <v>1758</v>
      </c>
      <c r="E1002" s="11" t="s">
        <v>1759</v>
      </c>
      <c r="F1002" s="11" t="s">
        <v>1757</v>
      </c>
      <c r="G1002" s="11" t="s">
        <v>1758</v>
      </c>
      <c r="H1002" s="3"/>
      <c r="I1002" s="3"/>
      <c r="J1002" s="3"/>
      <c r="K1002" s="3"/>
      <c r="L1002" s="11" t="s">
        <v>17</v>
      </c>
      <c r="M1002" s="3"/>
      <c r="N1002" s="11" t="s">
        <v>3754</v>
      </c>
      <c r="O1002" s="11"/>
      <c r="P1002" s="17" t="s">
        <v>4234</v>
      </c>
    </row>
    <row r="1003" spans="1:16" ht="16.5" x14ac:dyDescent="0.35">
      <c r="A1003" s="24" t="s">
        <v>4243</v>
      </c>
      <c r="B1003" s="26" t="s">
        <v>4520</v>
      </c>
      <c r="C1003" s="74">
        <v>195927</v>
      </c>
      <c r="D1003" s="11" t="s">
        <v>3755</v>
      </c>
      <c r="E1003" s="11" t="s">
        <v>3756</v>
      </c>
      <c r="F1003" s="11" t="s">
        <v>1757</v>
      </c>
      <c r="G1003" s="11" t="s">
        <v>1758</v>
      </c>
      <c r="H1003" s="3"/>
      <c r="I1003" s="3"/>
      <c r="J1003" s="3"/>
      <c r="K1003" s="3"/>
      <c r="L1003" s="11" t="s">
        <v>17</v>
      </c>
      <c r="M1003" s="3"/>
      <c r="N1003" s="11" t="s">
        <v>3757</v>
      </c>
      <c r="O1003" s="11"/>
      <c r="P1003" s="17" t="s">
        <v>4234</v>
      </c>
    </row>
    <row r="1004" spans="1:16" ht="16.5" x14ac:dyDescent="0.35">
      <c r="A1004" s="24" t="s">
        <v>4243</v>
      </c>
      <c r="B1004" s="26" t="s">
        <v>4520</v>
      </c>
      <c r="C1004" s="74">
        <v>195928</v>
      </c>
      <c r="D1004" s="11" t="s">
        <v>3748</v>
      </c>
      <c r="E1004" s="11" t="s">
        <v>3749</v>
      </c>
      <c r="F1004" s="11" t="s">
        <v>1757</v>
      </c>
      <c r="G1004" s="11" t="s">
        <v>1758</v>
      </c>
      <c r="H1004" s="3"/>
      <c r="I1004" s="3"/>
      <c r="J1004" s="11">
        <v>97.07</v>
      </c>
      <c r="K1004" s="11">
        <v>17.23</v>
      </c>
      <c r="L1004" s="11" t="s">
        <v>17</v>
      </c>
      <c r="M1004" s="3"/>
      <c r="N1004" s="11" t="s">
        <v>3750</v>
      </c>
      <c r="O1004" s="11"/>
      <c r="P1004" s="17" t="s">
        <v>4234</v>
      </c>
    </row>
    <row r="1005" spans="1:16" ht="16.5" x14ac:dyDescent="0.35">
      <c r="A1005" s="24" t="s">
        <v>4243</v>
      </c>
      <c r="B1005" s="26" t="s">
        <v>4520</v>
      </c>
      <c r="C1005" s="74">
        <v>195929</v>
      </c>
      <c r="D1005" s="11" t="s">
        <v>3751</v>
      </c>
      <c r="E1005" s="11" t="s">
        <v>3752</v>
      </c>
      <c r="F1005" s="11" t="s">
        <v>1757</v>
      </c>
      <c r="G1005" s="11" t="s">
        <v>1758</v>
      </c>
      <c r="H1005" s="3"/>
      <c r="I1005" s="3"/>
      <c r="J1005" s="3"/>
      <c r="K1005" s="3"/>
      <c r="L1005" s="11" t="s">
        <v>17</v>
      </c>
      <c r="M1005" s="3"/>
      <c r="N1005" s="11" t="s">
        <v>3753</v>
      </c>
      <c r="O1005" s="11"/>
      <c r="P1005" s="17" t="s">
        <v>4234</v>
      </c>
    </row>
    <row r="1006" spans="1:16" ht="16.5" x14ac:dyDescent="0.35">
      <c r="A1006" s="24" t="s">
        <v>4243</v>
      </c>
      <c r="B1006" s="26" t="s">
        <v>4521</v>
      </c>
      <c r="C1006" s="74">
        <v>195930</v>
      </c>
      <c r="D1006" s="11" t="s">
        <v>850</v>
      </c>
      <c r="E1006" s="11" t="s">
        <v>851</v>
      </c>
      <c r="F1006" s="11" t="s">
        <v>1761</v>
      </c>
      <c r="G1006" s="11" t="s">
        <v>850</v>
      </c>
      <c r="H1006" s="3"/>
      <c r="I1006" s="3"/>
      <c r="J1006" s="11">
        <v>97.14</v>
      </c>
      <c r="K1006" s="11">
        <v>17.21</v>
      </c>
      <c r="L1006" s="11" t="s">
        <v>17</v>
      </c>
      <c r="M1006" s="3"/>
      <c r="N1006" s="11" t="s">
        <v>3758</v>
      </c>
      <c r="O1006" s="11"/>
      <c r="P1006" s="17" t="s">
        <v>4234</v>
      </c>
    </row>
    <row r="1007" spans="1:16" ht="16.5" x14ac:dyDescent="0.35">
      <c r="A1007" s="24" t="s">
        <v>4243</v>
      </c>
      <c r="B1007" s="26" t="s">
        <v>4521</v>
      </c>
      <c r="C1007" s="74">
        <v>195931</v>
      </c>
      <c r="D1007" s="11" t="s">
        <v>3759</v>
      </c>
      <c r="E1007" s="11" t="s">
        <v>3760</v>
      </c>
      <c r="F1007" s="11" t="s">
        <v>1761</v>
      </c>
      <c r="G1007" s="11" t="s">
        <v>850</v>
      </c>
      <c r="H1007" s="3"/>
      <c r="I1007" s="3"/>
      <c r="J1007" s="3"/>
      <c r="K1007" s="3"/>
      <c r="L1007" s="11" t="s">
        <v>17</v>
      </c>
      <c r="M1007" s="3"/>
      <c r="N1007" s="11" t="s">
        <v>3761</v>
      </c>
      <c r="O1007" s="11"/>
      <c r="P1007" s="17" t="s">
        <v>4234</v>
      </c>
    </row>
    <row r="1008" spans="1:16" ht="16.5" x14ac:dyDescent="0.35">
      <c r="A1008" s="24" t="s">
        <v>4243</v>
      </c>
      <c r="B1008" s="26" t="s">
        <v>4521</v>
      </c>
      <c r="C1008" s="74">
        <v>195932</v>
      </c>
      <c r="D1008" s="11" t="s">
        <v>3762</v>
      </c>
      <c r="E1008" s="11" t="s">
        <v>3763</v>
      </c>
      <c r="F1008" s="11" t="s">
        <v>1761</v>
      </c>
      <c r="G1008" s="11" t="s">
        <v>850</v>
      </c>
      <c r="H1008" s="3"/>
      <c r="I1008" s="3"/>
      <c r="J1008" s="11">
        <v>97.11</v>
      </c>
      <c r="K1008" s="11">
        <v>17.23</v>
      </c>
      <c r="L1008" s="11" t="s">
        <v>17</v>
      </c>
      <c r="M1008" s="3"/>
      <c r="N1008" s="11" t="s">
        <v>3764</v>
      </c>
      <c r="O1008" s="11"/>
      <c r="P1008" s="17" t="s">
        <v>4234</v>
      </c>
    </row>
    <row r="1009" spans="1:16" ht="16.5" x14ac:dyDescent="0.35">
      <c r="A1009" s="24" t="s">
        <v>4243</v>
      </c>
      <c r="B1009" s="26" t="s">
        <v>4521</v>
      </c>
      <c r="C1009" s="74">
        <v>195933</v>
      </c>
      <c r="D1009" s="11" t="s">
        <v>3765</v>
      </c>
      <c r="E1009" s="11" t="s">
        <v>3766</v>
      </c>
      <c r="F1009" s="11" t="s">
        <v>1761</v>
      </c>
      <c r="G1009" s="11" t="s">
        <v>850</v>
      </c>
      <c r="H1009" s="3"/>
      <c r="I1009" s="3"/>
      <c r="J1009" s="11">
        <v>97.12</v>
      </c>
      <c r="K1009" s="11">
        <v>17.239999999999998</v>
      </c>
      <c r="L1009" s="11" t="s">
        <v>17</v>
      </c>
      <c r="M1009" s="3"/>
      <c r="N1009" s="11" t="s">
        <v>3767</v>
      </c>
      <c r="O1009" s="11"/>
      <c r="P1009" s="17" t="s">
        <v>4234</v>
      </c>
    </row>
    <row r="1010" spans="1:16" ht="16.5" x14ac:dyDescent="0.35">
      <c r="A1010" s="24" t="s">
        <v>4243</v>
      </c>
      <c r="B1010" s="26" t="s">
        <v>4521</v>
      </c>
      <c r="C1010" s="74">
        <v>195934</v>
      </c>
      <c r="D1010" s="11" t="s">
        <v>3768</v>
      </c>
      <c r="E1010" s="11" t="s">
        <v>3769</v>
      </c>
      <c r="F1010" s="11" t="s">
        <v>1761</v>
      </c>
      <c r="G1010" s="11" t="s">
        <v>850</v>
      </c>
      <c r="H1010" s="3"/>
      <c r="I1010" s="3"/>
      <c r="J1010" s="11">
        <v>97.13</v>
      </c>
      <c r="K1010" s="11">
        <v>17.23</v>
      </c>
      <c r="L1010" s="11" t="s">
        <v>17</v>
      </c>
      <c r="M1010" s="3"/>
      <c r="N1010" s="11" t="s">
        <v>3770</v>
      </c>
      <c r="O1010" s="11"/>
      <c r="P1010" s="17" t="s">
        <v>4234</v>
      </c>
    </row>
    <row r="1011" spans="1:16" ht="16.5" x14ac:dyDescent="0.35">
      <c r="A1011" s="24" t="s">
        <v>4243</v>
      </c>
      <c r="B1011" s="26" t="s">
        <v>4521</v>
      </c>
      <c r="C1011" s="74">
        <v>195935</v>
      </c>
      <c r="D1011" s="11" t="s">
        <v>3771</v>
      </c>
      <c r="E1011" s="11" t="s">
        <v>3772</v>
      </c>
      <c r="F1011" s="11" t="s">
        <v>1761</v>
      </c>
      <c r="G1011" s="11" t="s">
        <v>850</v>
      </c>
      <c r="H1011" s="3"/>
      <c r="I1011" s="3"/>
      <c r="J1011" s="11">
        <v>97.13</v>
      </c>
      <c r="K1011" s="11">
        <v>17.239999999999998</v>
      </c>
      <c r="L1011" s="11" t="s">
        <v>17</v>
      </c>
      <c r="M1011" s="3"/>
      <c r="N1011" s="11" t="s">
        <v>3773</v>
      </c>
      <c r="O1011" s="11"/>
      <c r="P1011" s="17" t="s">
        <v>4234</v>
      </c>
    </row>
    <row r="1012" spans="1:16" ht="16.5" x14ac:dyDescent="0.35">
      <c r="A1012" s="24" t="s">
        <v>4243</v>
      </c>
      <c r="B1012" s="26" t="s">
        <v>4521</v>
      </c>
      <c r="C1012" s="74">
        <v>195936</v>
      </c>
      <c r="D1012" s="11" t="s">
        <v>3101</v>
      </c>
      <c r="E1012" s="11" t="s">
        <v>3102</v>
      </c>
      <c r="F1012" s="11" t="s">
        <v>1761</v>
      </c>
      <c r="G1012" s="11" t="s">
        <v>850</v>
      </c>
      <c r="H1012" s="3"/>
      <c r="I1012" s="3"/>
      <c r="J1012" s="3"/>
      <c r="K1012" s="3"/>
      <c r="L1012" s="11" t="s">
        <v>17</v>
      </c>
      <c r="M1012" s="3"/>
      <c r="N1012" s="11" t="s">
        <v>3774</v>
      </c>
      <c r="O1012" s="11"/>
      <c r="P1012" s="17" t="s">
        <v>4234</v>
      </c>
    </row>
    <row r="1013" spans="1:16" ht="16.5" x14ac:dyDescent="0.35">
      <c r="A1013" s="24" t="s">
        <v>4243</v>
      </c>
      <c r="B1013" s="26" t="s">
        <v>4521</v>
      </c>
      <c r="C1013" s="74">
        <v>195937</v>
      </c>
      <c r="D1013" s="11" t="s">
        <v>3775</v>
      </c>
      <c r="E1013" s="11" t="s">
        <v>3776</v>
      </c>
      <c r="F1013" s="11" t="s">
        <v>1761</v>
      </c>
      <c r="G1013" s="11" t="s">
        <v>850</v>
      </c>
      <c r="H1013" s="3"/>
      <c r="I1013" s="3"/>
      <c r="J1013" s="11">
        <v>97.14</v>
      </c>
      <c r="K1013" s="11">
        <v>17.23</v>
      </c>
      <c r="L1013" s="11" t="s">
        <v>17</v>
      </c>
      <c r="M1013" s="3"/>
      <c r="N1013" s="11" t="s">
        <v>3777</v>
      </c>
      <c r="O1013" s="11"/>
      <c r="P1013" s="17" t="s">
        <v>4234</v>
      </c>
    </row>
    <row r="1014" spans="1:16" ht="16.5" x14ac:dyDescent="0.35">
      <c r="A1014" s="24" t="s">
        <v>4243</v>
      </c>
      <c r="B1014" s="26" t="s">
        <v>7204</v>
      </c>
      <c r="C1014" s="74">
        <v>195938</v>
      </c>
      <c r="D1014" s="11" t="s">
        <v>1764</v>
      </c>
      <c r="E1014" s="11" t="s">
        <v>66</v>
      </c>
      <c r="F1014" s="11" t="s">
        <v>1763</v>
      </c>
      <c r="G1014" s="11" t="s">
        <v>1764</v>
      </c>
      <c r="H1014" s="3"/>
      <c r="I1014" s="3"/>
      <c r="J1014" s="11">
        <v>97.11</v>
      </c>
      <c r="K1014" s="11">
        <v>17.190000000000001</v>
      </c>
      <c r="L1014" s="11" t="s">
        <v>17</v>
      </c>
      <c r="M1014" s="3"/>
      <c r="N1014" s="11" t="s">
        <v>7464</v>
      </c>
      <c r="O1014" s="11"/>
      <c r="P1014" s="17" t="s">
        <v>4234</v>
      </c>
    </row>
    <row r="1015" spans="1:16" ht="16.5" x14ac:dyDescent="0.35">
      <c r="A1015" s="24" t="s">
        <v>4243</v>
      </c>
      <c r="B1015" s="26" t="s">
        <v>7204</v>
      </c>
      <c r="C1015" s="74">
        <v>195939</v>
      </c>
      <c r="D1015" s="11" t="s">
        <v>3782</v>
      </c>
      <c r="E1015" s="11" t="s">
        <v>3783</v>
      </c>
      <c r="F1015" s="11" t="s">
        <v>1763</v>
      </c>
      <c r="G1015" s="11" t="s">
        <v>1764</v>
      </c>
      <c r="H1015" s="3"/>
      <c r="I1015" s="3"/>
      <c r="J1015" s="11">
        <v>97.13</v>
      </c>
      <c r="K1015" s="11">
        <v>17.2</v>
      </c>
      <c r="L1015" s="11" t="s">
        <v>17</v>
      </c>
      <c r="M1015" s="3"/>
      <c r="N1015" s="11" t="s">
        <v>7465</v>
      </c>
      <c r="O1015" s="11"/>
      <c r="P1015" s="17" t="s">
        <v>4234</v>
      </c>
    </row>
    <row r="1016" spans="1:16" ht="16.5" x14ac:dyDescent="0.35">
      <c r="A1016" s="24" t="s">
        <v>4243</v>
      </c>
      <c r="B1016" s="26" t="s">
        <v>7204</v>
      </c>
      <c r="C1016" s="74">
        <v>195940</v>
      </c>
      <c r="D1016" s="11" t="s">
        <v>3778</v>
      </c>
      <c r="E1016" s="11" t="s">
        <v>3779</v>
      </c>
      <c r="F1016" s="11" t="s">
        <v>1763</v>
      </c>
      <c r="G1016" s="11" t="s">
        <v>1764</v>
      </c>
      <c r="H1016" s="3"/>
      <c r="I1016" s="3"/>
      <c r="J1016" s="11">
        <v>97.13</v>
      </c>
      <c r="K1016" s="11">
        <v>17.190000000000001</v>
      </c>
      <c r="L1016" s="11" t="s">
        <v>17</v>
      </c>
      <c r="M1016" s="11" t="s">
        <v>2891</v>
      </c>
      <c r="N1016" s="11" t="s">
        <v>7466</v>
      </c>
      <c r="O1016" s="11"/>
      <c r="P1016" s="17" t="s">
        <v>4234</v>
      </c>
    </row>
    <row r="1017" spans="1:16" ht="16.5" x14ac:dyDescent="0.35">
      <c r="A1017" s="24" t="s">
        <v>4243</v>
      </c>
      <c r="B1017" s="26" t="s">
        <v>7204</v>
      </c>
      <c r="C1017" s="74">
        <v>195941</v>
      </c>
      <c r="D1017" s="11" t="s">
        <v>944</v>
      </c>
      <c r="E1017" s="11" t="s">
        <v>945</v>
      </c>
      <c r="F1017" s="11" t="s">
        <v>1763</v>
      </c>
      <c r="G1017" s="11" t="s">
        <v>1764</v>
      </c>
      <c r="H1017" s="3"/>
      <c r="I1017" s="3"/>
      <c r="J1017" s="11">
        <v>97.12</v>
      </c>
      <c r="K1017" s="11">
        <v>17.190000000000001</v>
      </c>
      <c r="L1017" s="11" t="s">
        <v>17</v>
      </c>
      <c r="M1017" s="3"/>
      <c r="N1017" s="11" t="s">
        <v>7467</v>
      </c>
      <c r="O1017" s="11"/>
      <c r="P1017" s="17" t="s">
        <v>4234</v>
      </c>
    </row>
    <row r="1018" spans="1:16" ht="16.5" x14ac:dyDescent="0.35">
      <c r="A1018" s="24" t="s">
        <v>4243</v>
      </c>
      <c r="B1018" s="26" t="s">
        <v>7204</v>
      </c>
      <c r="C1018" s="74">
        <v>195942</v>
      </c>
      <c r="D1018" s="11" t="s">
        <v>3784</v>
      </c>
      <c r="E1018" s="11" t="s">
        <v>3785</v>
      </c>
      <c r="F1018" s="11" t="s">
        <v>1763</v>
      </c>
      <c r="G1018" s="11" t="s">
        <v>1764</v>
      </c>
      <c r="H1018" s="3"/>
      <c r="I1018" s="3"/>
      <c r="J1018" s="11">
        <v>97.11</v>
      </c>
      <c r="K1018" s="11">
        <v>17.190000000000001</v>
      </c>
      <c r="L1018" s="11" t="s">
        <v>17</v>
      </c>
      <c r="M1018" s="3"/>
      <c r="N1018" s="11" t="s">
        <v>7468</v>
      </c>
      <c r="O1018" s="11"/>
      <c r="P1018" s="17" t="s">
        <v>4234</v>
      </c>
    </row>
    <row r="1019" spans="1:16" ht="16.5" x14ac:dyDescent="0.35">
      <c r="A1019" s="24" t="s">
        <v>4243</v>
      </c>
      <c r="B1019" s="26" t="s">
        <v>7204</v>
      </c>
      <c r="C1019" s="74">
        <v>195943</v>
      </c>
      <c r="D1019" s="11" t="s">
        <v>3780</v>
      </c>
      <c r="E1019" s="11" t="s">
        <v>3781</v>
      </c>
      <c r="F1019" s="11" t="s">
        <v>1763</v>
      </c>
      <c r="G1019" s="11" t="s">
        <v>1764</v>
      </c>
      <c r="H1019" s="3"/>
      <c r="I1019" s="3"/>
      <c r="J1019" s="11">
        <v>97.09</v>
      </c>
      <c r="K1019" s="11">
        <v>17.149999999999999</v>
      </c>
      <c r="L1019" s="11" t="s">
        <v>17</v>
      </c>
      <c r="M1019" s="3"/>
      <c r="N1019" s="11" t="s">
        <v>7469</v>
      </c>
      <c r="O1019" s="11"/>
      <c r="P1019" s="17" t="s">
        <v>4234</v>
      </c>
    </row>
    <row r="1020" spans="1:16" ht="16.5" x14ac:dyDescent="0.35">
      <c r="A1020" s="24" t="s">
        <v>4243</v>
      </c>
      <c r="B1020" s="26" t="s">
        <v>4522</v>
      </c>
      <c r="C1020" s="74">
        <v>195944</v>
      </c>
      <c r="D1020" s="11" t="s">
        <v>1767</v>
      </c>
      <c r="E1020" s="11" t="s">
        <v>1768</v>
      </c>
      <c r="F1020" s="11" t="s">
        <v>1766</v>
      </c>
      <c r="G1020" s="11" t="s">
        <v>1767</v>
      </c>
      <c r="H1020" s="3"/>
      <c r="I1020" s="3"/>
      <c r="J1020" s="11">
        <v>97.1</v>
      </c>
      <c r="K1020" s="11">
        <v>17.2</v>
      </c>
      <c r="L1020" s="11" t="s">
        <v>17</v>
      </c>
      <c r="M1020" s="3"/>
      <c r="N1020" s="11" t="s">
        <v>3786</v>
      </c>
      <c r="O1020" s="11"/>
      <c r="P1020" s="17" t="s">
        <v>4234</v>
      </c>
    </row>
    <row r="1021" spans="1:16" ht="16.5" x14ac:dyDescent="0.35">
      <c r="A1021" s="24" t="s">
        <v>4243</v>
      </c>
      <c r="B1021" s="26" t="s">
        <v>4523</v>
      </c>
      <c r="C1021" s="74">
        <v>195945</v>
      </c>
      <c r="D1021" s="11" t="s">
        <v>1771</v>
      </c>
      <c r="E1021" s="11" t="s">
        <v>74</v>
      </c>
      <c r="F1021" s="11" t="s">
        <v>1770</v>
      </c>
      <c r="G1021" s="11" t="s">
        <v>1771</v>
      </c>
      <c r="H1021" s="3"/>
      <c r="I1021" s="3"/>
      <c r="J1021" s="11">
        <v>97.1</v>
      </c>
      <c r="K1021" s="11">
        <v>17.21</v>
      </c>
      <c r="L1021" s="11" t="s">
        <v>17</v>
      </c>
      <c r="M1021" s="3"/>
      <c r="N1021" s="11" t="s">
        <v>3787</v>
      </c>
      <c r="O1021" s="11"/>
      <c r="P1021" s="17" t="s">
        <v>4234</v>
      </c>
    </row>
    <row r="1022" spans="1:16" ht="16.5" x14ac:dyDescent="0.35">
      <c r="A1022" s="24" t="s">
        <v>4243</v>
      </c>
      <c r="B1022" s="26" t="s">
        <v>4524</v>
      </c>
      <c r="C1022" s="74">
        <v>195947</v>
      </c>
      <c r="D1022" s="11" t="s">
        <v>1774</v>
      </c>
      <c r="E1022" s="11" t="s">
        <v>1775</v>
      </c>
      <c r="F1022" s="11" t="s">
        <v>1773</v>
      </c>
      <c r="G1022" s="11" t="s">
        <v>1774</v>
      </c>
      <c r="H1022" s="3"/>
      <c r="I1022" s="3"/>
      <c r="J1022" s="11">
        <v>97.07</v>
      </c>
      <c r="K1022" s="11">
        <v>17.22</v>
      </c>
      <c r="L1022" s="11" t="s">
        <v>17</v>
      </c>
      <c r="M1022" s="3"/>
      <c r="N1022" s="11" t="s">
        <v>3788</v>
      </c>
      <c r="O1022" s="11"/>
      <c r="P1022" s="17" t="s">
        <v>4234</v>
      </c>
    </row>
    <row r="1023" spans="1:16" ht="16.5" x14ac:dyDescent="0.35">
      <c r="A1023" s="24" t="s">
        <v>4243</v>
      </c>
      <c r="B1023" s="26" t="s">
        <v>4524</v>
      </c>
      <c r="C1023" s="74">
        <v>195948</v>
      </c>
      <c r="D1023" s="11" t="s">
        <v>1898</v>
      </c>
      <c r="E1023" s="11" t="s">
        <v>1899</v>
      </c>
      <c r="F1023" s="11" t="s">
        <v>1773</v>
      </c>
      <c r="G1023" s="11" t="s">
        <v>1774</v>
      </c>
      <c r="H1023" s="3"/>
      <c r="I1023" s="3"/>
      <c r="J1023" s="11">
        <v>97.07</v>
      </c>
      <c r="K1023" s="11">
        <v>17.21</v>
      </c>
      <c r="L1023" s="11" t="s">
        <v>17</v>
      </c>
      <c r="M1023" s="3"/>
      <c r="N1023" s="11" t="s">
        <v>3789</v>
      </c>
      <c r="O1023" s="11"/>
      <c r="P1023" s="17" t="s">
        <v>4234</v>
      </c>
    </row>
    <row r="1024" spans="1:16" ht="16.5" x14ac:dyDescent="0.35">
      <c r="A1024" s="24" t="s">
        <v>4243</v>
      </c>
      <c r="B1024" s="26" t="s">
        <v>4525</v>
      </c>
      <c r="C1024" s="74">
        <v>195949</v>
      </c>
      <c r="D1024" s="11" t="s">
        <v>1778</v>
      </c>
      <c r="E1024" s="11" t="s">
        <v>1779</v>
      </c>
      <c r="F1024" s="11" t="s">
        <v>1777</v>
      </c>
      <c r="G1024" s="11" t="s">
        <v>1778</v>
      </c>
      <c r="H1024" s="3"/>
      <c r="I1024" s="3"/>
      <c r="J1024" s="11">
        <v>97.07</v>
      </c>
      <c r="K1024" s="11">
        <v>17.25</v>
      </c>
      <c r="L1024" s="11" t="s">
        <v>17</v>
      </c>
      <c r="M1024" s="3"/>
      <c r="N1024" s="11" t="s">
        <v>3790</v>
      </c>
      <c r="O1024" s="11"/>
      <c r="P1024" s="17" t="s">
        <v>4234</v>
      </c>
    </row>
    <row r="1025" spans="1:16" ht="16.5" x14ac:dyDescent="0.35">
      <c r="A1025" s="24" t="s">
        <v>4243</v>
      </c>
      <c r="B1025" s="26" t="s">
        <v>4526</v>
      </c>
      <c r="C1025" s="74">
        <v>195950</v>
      </c>
      <c r="D1025" s="11" t="s">
        <v>1304</v>
      </c>
      <c r="E1025" s="11" t="s">
        <v>73</v>
      </c>
      <c r="F1025" s="11" t="s">
        <v>1781</v>
      </c>
      <c r="G1025" s="11" t="s">
        <v>1304</v>
      </c>
      <c r="H1025" s="3"/>
      <c r="I1025" s="3"/>
      <c r="J1025" s="11">
        <v>97.09</v>
      </c>
      <c r="K1025" s="11">
        <v>17.25</v>
      </c>
      <c r="L1025" s="11" t="s">
        <v>17</v>
      </c>
      <c r="M1025" s="3"/>
      <c r="N1025" s="11" t="s">
        <v>3807</v>
      </c>
      <c r="O1025" s="11"/>
      <c r="P1025" s="17" t="s">
        <v>4234</v>
      </c>
    </row>
    <row r="1026" spans="1:16" ht="16.5" x14ac:dyDescent="0.35">
      <c r="A1026" s="24" t="s">
        <v>4243</v>
      </c>
      <c r="B1026" s="26" t="s">
        <v>4526</v>
      </c>
      <c r="C1026" s="74">
        <v>195951</v>
      </c>
      <c r="D1026" s="11" t="s">
        <v>3804</v>
      </c>
      <c r="E1026" s="11" t="s">
        <v>3805</v>
      </c>
      <c r="F1026" s="11" t="s">
        <v>1781</v>
      </c>
      <c r="G1026" s="11" t="s">
        <v>1304</v>
      </c>
      <c r="H1026" s="3"/>
      <c r="I1026" s="3"/>
      <c r="J1026" s="11">
        <v>97.08</v>
      </c>
      <c r="K1026" s="11">
        <v>17.27</v>
      </c>
      <c r="L1026" s="11" t="s">
        <v>17</v>
      </c>
      <c r="M1026" s="3"/>
      <c r="N1026" s="11" t="s">
        <v>3806</v>
      </c>
      <c r="O1026" s="11"/>
      <c r="P1026" s="17" t="s">
        <v>4234</v>
      </c>
    </row>
    <row r="1027" spans="1:16" ht="16.5" x14ac:dyDescent="0.35">
      <c r="A1027" s="24" t="s">
        <v>4243</v>
      </c>
      <c r="B1027" s="26" t="s">
        <v>4526</v>
      </c>
      <c r="C1027" s="74">
        <v>195952</v>
      </c>
      <c r="D1027" s="11" t="s">
        <v>3791</v>
      </c>
      <c r="E1027" s="11" t="s">
        <v>3792</v>
      </c>
      <c r="F1027" s="11" t="s">
        <v>1781</v>
      </c>
      <c r="G1027" s="11" t="s">
        <v>1304</v>
      </c>
      <c r="H1027" s="3"/>
      <c r="I1027" s="3"/>
      <c r="J1027" s="11">
        <v>97.09</v>
      </c>
      <c r="K1027" s="11">
        <v>17.25</v>
      </c>
      <c r="L1027" s="11" t="s">
        <v>17</v>
      </c>
      <c r="M1027" s="3"/>
      <c r="N1027" s="11" t="s">
        <v>3793</v>
      </c>
      <c r="O1027" s="11"/>
      <c r="P1027" s="17" t="s">
        <v>4234</v>
      </c>
    </row>
    <row r="1028" spans="1:16" ht="16.5" x14ac:dyDescent="0.35">
      <c r="A1028" s="24" t="s">
        <v>4243</v>
      </c>
      <c r="B1028" s="26" t="s">
        <v>4526</v>
      </c>
      <c r="C1028" s="74">
        <v>195953</v>
      </c>
      <c r="D1028" s="11" t="s">
        <v>3815</v>
      </c>
      <c r="E1028" s="11" t="s">
        <v>3816</v>
      </c>
      <c r="F1028" s="11" t="s">
        <v>1781</v>
      </c>
      <c r="G1028" s="11" t="s">
        <v>1304</v>
      </c>
      <c r="H1028" s="3"/>
      <c r="I1028" s="3"/>
      <c r="J1028" s="11">
        <v>97.09</v>
      </c>
      <c r="K1028" s="11">
        <v>17.25</v>
      </c>
      <c r="L1028" s="11" t="s">
        <v>17</v>
      </c>
      <c r="M1028" s="3"/>
      <c r="N1028" s="11" t="s">
        <v>3817</v>
      </c>
      <c r="O1028" s="11"/>
      <c r="P1028" s="17" t="s">
        <v>4234</v>
      </c>
    </row>
    <row r="1029" spans="1:16" ht="16.5" x14ac:dyDescent="0.35">
      <c r="A1029" s="24" t="s">
        <v>4243</v>
      </c>
      <c r="B1029" s="26" t="s">
        <v>4526</v>
      </c>
      <c r="C1029" s="74">
        <v>195954</v>
      </c>
      <c r="D1029" s="11" t="s">
        <v>3812</v>
      </c>
      <c r="E1029" s="11" t="s">
        <v>3813</v>
      </c>
      <c r="F1029" s="11" t="s">
        <v>1781</v>
      </c>
      <c r="G1029" s="11" t="s">
        <v>1304</v>
      </c>
      <c r="H1029" s="3"/>
      <c r="I1029" s="3"/>
      <c r="J1029" s="11">
        <v>97.11</v>
      </c>
      <c r="K1029" s="11">
        <v>17.239999999999998</v>
      </c>
      <c r="L1029" s="11" t="s">
        <v>17</v>
      </c>
      <c r="M1029" s="3"/>
      <c r="N1029" s="11" t="s">
        <v>3814</v>
      </c>
      <c r="O1029" s="11"/>
      <c r="P1029" s="17" t="s">
        <v>4234</v>
      </c>
    </row>
    <row r="1030" spans="1:16" ht="16.5" x14ac:dyDescent="0.35">
      <c r="A1030" s="24" t="s">
        <v>4243</v>
      </c>
      <c r="B1030" s="26" t="s">
        <v>4526</v>
      </c>
      <c r="C1030" s="74">
        <v>195955</v>
      </c>
      <c r="D1030" s="11" t="s">
        <v>1461</v>
      </c>
      <c r="E1030" s="11" t="s">
        <v>1462</v>
      </c>
      <c r="F1030" s="11" t="s">
        <v>1781</v>
      </c>
      <c r="G1030" s="11" t="s">
        <v>1304</v>
      </c>
      <c r="H1030" s="3"/>
      <c r="I1030" s="3"/>
      <c r="J1030" s="11">
        <v>97.08</v>
      </c>
      <c r="K1030" s="11">
        <v>17.25</v>
      </c>
      <c r="L1030" s="11" t="s">
        <v>17</v>
      </c>
      <c r="M1030" s="11" t="s">
        <v>2925</v>
      </c>
      <c r="N1030" s="11" t="s">
        <v>3811</v>
      </c>
      <c r="O1030" s="11"/>
      <c r="P1030" s="17" t="s">
        <v>4234</v>
      </c>
    </row>
    <row r="1031" spans="1:16" ht="16.5" x14ac:dyDescent="0.35">
      <c r="A1031" s="24" t="s">
        <v>4243</v>
      </c>
      <c r="B1031" s="26" t="s">
        <v>4526</v>
      </c>
      <c r="C1031" s="74">
        <v>195956</v>
      </c>
      <c r="D1031" s="11" t="s">
        <v>3217</v>
      </c>
      <c r="E1031" s="11" t="s">
        <v>3218</v>
      </c>
      <c r="F1031" s="11" t="s">
        <v>1781</v>
      </c>
      <c r="G1031" s="11" t="s">
        <v>1304</v>
      </c>
      <c r="H1031" s="3"/>
      <c r="I1031" s="3"/>
      <c r="J1031" s="3"/>
      <c r="K1031" s="3"/>
      <c r="L1031" s="11" t="s">
        <v>17</v>
      </c>
      <c r="M1031" s="3"/>
      <c r="N1031" s="11" t="s">
        <v>3803</v>
      </c>
      <c r="O1031" s="11"/>
      <c r="P1031" s="17" t="s">
        <v>4234</v>
      </c>
    </row>
    <row r="1032" spans="1:16" ht="16.5" x14ac:dyDescent="0.35">
      <c r="A1032" s="24" t="s">
        <v>4243</v>
      </c>
      <c r="B1032" s="26" t="s">
        <v>4526</v>
      </c>
      <c r="C1032" s="74">
        <v>195957</v>
      </c>
      <c r="D1032" s="11" t="s">
        <v>3800</v>
      </c>
      <c r="E1032" s="11" t="s">
        <v>3801</v>
      </c>
      <c r="F1032" s="11" t="s">
        <v>1781</v>
      </c>
      <c r="G1032" s="11" t="s">
        <v>1304</v>
      </c>
      <c r="H1032" s="3"/>
      <c r="I1032" s="3"/>
      <c r="J1032" s="3"/>
      <c r="K1032" s="3"/>
      <c r="L1032" s="11" t="s">
        <v>17</v>
      </c>
      <c r="M1032" s="3"/>
      <c r="N1032" s="11" t="s">
        <v>3802</v>
      </c>
      <c r="O1032" s="11"/>
      <c r="P1032" s="17" t="s">
        <v>4234</v>
      </c>
    </row>
    <row r="1033" spans="1:16" ht="16.5" x14ac:dyDescent="0.35">
      <c r="A1033" s="24" t="s">
        <v>4243</v>
      </c>
      <c r="B1033" s="26" t="s">
        <v>4526</v>
      </c>
      <c r="C1033" s="74">
        <v>195958</v>
      </c>
      <c r="D1033" s="11" t="s">
        <v>3797</v>
      </c>
      <c r="E1033" s="11" t="s">
        <v>3798</v>
      </c>
      <c r="F1033" s="11" t="s">
        <v>1781</v>
      </c>
      <c r="G1033" s="11" t="s">
        <v>1304</v>
      </c>
      <c r="H1033" s="3"/>
      <c r="I1033" s="3"/>
      <c r="J1033" s="3"/>
      <c r="K1033" s="3"/>
      <c r="L1033" s="11" t="s">
        <v>17</v>
      </c>
      <c r="M1033" s="3"/>
      <c r="N1033" s="11" t="s">
        <v>3799</v>
      </c>
      <c r="O1033" s="11"/>
      <c r="P1033" s="17" t="s">
        <v>4234</v>
      </c>
    </row>
    <row r="1034" spans="1:16" ht="16.5" x14ac:dyDescent="0.35">
      <c r="A1034" s="24" t="s">
        <v>4243</v>
      </c>
      <c r="B1034" s="26" t="s">
        <v>4526</v>
      </c>
      <c r="C1034" s="74">
        <v>195959</v>
      </c>
      <c r="D1034" s="11" t="s">
        <v>3808</v>
      </c>
      <c r="E1034" s="11" t="s">
        <v>3809</v>
      </c>
      <c r="F1034" s="11" t="s">
        <v>1781</v>
      </c>
      <c r="G1034" s="11" t="s">
        <v>1304</v>
      </c>
      <c r="H1034" s="3"/>
      <c r="I1034" s="3"/>
      <c r="J1034" s="11">
        <v>97.09</v>
      </c>
      <c r="K1034" s="11">
        <v>17.27</v>
      </c>
      <c r="L1034" s="11" t="s">
        <v>17</v>
      </c>
      <c r="M1034" s="11" t="s">
        <v>2925</v>
      </c>
      <c r="N1034" s="11" t="s">
        <v>3810</v>
      </c>
      <c r="O1034" s="11"/>
      <c r="P1034" s="17" t="s">
        <v>4234</v>
      </c>
    </row>
    <row r="1035" spans="1:16" ht="16.5" x14ac:dyDescent="0.35">
      <c r="A1035" s="24" t="s">
        <v>4243</v>
      </c>
      <c r="B1035" s="26" t="s">
        <v>4526</v>
      </c>
      <c r="C1035" s="74">
        <v>195960</v>
      </c>
      <c r="D1035" s="11" t="s">
        <v>3794</v>
      </c>
      <c r="E1035" s="11" t="s">
        <v>3795</v>
      </c>
      <c r="F1035" s="11" t="s">
        <v>1781</v>
      </c>
      <c r="G1035" s="11" t="s">
        <v>1304</v>
      </c>
      <c r="H1035" s="3"/>
      <c r="I1035" s="3"/>
      <c r="J1035" s="3"/>
      <c r="K1035" s="3"/>
      <c r="L1035" s="11" t="s">
        <v>17</v>
      </c>
      <c r="M1035" s="3"/>
      <c r="N1035" s="11" t="s">
        <v>3796</v>
      </c>
      <c r="O1035" s="11"/>
      <c r="P1035" s="17" t="s">
        <v>4234</v>
      </c>
    </row>
    <row r="1036" spans="1:16" ht="16.5" x14ac:dyDescent="0.35">
      <c r="A1036" s="24" t="s">
        <v>4243</v>
      </c>
      <c r="B1036" s="26" t="s">
        <v>4527</v>
      </c>
      <c r="C1036" s="74">
        <v>195961</v>
      </c>
      <c r="D1036" s="11" t="s">
        <v>1784</v>
      </c>
      <c r="E1036" s="11" t="s">
        <v>1785</v>
      </c>
      <c r="F1036" s="11" t="s">
        <v>1783</v>
      </c>
      <c r="G1036" s="11" t="s">
        <v>1784</v>
      </c>
      <c r="H1036" s="3"/>
      <c r="I1036" s="3"/>
      <c r="J1036" s="11">
        <v>97.04</v>
      </c>
      <c r="K1036" s="11">
        <v>17.28</v>
      </c>
      <c r="L1036" s="11" t="s">
        <v>17</v>
      </c>
      <c r="M1036" s="3"/>
      <c r="N1036" s="11" t="s">
        <v>3818</v>
      </c>
      <c r="O1036" s="11"/>
      <c r="P1036" s="17" t="s">
        <v>4234</v>
      </c>
    </row>
    <row r="1037" spans="1:16" ht="16.5" x14ac:dyDescent="0.35">
      <c r="A1037" s="24" t="s">
        <v>4243</v>
      </c>
      <c r="B1037" s="26" t="s">
        <v>4528</v>
      </c>
      <c r="C1037" s="74">
        <v>195962</v>
      </c>
      <c r="D1037" s="11" t="s">
        <v>1788</v>
      </c>
      <c r="E1037" s="11" t="s">
        <v>1789</v>
      </c>
      <c r="F1037" s="11" t="s">
        <v>1787</v>
      </c>
      <c r="G1037" s="11" t="s">
        <v>1788</v>
      </c>
      <c r="H1037" s="3"/>
      <c r="I1037" s="3"/>
      <c r="J1037" s="11">
        <v>97.13</v>
      </c>
      <c r="K1037" s="11">
        <v>17.28</v>
      </c>
      <c r="L1037" s="11" t="s">
        <v>17</v>
      </c>
      <c r="M1037" s="11" t="s">
        <v>2925</v>
      </c>
      <c r="N1037" s="11" t="s">
        <v>3819</v>
      </c>
      <c r="O1037" s="11"/>
      <c r="P1037" s="17" t="s">
        <v>4234</v>
      </c>
    </row>
    <row r="1038" spans="1:16" ht="16.5" x14ac:dyDescent="0.35">
      <c r="A1038" s="24" t="s">
        <v>4243</v>
      </c>
      <c r="B1038" s="26" t="s">
        <v>4528</v>
      </c>
      <c r="C1038" s="74">
        <v>195963</v>
      </c>
      <c r="D1038" s="11" t="s">
        <v>3823</v>
      </c>
      <c r="E1038" s="11" t="s">
        <v>3824</v>
      </c>
      <c r="F1038" s="11" t="s">
        <v>1787</v>
      </c>
      <c r="G1038" s="11" t="s">
        <v>1788</v>
      </c>
      <c r="H1038" s="3"/>
      <c r="I1038" s="3"/>
      <c r="J1038" s="11">
        <v>97.14</v>
      </c>
      <c r="K1038" s="11">
        <v>17.25</v>
      </c>
      <c r="L1038" s="11" t="s">
        <v>17</v>
      </c>
      <c r="M1038" s="3"/>
      <c r="N1038" s="11" t="s">
        <v>3825</v>
      </c>
      <c r="O1038" s="11"/>
      <c r="P1038" s="17" t="s">
        <v>4234</v>
      </c>
    </row>
    <row r="1039" spans="1:16" ht="16.5" x14ac:dyDescent="0.35">
      <c r="A1039" s="24" t="s">
        <v>4243</v>
      </c>
      <c r="B1039" s="26" t="s">
        <v>4528</v>
      </c>
      <c r="C1039" s="74">
        <v>195964</v>
      </c>
      <c r="D1039" s="11" t="s">
        <v>3826</v>
      </c>
      <c r="E1039" s="11" t="s">
        <v>3827</v>
      </c>
      <c r="F1039" s="11" t="s">
        <v>1787</v>
      </c>
      <c r="G1039" s="11" t="s">
        <v>1788</v>
      </c>
      <c r="H1039" s="3"/>
      <c r="I1039" s="3"/>
      <c r="J1039" s="11">
        <v>97.13</v>
      </c>
      <c r="K1039" s="11">
        <v>17.28</v>
      </c>
      <c r="L1039" s="11" t="s">
        <v>17</v>
      </c>
      <c r="M1039" s="3"/>
      <c r="N1039" s="11" t="s">
        <v>3828</v>
      </c>
      <c r="O1039" s="11"/>
      <c r="P1039" s="17" t="s">
        <v>4234</v>
      </c>
    </row>
    <row r="1040" spans="1:16" ht="16.5" x14ac:dyDescent="0.35">
      <c r="A1040" s="24" t="s">
        <v>4243</v>
      </c>
      <c r="B1040" s="26" t="s">
        <v>4528</v>
      </c>
      <c r="C1040" s="74">
        <v>195965</v>
      </c>
      <c r="D1040" s="11" t="s">
        <v>3820</v>
      </c>
      <c r="E1040" s="11" t="s">
        <v>3821</v>
      </c>
      <c r="F1040" s="11" t="s">
        <v>1787</v>
      </c>
      <c r="G1040" s="11" t="s">
        <v>1788</v>
      </c>
      <c r="H1040" s="3"/>
      <c r="I1040" s="3"/>
      <c r="J1040" s="11">
        <v>97.13</v>
      </c>
      <c r="K1040" s="11">
        <v>17.29</v>
      </c>
      <c r="L1040" s="11" t="s">
        <v>17</v>
      </c>
      <c r="M1040" s="11" t="s">
        <v>2925</v>
      </c>
      <c r="N1040" s="11" t="s">
        <v>3822</v>
      </c>
      <c r="O1040" s="11"/>
      <c r="P1040" s="17" t="s">
        <v>4234</v>
      </c>
    </row>
    <row r="1041" spans="1:16" ht="16.5" x14ac:dyDescent="0.35">
      <c r="A1041" s="24" t="s">
        <v>4243</v>
      </c>
      <c r="B1041" s="26" t="s">
        <v>4529</v>
      </c>
      <c r="C1041" s="74">
        <v>195966</v>
      </c>
      <c r="D1041" s="11" t="s">
        <v>3833</v>
      </c>
      <c r="E1041" s="11" t="s">
        <v>3834</v>
      </c>
      <c r="F1041" s="11" t="s">
        <v>1791</v>
      </c>
      <c r="G1041" s="11" t="s">
        <v>1792</v>
      </c>
      <c r="H1041" s="3"/>
      <c r="I1041" s="3"/>
      <c r="J1041" s="11">
        <v>97.16</v>
      </c>
      <c r="K1041" s="11">
        <v>17.25</v>
      </c>
      <c r="L1041" s="11" t="s">
        <v>17</v>
      </c>
      <c r="M1041" s="3"/>
      <c r="N1041" s="11" t="s">
        <v>3835</v>
      </c>
      <c r="O1041" s="11"/>
      <c r="P1041" s="17" t="s">
        <v>4234</v>
      </c>
    </row>
    <row r="1042" spans="1:16" ht="16.5" x14ac:dyDescent="0.35">
      <c r="A1042" s="24" t="s">
        <v>4243</v>
      </c>
      <c r="B1042" s="26" t="s">
        <v>4529</v>
      </c>
      <c r="C1042" s="74">
        <v>195967</v>
      </c>
      <c r="D1042" s="11" t="s">
        <v>3839</v>
      </c>
      <c r="E1042" s="11" t="s">
        <v>3840</v>
      </c>
      <c r="F1042" s="11" t="s">
        <v>1791</v>
      </c>
      <c r="G1042" s="11" t="s">
        <v>1792</v>
      </c>
      <c r="H1042" s="3"/>
      <c r="I1042" s="3"/>
      <c r="J1042" s="11">
        <v>97.17</v>
      </c>
      <c r="K1042" s="11">
        <v>17.260000000000002</v>
      </c>
      <c r="L1042" s="11" t="s">
        <v>17</v>
      </c>
      <c r="M1042" s="11" t="s">
        <v>2891</v>
      </c>
      <c r="N1042" s="11" t="s">
        <v>3841</v>
      </c>
      <c r="O1042" s="11"/>
      <c r="P1042" s="17" t="s">
        <v>4234</v>
      </c>
    </row>
    <row r="1043" spans="1:16" ht="16.5" x14ac:dyDescent="0.35">
      <c r="A1043" s="24" t="s">
        <v>4243</v>
      </c>
      <c r="B1043" s="26" t="s">
        <v>4529</v>
      </c>
      <c r="C1043" s="74">
        <v>195968</v>
      </c>
      <c r="D1043" s="11" t="s">
        <v>3836</v>
      </c>
      <c r="E1043" s="11" t="s">
        <v>3837</v>
      </c>
      <c r="F1043" s="11" t="s">
        <v>1791</v>
      </c>
      <c r="G1043" s="11" t="s">
        <v>1792</v>
      </c>
      <c r="H1043" s="3"/>
      <c r="I1043" s="3"/>
      <c r="J1043" s="11">
        <v>97.17</v>
      </c>
      <c r="K1043" s="11">
        <v>17.3</v>
      </c>
      <c r="L1043" s="11" t="s">
        <v>17</v>
      </c>
      <c r="M1043" s="11" t="s">
        <v>2925</v>
      </c>
      <c r="N1043" s="11" t="s">
        <v>3838</v>
      </c>
      <c r="O1043" s="11"/>
      <c r="P1043" s="17" t="s">
        <v>4234</v>
      </c>
    </row>
    <row r="1044" spans="1:16" ht="16.5" x14ac:dyDescent="0.35">
      <c r="A1044" s="24" t="s">
        <v>4243</v>
      </c>
      <c r="B1044" s="26" t="s">
        <v>4529</v>
      </c>
      <c r="C1044" s="74">
        <v>195969</v>
      </c>
      <c r="D1044" s="11" t="s">
        <v>3217</v>
      </c>
      <c r="E1044" s="11" t="s">
        <v>3218</v>
      </c>
      <c r="F1044" s="11" t="s">
        <v>1791</v>
      </c>
      <c r="G1044" s="11" t="s">
        <v>1792</v>
      </c>
      <c r="H1044" s="3"/>
      <c r="I1044" s="3"/>
      <c r="J1044" s="11">
        <v>97.16</v>
      </c>
      <c r="K1044" s="11">
        <v>17.260000000000002</v>
      </c>
      <c r="L1044" s="11" t="s">
        <v>17</v>
      </c>
      <c r="M1044" s="3"/>
      <c r="N1044" s="11" t="s">
        <v>3832</v>
      </c>
      <c r="O1044" s="11"/>
      <c r="P1044" s="17" t="s">
        <v>4234</v>
      </c>
    </row>
    <row r="1045" spans="1:16" ht="16.5" x14ac:dyDescent="0.35">
      <c r="A1045" s="24" t="s">
        <v>4243</v>
      </c>
      <c r="B1045" s="26" t="s">
        <v>4529</v>
      </c>
      <c r="C1045" s="74">
        <v>195970</v>
      </c>
      <c r="D1045" s="11" t="s">
        <v>3829</v>
      </c>
      <c r="E1045" s="11" t="s">
        <v>3830</v>
      </c>
      <c r="F1045" s="11" t="s">
        <v>1791</v>
      </c>
      <c r="G1045" s="11" t="s">
        <v>1792</v>
      </c>
      <c r="H1045" s="3"/>
      <c r="I1045" s="3"/>
      <c r="J1045" s="11">
        <v>97.16</v>
      </c>
      <c r="K1045" s="11">
        <v>17.260000000000002</v>
      </c>
      <c r="L1045" s="11" t="s">
        <v>17</v>
      </c>
      <c r="M1045" s="11" t="s">
        <v>2925</v>
      </c>
      <c r="N1045" s="11" t="s">
        <v>3831</v>
      </c>
      <c r="O1045" s="11"/>
      <c r="P1045" s="17" t="s">
        <v>4234</v>
      </c>
    </row>
    <row r="1046" spans="1:16" ht="16.5" x14ac:dyDescent="0.35">
      <c r="A1046" s="24" t="s">
        <v>4243</v>
      </c>
      <c r="B1046" s="26" t="s">
        <v>4530</v>
      </c>
      <c r="C1046" s="74">
        <v>195971</v>
      </c>
      <c r="D1046" s="11" t="s">
        <v>1796</v>
      </c>
      <c r="E1046" s="11" t="s">
        <v>1797</v>
      </c>
      <c r="F1046" s="11" t="s">
        <v>1795</v>
      </c>
      <c r="G1046" s="11" t="s">
        <v>1796</v>
      </c>
      <c r="H1046" s="3"/>
      <c r="I1046" s="3"/>
      <c r="J1046" s="11">
        <v>97.17</v>
      </c>
      <c r="K1046" s="11">
        <v>17.239999999999998</v>
      </c>
      <c r="L1046" s="11" t="s">
        <v>17</v>
      </c>
      <c r="M1046" s="3"/>
      <c r="N1046" s="11" t="s">
        <v>3842</v>
      </c>
      <c r="O1046" s="11"/>
      <c r="P1046" s="17" t="s">
        <v>4234</v>
      </c>
    </row>
    <row r="1047" spans="1:16" ht="16.5" x14ac:dyDescent="0.35">
      <c r="A1047" s="24" t="s">
        <v>4243</v>
      </c>
      <c r="B1047" s="26" t="s">
        <v>4530</v>
      </c>
      <c r="C1047" s="74">
        <v>195972</v>
      </c>
      <c r="D1047" s="11" t="s">
        <v>3843</v>
      </c>
      <c r="E1047" s="11" t="s">
        <v>3844</v>
      </c>
      <c r="F1047" s="11" t="s">
        <v>1795</v>
      </c>
      <c r="G1047" s="11" t="s">
        <v>1796</v>
      </c>
      <c r="H1047" s="3"/>
      <c r="I1047" s="3"/>
      <c r="J1047" s="3"/>
      <c r="K1047" s="3"/>
      <c r="L1047" s="11" t="s">
        <v>17</v>
      </c>
      <c r="M1047" s="3"/>
      <c r="N1047" s="11" t="s">
        <v>3845</v>
      </c>
      <c r="O1047" s="11"/>
      <c r="P1047" s="17" t="s">
        <v>4234</v>
      </c>
    </row>
    <row r="1048" spans="1:16" ht="16.5" x14ac:dyDescent="0.35">
      <c r="A1048" s="24" t="s">
        <v>4243</v>
      </c>
      <c r="B1048" s="26" t="s">
        <v>7205</v>
      </c>
      <c r="C1048" s="74">
        <v>195973</v>
      </c>
      <c r="D1048" s="11" t="s">
        <v>1473</v>
      </c>
      <c r="E1048" s="11" t="s">
        <v>1474</v>
      </c>
      <c r="F1048" s="11" t="s">
        <v>1799</v>
      </c>
      <c r="G1048" s="11" t="s">
        <v>1473</v>
      </c>
      <c r="H1048" s="3"/>
      <c r="I1048" s="3"/>
      <c r="J1048" s="11">
        <v>97.18</v>
      </c>
      <c r="K1048" s="11">
        <v>17.21</v>
      </c>
      <c r="L1048" s="11" t="s">
        <v>17</v>
      </c>
      <c r="M1048" s="3"/>
      <c r="N1048" s="11" t="s">
        <v>7470</v>
      </c>
      <c r="O1048" s="11"/>
      <c r="P1048" s="17" t="s">
        <v>4234</v>
      </c>
    </row>
    <row r="1049" spans="1:16" ht="16.5" x14ac:dyDescent="0.35">
      <c r="A1049" s="24" t="s">
        <v>4243</v>
      </c>
      <c r="B1049" s="26" t="s">
        <v>7205</v>
      </c>
      <c r="C1049" s="74">
        <v>195974</v>
      </c>
      <c r="D1049" s="11" t="s">
        <v>3846</v>
      </c>
      <c r="E1049" s="11" t="s">
        <v>3847</v>
      </c>
      <c r="F1049" s="11" t="s">
        <v>1799</v>
      </c>
      <c r="G1049" s="11" t="s">
        <v>1473</v>
      </c>
      <c r="H1049" s="3"/>
      <c r="I1049" s="3"/>
      <c r="J1049" s="11">
        <v>97.19</v>
      </c>
      <c r="K1049" s="11">
        <v>17.2</v>
      </c>
      <c r="L1049" s="11" t="s">
        <v>17</v>
      </c>
      <c r="M1049" s="3"/>
      <c r="N1049" s="11" t="s">
        <v>7471</v>
      </c>
      <c r="O1049" s="11"/>
      <c r="P1049" s="17" t="s">
        <v>4234</v>
      </c>
    </row>
    <row r="1050" spans="1:16" ht="16.5" x14ac:dyDescent="0.35">
      <c r="A1050" s="24" t="s">
        <v>4243</v>
      </c>
      <c r="B1050" s="26" t="s">
        <v>7205</v>
      </c>
      <c r="C1050" s="74">
        <v>195975</v>
      </c>
      <c r="D1050" s="11" t="s">
        <v>3848</v>
      </c>
      <c r="E1050" s="11" t="s">
        <v>3849</v>
      </c>
      <c r="F1050" s="11" t="s">
        <v>1799</v>
      </c>
      <c r="G1050" s="11" t="s">
        <v>1473</v>
      </c>
      <c r="H1050" s="3"/>
      <c r="I1050" s="3"/>
      <c r="J1050" s="11">
        <v>97.16</v>
      </c>
      <c r="K1050" s="11">
        <v>17.22</v>
      </c>
      <c r="L1050" s="11" t="s">
        <v>17</v>
      </c>
      <c r="M1050" s="3"/>
      <c r="N1050" s="11" t="s">
        <v>7472</v>
      </c>
      <c r="O1050" s="11"/>
      <c r="P1050" s="17" t="s">
        <v>4234</v>
      </c>
    </row>
    <row r="1051" spans="1:16" ht="16.5" x14ac:dyDescent="0.35">
      <c r="A1051" s="24" t="s">
        <v>4243</v>
      </c>
      <c r="B1051" s="26" t="s">
        <v>7205</v>
      </c>
      <c r="C1051" s="74">
        <v>195976</v>
      </c>
      <c r="D1051" s="11" t="s">
        <v>1604</v>
      </c>
      <c r="E1051" s="11" t="s">
        <v>3850</v>
      </c>
      <c r="F1051" s="11" t="s">
        <v>1799</v>
      </c>
      <c r="G1051" s="11" t="s">
        <v>1473</v>
      </c>
      <c r="H1051" s="3"/>
      <c r="I1051" s="3"/>
      <c r="J1051" s="11">
        <v>97.16</v>
      </c>
      <c r="K1051" s="11">
        <v>17.2</v>
      </c>
      <c r="L1051" s="11" t="s">
        <v>17</v>
      </c>
      <c r="M1051" s="3"/>
      <c r="N1051" s="11" t="s">
        <v>7473</v>
      </c>
      <c r="O1051" s="11"/>
      <c r="P1051" s="17" t="s">
        <v>4234</v>
      </c>
    </row>
    <row r="1052" spans="1:16" ht="16.5" x14ac:dyDescent="0.35">
      <c r="A1052" s="24" t="s">
        <v>4243</v>
      </c>
      <c r="B1052" s="26" t="s">
        <v>7205</v>
      </c>
      <c r="C1052" s="74">
        <v>195977</v>
      </c>
      <c r="D1052" s="11" t="s">
        <v>3851</v>
      </c>
      <c r="E1052" s="11" t="s">
        <v>3852</v>
      </c>
      <c r="F1052" s="11" t="s">
        <v>1799</v>
      </c>
      <c r="G1052" s="11" t="s">
        <v>1473</v>
      </c>
      <c r="H1052" s="3"/>
      <c r="I1052" s="3"/>
      <c r="J1052" s="11">
        <v>97.17</v>
      </c>
      <c r="K1052" s="11">
        <v>17.21</v>
      </c>
      <c r="L1052" s="11" t="s">
        <v>17</v>
      </c>
      <c r="M1052" s="3"/>
      <c r="N1052" s="11" t="s">
        <v>7474</v>
      </c>
      <c r="O1052" s="11"/>
      <c r="P1052" s="17" t="s">
        <v>4234</v>
      </c>
    </row>
    <row r="1053" spans="1:16" ht="16.5" x14ac:dyDescent="0.35">
      <c r="A1053" s="24" t="s">
        <v>4243</v>
      </c>
      <c r="B1053" s="26" t="s">
        <v>7205</v>
      </c>
      <c r="C1053" s="74">
        <v>195978</v>
      </c>
      <c r="D1053" s="11" t="s">
        <v>3853</v>
      </c>
      <c r="E1053" s="11" t="s">
        <v>3854</v>
      </c>
      <c r="F1053" s="11" t="s">
        <v>1799</v>
      </c>
      <c r="G1053" s="11" t="s">
        <v>1473</v>
      </c>
      <c r="H1053" s="3"/>
      <c r="I1053" s="3"/>
      <c r="J1053" s="11">
        <v>97.18</v>
      </c>
      <c r="K1053" s="11">
        <v>17.21</v>
      </c>
      <c r="L1053" s="11" t="s">
        <v>17</v>
      </c>
      <c r="M1053" s="3"/>
      <c r="N1053" s="11" t="s">
        <v>7475</v>
      </c>
      <c r="O1053" s="11"/>
      <c r="P1053" s="17" t="s">
        <v>4234</v>
      </c>
    </row>
    <row r="1054" spans="1:16" ht="16.5" x14ac:dyDescent="0.35">
      <c r="A1054" s="24" t="s">
        <v>4243</v>
      </c>
      <c r="B1054" s="26" t="s">
        <v>4531</v>
      </c>
      <c r="C1054" s="74">
        <v>195979</v>
      </c>
      <c r="D1054" s="11" t="s">
        <v>1802</v>
      </c>
      <c r="E1054" s="11" t="s">
        <v>1803</v>
      </c>
      <c r="F1054" s="11" t="s">
        <v>1801</v>
      </c>
      <c r="G1054" s="11" t="s">
        <v>1802</v>
      </c>
      <c r="H1054" s="3"/>
      <c r="I1054" s="3"/>
      <c r="J1054" s="11">
        <v>97.13</v>
      </c>
      <c r="K1054" s="11">
        <v>17.309999999999999</v>
      </c>
      <c r="L1054" s="11" t="s">
        <v>17</v>
      </c>
      <c r="M1054" s="3"/>
      <c r="N1054" s="11" t="s">
        <v>3855</v>
      </c>
      <c r="O1054" s="11"/>
      <c r="P1054" s="17" t="s">
        <v>4234</v>
      </c>
    </row>
    <row r="1055" spans="1:16" ht="16.5" x14ac:dyDescent="0.35">
      <c r="A1055" s="24" t="s">
        <v>4243</v>
      </c>
      <c r="B1055" s="26" t="s">
        <v>4531</v>
      </c>
      <c r="C1055" s="74">
        <v>195980</v>
      </c>
      <c r="D1055" s="11" t="s">
        <v>3856</v>
      </c>
      <c r="E1055" s="11" t="s">
        <v>3857</v>
      </c>
      <c r="F1055" s="11" t="s">
        <v>1801</v>
      </c>
      <c r="G1055" s="11" t="s">
        <v>1802</v>
      </c>
      <c r="H1055" s="3"/>
      <c r="I1055" s="3"/>
      <c r="J1055" s="11">
        <v>97.14</v>
      </c>
      <c r="K1055" s="11">
        <v>17.329999999999998</v>
      </c>
      <c r="L1055" s="11" t="s">
        <v>17</v>
      </c>
      <c r="M1055" s="3"/>
      <c r="N1055" s="11" t="s">
        <v>3858</v>
      </c>
      <c r="O1055" s="11"/>
      <c r="P1055" s="17" t="s">
        <v>4234</v>
      </c>
    </row>
    <row r="1056" spans="1:16" ht="16.5" x14ac:dyDescent="0.35">
      <c r="A1056" s="24" t="s">
        <v>4243</v>
      </c>
      <c r="B1056" s="26" t="s">
        <v>4531</v>
      </c>
      <c r="C1056" s="74">
        <v>220226</v>
      </c>
      <c r="D1056" s="11" t="s">
        <v>3333</v>
      </c>
      <c r="E1056" s="11" t="s">
        <v>3334</v>
      </c>
      <c r="F1056" s="11" t="s">
        <v>1801</v>
      </c>
      <c r="G1056" s="11" t="s">
        <v>1802</v>
      </c>
      <c r="H1056" s="3"/>
      <c r="I1056" s="3"/>
      <c r="J1056" s="3"/>
      <c r="K1056" s="3"/>
      <c r="L1056" s="11" t="s">
        <v>17</v>
      </c>
      <c r="M1056" s="11" t="s">
        <v>1958</v>
      </c>
      <c r="N1056" s="3"/>
      <c r="O1056" s="11"/>
      <c r="P1056" s="17" t="s">
        <v>4234</v>
      </c>
    </row>
    <row r="1057" spans="1:16" ht="16.5" x14ac:dyDescent="0.35">
      <c r="A1057" s="24" t="s">
        <v>4243</v>
      </c>
      <c r="B1057" s="26" t="s">
        <v>4532</v>
      </c>
      <c r="C1057" s="74">
        <v>195981</v>
      </c>
      <c r="D1057" s="11" t="s">
        <v>3862</v>
      </c>
      <c r="E1057" s="11" t="s">
        <v>1807</v>
      </c>
      <c r="F1057" s="11" t="s">
        <v>1805</v>
      </c>
      <c r="G1057" s="11" t="s">
        <v>1806</v>
      </c>
      <c r="H1057" s="3"/>
      <c r="I1057" s="3"/>
      <c r="J1057" s="11">
        <v>97.18</v>
      </c>
      <c r="K1057" s="11">
        <v>17.329999999999998</v>
      </c>
      <c r="L1057" s="11" t="s">
        <v>17</v>
      </c>
      <c r="M1057" s="3"/>
      <c r="N1057" s="11" t="s">
        <v>3863</v>
      </c>
      <c r="O1057" s="11"/>
      <c r="P1057" s="17" t="s">
        <v>4234</v>
      </c>
    </row>
    <row r="1058" spans="1:16" ht="16.5" x14ac:dyDescent="0.35">
      <c r="A1058" s="24" t="s">
        <v>4243</v>
      </c>
      <c r="B1058" s="26" t="s">
        <v>4532</v>
      </c>
      <c r="C1058" s="74">
        <v>195982</v>
      </c>
      <c r="D1058" s="11" t="s">
        <v>3859</v>
      </c>
      <c r="E1058" s="11" t="s">
        <v>3860</v>
      </c>
      <c r="F1058" s="11" t="s">
        <v>1805</v>
      </c>
      <c r="G1058" s="11" t="s">
        <v>1806</v>
      </c>
      <c r="H1058" s="3"/>
      <c r="I1058" s="3"/>
      <c r="J1058" s="11">
        <v>97.17</v>
      </c>
      <c r="K1058" s="11">
        <v>17.3</v>
      </c>
      <c r="L1058" s="11" t="s">
        <v>17</v>
      </c>
      <c r="M1058" s="3"/>
      <c r="N1058" s="11" t="s">
        <v>3861</v>
      </c>
      <c r="O1058" s="11"/>
      <c r="P1058" s="17" t="s">
        <v>4234</v>
      </c>
    </row>
    <row r="1059" spans="1:16" ht="16.5" x14ac:dyDescent="0.35">
      <c r="A1059" s="24" t="s">
        <v>4243</v>
      </c>
      <c r="B1059" s="26" t="s">
        <v>4533</v>
      </c>
      <c r="C1059" s="74">
        <v>195983</v>
      </c>
      <c r="D1059" s="11" t="s">
        <v>1810</v>
      </c>
      <c r="E1059" s="11" t="s">
        <v>1811</v>
      </c>
      <c r="F1059" s="11" t="s">
        <v>1809</v>
      </c>
      <c r="G1059" s="11" t="s">
        <v>1810</v>
      </c>
      <c r="H1059" s="3"/>
      <c r="I1059" s="3"/>
      <c r="J1059" s="11">
        <v>97.2</v>
      </c>
      <c r="K1059" s="11">
        <v>17.37</v>
      </c>
      <c r="L1059" s="11" t="s">
        <v>17</v>
      </c>
      <c r="M1059" s="3"/>
      <c r="N1059" s="11" t="s">
        <v>3864</v>
      </c>
      <c r="O1059" s="11"/>
      <c r="P1059" s="17" t="s">
        <v>4234</v>
      </c>
    </row>
    <row r="1060" spans="1:16" ht="16.5" x14ac:dyDescent="0.35">
      <c r="A1060" s="24" t="s">
        <v>4243</v>
      </c>
      <c r="B1060" s="26" t="s">
        <v>4533</v>
      </c>
      <c r="C1060" s="74">
        <v>195984</v>
      </c>
      <c r="D1060" s="11" t="s">
        <v>1898</v>
      </c>
      <c r="E1060" s="11" t="s">
        <v>1899</v>
      </c>
      <c r="F1060" s="11" t="s">
        <v>1809</v>
      </c>
      <c r="G1060" s="11" t="s">
        <v>1810</v>
      </c>
      <c r="H1060" s="3"/>
      <c r="I1060" s="3"/>
      <c r="J1060" s="3"/>
      <c r="K1060" s="3"/>
      <c r="L1060" s="11" t="s">
        <v>17</v>
      </c>
      <c r="M1060" s="3"/>
      <c r="N1060" s="11" t="s">
        <v>3865</v>
      </c>
      <c r="O1060" s="11"/>
      <c r="P1060" s="17" t="s">
        <v>4234</v>
      </c>
    </row>
    <row r="1061" spans="1:16" ht="16.5" x14ac:dyDescent="0.35">
      <c r="A1061" s="24" t="s">
        <v>4243</v>
      </c>
      <c r="B1061" s="26" t="s">
        <v>4533</v>
      </c>
      <c r="C1061" s="74">
        <v>195985</v>
      </c>
      <c r="D1061" s="11" t="s">
        <v>3866</v>
      </c>
      <c r="E1061" s="11" t="s">
        <v>3867</v>
      </c>
      <c r="F1061" s="11" t="s">
        <v>1809</v>
      </c>
      <c r="G1061" s="11" t="s">
        <v>1810</v>
      </c>
      <c r="H1061" s="3"/>
      <c r="I1061" s="3"/>
      <c r="J1061" s="11">
        <v>97.19</v>
      </c>
      <c r="K1061" s="11">
        <v>17.36</v>
      </c>
      <c r="L1061" s="11" t="s">
        <v>17</v>
      </c>
      <c r="M1061" s="3"/>
      <c r="N1061" s="11" t="s">
        <v>3868</v>
      </c>
      <c r="O1061" s="11"/>
      <c r="P1061" s="17" t="s">
        <v>4234</v>
      </c>
    </row>
    <row r="1062" spans="1:16" ht="16.5" x14ac:dyDescent="0.35">
      <c r="A1062" s="24" t="s">
        <v>4243</v>
      </c>
      <c r="B1062" s="26" t="s">
        <v>4533</v>
      </c>
      <c r="C1062" s="74">
        <v>195986</v>
      </c>
      <c r="D1062" s="11" t="s">
        <v>3674</v>
      </c>
      <c r="E1062" s="11" t="s">
        <v>3869</v>
      </c>
      <c r="F1062" s="11" t="s">
        <v>1809</v>
      </c>
      <c r="G1062" s="11" t="s">
        <v>1810</v>
      </c>
      <c r="H1062" s="3"/>
      <c r="I1062" s="3"/>
      <c r="J1062" s="11">
        <v>97.15</v>
      </c>
      <c r="K1062" s="11">
        <v>17.39</v>
      </c>
      <c r="L1062" s="11" t="s">
        <v>17</v>
      </c>
      <c r="M1062" s="3"/>
      <c r="N1062" s="11" t="s">
        <v>3870</v>
      </c>
      <c r="O1062" s="11"/>
      <c r="P1062" s="17" t="s">
        <v>4234</v>
      </c>
    </row>
    <row r="1063" spans="1:16" ht="16.5" x14ac:dyDescent="0.35">
      <c r="A1063" s="24" t="s">
        <v>4243</v>
      </c>
      <c r="B1063" s="26" t="s">
        <v>4533</v>
      </c>
      <c r="C1063" s="74">
        <v>195987</v>
      </c>
      <c r="D1063" s="11" t="s">
        <v>3871</v>
      </c>
      <c r="E1063" s="11" t="s">
        <v>3872</v>
      </c>
      <c r="F1063" s="11" t="s">
        <v>1809</v>
      </c>
      <c r="G1063" s="11" t="s">
        <v>1810</v>
      </c>
      <c r="H1063" s="3"/>
      <c r="I1063" s="3"/>
      <c r="J1063" s="11">
        <v>97.11</v>
      </c>
      <c r="K1063" s="11">
        <v>17.36</v>
      </c>
      <c r="L1063" s="11" t="s">
        <v>17</v>
      </c>
      <c r="M1063" s="3"/>
      <c r="N1063" s="11" t="s">
        <v>3873</v>
      </c>
      <c r="O1063" s="11"/>
      <c r="P1063" s="17" t="s">
        <v>4234</v>
      </c>
    </row>
    <row r="1064" spans="1:16" ht="16.5" x14ac:dyDescent="0.35">
      <c r="A1064" s="24" t="s">
        <v>4243</v>
      </c>
      <c r="B1064" s="26" t="s">
        <v>4533</v>
      </c>
      <c r="C1064" s="74">
        <v>195988</v>
      </c>
      <c r="D1064" s="11" t="s">
        <v>3874</v>
      </c>
      <c r="E1064" s="11" t="s">
        <v>3875</v>
      </c>
      <c r="F1064" s="11" t="s">
        <v>1809</v>
      </c>
      <c r="G1064" s="11" t="s">
        <v>1810</v>
      </c>
      <c r="H1064" s="3"/>
      <c r="I1064" s="3"/>
      <c r="J1064" s="11">
        <v>97.12</v>
      </c>
      <c r="K1064" s="11">
        <v>17.350000000000001</v>
      </c>
      <c r="L1064" s="11" t="s">
        <v>17</v>
      </c>
      <c r="M1064" s="3"/>
      <c r="N1064" s="11" t="s">
        <v>3876</v>
      </c>
      <c r="O1064" s="11"/>
      <c r="P1064" s="17" t="s">
        <v>4234</v>
      </c>
    </row>
    <row r="1065" spans="1:16" ht="16.5" x14ac:dyDescent="0.35">
      <c r="A1065" s="24" t="s">
        <v>4243</v>
      </c>
      <c r="B1065" s="26" t="s">
        <v>4533</v>
      </c>
      <c r="C1065" s="74">
        <v>195989</v>
      </c>
      <c r="D1065" s="11" t="s">
        <v>3877</v>
      </c>
      <c r="E1065" s="11" t="s">
        <v>3878</v>
      </c>
      <c r="F1065" s="11" t="s">
        <v>1809</v>
      </c>
      <c r="G1065" s="11" t="s">
        <v>1810</v>
      </c>
      <c r="H1065" s="3"/>
      <c r="I1065" s="3"/>
      <c r="J1065" s="11">
        <v>97.12</v>
      </c>
      <c r="K1065" s="11">
        <v>17.350000000000001</v>
      </c>
      <c r="L1065" s="11" t="s">
        <v>17</v>
      </c>
      <c r="M1065" s="3"/>
      <c r="N1065" s="11" t="s">
        <v>3879</v>
      </c>
      <c r="O1065" s="11"/>
      <c r="P1065" s="17" t="s">
        <v>4234</v>
      </c>
    </row>
    <row r="1066" spans="1:16" ht="16.5" x14ac:dyDescent="0.35">
      <c r="A1066" s="24" t="s">
        <v>4243</v>
      </c>
      <c r="B1066" s="26" t="s">
        <v>4534</v>
      </c>
      <c r="C1066" s="74">
        <v>195990</v>
      </c>
      <c r="D1066" s="11" t="s">
        <v>1814</v>
      </c>
      <c r="E1066" s="11" t="s">
        <v>1815</v>
      </c>
      <c r="F1066" s="11" t="s">
        <v>1813</v>
      </c>
      <c r="G1066" s="11" t="s">
        <v>1814</v>
      </c>
      <c r="H1066" s="3"/>
      <c r="I1066" s="3"/>
      <c r="J1066" s="11">
        <v>97.26</v>
      </c>
      <c r="K1066" s="11">
        <v>17.27</v>
      </c>
      <c r="L1066" s="11" t="s">
        <v>17</v>
      </c>
      <c r="M1066" s="3"/>
      <c r="N1066" s="11" t="s">
        <v>3894</v>
      </c>
      <c r="O1066" s="11"/>
      <c r="P1066" s="17" t="s">
        <v>4234</v>
      </c>
    </row>
    <row r="1067" spans="1:16" ht="16.5" x14ac:dyDescent="0.35">
      <c r="A1067" s="24" t="s">
        <v>4243</v>
      </c>
      <c r="B1067" s="26" t="s">
        <v>4534</v>
      </c>
      <c r="C1067" s="74">
        <v>195991</v>
      </c>
      <c r="D1067" s="11" t="s">
        <v>3880</v>
      </c>
      <c r="E1067" s="11" t="s">
        <v>3881</v>
      </c>
      <c r="F1067" s="11" t="s">
        <v>1813</v>
      </c>
      <c r="G1067" s="11" t="s">
        <v>1814</v>
      </c>
      <c r="H1067" s="3"/>
      <c r="I1067" s="3"/>
      <c r="J1067" s="11">
        <v>97.26</v>
      </c>
      <c r="K1067" s="11">
        <v>17.260000000000002</v>
      </c>
      <c r="L1067" s="11" t="s">
        <v>17</v>
      </c>
      <c r="M1067" s="11" t="s">
        <v>2891</v>
      </c>
      <c r="N1067" s="11" t="s">
        <v>3882</v>
      </c>
      <c r="O1067" s="11"/>
      <c r="P1067" s="17" t="s">
        <v>4234</v>
      </c>
    </row>
    <row r="1068" spans="1:16" ht="16.5" x14ac:dyDescent="0.35">
      <c r="A1068" s="24" t="s">
        <v>4243</v>
      </c>
      <c r="B1068" s="26" t="s">
        <v>4534</v>
      </c>
      <c r="C1068" s="74">
        <v>195993</v>
      </c>
      <c r="D1068" s="11" t="s">
        <v>3891</v>
      </c>
      <c r="E1068" s="11" t="s">
        <v>3892</v>
      </c>
      <c r="F1068" s="11" t="s">
        <v>1813</v>
      </c>
      <c r="G1068" s="11" t="s">
        <v>1814</v>
      </c>
      <c r="H1068" s="3"/>
      <c r="I1068" s="3"/>
      <c r="J1068" s="11">
        <v>97.26</v>
      </c>
      <c r="K1068" s="11">
        <v>17.25</v>
      </c>
      <c r="L1068" s="11" t="s">
        <v>17</v>
      </c>
      <c r="M1068" s="3"/>
      <c r="N1068" s="11" t="s">
        <v>3893</v>
      </c>
      <c r="O1068" s="11"/>
      <c r="P1068" s="17" t="s">
        <v>4234</v>
      </c>
    </row>
    <row r="1069" spans="1:16" ht="16.5" x14ac:dyDescent="0.35">
      <c r="A1069" s="24" t="s">
        <v>4243</v>
      </c>
      <c r="B1069" s="26" t="s">
        <v>4534</v>
      </c>
      <c r="C1069" s="74">
        <v>195994</v>
      </c>
      <c r="D1069" s="11" t="s">
        <v>3898</v>
      </c>
      <c r="E1069" s="11" t="s">
        <v>3899</v>
      </c>
      <c r="F1069" s="11" t="s">
        <v>1813</v>
      </c>
      <c r="G1069" s="11" t="s">
        <v>1814</v>
      </c>
      <c r="H1069" s="3"/>
      <c r="I1069" s="3"/>
      <c r="J1069" s="11">
        <v>97.26</v>
      </c>
      <c r="K1069" s="11">
        <v>17.23</v>
      </c>
      <c r="L1069" s="11" t="s">
        <v>17</v>
      </c>
      <c r="M1069" s="3"/>
      <c r="N1069" s="11" t="s">
        <v>3900</v>
      </c>
      <c r="O1069" s="11"/>
      <c r="P1069" s="17" t="s">
        <v>4234</v>
      </c>
    </row>
    <row r="1070" spans="1:16" ht="16.5" x14ac:dyDescent="0.35">
      <c r="A1070" s="24" t="s">
        <v>4243</v>
      </c>
      <c r="B1070" s="26" t="s">
        <v>4534</v>
      </c>
      <c r="C1070" s="74">
        <v>195995</v>
      </c>
      <c r="D1070" s="11" t="s">
        <v>3888</v>
      </c>
      <c r="E1070" s="11" t="s">
        <v>3889</v>
      </c>
      <c r="F1070" s="11" t="s">
        <v>1813</v>
      </c>
      <c r="G1070" s="11" t="s">
        <v>1814</v>
      </c>
      <c r="H1070" s="3"/>
      <c r="I1070" s="3"/>
      <c r="J1070" s="11">
        <v>97.25</v>
      </c>
      <c r="K1070" s="11">
        <v>17.239999999999998</v>
      </c>
      <c r="L1070" s="11" t="s">
        <v>17</v>
      </c>
      <c r="M1070" s="11" t="s">
        <v>2891</v>
      </c>
      <c r="N1070" s="11" t="s">
        <v>3890</v>
      </c>
      <c r="O1070" s="11"/>
      <c r="P1070" s="17" t="s">
        <v>4234</v>
      </c>
    </row>
    <row r="1071" spans="1:16" ht="16.5" x14ac:dyDescent="0.35">
      <c r="A1071" s="24" t="s">
        <v>4243</v>
      </c>
      <c r="B1071" s="26" t="s">
        <v>4534</v>
      </c>
      <c r="C1071" s="74">
        <v>195996</v>
      </c>
      <c r="D1071" s="11" t="s">
        <v>3895</v>
      </c>
      <c r="E1071" s="11" t="s">
        <v>3896</v>
      </c>
      <c r="F1071" s="11" t="s">
        <v>1813</v>
      </c>
      <c r="G1071" s="11" t="s">
        <v>1814</v>
      </c>
      <c r="H1071" s="3"/>
      <c r="I1071" s="3"/>
      <c r="J1071" s="11">
        <v>97.27</v>
      </c>
      <c r="K1071" s="11">
        <v>17.239999999999998</v>
      </c>
      <c r="L1071" s="11" t="s">
        <v>17</v>
      </c>
      <c r="M1071" s="11" t="s">
        <v>2925</v>
      </c>
      <c r="N1071" s="11" t="s">
        <v>3897</v>
      </c>
      <c r="O1071" s="11"/>
      <c r="P1071" s="17" t="s">
        <v>4234</v>
      </c>
    </row>
    <row r="1072" spans="1:16" ht="16.5" x14ac:dyDescent="0.35">
      <c r="A1072" s="24" t="s">
        <v>4243</v>
      </c>
      <c r="B1072" s="26" t="s">
        <v>4534</v>
      </c>
      <c r="C1072" s="74">
        <v>195997</v>
      </c>
      <c r="D1072" s="11" t="s">
        <v>3885</v>
      </c>
      <c r="E1072" s="11" t="s">
        <v>3886</v>
      </c>
      <c r="F1072" s="11" t="s">
        <v>1813</v>
      </c>
      <c r="G1072" s="11" t="s">
        <v>1814</v>
      </c>
      <c r="H1072" s="3"/>
      <c r="I1072" s="3"/>
      <c r="J1072" s="11">
        <v>97.27</v>
      </c>
      <c r="K1072" s="11">
        <v>17.239999999999998</v>
      </c>
      <c r="L1072" s="11" t="s">
        <v>17</v>
      </c>
      <c r="M1072" s="3"/>
      <c r="N1072" s="11" t="s">
        <v>3887</v>
      </c>
      <c r="O1072" s="11"/>
      <c r="P1072" s="17" t="s">
        <v>4234</v>
      </c>
    </row>
    <row r="1073" spans="1:16" ht="16.5" x14ac:dyDescent="0.35">
      <c r="A1073" s="24" t="s">
        <v>4243</v>
      </c>
      <c r="B1073" s="26" t="s">
        <v>4534</v>
      </c>
      <c r="C1073" s="74">
        <v>195998</v>
      </c>
      <c r="D1073" s="11" t="s">
        <v>3883</v>
      </c>
      <c r="E1073" s="11" t="s">
        <v>3821</v>
      </c>
      <c r="F1073" s="11" t="s">
        <v>1813</v>
      </c>
      <c r="G1073" s="11" t="s">
        <v>1814</v>
      </c>
      <c r="H1073" s="3"/>
      <c r="I1073" s="3"/>
      <c r="J1073" s="3"/>
      <c r="K1073" s="3"/>
      <c r="L1073" s="11" t="s">
        <v>17</v>
      </c>
      <c r="M1073" s="11" t="s">
        <v>2891</v>
      </c>
      <c r="N1073" s="11" t="s">
        <v>3884</v>
      </c>
      <c r="O1073" s="11"/>
      <c r="P1073" s="17" t="s">
        <v>4234</v>
      </c>
    </row>
    <row r="1074" spans="1:16" ht="16.5" x14ac:dyDescent="0.35">
      <c r="A1074" s="24" t="s">
        <v>4243</v>
      </c>
      <c r="B1074" s="26" t="s">
        <v>4535</v>
      </c>
      <c r="C1074" s="74">
        <v>195999</v>
      </c>
      <c r="D1074" s="11" t="s">
        <v>1818</v>
      </c>
      <c r="E1074" s="11" t="s">
        <v>1819</v>
      </c>
      <c r="F1074" s="11" t="s">
        <v>1817</v>
      </c>
      <c r="G1074" s="11" t="s">
        <v>1818</v>
      </c>
      <c r="H1074" s="3"/>
      <c r="I1074" s="3"/>
      <c r="J1074" s="11">
        <v>97.25</v>
      </c>
      <c r="K1074" s="11">
        <v>17.21</v>
      </c>
      <c r="L1074" s="11" t="s">
        <v>17</v>
      </c>
      <c r="M1074" s="3"/>
      <c r="N1074" s="11" t="s">
        <v>3901</v>
      </c>
      <c r="O1074" s="11"/>
      <c r="P1074" s="17" t="s">
        <v>4234</v>
      </c>
    </row>
    <row r="1075" spans="1:16" ht="16.5" x14ac:dyDescent="0.35">
      <c r="A1075" s="24" t="s">
        <v>4243</v>
      </c>
      <c r="B1075" s="26" t="s">
        <v>4535</v>
      </c>
      <c r="C1075" s="74">
        <v>196000</v>
      </c>
      <c r="D1075" s="11" t="s">
        <v>3902</v>
      </c>
      <c r="E1075" s="11" t="s">
        <v>3903</v>
      </c>
      <c r="F1075" s="11" t="s">
        <v>1817</v>
      </c>
      <c r="G1075" s="11" t="s">
        <v>1818</v>
      </c>
      <c r="H1075" s="3"/>
      <c r="I1075" s="3"/>
      <c r="J1075" s="11">
        <v>97.26</v>
      </c>
      <c r="K1075" s="11">
        <v>17.190000000000001</v>
      </c>
      <c r="L1075" s="11" t="s">
        <v>17</v>
      </c>
      <c r="M1075" s="3"/>
      <c r="N1075" s="11" t="s">
        <v>3904</v>
      </c>
      <c r="O1075" s="11"/>
      <c r="P1075" s="17" t="s">
        <v>4234</v>
      </c>
    </row>
    <row r="1076" spans="1:16" ht="16.5" x14ac:dyDescent="0.35">
      <c r="A1076" s="24" t="s">
        <v>4243</v>
      </c>
      <c r="B1076" s="26" t="s">
        <v>4535</v>
      </c>
      <c r="C1076" s="74">
        <v>196001</v>
      </c>
      <c r="D1076" s="11" t="s">
        <v>3905</v>
      </c>
      <c r="E1076" s="11" t="s">
        <v>3906</v>
      </c>
      <c r="F1076" s="11" t="s">
        <v>1817</v>
      </c>
      <c r="G1076" s="11" t="s">
        <v>1818</v>
      </c>
      <c r="H1076" s="3"/>
      <c r="I1076" s="3"/>
      <c r="J1076" s="3"/>
      <c r="K1076" s="3"/>
      <c r="L1076" s="11" t="s">
        <v>17</v>
      </c>
      <c r="M1076" s="3"/>
      <c r="N1076" s="11" t="s">
        <v>3907</v>
      </c>
      <c r="O1076" s="11"/>
      <c r="P1076" s="17" t="s">
        <v>4234</v>
      </c>
    </row>
    <row r="1077" spans="1:16" ht="16.5" x14ac:dyDescent="0.35">
      <c r="A1077" s="24" t="s">
        <v>4243</v>
      </c>
      <c r="B1077" s="26" t="s">
        <v>4535</v>
      </c>
      <c r="C1077" s="74">
        <v>196002</v>
      </c>
      <c r="D1077" s="11" t="s">
        <v>3908</v>
      </c>
      <c r="E1077" s="11" t="s">
        <v>3909</v>
      </c>
      <c r="F1077" s="11" t="s">
        <v>1817</v>
      </c>
      <c r="G1077" s="11" t="s">
        <v>1818</v>
      </c>
      <c r="H1077" s="3"/>
      <c r="I1077" s="3"/>
      <c r="J1077" s="11">
        <v>97.27</v>
      </c>
      <c r="K1077" s="11">
        <v>17.23</v>
      </c>
      <c r="L1077" s="11" t="s">
        <v>17</v>
      </c>
      <c r="M1077" s="3"/>
      <c r="N1077" s="11" t="s">
        <v>3910</v>
      </c>
      <c r="O1077" s="11"/>
      <c r="P1077" s="17" t="s">
        <v>4234</v>
      </c>
    </row>
    <row r="1078" spans="1:16" ht="16.5" x14ac:dyDescent="0.35">
      <c r="A1078" s="24" t="s">
        <v>4243</v>
      </c>
      <c r="B1078" s="26" t="s">
        <v>4535</v>
      </c>
      <c r="C1078" s="74">
        <v>196003</v>
      </c>
      <c r="D1078" s="11" t="s">
        <v>3911</v>
      </c>
      <c r="E1078" s="11" t="s">
        <v>3912</v>
      </c>
      <c r="F1078" s="11" t="s">
        <v>1817</v>
      </c>
      <c r="G1078" s="11" t="s">
        <v>1818</v>
      </c>
      <c r="H1078" s="3"/>
      <c r="I1078" s="3"/>
      <c r="J1078" s="11">
        <v>97.27</v>
      </c>
      <c r="K1078" s="11">
        <v>17.22</v>
      </c>
      <c r="L1078" s="11" t="s">
        <v>17</v>
      </c>
      <c r="M1078" s="3"/>
      <c r="N1078" s="11" t="s">
        <v>3913</v>
      </c>
      <c r="O1078" s="11"/>
      <c r="P1078" s="17" t="s">
        <v>4234</v>
      </c>
    </row>
    <row r="1079" spans="1:16" ht="16.5" x14ac:dyDescent="0.35">
      <c r="A1079" s="24" t="s">
        <v>4243</v>
      </c>
      <c r="B1079" s="26" t="s">
        <v>4536</v>
      </c>
      <c r="C1079" s="74">
        <v>196006</v>
      </c>
      <c r="D1079" s="11" t="s">
        <v>1822</v>
      </c>
      <c r="E1079" s="11" t="s">
        <v>1823</v>
      </c>
      <c r="F1079" s="11" t="s">
        <v>1821</v>
      </c>
      <c r="G1079" s="11" t="s">
        <v>1822</v>
      </c>
      <c r="H1079" s="3"/>
      <c r="I1079" s="3"/>
      <c r="J1079" s="11">
        <v>97.32</v>
      </c>
      <c r="K1079" s="11">
        <v>17.16</v>
      </c>
      <c r="L1079" s="11" t="s">
        <v>17</v>
      </c>
      <c r="M1079" s="3"/>
      <c r="N1079" s="11" t="s">
        <v>3925</v>
      </c>
      <c r="O1079" s="11"/>
      <c r="P1079" s="17" t="s">
        <v>4234</v>
      </c>
    </row>
    <row r="1080" spans="1:16" ht="16.5" x14ac:dyDescent="0.35">
      <c r="A1080" s="24" t="s">
        <v>4243</v>
      </c>
      <c r="B1080" s="26" t="s">
        <v>4536</v>
      </c>
      <c r="C1080" s="74">
        <v>196007</v>
      </c>
      <c r="D1080" s="11" t="s">
        <v>3922</v>
      </c>
      <c r="E1080" s="11" t="s">
        <v>3923</v>
      </c>
      <c r="F1080" s="11" t="s">
        <v>1821</v>
      </c>
      <c r="G1080" s="11" t="s">
        <v>1822</v>
      </c>
      <c r="H1080" s="3"/>
      <c r="I1080" s="3"/>
      <c r="J1080" s="11">
        <v>97.34</v>
      </c>
      <c r="K1080" s="11">
        <v>17.14</v>
      </c>
      <c r="L1080" s="11" t="s">
        <v>17</v>
      </c>
      <c r="M1080" s="3"/>
      <c r="N1080" s="11" t="s">
        <v>3924</v>
      </c>
      <c r="O1080" s="11"/>
      <c r="P1080" s="17" t="s">
        <v>4234</v>
      </c>
    </row>
    <row r="1081" spans="1:16" ht="16.5" x14ac:dyDescent="0.35">
      <c r="A1081" s="24" t="s">
        <v>4243</v>
      </c>
      <c r="B1081" s="26" t="s">
        <v>4536</v>
      </c>
      <c r="C1081" s="74">
        <v>196008</v>
      </c>
      <c r="D1081" s="11" t="s">
        <v>3929</v>
      </c>
      <c r="E1081" s="11" t="s">
        <v>3930</v>
      </c>
      <c r="F1081" s="11" t="s">
        <v>1821</v>
      </c>
      <c r="G1081" s="11" t="s">
        <v>1822</v>
      </c>
      <c r="H1081" s="3"/>
      <c r="I1081" s="3"/>
      <c r="J1081" s="11">
        <v>97.34</v>
      </c>
      <c r="K1081" s="11">
        <v>17.14</v>
      </c>
      <c r="L1081" s="11" t="s">
        <v>17</v>
      </c>
      <c r="M1081" s="3"/>
      <c r="N1081" s="11" t="s">
        <v>3931</v>
      </c>
      <c r="O1081" s="11"/>
      <c r="P1081" s="17" t="s">
        <v>4234</v>
      </c>
    </row>
    <row r="1082" spans="1:16" ht="16.5" x14ac:dyDescent="0.35">
      <c r="A1082" s="24" t="s">
        <v>4243</v>
      </c>
      <c r="B1082" s="26" t="s">
        <v>4536</v>
      </c>
      <c r="C1082" s="74">
        <v>196009</v>
      </c>
      <c r="D1082" s="11" t="s">
        <v>3914</v>
      </c>
      <c r="E1082" s="11" t="s">
        <v>3915</v>
      </c>
      <c r="F1082" s="11" t="s">
        <v>1821</v>
      </c>
      <c r="G1082" s="11" t="s">
        <v>1822</v>
      </c>
      <c r="H1082" s="3"/>
      <c r="I1082" s="3"/>
      <c r="J1082" s="11">
        <v>97.3</v>
      </c>
      <c r="K1082" s="11">
        <v>17.170000000000002</v>
      </c>
      <c r="L1082" s="11" t="s">
        <v>17</v>
      </c>
      <c r="M1082" s="3"/>
      <c r="N1082" s="11" t="s">
        <v>3916</v>
      </c>
      <c r="O1082" s="11"/>
      <c r="P1082" s="17" t="s">
        <v>4234</v>
      </c>
    </row>
    <row r="1083" spans="1:16" ht="16.5" x14ac:dyDescent="0.35">
      <c r="A1083" s="24" t="s">
        <v>4243</v>
      </c>
      <c r="B1083" s="26" t="s">
        <v>4536</v>
      </c>
      <c r="C1083" s="74">
        <v>196010</v>
      </c>
      <c r="D1083" s="11" t="s">
        <v>3917</v>
      </c>
      <c r="E1083" s="11" t="s">
        <v>3372</v>
      </c>
      <c r="F1083" s="11" t="s">
        <v>1821</v>
      </c>
      <c r="G1083" s="11" t="s">
        <v>1822</v>
      </c>
      <c r="H1083" s="3"/>
      <c r="I1083" s="3"/>
      <c r="J1083" s="11">
        <v>97.33</v>
      </c>
      <c r="K1083" s="11">
        <v>17.149999999999999</v>
      </c>
      <c r="L1083" s="11" t="s">
        <v>17</v>
      </c>
      <c r="M1083" s="3"/>
      <c r="N1083" s="11" t="s">
        <v>3918</v>
      </c>
      <c r="O1083" s="11"/>
      <c r="P1083" s="17" t="s">
        <v>4234</v>
      </c>
    </row>
    <row r="1084" spans="1:16" ht="16.5" x14ac:dyDescent="0.35">
      <c r="A1084" s="24" t="s">
        <v>4243</v>
      </c>
      <c r="B1084" s="26" t="s">
        <v>4536</v>
      </c>
      <c r="C1084" s="74">
        <v>196011</v>
      </c>
      <c r="D1084" s="11" t="s">
        <v>3919</v>
      </c>
      <c r="E1084" s="11" t="s">
        <v>3920</v>
      </c>
      <c r="F1084" s="11" t="s">
        <v>1821</v>
      </c>
      <c r="G1084" s="11" t="s">
        <v>1822</v>
      </c>
      <c r="H1084" s="3"/>
      <c r="I1084" s="3"/>
      <c r="J1084" s="11">
        <v>97.29</v>
      </c>
      <c r="K1084" s="11">
        <v>17.190000000000001</v>
      </c>
      <c r="L1084" s="11" t="s">
        <v>17</v>
      </c>
      <c r="M1084" s="3"/>
      <c r="N1084" s="11" t="s">
        <v>3921</v>
      </c>
      <c r="O1084" s="11"/>
      <c r="P1084" s="17" t="s">
        <v>4234</v>
      </c>
    </row>
    <row r="1085" spans="1:16" ht="16.5" x14ac:dyDescent="0.35">
      <c r="A1085" s="24" t="s">
        <v>4243</v>
      </c>
      <c r="B1085" s="26" t="s">
        <v>4536</v>
      </c>
      <c r="C1085" s="74">
        <v>196012</v>
      </c>
      <c r="D1085" s="11" t="s">
        <v>3926</v>
      </c>
      <c r="E1085" s="11" t="s">
        <v>3927</v>
      </c>
      <c r="F1085" s="11" t="s">
        <v>1821</v>
      </c>
      <c r="G1085" s="11" t="s">
        <v>1822</v>
      </c>
      <c r="H1085" s="3"/>
      <c r="I1085" s="3"/>
      <c r="J1085" s="11">
        <v>97.36</v>
      </c>
      <c r="K1085" s="11">
        <v>17.14</v>
      </c>
      <c r="L1085" s="11" t="s">
        <v>17</v>
      </c>
      <c r="M1085" s="3"/>
      <c r="N1085" s="11" t="s">
        <v>3928</v>
      </c>
      <c r="O1085" s="11"/>
      <c r="P1085" s="17" t="s">
        <v>4234</v>
      </c>
    </row>
    <row r="1086" spans="1:16" ht="16.5" x14ac:dyDescent="0.35">
      <c r="A1086" s="24" t="s">
        <v>4243</v>
      </c>
      <c r="B1086" s="26" t="s">
        <v>4537</v>
      </c>
      <c r="C1086" s="74">
        <v>196013</v>
      </c>
      <c r="D1086" s="11" t="s">
        <v>1826</v>
      </c>
      <c r="E1086" s="11" t="s">
        <v>1827</v>
      </c>
      <c r="F1086" s="11" t="s">
        <v>1825</v>
      </c>
      <c r="G1086" s="11" t="s">
        <v>1826</v>
      </c>
      <c r="H1086" s="3"/>
      <c r="I1086" s="3"/>
      <c r="J1086" s="11">
        <v>97.33</v>
      </c>
      <c r="K1086" s="11">
        <v>17.239999999999998</v>
      </c>
      <c r="L1086" s="11" t="s">
        <v>17</v>
      </c>
      <c r="M1086" s="3"/>
      <c r="N1086" s="11" t="s">
        <v>3932</v>
      </c>
      <c r="O1086" s="11"/>
      <c r="P1086" s="17" t="s">
        <v>4234</v>
      </c>
    </row>
    <row r="1087" spans="1:16" ht="16.5" x14ac:dyDescent="0.35">
      <c r="A1087" s="24" t="s">
        <v>4243</v>
      </c>
      <c r="B1087" s="26" t="s">
        <v>4537</v>
      </c>
      <c r="C1087" s="74">
        <v>196014</v>
      </c>
      <c r="D1087" s="11" t="s">
        <v>3933</v>
      </c>
      <c r="E1087" s="11" t="s">
        <v>3934</v>
      </c>
      <c r="F1087" s="11" t="s">
        <v>1825</v>
      </c>
      <c r="G1087" s="11" t="s">
        <v>1826</v>
      </c>
      <c r="H1087" s="3"/>
      <c r="I1087" s="3"/>
      <c r="J1087" s="11">
        <v>97.34</v>
      </c>
      <c r="K1087" s="11">
        <v>17.2</v>
      </c>
      <c r="L1087" s="11" t="s">
        <v>17</v>
      </c>
      <c r="M1087" s="3"/>
      <c r="N1087" s="11" t="s">
        <v>3935</v>
      </c>
      <c r="O1087" s="11"/>
      <c r="P1087" s="17" t="s">
        <v>4234</v>
      </c>
    </row>
    <row r="1088" spans="1:16" ht="16.5" x14ac:dyDescent="0.35">
      <c r="A1088" s="24" t="s">
        <v>4243</v>
      </c>
      <c r="B1088" s="26" t="s">
        <v>4537</v>
      </c>
      <c r="C1088" s="74">
        <v>196015</v>
      </c>
      <c r="D1088" s="11" t="s">
        <v>1233</v>
      </c>
      <c r="E1088" s="11" t="s">
        <v>1234</v>
      </c>
      <c r="F1088" s="11" t="s">
        <v>1825</v>
      </c>
      <c r="G1088" s="11" t="s">
        <v>1826</v>
      </c>
      <c r="H1088" s="3"/>
      <c r="I1088" s="3"/>
      <c r="J1088" s="11">
        <v>97.39</v>
      </c>
      <c r="K1088" s="11">
        <v>17.170000000000002</v>
      </c>
      <c r="L1088" s="11" t="s">
        <v>17</v>
      </c>
      <c r="M1088" s="3"/>
      <c r="N1088" s="11" t="s">
        <v>3936</v>
      </c>
      <c r="O1088" s="11"/>
      <c r="P1088" s="17" t="s">
        <v>4234</v>
      </c>
    </row>
    <row r="1089" spans="1:16" ht="16.5" x14ac:dyDescent="0.35">
      <c r="A1089" s="24" t="s">
        <v>4243</v>
      </c>
      <c r="B1089" s="26" t="s">
        <v>4537</v>
      </c>
      <c r="C1089" s="74">
        <v>196016</v>
      </c>
      <c r="D1089" s="11" t="s">
        <v>2930</v>
      </c>
      <c r="E1089" s="11" t="s">
        <v>2931</v>
      </c>
      <c r="F1089" s="11" t="s">
        <v>1825</v>
      </c>
      <c r="G1089" s="11" t="s">
        <v>1826</v>
      </c>
      <c r="H1089" s="3"/>
      <c r="I1089" s="3"/>
      <c r="J1089" s="11">
        <v>97.35</v>
      </c>
      <c r="K1089" s="11">
        <v>17.21</v>
      </c>
      <c r="L1089" s="11" t="s">
        <v>17</v>
      </c>
      <c r="M1089" s="3"/>
      <c r="N1089" s="11" t="s">
        <v>3937</v>
      </c>
      <c r="O1089" s="11"/>
      <c r="P1089" s="17" t="s">
        <v>4234</v>
      </c>
    </row>
    <row r="1090" spans="1:16" ht="16.5" x14ac:dyDescent="0.35">
      <c r="A1090" s="24" t="s">
        <v>4243</v>
      </c>
      <c r="B1090" s="26" t="s">
        <v>4537</v>
      </c>
      <c r="C1090" s="74">
        <v>196017</v>
      </c>
      <c r="D1090" s="11" t="s">
        <v>3938</v>
      </c>
      <c r="E1090" s="11" t="s">
        <v>3939</v>
      </c>
      <c r="F1090" s="11" t="s">
        <v>1825</v>
      </c>
      <c r="G1090" s="11" t="s">
        <v>1826</v>
      </c>
      <c r="H1090" s="3"/>
      <c r="I1090" s="3"/>
      <c r="J1090" s="11">
        <v>97.3</v>
      </c>
      <c r="K1090" s="11">
        <v>17.260000000000002</v>
      </c>
      <c r="L1090" s="11" t="s">
        <v>17</v>
      </c>
      <c r="M1090" s="3"/>
      <c r="N1090" s="11" t="s">
        <v>3940</v>
      </c>
      <c r="O1090" s="11"/>
      <c r="P1090" s="17" t="s">
        <v>4234</v>
      </c>
    </row>
    <row r="1091" spans="1:16" ht="16.5" x14ac:dyDescent="0.35">
      <c r="A1091" s="24" t="s">
        <v>4243</v>
      </c>
      <c r="B1091" s="26" t="s">
        <v>4537</v>
      </c>
      <c r="C1091" s="74">
        <v>196018</v>
      </c>
      <c r="D1091" s="11" t="s">
        <v>3941</v>
      </c>
      <c r="E1091" s="11" t="s">
        <v>3942</v>
      </c>
      <c r="F1091" s="11" t="s">
        <v>1825</v>
      </c>
      <c r="G1091" s="11" t="s">
        <v>1826</v>
      </c>
      <c r="H1091" s="3"/>
      <c r="I1091" s="3"/>
      <c r="J1091" s="3"/>
      <c r="K1091" s="3"/>
      <c r="L1091" s="11" t="s">
        <v>17</v>
      </c>
      <c r="M1091" s="3"/>
      <c r="N1091" s="11" t="s">
        <v>3943</v>
      </c>
      <c r="O1091" s="11"/>
      <c r="P1091" s="17" t="s">
        <v>4234</v>
      </c>
    </row>
    <row r="1092" spans="1:16" ht="16.5" x14ac:dyDescent="0.35">
      <c r="A1092" s="24" t="s">
        <v>4243</v>
      </c>
      <c r="B1092" s="26" t="s">
        <v>4537</v>
      </c>
      <c r="C1092" s="74">
        <v>196019</v>
      </c>
      <c r="D1092" s="11" t="s">
        <v>3944</v>
      </c>
      <c r="E1092" s="11" t="s">
        <v>3945</v>
      </c>
      <c r="F1092" s="11" t="s">
        <v>1825</v>
      </c>
      <c r="G1092" s="11" t="s">
        <v>1826</v>
      </c>
      <c r="H1092" s="3"/>
      <c r="I1092" s="3"/>
      <c r="J1092" s="11">
        <v>97.33</v>
      </c>
      <c r="K1092" s="11">
        <v>17.239999999999998</v>
      </c>
      <c r="L1092" s="11" t="s">
        <v>17</v>
      </c>
      <c r="M1092" s="3"/>
      <c r="N1092" s="11" t="s">
        <v>3946</v>
      </c>
      <c r="O1092" s="11"/>
      <c r="P1092" s="17" t="s">
        <v>4234</v>
      </c>
    </row>
    <row r="1093" spans="1:16" ht="16.5" x14ac:dyDescent="0.35">
      <c r="A1093" s="24" t="s">
        <v>4243</v>
      </c>
      <c r="B1093" s="26" t="s">
        <v>4537</v>
      </c>
      <c r="C1093" s="74">
        <v>196020</v>
      </c>
      <c r="D1093" s="11" t="s">
        <v>3947</v>
      </c>
      <c r="E1093" s="11" t="s">
        <v>3948</v>
      </c>
      <c r="F1093" s="11" t="s">
        <v>1825</v>
      </c>
      <c r="G1093" s="11" t="s">
        <v>1826</v>
      </c>
      <c r="H1093" s="3"/>
      <c r="I1093" s="3"/>
      <c r="J1093" s="3"/>
      <c r="K1093" s="3"/>
      <c r="L1093" s="11" t="s">
        <v>17</v>
      </c>
      <c r="M1093" s="3"/>
      <c r="N1093" s="11" t="s">
        <v>3949</v>
      </c>
      <c r="O1093" s="11"/>
      <c r="P1093" s="17" t="s">
        <v>4234</v>
      </c>
    </row>
    <row r="1094" spans="1:16" ht="16.5" x14ac:dyDescent="0.35">
      <c r="A1094" s="24" t="s">
        <v>4243</v>
      </c>
      <c r="B1094" s="26" t="s">
        <v>4538</v>
      </c>
      <c r="C1094" s="74">
        <v>196021</v>
      </c>
      <c r="D1094" s="11" t="s">
        <v>1830</v>
      </c>
      <c r="E1094" s="11" t="s">
        <v>1831</v>
      </c>
      <c r="F1094" s="11" t="s">
        <v>1829</v>
      </c>
      <c r="G1094" s="11" t="s">
        <v>1830</v>
      </c>
      <c r="H1094" s="3"/>
      <c r="I1094" s="3"/>
      <c r="J1094" s="11">
        <v>97.24</v>
      </c>
      <c r="K1094" s="11">
        <v>17.27</v>
      </c>
      <c r="L1094" s="11" t="s">
        <v>17</v>
      </c>
      <c r="M1094" s="3"/>
      <c r="N1094" s="11" t="s">
        <v>3956</v>
      </c>
      <c r="O1094" s="11"/>
      <c r="P1094" s="17" t="s">
        <v>4234</v>
      </c>
    </row>
    <row r="1095" spans="1:16" ht="16.5" x14ac:dyDescent="0.35">
      <c r="A1095" s="24" t="s">
        <v>4243</v>
      </c>
      <c r="B1095" s="26" t="s">
        <v>4538</v>
      </c>
      <c r="C1095" s="74">
        <v>196022</v>
      </c>
      <c r="D1095" s="11" t="s">
        <v>3950</v>
      </c>
      <c r="E1095" s="11" t="s">
        <v>3951</v>
      </c>
      <c r="F1095" s="11" t="s">
        <v>1829</v>
      </c>
      <c r="G1095" s="11" t="s">
        <v>1830</v>
      </c>
      <c r="H1095" s="3"/>
      <c r="I1095" s="3"/>
      <c r="J1095" s="11">
        <v>97.22</v>
      </c>
      <c r="K1095" s="11">
        <v>17.29</v>
      </c>
      <c r="L1095" s="11" t="s">
        <v>17</v>
      </c>
      <c r="M1095" s="3"/>
      <c r="N1095" s="11" t="s">
        <v>3952</v>
      </c>
      <c r="O1095" s="11"/>
      <c r="P1095" s="17" t="s">
        <v>4234</v>
      </c>
    </row>
    <row r="1096" spans="1:16" ht="16.5" x14ac:dyDescent="0.35">
      <c r="A1096" s="24" t="s">
        <v>4243</v>
      </c>
      <c r="B1096" s="26" t="s">
        <v>4538</v>
      </c>
      <c r="C1096" s="74">
        <v>196023</v>
      </c>
      <c r="D1096" s="11" t="s">
        <v>3953</v>
      </c>
      <c r="E1096" s="11" t="s">
        <v>3954</v>
      </c>
      <c r="F1096" s="11" t="s">
        <v>1829</v>
      </c>
      <c r="G1096" s="11" t="s">
        <v>1830</v>
      </c>
      <c r="H1096" s="3"/>
      <c r="I1096" s="3"/>
      <c r="J1096" s="11">
        <v>97.24</v>
      </c>
      <c r="K1096" s="11">
        <v>17.28</v>
      </c>
      <c r="L1096" s="11" t="s">
        <v>17</v>
      </c>
      <c r="M1096" s="3"/>
      <c r="N1096" s="11" t="s">
        <v>3955</v>
      </c>
      <c r="O1096" s="11"/>
      <c r="P1096" s="17" t="s">
        <v>4234</v>
      </c>
    </row>
    <row r="1097" spans="1:16" ht="16.5" x14ac:dyDescent="0.35">
      <c r="A1097" s="24" t="s">
        <v>4243</v>
      </c>
      <c r="B1097" s="26" t="s">
        <v>4538</v>
      </c>
      <c r="C1097" s="74">
        <v>196024</v>
      </c>
      <c r="D1097" s="11" t="s">
        <v>3957</v>
      </c>
      <c r="E1097" s="11" t="s">
        <v>3958</v>
      </c>
      <c r="F1097" s="11" t="s">
        <v>1829</v>
      </c>
      <c r="G1097" s="11" t="s">
        <v>1830</v>
      </c>
      <c r="H1097" s="3"/>
      <c r="I1097" s="3"/>
      <c r="J1097" s="11">
        <v>97.23</v>
      </c>
      <c r="K1097" s="11">
        <v>17.29</v>
      </c>
      <c r="L1097" s="11" t="s">
        <v>17</v>
      </c>
      <c r="M1097" s="3"/>
      <c r="N1097" s="11" t="s">
        <v>3959</v>
      </c>
      <c r="O1097" s="11"/>
      <c r="P1097" s="17" t="s">
        <v>4234</v>
      </c>
    </row>
    <row r="1098" spans="1:16" ht="16.5" x14ac:dyDescent="0.35">
      <c r="A1098" s="24" t="s">
        <v>4243</v>
      </c>
      <c r="B1098" s="26" t="s">
        <v>4539</v>
      </c>
      <c r="C1098" s="74">
        <v>196025</v>
      </c>
      <c r="D1098" s="11" t="s">
        <v>1834</v>
      </c>
      <c r="E1098" s="11" t="s">
        <v>1835</v>
      </c>
      <c r="F1098" s="11" t="s">
        <v>1833</v>
      </c>
      <c r="G1098" s="11" t="s">
        <v>1834</v>
      </c>
      <c r="H1098" s="3"/>
      <c r="I1098" s="3"/>
      <c r="J1098" s="11">
        <v>97.21</v>
      </c>
      <c r="K1098" s="11">
        <v>17.260000000000002</v>
      </c>
      <c r="L1098" s="11" t="s">
        <v>17</v>
      </c>
      <c r="M1098" s="3"/>
      <c r="N1098" s="11" t="s">
        <v>3960</v>
      </c>
      <c r="O1098" s="11"/>
      <c r="P1098" s="17" t="s">
        <v>4234</v>
      </c>
    </row>
    <row r="1099" spans="1:16" ht="16.5" x14ac:dyDescent="0.35">
      <c r="A1099" s="24" t="s">
        <v>4243</v>
      </c>
      <c r="B1099" s="26" t="s">
        <v>4539</v>
      </c>
      <c r="C1099" s="74">
        <v>196026</v>
      </c>
      <c r="D1099" s="11" t="s">
        <v>1441</v>
      </c>
      <c r="E1099" s="11" t="s">
        <v>1442</v>
      </c>
      <c r="F1099" s="11" t="s">
        <v>1833</v>
      </c>
      <c r="G1099" s="11" t="s">
        <v>1834</v>
      </c>
      <c r="H1099" s="3"/>
      <c r="I1099" s="3"/>
      <c r="J1099" s="11">
        <v>97.21</v>
      </c>
      <c r="K1099" s="11">
        <v>17.27</v>
      </c>
      <c r="L1099" s="11" t="s">
        <v>17</v>
      </c>
      <c r="M1099" s="3"/>
      <c r="N1099" s="11" t="s">
        <v>3961</v>
      </c>
      <c r="O1099" s="11"/>
      <c r="P1099" s="17" t="s">
        <v>4234</v>
      </c>
    </row>
    <row r="1100" spans="1:16" ht="16.5" x14ac:dyDescent="0.35">
      <c r="A1100" s="24" t="s">
        <v>4243</v>
      </c>
      <c r="B1100" s="26" t="s">
        <v>4539</v>
      </c>
      <c r="C1100" s="74">
        <v>196027</v>
      </c>
      <c r="D1100" s="11" t="s">
        <v>3962</v>
      </c>
      <c r="E1100" s="11" t="s">
        <v>3963</v>
      </c>
      <c r="F1100" s="11" t="s">
        <v>1833</v>
      </c>
      <c r="G1100" s="11" t="s">
        <v>1834</v>
      </c>
      <c r="H1100" s="3"/>
      <c r="I1100" s="3"/>
      <c r="J1100" s="11">
        <v>97.22</v>
      </c>
      <c r="K1100" s="11">
        <v>17.25</v>
      </c>
      <c r="L1100" s="11" t="s">
        <v>17</v>
      </c>
      <c r="M1100" s="3"/>
      <c r="N1100" s="11" t="s">
        <v>3964</v>
      </c>
      <c r="O1100" s="11"/>
      <c r="P1100" s="17" t="s">
        <v>4234</v>
      </c>
    </row>
    <row r="1101" spans="1:16" ht="16.5" x14ac:dyDescent="0.35">
      <c r="A1101" s="24" t="s">
        <v>4243</v>
      </c>
      <c r="B1101" s="26" t="s">
        <v>4539</v>
      </c>
      <c r="C1101" s="74">
        <v>196028</v>
      </c>
      <c r="D1101" s="11" t="s">
        <v>3965</v>
      </c>
      <c r="E1101" s="11" t="s">
        <v>3966</v>
      </c>
      <c r="F1101" s="11" t="s">
        <v>1833</v>
      </c>
      <c r="G1101" s="11" t="s">
        <v>1834</v>
      </c>
      <c r="H1101" s="3"/>
      <c r="I1101" s="3"/>
      <c r="J1101" s="11">
        <v>97.21</v>
      </c>
      <c r="K1101" s="11">
        <v>17.239999999999998</v>
      </c>
      <c r="L1101" s="11" t="s">
        <v>17</v>
      </c>
      <c r="M1101" s="3"/>
      <c r="N1101" s="11" t="s">
        <v>3967</v>
      </c>
      <c r="O1101" s="11"/>
      <c r="P1101" s="17" t="s">
        <v>4234</v>
      </c>
    </row>
    <row r="1102" spans="1:16" ht="16.5" x14ac:dyDescent="0.35">
      <c r="A1102" s="24" t="s">
        <v>4243</v>
      </c>
      <c r="B1102" s="26" t="s">
        <v>7206</v>
      </c>
      <c r="C1102" s="74">
        <v>196029</v>
      </c>
      <c r="D1102" s="11" t="s">
        <v>1838</v>
      </c>
      <c r="E1102" s="11" t="s">
        <v>1839</v>
      </c>
      <c r="F1102" s="11" t="s">
        <v>1837</v>
      </c>
      <c r="G1102" s="11" t="s">
        <v>1838</v>
      </c>
      <c r="H1102" s="3"/>
      <c r="I1102" s="3"/>
      <c r="J1102" s="11">
        <v>97.24</v>
      </c>
      <c r="K1102" s="11">
        <v>17.329999999999998</v>
      </c>
      <c r="L1102" s="11" t="s">
        <v>17</v>
      </c>
      <c r="M1102" s="3"/>
      <c r="N1102" s="11" t="s">
        <v>7476</v>
      </c>
      <c r="O1102" s="11"/>
      <c r="P1102" s="17" t="s">
        <v>4234</v>
      </c>
    </row>
    <row r="1103" spans="1:16" ht="16.5" x14ac:dyDescent="0.35">
      <c r="A1103" s="24" t="s">
        <v>4243</v>
      </c>
      <c r="B1103" s="26" t="s">
        <v>7206</v>
      </c>
      <c r="C1103" s="74">
        <v>196030</v>
      </c>
      <c r="D1103" s="11" t="s">
        <v>3968</v>
      </c>
      <c r="E1103" s="11" t="s">
        <v>3969</v>
      </c>
      <c r="F1103" s="11" t="s">
        <v>1837</v>
      </c>
      <c r="G1103" s="11" t="s">
        <v>1838</v>
      </c>
      <c r="H1103" s="3"/>
      <c r="I1103" s="3"/>
      <c r="J1103" s="11">
        <v>97.22</v>
      </c>
      <c r="K1103" s="11">
        <v>17.329999999999998</v>
      </c>
      <c r="L1103" s="11" t="s">
        <v>17</v>
      </c>
      <c r="M1103" s="3"/>
      <c r="N1103" s="11" t="s">
        <v>7477</v>
      </c>
      <c r="O1103" s="11"/>
      <c r="P1103" s="17" t="s">
        <v>4234</v>
      </c>
    </row>
    <row r="1104" spans="1:16" ht="16.5" x14ac:dyDescent="0.35">
      <c r="A1104" s="24" t="s">
        <v>4243</v>
      </c>
      <c r="B1104" s="26" t="s">
        <v>4540</v>
      </c>
      <c r="C1104" s="74">
        <v>196031</v>
      </c>
      <c r="D1104" s="11" t="s">
        <v>3970</v>
      </c>
      <c r="E1104" s="11" t="s">
        <v>3971</v>
      </c>
      <c r="F1104" s="11" t="s">
        <v>1841</v>
      </c>
      <c r="G1104" s="11" t="s">
        <v>1842</v>
      </c>
      <c r="H1104" s="3"/>
      <c r="I1104" s="3"/>
      <c r="J1104" s="11">
        <v>97.21</v>
      </c>
      <c r="K1104" s="11">
        <v>17.37</v>
      </c>
      <c r="L1104" s="11" t="s">
        <v>17</v>
      </c>
      <c r="M1104" s="3"/>
      <c r="N1104" s="11" t="s">
        <v>3972</v>
      </c>
      <c r="O1104" s="11"/>
      <c r="P1104" s="17" t="s">
        <v>4234</v>
      </c>
    </row>
    <row r="1105" spans="1:16" ht="16.5" x14ac:dyDescent="0.35">
      <c r="A1105" s="24" t="s">
        <v>4243</v>
      </c>
      <c r="B1105" s="26" t="s">
        <v>4540</v>
      </c>
      <c r="C1105" s="74">
        <v>196032</v>
      </c>
      <c r="D1105" s="11" t="s">
        <v>3973</v>
      </c>
      <c r="E1105" s="11" t="s">
        <v>3974</v>
      </c>
      <c r="F1105" s="11" t="s">
        <v>1841</v>
      </c>
      <c r="G1105" s="11" t="s">
        <v>1842</v>
      </c>
      <c r="H1105" s="3"/>
      <c r="I1105" s="3"/>
      <c r="J1105" s="11">
        <v>97.22</v>
      </c>
      <c r="K1105" s="11">
        <v>17.37</v>
      </c>
      <c r="L1105" s="11" t="s">
        <v>17</v>
      </c>
      <c r="M1105" s="3"/>
      <c r="N1105" s="11" t="s">
        <v>3975</v>
      </c>
      <c r="O1105" s="11"/>
      <c r="P1105" s="17" t="s">
        <v>4234</v>
      </c>
    </row>
    <row r="1106" spans="1:16" ht="16.5" x14ac:dyDescent="0.35">
      <c r="A1106" s="24" t="s">
        <v>4243</v>
      </c>
      <c r="B1106" s="26" t="s">
        <v>4540</v>
      </c>
      <c r="C1106" s="74">
        <v>196033</v>
      </c>
      <c r="D1106" s="11" t="s">
        <v>3976</v>
      </c>
      <c r="E1106" s="11" t="s">
        <v>3977</v>
      </c>
      <c r="F1106" s="11" t="s">
        <v>1841</v>
      </c>
      <c r="G1106" s="11" t="s">
        <v>1842</v>
      </c>
      <c r="H1106" s="3"/>
      <c r="I1106" s="3"/>
      <c r="J1106" s="11">
        <v>97.23</v>
      </c>
      <c r="K1106" s="11">
        <v>17.350000000000001</v>
      </c>
      <c r="L1106" s="11" t="s">
        <v>17</v>
      </c>
      <c r="M1106" s="3"/>
      <c r="N1106" s="11" t="s">
        <v>3978</v>
      </c>
      <c r="O1106" s="11"/>
      <c r="P1106" s="17" t="s">
        <v>4234</v>
      </c>
    </row>
    <row r="1107" spans="1:16" ht="16.5" x14ac:dyDescent="0.35">
      <c r="A1107" s="24" t="s">
        <v>4243</v>
      </c>
      <c r="B1107" s="26" t="s">
        <v>4541</v>
      </c>
      <c r="C1107" s="74">
        <v>196034</v>
      </c>
      <c r="D1107" s="11" t="s">
        <v>1846</v>
      </c>
      <c r="E1107" s="11" t="s">
        <v>1847</v>
      </c>
      <c r="F1107" s="11" t="s">
        <v>1845</v>
      </c>
      <c r="G1107" s="11" t="s">
        <v>1846</v>
      </c>
      <c r="H1107" s="3"/>
      <c r="I1107" s="3"/>
      <c r="J1107" s="11">
        <v>97.23</v>
      </c>
      <c r="K1107" s="11">
        <v>17.350000000000001</v>
      </c>
      <c r="L1107" s="11" t="s">
        <v>17</v>
      </c>
      <c r="M1107" s="11" t="s">
        <v>2925</v>
      </c>
      <c r="N1107" s="11" t="s">
        <v>3992</v>
      </c>
      <c r="O1107" s="11"/>
      <c r="P1107" s="17" t="s">
        <v>4234</v>
      </c>
    </row>
    <row r="1108" spans="1:16" ht="16.5" x14ac:dyDescent="0.35">
      <c r="A1108" s="24" t="s">
        <v>4243</v>
      </c>
      <c r="B1108" s="26" t="s">
        <v>4541</v>
      </c>
      <c r="C1108" s="74">
        <v>196035</v>
      </c>
      <c r="D1108" s="11" t="s">
        <v>3982</v>
      </c>
      <c r="E1108" s="11" t="s">
        <v>3983</v>
      </c>
      <c r="F1108" s="11" t="s">
        <v>1845</v>
      </c>
      <c r="G1108" s="11" t="s">
        <v>1846</v>
      </c>
      <c r="H1108" s="3"/>
      <c r="I1108" s="3"/>
      <c r="J1108" s="11">
        <v>97.25</v>
      </c>
      <c r="K1108" s="11">
        <v>17.37</v>
      </c>
      <c r="L1108" s="11" t="s">
        <v>17</v>
      </c>
      <c r="M1108" s="3"/>
      <c r="N1108" s="11" t="s">
        <v>3984</v>
      </c>
      <c r="O1108" s="11"/>
      <c r="P1108" s="17" t="s">
        <v>4234</v>
      </c>
    </row>
    <row r="1109" spans="1:16" ht="16.5" x14ac:dyDescent="0.35">
      <c r="A1109" s="24" t="s">
        <v>4243</v>
      </c>
      <c r="B1109" s="26" t="s">
        <v>4541</v>
      </c>
      <c r="C1109" s="74">
        <v>196036</v>
      </c>
      <c r="D1109" s="11" t="s">
        <v>3989</v>
      </c>
      <c r="E1109" s="11" t="s">
        <v>3990</v>
      </c>
      <c r="F1109" s="11" t="s">
        <v>1845</v>
      </c>
      <c r="G1109" s="11" t="s">
        <v>1846</v>
      </c>
      <c r="H1109" s="3"/>
      <c r="I1109" s="3"/>
      <c r="J1109" s="3"/>
      <c r="K1109" s="3"/>
      <c r="L1109" s="11" t="s">
        <v>17</v>
      </c>
      <c r="M1109" s="3"/>
      <c r="N1109" s="11" t="s">
        <v>3991</v>
      </c>
      <c r="O1109" s="11"/>
      <c r="P1109" s="17" t="s">
        <v>4234</v>
      </c>
    </row>
    <row r="1110" spans="1:16" ht="16.5" x14ac:dyDescent="0.35">
      <c r="A1110" s="24" t="s">
        <v>4243</v>
      </c>
      <c r="B1110" s="26" t="s">
        <v>4541</v>
      </c>
      <c r="C1110" s="74">
        <v>196037</v>
      </c>
      <c r="D1110" s="11" t="s">
        <v>3993</v>
      </c>
      <c r="E1110" s="11" t="s">
        <v>3994</v>
      </c>
      <c r="F1110" s="11" t="s">
        <v>1845</v>
      </c>
      <c r="G1110" s="11" t="s">
        <v>1846</v>
      </c>
      <c r="H1110" s="3"/>
      <c r="I1110" s="3"/>
      <c r="J1110" s="11">
        <v>97.24</v>
      </c>
      <c r="K1110" s="11">
        <v>17.420000000000002</v>
      </c>
      <c r="L1110" s="11" t="s">
        <v>17</v>
      </c>
      <c r="M1110" s="3"/>
      <c r="N1110" s="11" t="s">
        <v>3995</v>
      </c>
      <c r="O1110" s="11"/>
      <c r="P1110" s="17" t="s">
        <v>4234</v>
      </c>
    </row>
    <row r="1111" spans="1:16" ht="16.5" x14ac:dyDescent="0.35">
      <c r="A1111" s="24" t="s">
        <v>4243</v>
      </c>
      <c r="B1111" s="26" t="s">
        <v>4541</v>
      </c>
      <c r="C1111" s="74">
        <v>196038</v>
      </c>
      <c r="D1111" s="11" t="s">
        <v>3979</v>
      </c>
      <c r="E1111" s="11" t="s">
        <v>3980</v>
      </c>
      <c r="F1111" s="11" t="s">
        <v>1845</v>
      </c>
      <c r="G1111" s="11" t="s">
        <v>1846</v>
      </c>
      <c r="H1111" s="3"/>
      <c r="I1111" s="3"/>
      <c r="J1111" s="11">
        <v>97.25</v>
      </c>
      <c r="K1111" s="11">
        <v>17.39</v>
      </c>
      <c r="L1111" s="11" t="s">
        <v>17</v>
      </c>
      <c r="M1111" s="3"/>
      <c r="N1111" s="11" t="s">
        <v>3981</v>
      </c>
      <c r="O1111" s="11"/>
      <c r="P1111" s="17" t="s">
        <v>4234</v>
      </c>
    </row>
    <row r="1112" spans="1:16" ht="16.5" x14ac:dyDescent="0.35">
      <c r="A1112" s="24" t="s">
        <v>4243</v>
      </c>
      <c r="B1112" s="26" t="s">
        <v>4541</v>
      </c>
      <c r="C1112" s="74">
        <v>196039</v>
      </c>
      <c r="D1112" s="11" t="s">
        <v>3986</v>
      </c>
      <c r="E1112" s="11" t="s">
        <v>3987</v>
      </c>
      <c r="F1112" s="11" t="s">
        <v>1845</v>
      </c>
      <c r="G1112" s="11" t="s">
        <v>1846</v>
      </c>
      <c r="H1112" s="3"/>
      <c r="I1112" s="3"/>
      <c r="J1112" s="3"/>
      <c r="K1112" s="3"/>
      <c r="L1112" s="11" t="s">
        <v>17</v>
      </c>
      <c r="M1112" s="3"/>
      <c r="N1112" s="11" t="s">
        <v>3988</v>
      </c>
      <c r="O1112" s="11"/>
      <c r="P1112" s="17" t="s">
        <v>4234</v>
      </c>
    </row>
    <row r="1113" spans="1:16" ht="16.5" x14ac:dyDescent="0.35">
      <c r="A1113" s="24" t="s">
        <v>4243</v>
      </c>
      <c r="B1113" s="26" t="s">
        <v>4541</v>
      </c>
      <c r="C1113" s="74">
        <v>196040</v>
      </c>
      <c r="D1113" s="11" t="s">
        <v>1702</v>
      </c>
      <c r="E1113" s="11" t="s">
        <v>1703</v>
      </c>
      <c r="F1113" s="11" t="s">
        <v>1845</v>
      </c>
      <c r="G1113" s="11" t="s">
        <v>1846</v>
      </c>
      <c r="H1113" s="3"/>
      <c r="I1113" s="3"/>
      <c r="J1113" s="3"/>
      <c r="K1113" s="3"/>
      <c r="L1113" s="11" t="s">
        <v>17</v>
      </c>
      <c r="M1113" s="3"/>
      <c r="N1113" s="11" t="s">
        <v>3985</v>
      </c>
      <c r="O1113" s="11"/>
      <c r="P1113" s="17" t="s">
        <v>4234</v>
      </c>
    </row>
    <row r="1114" spans="1:16" ht="16.5" x14ac:dyDescent="0.35">
      <c r="A1114" s="24" t="s">
        <v>4243</v>
      </c>
      <c r="B1114" s="26" t="s">
        <v>4542</v>
      </c>
      <c r="C1114" s="74">
        <v>196041</v>
      </c>
      <c r="D1114" s="11" t="s">
        <v>1850</v>
      </c>
      <c r="E1114" s="11" t="s">
        <v>1851</v>
      </c>
      <c r="F1114" s="11" t="s">
        <v>1849</v>
      </c>
      <c r="G1114" s="11" t="s">
        <v>1850</v>
      </c>
      <c r="H1114" s="3"/>
      <c r="I1114" s="3"/>
      <c r="J1114" s="11">
        <v>97.24</v>
      </c>
      <c r="K1114" s="11">
        <v>17.3</v>
      </c>
      <c r="L1114" s="11" t="s">
        <v>17</v>
      </c>
      <c r="M1114" s="3"/>
      <c r="N1114" s="11" t="s">
        <v>3999</v>
      </c>
      <c r="O1114" s="11"/>
      <c r="P1114" s="17" t="s">
        <v>4234</v>
      </c>
    </row>
    <row r="1115" spans="1:16" ht="16.5" x14ac:dyDescent="0.35">
      <c r="A1115" s="24" t="s">
        <v>4243</v>
      </c>
      <c r="B1115" s="26" t="s">
        <v>4542</v>
      </c>
      <c r="C1115" s="74">
        <v>196043</v>
      </c>
      <c r="D1115" s="11" t="s">
        <v>3996</v>
      </c>
      <c r="E1115" s="11" t="s">
        <v>3997</v>
      </c>
      <c r="F1115" s="11" t="s">
        <v>1849</v>
      </c>
      <c r="G1115" s="11" t="s">
        <v>1850</v>
      </c>
      <c r="H1115" s="3"/>
      <c r="I1115" s="3"/>
      <c r="J1115" s="11">
        <v>97.25</v>
      </c>
      <c r="K1115" s="11">
        <v>17.309999999999999</v>
      </c>
      <c r="L1115" s="11" t="s">
        <v>17</v>
      </c>
      <c r="M1115" s="11" t="s">
        <v>2925</v>
      </c>
      <c r="N1115" s="11" t="s">
        <v>3998</v>
      </c>
      <c r="O1115" s="11"/>
      <c r="P1115" s="17" t="s">
        <v>4234</v>
      </c>
    </row>
    <row r="1116" spans="1:16" ht="16.5" x14ac:dyDescent="0.35">
      <c r="A1116" s="24" t="s">
        <v>4243</v>
      </c>
      <c r="B1116" s="26" t="s">
        <v>4542</v>
      </c>
      <c r="C1116" s="74">
        <v>196044</v>
      </c>
      <c r="D1116" s="11" t="s">
        <v>1702</v>
      </c>
      <c r="E1116" s="11" t="s">
        <v>1703</v>
      </c>
      <c r="F1116" s="11" t="s">
        <v>1849</v>
      </c>
      <c r="G1116" s="11" t="s">
        <v>1850</v>
      </c>
      <c r="H1116" s="3"/>
      <c r="I1116" s="3"/>
      <c r="J1116" s="11">
        <v>97.28</v>
      </c>
      <c r="K1116" s="11">
        <v>17.309999999999999</v>
      </c>
      <c r="L1116" s="11" t="s">
        <v>17</v>
      </c>
      <c r="M1116" s="3"/>
      <c r="N1116" s="11" t="s">
        <v>4000</v>
      </c>
      <c r="O1116" s="11"/>
      <c r="P1116" s="17" t="s">
        <v>4234</v>
      </c>
    </row>
    <row r="1117" spans="1:16" ht="16.5" x14ac:dyDescent="0.35">
      <c r="A1117" s="24" t="s">
        <v>4243</v>
      </c>
      <c r="B1117" s="26" t="s">
        <v>4542</v>
      </c>
      <c r="C1117" s="74">
        <v>220227</v>
      </c>
      <c r="D1117" s="11" t="s">
        <v>4001</v>
      </c>
      <c r="E1117" s="11" t="s">
        <v>4002</v>
      </c>
      <c r="F1117" s="11" t="s">
        <v>1849</v>
      </c>
      <c r="G1117" s="11" t="s">
        <v>1850</v>
      </c>
      <c r="H1117" s="3"/>
      <c r="I1117" s="3"/>
      <c r="J1117" s="3"/>
      <c r="K1117" s="3"/>
      <c r="L1117" s="11" t="s">
        <v>17</v>
      </c>
      <c r="M1117" s="11" t="s">
        <v>1958</v>
      </c>
      <c r="N1117" s="3"/>
      <c r="O1117" s="11"/>
      <c r="P1117" s="17" t="s">
        <v>4234</v>
      </c>
    </row>
    <row r="1118" spans="1:16" ht="16.5" x14ac:dyDescent="0.35">
      <c r="A1118" s="24" t="s">
        <v>4243</v>
      </c>
      <c r="B1118" s="26" t="s">
        <v>4542</v>
      </c>
      <c r="C1118" s="74">
        <v>220228</v>
      </c>
      <c r="D1118" s="11" t="s">
        <v>4003</v>
      </c>
      <c r="E1118" s="11" t="s">
        <v>4004</v>
      </c>
      <c r="F1118" s="11" t="s">
        <v>1849</v>
      </c>
      <c r="G1118" s="11" t="s">
        <v>1850</v>
      </c>
      <c r="H1118" s="3"/>
      <c r="I1118" s="3"/>
      <c r="J1118" s="3"/>
      <c r="K1118" s="3"/>
      <c r="L1118" s="11" t="s">
        <v>17</v>
      </c>
      <c r="M1118" s="11" t="s">
        <v>1958</v>
      </c>
      <c r="N1118" s="3"/>
      <c r="O1118" s="11"/>
      <c r="P1118" s="17" t="s">
        <v>4234</v>
      </c>
    </row>
    <row r="1119" spans="1:16" ht="16.5" x14ac:dyDescent="0.35">
      <c r="A1119" s="24" t="s">
        <v>4243</v>
      </c>
      <c r="B1119" s="26" t="s">
        <v>4543</v>
      </c>
      <c r="C1119" s="74">
        <v>196045</v>
      </c>
      <c r="D1119" s="11" t="s">
        <v>1854</v>
      </c>
      <c r="E1119" s="11" t="s">
        <v>1855</v>
      </c>
      <c r="F1119" s="11" t="s">
        <v>1853</v>
      </c>
      <c r="G1119" s="11" t="s">
        <v>1854</v>
      </c>
      <c r="H1119" s="3"/>
      <c r="I1119" s="3"/>
      <c r="J1119" s="11">
        <v>97.24</v>
      </c>
      <c r="K1119" s="11">
        <v>17.28</v>
      </c>
      <c r="L1119" s="11" t="s">
        <v>17</v>
      </c>
      <c r="M1119" s="3"/>
      <c r="N1119" s="11" t="s">
        <v>4011</v>
      </c>
      <c r="O1119" s="11"/>
      <c r="P1119" s="17" t="s">
        <v>4234</v>
      </c>
    </row>
    <row r="1120" spans="1:16" ht="16.5" x14ac:dyDescent="0.35">
      <c r="A1120" s="24" t="s">
        <v>4243</v>
      </c>
      <c r="B1120" s="26" t="s">
        <v>4543</v>
      </c>
      <c r="C1120" s="74">
        <v>196046</v>
      </c>
      <c r="D1120" s="11" t="s">
        <v>4012</v>
      </c>
      <c r="E1120" s="11" t="s">
        <v>4013</v>
      </c>
      <c r="F1120" s="11" t="s">
        <v>1853</v>
      </c>
      <c r="G1120" s="11" t="s">
        <v>1854</v>
      </c>
      <c r="H1120" s="3"/>
      <c r="I1120" s="3"/>
      <c r="J1120" s="11">
        <v>97.26</v>
      </c>
      <c r="K1120" s="11">
        <v>17.28</v>
      </c>
      <c r="L1120" s="11" t="s">
        <v>17</v>
      </c>
      <c r="M1120" s="11" t="s">
        <v>2925</v>
      </c>
      <c r="N1120" s="11" t="s">
        <v>4014</v>
      </c>
      <c r="O1120" s="11"/>
      <c r="P1120" s="17" t="s">
        <v>4234</v>
      </c>
    </row>
    <row r="1121" spans="1:16" ht="16.5" x14ac:dyDescent="0.35">
      <c r="A1121" s="24" t="s">
        <v>4243</v>
      </c>
      <c r="B1121" s="26" t="s">
        <v>4543</v>
      </c>
      <c r="C1121" s="74">
        <v>196047</v>
      </c>
      <c r="D1121" s="11" t="s">
        <v>4005</v>
      </c>
      <c r="E1121" s="11" t="s">
        <v>4006</v>
      </c>
      <c r="F1121" s="11" t="s">
        <v>1853</v>
      </c>
      <c r="G1121" s="11" t="s">
        <v>1854</v>
      </c>
      <c r="H1121" s="3"/>
      <c r="I1121" s="3"/>
      <c r="J1121" s="11">
        <v>97.26</v>
      </c>
      <c r="K1121" s="11">
        <v>17.28</v>
      </c>
      <c r="L1121" s="11" t="s">
        <v>17</v>
      </c>
      <c r="M1121" s="3"/>
      <c r="N1121" s="11" t="s">
        <v>4007</v>
      </c>
      <c r="O1121" s="11"/>
      <c r="P1121" s="17" t="s">
        <v>4234</v>
      </c>
    </row>
    <row r="1122" spans="1:16" ht="16.5" x14ac:dyDescent="0.35">
      <c r="A1122" s="24" t="s">
        <v>4243</v>
      </c>
      <c r="B1122" s="26" t="s">
        <v>4543</v>
      </c>
      <c r="C1122" s="74">
        <v>196048</v>
      </c>
      <c r="D1122" s="11" t="s">
        <v>4008</v>
      </c>
      <c r="E1122" s="11" t="s">
        <v>4009</v>
      </c>
      <c r="F1122" s="11" t="s">
        <v>1853</v>
      </c>
      <c r="G1122" s="11" t="s">
        <v>1854</v>
      </c>
      <c r="H1122" s="3"/>
      <c r="I1122" s="3"/>
      <c r="J1122" s="11">
        <v>97.26</v>
      </c>
      <c r="K1122" s="11">
        <v>17.28</v>
      </c>
      <c r="L1122" s="11" t="s">
        <v>17</v>
      </c>
      <c r="M1122" s="3"/>
      <c r="N1122" s="11" t="s">
        <v>4010</v>
      </c>
      <c r="O1122" s="11"/>
      <c r="P1122" s="17" t="s">
        <v>4234</v>
      </c>
    </row>
    <row r="1123" spans="1:16" ht="16.5" x14ac:dyDescent="0.35">
      <c r="A1123" s="24" t="s">
        <v>4243</v>
      </c>
      <c r="B1123" s="26" t="s">
        <v>4544</v>
      </c>
      <c r="C1123" s="74">
        <v>196051</v>
      </c>
      <c r="D1123" s="11" t="s">
        <v>1858</v>
      </c>
      <c r="E1123" s="11" t="s">
        <v>1859</v>
      </c>
      <c r="F1123" s="11" t="s">
        <v>1857</v>
      </c>
      <c r="G1123" s="11" t="s">
        <v>1858</v>
      </c>
      <c r="H1123" s="3"/>
      <c r="I1123" s="3"/>
      <c r="J1123" s="11">
        <v>97.24</v>
      </c>
      <c r="K1123" s="11">
        <v>17.46</v>
      </c>
      <c r="L1123" s="11" t="s">
        <v>17</v>
      </c>
      <c r="M1123" s="3"/>
      <c r="N1123" s="11" t="s">
        <v>4025</v>
      </c>
      <c r="O1123" s="11"/>
      <c r="P1123" s="17" t="s">
        <v>4234</v>
      </c>
    </row>
    <row r="1124" spans="1:16" ht="16.5" x14ac:dyDescent="0.35">
      <c r="A1124" s="24" t="s">
        <v>4243</v>
      </c>
      <c r="B1124" s="26" t="s">
        <v>4544</v>
      </c>
      <c r="C1124" s="74">
        <v>196052</v>
      </c>
      <c r="D1124" s="11" t="s">
        <v>3333</v>
      </c>
      <c r="E1124" s="11" t="s">
        <v>3334</v>
      </c>
      <c r="F1124" s="11" t="s">
        <v>1857</v>
      </c>
      <c r="G1124" s="11" t="s">
        <v>1858</v>
      </c>
      <c r="H1124" s="3"/>
      <c r="I1124" s="3"/>
      <c r="J1124" s="3"/>
      <c r="K1124" s="3"/>
      <c r="L1124" s="11" t="s">
        <v>17</v>
      </c>
      <c r="M1124" s="3"/>
      <c r="N1124" s="11" t="s">
        <v>4015</v>
      </c>
      <c r="O1124" s="11"/>
      <c r="P1124" s="17" t="s">
        <v>4234</v>
      </c>
    </row>
    <row r="1125" spans="1:16" ht="16.5" x14ac:dyDescent="0.35">
      <c r="A1125" s="24" t="s">
        <v>4243</v>
      </c>
      <c r="B1125" s="26" t="s">
        <v>4544</v>
      </c>
      <c r="C1125" s="74">
        <v>196053</v>
      </c>
      <c r="D1125" s="11" t="s">
        <v>3423</v>
      </c>
      <c r="E1125" s="11" t="s">
        <v>3424</v>
      </c>
      <c r="F1125" s="11" t="s">
        <v>1857</v>
      </c>
      <c r="G1125" s="11" t="s">
        <v>1858</v>
      </c>
      <c r="H1125" s="3"/>
      <c r="I1125" s="3"/>
      <c r="J1125" s="3"/>
      <c r="K1125" s="3"/>
      <c r="L1125" s="11" t="s">
        <v>17</v>
      </c>
      <c r="M1125" s="3"/>
      <c r="N1125" s="11" t="s">
        <v>4016</v>
      </c>
      <c r="O1125" s="11"/>
      <c r="P1125" s="17" t="s">
        <v>4234</v>
      </c>
    </row>
    <row r="1126" spans="1:16" ht="16.5" x14ac:dyDescent="0.35">
      <c r="A1126" s="24" t="s">
        <v>4243</v>
      </c>
      <c r="B1126" s="26" t="s">
        <v>4544</v>
      </c>
      <c r="C1126" s="74">
        <v>196054</v>
      </c>
      <c r="D1126" s="11" t="s">
        <v>4017</v>
      </c>
      <c r="E1126" s="11" t="s">
        <v>4018</v>
      </c>
      <c r="F1126" s="11" t="s">
        <v>1857</v>
      </c>
      <c r="G1126" s="11" t="s">
        <v>1858</v>
      </c>
      <c r="H1126" s="3"/>
      <c r="I1126" s="3"/>
      <c r="J1126" s="11">
        <v>97.24</v>
      </c>
      <c r="K1126" s="11">
        <v>17.440000000000001</v>
      </c>
      <c r="L1126" s="11" t="s">
        <v>17</v>
      </c>
      <c r="M1126" s="3"/>
      <c r="N1126" s="11" t="s">
        <v>4019</v>
      </c>
      <c r="O1126" s="11"/>
      <c r="P1126" s="17" t="s">
        <v>4234</v>
      </c>
    </row>
    <row r="1127" spans="1:16" ht="16.5" x14ac:dyDescent="0.35">
      <c r="A1127" s="24" t="s">
        <v>4243</v>
      </c>
      <c r="B1127" s="26" t="s">
        <v>4544</v>
      </c>
      <c r="C1127" s="74">
        <v>196055</v>
      </c>
      <c r="D1127" s="11" t="s">
        <v>3101</v>
      </c>
      <c r="E1127" s="11" t="s">
        <v>3102</v>
      </c>
      <c r="F1127" s="11" t="s">
        <v>1857</v>
      </c>
      <c r="G1127" s="11" t="s">
        <v>1858</v>
      </c>
      <c r="H1127" s="3"/>
      <c r="I1127" s="3"/>
      <c r="J1127" s="3"/>
      <c r="K1127" s="3"/>
      <c r="L1127" s="11" t="s">
        <v>17</v>
      </c>
      <c r="M1127" s="3"/>
      <c r="N1127" s="11" t="s">
        <v>4020</v>
      </c>
      <c r="O1127" s="11"/>
      <c r="P1127" s="17" t="s">
        <v>4234</v>
      </c>
    </row>
    <row r="1128" spans="1:16" ht="16.5" x14ac:dyDescent="0.35">
      <c r="A1128" s="24" t="s">
        <v>4243</v>
      </c>
      <c r="B1128" s="26" t="s">
        <v>4544</v>
      </c>
      <c r="C1128" s="74">
        <v>196056</v>
      </c>
      <c r="D1128" s="11" t="s">
        <v>4021</v>
      </c>
      <c r="E1128" s="11" t="s">
        <v>4022</v>
      </c>
      <c r="F1128" s="11" t="s">
        <v>1857</v>
      </c>
      <c r="G1128" s="11" t="s">
        <v>1858</v>
      </c>
      <c r="H1128" s="3"/>
      <c r="I1128" s="3"/>
      <c r="J1128" s="3"/>
      <c r="K1128" s="3"/>
      <c r="L1128" s="11" t="s">
        <v>17</v>
      </c>
      <c r="M1128" s="3"/>
      <c r="N1128" s="11" t="s">
        <v>4023</v>
      </c>
      <c r="O1128" s="11"/>
      <c r="P1128" s="17" t="s">
        <v>4234</v>
      </c>
    </row>
    <row r="1129" spans="1:16" ht="16.5" x14ac:dyDescent="0.35">
      <c r="A1129" s="24" t="s">
        <v>4243</v>
      </c>
      <c r="B1129" s="26" t="s">
        <v>4544</v>
      </c>
      <c r="C1129" s="74">
        <v>196057</v>
      </c>
      <c r="D1129" s="11" t="s">
        <v>3993</v>
      </c>
      <c r="E1129" s="11" t="s">
        <v>3994</v>
      </c>
      <c r="F1129" s="11" t="s">
        <v>1857</v>
      </c>
      <c r="G1129" s="11" t="s">
        <v>1858</v>
      </c>
      <c r="H1129" s="3"/>
      <c r="I1129" s="3"/>
      <c r="J1129" s="11">
        <v>97.24</v>
      </c>
      <c r="K1129" s="11">
        <v>17.420000000000002</v>
      </c>
      <c r="L1129" s="11" t="s">
        <v>17</v>
      </c>
      <c r="M1129" s="3"/>
      <c r="N1129" s="11" t="s">
        <v>4024</v>
      </c>
      <c r="O1129" s="11"/>
      <c r="P1129" s="17" t="s">
        <v>4234</v>
      </c>
    </row>
    <row r="1130" spans="1:16" ht="16.5" x14ac:dyDescent="0.35">
      <c r="A1130" s="24" t="s">
        <v>4243</v>
      </c>
      <c r="B1130" s="26" t="s">
        <v>7207</v>
      </c>
      <c r="C1130" s="74">
        <v>196058</v>
      </c>
      <c r="D1130" s="11" t="s">
        <v>1861</v>
      </c>
      <c r="E1130" s="11" t="s">
        <v>1862</v>
      </c>
      <c r="F1130" s="11" t="s">
        <v>7208</v>
      </c>
      <c r="G1130" s="11" t="s">
        <v>1861</v>
      </c>
      <c r="H1130" s="3"/>
      <c r="I1130" s="3"/>
      <c r="J1130" s="3"/>
      <c r="K1130" s="3"/>
      <c r="L1130" s="11" t="s">
        <v>17</v>
      </c>
      <c r="M1130" s="3"/>
      <c r="N1130" s="11" t="s">
        <v>7478</v>
      </c>
      <c r="O1130" s="11"/>
      <c r="P1130" s="17" t="s">
        <v>4234</v>
      </c>
    </row>
    <row r="1131" spans="1:16" ht="16.5" x14ac:dyDescent="0.35">
      <c r="A1131" s="24" t="s">
        <v>4243</v>
      </c>
      <c r="B1131" s="26" t="s">
        <v>7207</v>
      </c>
      <c r="C1131" s="74">
        <v>196059</v>
      </c>
      <c r="D1131" s="11" t="s">
        <v>4038</v>
      </c>
      <c r="E1131" s="11" t="s">
        <v>4039</v>
      </c>
      <c r="F1131" s="11" t="s">
        <v>7208</v>
      </c>
      <c r="G1131" s="11" t="s">
        <v>1861</v>
      </c>
      <c r="H1131" s="3"/>
      <c r="I1131" s="3"/>
      <c r="J1131" s="11">
        <v>97.31</v>
      </c>
      <c r="K1131" s="11">
        <v>17.41</v>
      </c>
      <c r="L1131" s="11" t="s">
        <v>17</v>
      </c>
      <c r="M1131" s="3"/>
      <c r="N1131" s="11" t="s">
        <v>7479</v>
      </c>
      <c r="O1131" s="11"/>
      <c r="P1131" s="17" t="s">
        <v>4234</v>
      </c>
    </row>
    <row r="1132" spans="1:16" ht="16.5" x14ac:dyDescent="0.35">
      <c r="A1132" s="24" t="s">
        <v>4243</v>
      </c>
      <c r="B1132" s="26" t="s">
        <v>7207</v>
      </c>
      <c r="C1132" s="74">
        <v>196060</v>
      </c>
      <c r="D1132" s="11" t="s">
        <v>3470</v>
      </c>
      <c r="E1132" s="11" t="s">
        <v>3471</v>
      </c>
      <c r="F1132" s="11" t="s">
        <v>7208</v>
      </c>
      <c r="G1132" s="11" t="s">
        <v>1861</v>
      </c>
      <c r="H1132" s="3"/>
      <c r="I1132" s="3"/>
      <c r="J1132" s="3"/>
      <c r="K1132" s="3"/>
      <c r="L1132" s="11" t="s">
        <v>17</v>
      </c>
      <c r="M1132" s="3"/>
      <c r="N1132" s="11" t="s">
        <v>7480</v>
      </c>
      <c r="O1132" s="11"/>
      <c r="P1132" s="17" t="s">
        <v>4234</v>
      </c>
    </row>
    <row r="1133" spans="1:16" ht="16.5" x14ac:dyDescent="0.35">
      <c r="A1133" s="24" t="s">
        <v>4243</v>
      </c>
      <c r="B1133" s="26" t="s">
        <v>7207</v>
      </c>
      <c r="C1133" s="74">
        <v>196063</v>
      </c>
      <c r="D1133" s="11" t="s">
        <v>4034</v>
      </c>
      <c r="E1133" s="11" t="s">
        <v>4035</v>
      </c>
      <c r="F1133" s="11" t="s">
        <v>7208</v>
      </c>
      <c r="G1133" s="11" t="s">
        <v>1861</v>
      </c>
      <c r="H1133" s="3"/>
      <c r="I1133" s="3"/>
      <c r="J1133" s="11">
        <v>97.29</v>
      </c>
      <c r="K1133" s="11">
        <v>17.420000000000002</v>
      </c>
      <c r="L1133" s="11" t="s">
        <v>17</v>
      </c>
      <c r="M1133" s="3"/>
      <c r="N1133" s="11" t="s">
        <v>7481</v>
      </c>
      <c r="O1133" s="11"/>
      <c r="P1133" s="17" t="s">
        <v>4234</v>
      </c>
    </row>
    <row r="1134" spans="1:16" ht="16.5" x14ac:dyDescent="0.35">
      <c r="A1134" s="24" t="s">
        <v>4243</v>
      </c>
      <c r="B1134" s="26" t="s">
        <v>7207</v>
      </c>
      <c r="C1134" s="74">
        <v>196064</v>
      </c>
      <c r="D1134" s="11" t="s">
        <v>4040</v>
      </c>
      <c r="E1134" s="11" t="s">
        <v>4041</v>
      </c>
      <c r="F1134" s="11" t="s">
        <v>7208</v>
      </c>
      <c r="G1134" s="11" t="s">
        <v>1861</v>
      </c>
      <c r="H1134" s="3"/>
      <c r="I1134" s="3"/>
      <c r="J1134" s="3"/>
      <c r="K1134" s="3"/>
      <c r="L1134" s="11" t="s">
        <v>17</v>
      </c>
      <c r="M1134" s="3"/>
      <c r="N1134" s="11" t="s">
        <v>7482</v>
      </c>
      <c r="O1134" s="11"/>
      <c r="P1134" s="17" t="s">
        <v>4234</v>
      </c>
    </row>
    <row r="1135" spans="1:16" ht="16.5" x14ac:dyDescent="0.35">
      <c r="A1135" s="24" t="s">
        <v>4243</v>
      </c>
      <c r="B1135" s="26" t="s">
        <v>7207</v>
      </c>
      <c r="C1135" s="74">
        <v>196066</v>
      </c>
      <c r="D1135" s="11" t="s">
        <v>4028</v>
      </c>
      <c r="E1135" s="11" t="s">
        <v>4029</v>
      </c>
      <c r="F1135" s="11" t="s">
        <v>7208</v>
      </c>
      <c r="G1135" s="11" t="s">
        <v>1861</v>
      </c>
      <c r="H1135" s="3"/>
      <c r="I1135" s="3"/>
      <c r="J1135" s="3"/>
      <c r="K1135" s="3"/>
      <c r="L1135" s="11" t="s">
        <v>17</v>
      </c>
      <c r="M1135" s="3"/>
      <c r="N1135" s="11" t="s">
        <v>7483</v>
      </c>
      <c r="O1135" s="11"/>
      <c r="P1135" s="17" t="s">
        <v>4234</v>
      </c>
    </row>
    <row r="1136" spans="1:16" ht="16.5" x14ac:dyDescent="0.35">
      <c r="A1136" s="24" t="s">
        <v>4243</v>
      </c>
      <c r="B1136" s="26" t="s">
        <v>7207</v>
      </c>
      <c r="C1136" s="74">
        <v>196067</v>
      </c>
      <c r="D1136" s="11" t="s">
        <v>4026</v>
      </c>
      <c r="E1136" s="11" t="s">
        <v>4027</v>
      </c>
      <c r="F1136" s="11" t="s">
        <v>7208</v>
      </c>
      <c r="G1136" s="11" t="s">
        <v>1861</v>
      </c>
      <c r="H1136" s="3"/>
      <c r="I1136" s="3"/>
      <c r="J1136" s="11">
        <v>97.3</v>
      </c>
      <c r="K1136" s="11">
        <v>17.43</v>
      </c>
      <c r="L1136" s="11" t="s">
        <v>17</v>
      </c>
      <c r="M1136" s="3"/>
      <c r="N1136" s="11" t="s">
        <v>7484</v>
      </c>
      <c r="O1136" s="11"/>
      <c r="P1136" s="17" t="s">
        <v>4234</v>
      </c>
    </row>
    <row r="1137" spans="1:16" ht="16.5" x14ac:dyDescent="0.35">
      <c r="A1137" s="24" t="s">
        <v>4243</v>
      </c>
      <c r="B1137" s="26" t="s">
        <v>7207</v>
      </c>
      <c r="C1137" s="74">
        <v>196068</v>
      </c>
      <c r="D1137" s="11" t="s">
        <v>4032</v>
      </c>
      <c r="E1137" s="11" t="s">
        <v>4033</v>
      </c>
      <c r="F1137" s="11" t="s">
        <v>7208</v>
      </c>
      <c r="G1137" s="11" t="s">
        <v>1861</v>
      </c>
      <c r="H1137" s="3"/>
      <c r="I1137" s="3"/>
      <c r="J1137" s="3"/>
      <c r="K1137" s="3"/>
      <c r="L1137" s="11" t="s">
        <v>17</v>
      </c>
      <c r="M1137" s="3"/>
      <c r="N1137" s="11" t="s">
        <v>7485</v>
      </c>
      <c r="O1137" s="11"/>
      <c r="P1137" s="17" t="s">
        <v>4234</v>
      </c>
    </row>
    <row r="1138" spans="1:16" ht="16.5" x14ac:dyDescent="0.35">
      <c r="A1138" s="24" t="s">
        <v>4243</v>
      </c>
      <c r="B1138" s="26" t="s">
        <v>7207</v>
      </c>
      <c r="C1138" s="74">
        <v>196069</v>
      </c>
      <c r="D1138" s="11" t="s">
        <v>4036</v>
      </c>
      <c r="E1138" s="11" t="s">
        <v>4037</v>
      </c>
      <c r="F1138" s="11" t="s">
        <v>7208</v>
      </c>
      <c r="G1138" s="11" t="s">
        <v>1861</v>
      </c>
      <c r="H1138" s="3"/>
      <c r="I1138" s="3"/>
      <c r="J1138" s="3"/>
      <c r="K1138" s="3"/>
      <c r="L1138" s="11" t="s">
        <v>17</v>
      </c>
      <c r="M1138" s="3"/>
      <c r="N1138" s="11" t="s">
        <v>7486</v>
      </c>
      <c r="O1138" s="11"/>
      <c r="P1138" s="17" t="s">
        <v>4234</v>
      </c>
    </row>
    <row r="1139" spans="1:16" ht="16.5" x14ac:dyDescent="0.35">
      <c r="A1139" s="24" t="s">
        <v>4243</v>
      </c>
      <c r="B1139" s="26" t="s">
        <v>7207</v>
      </c>
      <c r="C1139" s="74">
        <v>196070</v>
      </c>
      <c r="D1139" s="11" t="s">
        <v>4030</v>
      </c>
      <c r="E1139" s="11" t="s">
        <v>4031</v>
      </c>
      <c r="F1139" s="11" t="s">
        <v>7208</v>
      </c>
      <c r="G1139" s="11" t="s">
        <v>1861</v>
      </c>
      <c r="H1139" s="3"/>
      <c r="I1139" s="3"/>
      <c r="J1139" s="11">
        <v>97.33</v>
      </c>
      <c r="K1139" s="11">
        <v>17.440000000000001</v>
      </c>
      <c r="L1139" s="11" t="s">
        <v>17</v>
      </c>
      <c r="M1139" s="3"/>
      <c r="N1139" s="11" t="s">
        <v>7487</v>
      </c>
      <c r="O1139" s="11"/>
      <c r="P1139" s="17" t="s">
        <v>4234</v>
      </c>
    </row>
    <row r="1140" spans="1:16" ht="16.5" x14ac:dyDescent="0.35">
      <c r="A1140" s="24" t="s">
        <v>4243</v>
      </c>
      <c r="B1140" s="26" t="s">
        <v>4545</v>
      </c>
      <c r="C1140" s="74">
        <v>196071</v>
      </c>
      <c r="D1140" s="11" t="s">
        <v>1864</v>
      </c>
      <c r="E1140" s="11" t="s">
        <v>1865</v>
      </c>
      <c r="F1140" s="11" t="s">
        <v>1863</v>
      </c>
      <c r="G1140" s="11" t="s">
        <v>1864</v>
      </c>
      <c r="H1140" s="3"/>
      <c r="I1140" s="3"/>
      <c r="J1140" s="11">
        <v>97.25</v>
      </c>
      <c r="K1140" s="11">
        <v>17.489999999999998</v>
      </c>
      <c r="L1140" s="11" t="s">
        <v>17</v>
      </c>
      <c r="M1140" s="3"/>
      <c r="N1140" s="11" t="s">
        <v>4046</v>
      </c>
      <c r="O1140" s="11"/>
      <c r="P1140" s="17" t="s">
        <v>4234</v>
      </c>
    </row>
    <row r="1141" spans="1:16" ht="16.5" x14ac:dyDescent="0.35">
      <c r="A1141" s="24" t="s">
        <v>4243</v>
      </c>
      <c r="B1141" s="26" t="s">
        <v>4545</v>
      </c>
      <c r="C1141" s="74">
        <v>196072</v>
      </c>
      <c r="D1141" s="11" t="s">
        <v>4047</v>
      </c>
      <c r="E1141" s="11" t="s">
        <v>4048</v>
      </c>
      <c r="F1141" s="11" t="s">
        <v>1863</v>
      </c>
      <c r="G1141" s="11" t="s">
        <v>1864</v>
      </c>
      <c r="H1141" s="3"/>
      <c r="I1141" s="3"/>
      <c r="J1141" s="11">
        <v>97.28</v>
      </c>
      <c r="K1141" s="11">
        <v>17.579999999999998</v>
      </c>
      <c r="L1141" s="11" t="s">
        <v>17</v>
      </c>
      <c r="M1141" s="3"/>
      <c r="N1141" s="11" t="s">
        <v>4049</v>
      </c>
      <c r="O1141" s="11"/>
      <c r="P1141" s="17" t="s">
        <v>4234</v>
      </c>
    </row>
    <row r="1142" spans="1:16" ht="16.5" x14ac:dyDescent="0.35">
      <c r="A1142" s="24" t="s">
        <v>4243</v>
      </c>
      <c r="B1142" s="26" t="s">
        <v>4545</v>
      </c>
      <c r="C1142" s="74">
        <v>196074</v>
      </c>
      <c r="D1142" s="11" t="s">
        <v>4050</v>
      </c>
      <c r="E1142" s="11" t="s">
        <v>4051</v>
      </c>
      <c r="F1142" s="11" t="s">
        <v>1863</v>
      </c>
      <c r="G1142" s="11" t="s">
        <v>1864</v>
      </c>
      <c r="H1142" s="3"/>
      <c r="I1142" s="3"/>
      <c r="J1142" s="3"/>
      <c r="K1142" s="3"/>
      <c r="L1142" s="11" t="s">
        <v>17</v>
      </c>
      <c r="M1142" s="3"/>
      <c r="N1142" s="11" t="s">
        <v>4052</v>
      </c>
      <c r="O1142" s="11"/>
      <c r="P1142" s="17" t="s">
        <v>4234</v>
      </c>
    </row>
    <row r="1143" spans="1:16" ht="16.5" x14ac:dyDescent="0.35">
      <c r="A1143" s="24" t="s">
        <v>4243</v>
      </c>
      <c r="B1143" s="26" t="s">
        <v>4545</v>
      </c>
      <c r="C1143" s="74">
        <v>196075</v>
      </c>
      <c r="D1143" s="11" t="s">
        <v>747</v>
      </c>
      <c r="E1143" s="11" t="s">
        <v>21</v>
      </c>
      <c r="F1143" s="11" t="s">
        <v>1863</v>
      </c>
      <c r="G1143" s="11" t="s">
        <v>1864</v>
      </c>
      <c r="H1143" s="3"/>
      <c r="I1143" s="3"/>
      <c r="J1143" s="11">
        <v>97.12</v>
      </c>
      <c r="K1143" s="11">
        <v>17.350000000000001</v>
      </c>
      <c r="L1143" s="11" t="s">
        <v>17</v>
      </c>
      <c r="M1143" s="11" t="s">
        <v>2925</v>
      </c>
      <c r="N1143" s="11" t="s">
        <v>4042</v>
      </c>
      <c r="O1143" s="11"/>
      <c r="P1143" s="17" t="s">
        <v>4234</v>
      </c>
    </row>
    <row r="1144" spans="1:16" ht="16.5" x14ac:dyDescent="0.35">
      <c r="A1144" s="24" t="s">
        <v>4243</v>
      </c>
      <c r="B1144" s="26" t="s">
        <v>4545</v>
      </c>
      <c r="C1144" s="74">
        <v>196076</v>
      </c>
      <c r="D1144" s="11" t="s">
        <v>3905</v>
      </c>
      <c r="E1144" s="11" t="s">
        <v>3906</v>
      </c>
      <c r="F1144" s="11" t="s">
        <v>1863</v>
      </c>
      <c r="G1144" s="11" t="s">
        <v>1864</v>
      </c>
      <c r="H1144" s="3"/>
      <c r="I1144" s="3"/>
      <c r="J1144" s="3"/>
      <c r="K1144" s="3"/>
      <c r="L1144" s="11" t="s">
        <v>17</v>
      </c>
      <c r="M1144" s="3"/>
      <c r="N1144" s="11" t="s">
        <v>4053</v>
      </c>
      <c r="O1144" s="11"/>
      <c r="P1144" s="17" t="s">
        <v>4234</v>
      </c>
    </row>
    <row r="1145" spans="1:16" ht="16.5" x14ac:dyDescent="0.35">
      <c r="A1145" s="24" t="s">
        <v>4243</v>
      </c>
      <c r="B1145" s="26" t="s">
        <v>4545</v>
      </c>
      <c r="C1145" s="74">
        <v>196077</v>
      </c>
      <c r="D1145" s="11" t="s">
        <v>4054</v>
      </c>
      <c r="E1145" s="11" t="s">
        <v>4055</v>
      </c>
      <c r="F1145" s="11" t="s">
        <v>1863</v>
      </c>
      <c r="G1145" s="11" t="s">
        <v>1864</v>
      </c>
      <c r="H1145" s="3"/>
      <c r="I1145" s="3"/>
      <c r="J1145" s="11">
        <v>97.25</v>
      </c>
      <c r="K1145" s="11">
        <v>17.559999999999999</v>
      </c>
      <c r="L1145" s="11" t="s">
        <v>17</v>
      </c>
      <c r="M1145" s="3"/>
      <c r="N1145" s="11" t="s">
        <v>4056</v>
      </c>
      <c r="O1145" s="11"/>
      <c r="P1145" s="17" t="s">
        <v>4234</v>
      </c>
    </row>
    <row r="1146" spans="1:16" ht="16.5" x14ac:dyDescent="0.35">
      <c r="A1146" s="24" t="s">
        <v>4243</v>
      </c>
      <c r="B1146" s="26" t="s">
        <v>4545</v>
      </c>
      <c r="C1146" s="74">
        <v>196078</v>
      </c>
      <c r="D1146" s="11" t="s">
        <v>4043</v>
      </c>
      <c r="E1146" s="11" t="s">
        <v>4044</v>
      </c>
      <c r="F1146" s="11" t="s">
        <v>1863</v>
      </c>
      <c r="G1146" s="11" t="s">
        <v>1864</v>
      </c>
      <c r="H1146" s="3"/>
      <c r="I1146" s="3"/>
      <c r="J1146" s="11">
        <v>97.04</v>
      </c>
      <c r="K1146" s="11">
        <v>17.39</v>
      </c>
      <c r="L1146" s="11" t="s">
        <v>17</v>
      </c>
      <c r="M1146" s="11" t="s">
        <v>2925</v>
      </c>
      <c r="N1146" s="11" t="s">
        <v>4045</v>
      </c>
      <c r="O1146" s="11"/>
      <c r="P1146" s="17" t="s">
        <v>4234</v>
      </c>
    </row>
    <row r="1147" spans="1:16" ht="16.5" x14ac:dyDescent="0.35">
      <c r="A1147" s="24" t="s">
        <v>4243</v>
      </c>
      <c r="B1147" s="26" t="s">
        <v>4546</v>
      </c>
      <c r="C1147" s="74">
        <v>196079</v>
      </c>
      <c r="D1147" s="11" t="s">
        <v>1682</v>
      </c>
      <c r="E1147" s="11" t="s">
        <v>1683</v>
      </c>
      <c r="F1147" s="11" t="s">
        <v>1867</v>
      </c>
      <c r="G1147" s="11" t="s">
        <v>1682</v>
      </c>
      <c r="H1147" s="3"/>
      <c r="I1147" s="3"/>
      <c r="J1147" s="11">
        <v>97.23</v>
      </c>
      <c r="K1147" s="11">
        <v>17.489999999999998</v>
      </c>
      <c r="L1147" s="11" t="s">
        <v>17</v>
      </c>
      <c r="M1147" s="3"/>
      <c r="N1147" s="11" t="s">
        <v>4057</v>
      </c>
      <c r="O1147" s="11"/>
      <c r="P1147" s="17" t="s">
        <v>4234</v>
      </c>
    </row>
    <row r="1148" spans="1:16" ht="16.5" x14ac:dyDescent="0.35">
      <c r="A1148" s="24" t="s">
        <v>4243</v>
      </c>
      <c r="B1148" s="26" t="s">
        <v>4546</v>
      </c>
      <c r="C1148" s="74">
        <v>196080</v>
      </c>
      <c r="D1148" s="11" t="s">
        <v>4058</v>
      </c>
      <c r="E1148" s="11" t="s">
        <v>4059</v>
      </c>
      <c r="F1148" s="11" t="s">
        <v>1867</v>
      </c>
      <c r="G1148" s="11" t="s">
        <v>1682</v>
      </c>
      <c r="H1148" s="3"/>
      <c r="I1148" s="3"/>
      <c r="J1148" s="3"/>
      <c r="K1148" s="3"/>
      <c r="L1148" s="11" t="s">
        <v>17</v>
      </c>
      <c r="M1148" s="3"/>
      <c r="N1148" s="11" t="s">
        <v>4060</v>
      </c>
      <c r="O1148" s="11"/>
      <c r="P1148" s="17" t="s">
        <v>4234</v>
      </c>
    </row>
    <row r="1149" spans="1:16" ht="16.5" x14ac:dyDescent="0.35">
      <c r="A1149" s="24" t="s">
        <v>4243</v>
      </c>
      <c r="B1149" s="26" t="s">
        <v>4547</v>
      </c>
      <c r="C1149" s="74">
        <v>196082</v>
      </c>
      <c r="D1149" s="11" t="s">
        <v>1870</v>
      </c>
      <c r="E1149" s="11" t="s">
        <v>1871</v>
      </c>
      <c r="F1149" s="11" t="s">
        <v>1869</v>
      </c>
      <c r="G1149" s="11" t="s">
        <v>1870</v>
      </c>
      <c r="H1149" s="3"/>
      <c r="I1149" s="3"/>
      <c r="J1149" s="11">
        <v>97.37</v>
      </c>
      <c r="K1149" s="11">
        <v>17.690000000000001</v>
      </c>
      <c r="L1149" s="11" t="s">
        <v>17</v>
      </c>
      <c r="M1149" s="3"/>
      <c r="N1149" s="11" t="s">
        <v>4073</v>
      </c>
      <c r="O1149" s="11"/>
      <c r="P1149" s="17" t="s">
        <v>4234</v>
      </c>
    </row>
    <row r="1150" spans="1:16" ht="16.5" x14ac:dyDescent="0.35">
      <c r="A1150" s="24" t="s">
        <v>4243</v>
      </c>
      <c r="B1150" s="26" t="s">
        <v>4547</v>
      </c>
      <c r="C1150" s="74">
        <v>196083</v>
      </c>
      <c r="D1150" s="11" t="s">
        <v>4061</v>
      </c>
      <c r="E1150" s="11" t="s">
        <v>4062</v>
      </c>
      <c r="F1150" s="11" t="s">
        <v>1869</v>
      </c>
      <c r="G1150" s="11" t="s">
        <v>1870</v>
      </c>
      <c r="H1150" s="3"/>
      <c r="I1150" s="3"/>
      <c r="J1150" s="3"/>
      <c r="K1150" s="3"/>
      <c r="L1150" s="11" t="s">
        <v>17</v>
      </c>
      <c r="M1150" s="3"/>
      <c r="N1150" s="11" t="s">
        <v>4063</v>
      </c>
      <c r="O1150" s="11"/>
      <c r="P1150" s="17" t="s">
        <v>4234</v>
      </c>
    </row>
    <row r="1151" spans="1:16" ht="16.5" x14ac:dyDescent="0.35">
      <c r="A1151" s="24" t="s">
        <v>4243</v>
      </c>
      <c r="B1151" s="26" t="s">
        <v>4547</v>
      </c>
      <c r="C1151" s="74">
        <v>196084</v>
      </c>
      <c r="D1151" s="11" t="s">
        <v>4064</v>
      </c>
      <c r="E1151" s="11" t="s">
        <v>4065</v>
      </c>
      <c r="F1151" s="11" t="s">
        <v>1869</v>
      </c>
      <c r="G1151" s="11" t="s">
        <v>1870</v>
      </c>
      <c r="H1151" s="3"/>
      <c r="I1151" s="3"/>
      <c r="J1151" s="3"/>
      <c r="K1151" s="3"/>
      <c r="L1151" s="11" t="s">
        <v>17</v>
      </c>
      <c r="M1151" s="3"/>
      <c r="N1151" s="11" t="s">
        <v>4066</v>
      </c>
      <c r="O1151" s="11"/>
      <c r="P1151" s="17" t="s">
        <v>4234</v>
      </c>
    </row>
    <row r="1152" spans="1:16" ht="16.5" x14ac:dyDescent="0.35">
      <c r="A1152" s="24" t="s">
        <v>4243</v>
      </c>
      <c r="B1152" s="26" t="s">
        <v>4547</v>
      </c>
      <c r="C1152" s="74">
        <v>196085</v>
      </c>
      <c r="D1152" s="11" t="s">
        <v>4067</v>
      </c>
      <c r="E1152" s="11" t="s">
        <v>4068</v>
      </c>
      <c r="F1152" s="11" t="s">
        <v>1869</v>
      </c>
      <c r="G1152" s="11" t="s">
        <v>1870</v>
      </c>
      <c r="H1152" s="3"/>
      <c r="I1152" s="3"/>
      <c r="J1152" s="3"/>
      <c r="K1152" s="3"/>
      <c r="L1152" s="11" t="s">
        <v>17</v>
      </c>
      <c r="M1152" s="3"/>
      <c r="N1152" s="11" t="s">
        <v>4069</v>
      </c>
      <c r="O1152" s="11"/>
      <c r="P1152" s="17" t="s">
        <v>4234</v>
      </c>
    </row>
    <row r="1153" spans="1:16" ht="16.5" x14ac:dyDescent="0.35">
      <c r="A1153" s="24" t="s">
        <v>4243</v>
      </c>
      <c r="B1153" s="26" t="s">
        <v>4547</v>
      </c>
      <c r="C1153" s="74">
        <v>196086</v>
      </c>
      <c r="D1153" s="11" t="s">
        <v>4070</v>
      </c>
      <c r="E1153" s="11" t="s">
        <v>4071</v>
      </c>
      <c r="F1153" s="11" t="s">
        <v>1869</v>
      </c>
      <c r="G1153" s="11" t="s">
        <v>1870</v>
      </c>
      <c r="H1153" s="3"/>
      <c r="I1153" s="3"/>
      <c r="J1153" s="3"/>
      <c r="K1153" s="3"/>
      <c r="L1153" s="11" t="s">
        <v>17</v>
      </c>
      <c r="M1153" s="3"/>
      <c r="N1153" s="11" t="s">
        <v>4072</v>
      </c>
      <c r="O1153" s="11"/>
      <c r="P1153" s="17" t="s">
        <v>4234</v>
      </c>
    </row>
    <row r="1154" spans="1:16" ht="16.5" x14ac:dyDescent="0.35">
      <c r="A1154" s="24" t="s">
        <v>4243</v>
      </c>
      <c r="B1154" s="26" t="s">
        <v>7210</v>
      </c>
      <c r="C1154" s="74">
        <v>196087</v>
      </c>
      <c r="D1154" s="11" t="s">
        <v>1874</v>
      </c>
      <c r="E1154" s="11" t="s">
        <v>1875</v>
      </c>
      <c r="F1154" s="11" t="s">
        <v>1873</v>
      </c>
      <c r="G1154" s="11" t="s">
        <v>1874</v>
      </c>
      <c r="H1154" s="3"/>
      <c r="I1154" s="3"/>
      <c r="J1154" s="11">
        <v>97.27</v>
      </c>
      <c r="K1154" s="11">
        <v>17.5</v>
      </c>
      <c r="L1154" s="11" t="s">
        <v>17</v>
      </c>
      <c r="M1154" s="3"/>
      <c r="N1154" s="11" t="s">
        <v>7488</v>
      </c>
      <c r="O1154" s="11"/>
      <c r="P1154" s="17" t="s">
        <v>4234</v>
      </c>
    </row>
    <row r="1155" spans="1:16" ht="16.5" x14ac:dyDescent="0.35">
      <c r="A1155" s="24" t="s">
        <v>4243</v>
      </c>
      <c r="B1155" s="26" t="s">
        <v>7210</v>
      </c>
      <c r="C1155" s="74">
        <v>196088</v>
      </c>
      <c r="D1155" s="11" t="s">
        <v>4074</v>
      </c>
      <c r="E1155" s="11" t="s">
        <v>4075</v>
      </c>
      <c r="F1155" s="11" t="s">
        <v>1873</v>
      </c>
      <c r="G1155" s="11" t="s">
        <v>1874</v>
      </c>
      <c r="H1155" s="3"/>
      <c r="I1155" s="3"/>
      <c r="J1155" s="11">
        <v>97.38</v>
      </c>
      <c r="K1155" s="11">
        <v>17.489999999999998</v>
      </c>
      <c r="L1155" s="11" t="s">
        <v>17</v>
      </c>
      <c r="M1155" s="3"/>
      <c r="N1155" s="11" t="s">
        <v>7489</v>
      </c>
      <c r="O1155" s="11"/>
      <c r="P1155" s="17" t="s">
        <v>4234</v>
      </c>
    </row>
    <row r="1156" spans="1:16" ht="16.5" x14ac:dyDescent="0.35">
      <c r="A1156" s="24" t="s">
        <v>4243</v>
      </c>
      <c r="B1156" s="26" t="s">
        <v>7210</v>
      </c>
      <c r="C1156" s="74">
        <v>196089</v>
      </c>
      <c r="D1156" s="11" t="s">
        <v>1702</v>
      </c>
      <c r="E1156" s="11" t="s">
        <v>1703</v>
      </c>
      <c r="F1156" s="11" t="s">
        <v>1873</v>
      </c>
      <c r="G1156" s="11" t="s">
        <v>1874</v>
      </c>
      <c r="H1156" s="3"/>
      <c r="I1156" s="3"/>
      <c r="J1156" s="3"/>
      <c r="K1156" s="3"/>
      <c r="L1156" s="11" t="s">
        <v>17</v>
      </c>
      <c r="M1156" s="3"/>
      <c r="N1156" s="11" t="s">
        <v>7490</v>
      </c>
      <c r="O1156" s="11"/>
      <c r="P1156" s="17" t="s">
        <v>4234</v>
      </c>
    </row>
    <row r="1157" spans="1:16" ht="16.5" x14ac:dyDescent="0.35">
      <c r="A1157" s="24" t="s">
        <v>4243</v>
      </c>
      <c r="B1157" s="26" t="s">
        <v>7210</v>
      </c>
      <c r="C1157" s="74">
        <v>196090</v>
      </c>
      <c r="D1157" s="11" t="s">
        <v>4076</v>
      </c>
      <c r="E1157" s="11" t="s">
        <v>4077</v>
      </c>
      <c r="F1157" s="11" t="s">
        <v>1873</v>
      </c>
      <c r="G1157" s="11" t="s">
        <v>1874</v>
      </c>
      <c r="H1157" s="3"/>
      <c r="I1157" s="3"/>
      <c r="J1157" s="11">
        <v>97.37</v>
      </c>
      <c r="K1157" s="11">
        <v>17.54</v>
      </c>
      <c r="L1157" s="11" t="s">
        <v>17</v>
      </c>
      <c r="M1157" s="3"/>
      <c r="N1157" s="11" t="s">
        <v>7491</v>
      </c>
      <c r="O1157" s="11"/>
      <c r="P1157" s="17" t="s">
        <v>4234</v>
      </c>
    </row>
    <row r="1158" spans="1:16" ht="16.5" x14ac:dyDescent="0.35">
      <c r="A1158" s="24" t="s">
        <v>4243</v>
      </c>
      <c r="B1158" s="26" t="s">
        <v>7210</v>
      </c>
      <c r="C1158" s="74">
        <v>196091</v>
      </c>
      <c r="D1158" s="11" t="s">
        <v>4078</v>
      </c>
      <c r="E1158" s="11" t="s">
        <v>4079</v>
      </c>
      <c r="F1158" s="11" t="s">
        <v>1873</v>
      </c>
      <c r="G1158" s="11" t="s">
        <v>1874</v>
      </c>
      <c r="H1158" s="3"/>
      <c r="I1158" s="3"/>
      <c r="J1158" s="3"/>
      <c r="K1158" s="3"/>
      <c r="L1158" s="11" t="s">
        <v>17</v>
      </c>
      <c r="M1158" s="3"/>
      <c r="N1158" s="11" t="s">
        <v>7492</v>
      </c>
      <c r="O1158" s="11"/>
      <c r="P1158" s="17" t="s">
        <v>4234</v>
      </c>
    </row>
    <row r="1159" spans="1:16" ht="16.5" x14ac:dyDescent="0.35">
      <c r="A1159" s="24" t="s">
        <v>4243</v>
      </c>
      <c r="B1159" s="26" t="s">
        <v>7210</v>
      </c>
      <c r="C1159" s="74">
        <v>196092</v>
      </c>
      <c r="D1159" s="11" t="s">
        <v>4080</v>
      </c>
      <c r="E1159" s="11" t="s">
        <v>4081</v>
      </c>
      <c r="F1159" s="11" t="s">
        <v>1873</v>
      </c>
      <c r="G1159" s="11" t="s">
        <v>1874</v>
      </c>
      <c r="H1159" s="3"/>
      <c r="I1159" s="3"/>
      <c r="J1159" s="11">
        <v>97.34</v>
      </c>
      <c r="K1159" s="11">
        <v>17.53</v>
      </c>
      <c r="L1159" s="11" t="s">
        <v>17</v>
      </c>
      <c r="M1159" s="3"/>
      <c r="N1159" s="11" t="s">
        <v>7493</v>
      </c>
      <c r="O1159" s="11"/>
      <c r="P1159" s="17" t="s">
        <v>4234</v>
      </c>
    </row>
    <row r="1160" spans="1:16" ht="16.5" x14ac:dyDescent="0.35">
      <c r="A1160" s="24" t="s">
        <v>4243</v>
      </c>
      <c r="B1160" s="26" t="s">
        <v>7210</v>
      </c>
      <c r="C1160" s="74">
        <v>196093</v>
      </c>
      <c r="D1160" s="11" t="s">
        <v>4082</v>
      </c>
      <c r="E1160" s="11" t="s">
        <v>4083</v>
      </c>
      <c r="F1160" s="11" t="s">
        <v>1873</v>
      </c>
      <c r="G1160" s="11" t="s">
        <v>1874</v>
      </c>
      <c r="H1160" s="3"/>
      <c r="I1160" s="3"/>
      <c r="J1160" s="3"/>
      <c r="K1160" s="3"/>
      <c r="L1160" s="11" t="s">
        <v>17</v>
      </c>
      <c r="M1160" s="3"/>
      <c r="N1160" s="11" t="s">
        <v>7494</v>
      </c>
      <c r="O1160" s="11"/>
      <c r="P1160" s="17" t="s">
        <v>4234</v>
      </c>
    </row>
    <row r="1161" spans="1:16" ht="16.5" x14ac:dyDescent="0.35">
      <c r="A1161" s="24" t="s">
        <v>4243</v>
      </c>
      <c r="B1161" s="26" t="s">
        <v>7210</v>
      </c>
      <c r="C1161" s="74">
        <v>196094</v>
      </c>
      <c r="D1161" s="11" t="s">
        <v>4084</v>
      </c>
      <c r="E1161" s="11" t="s">
        <v>4033</v>
      </c>
      <c r="F1161" s="11" t="s">
        <v>1873</v>
      </c>
      <c r="G1161" s="11" t="s">
        <v>1874</v>
      </c>
      <c r="H1161" s="3"/>
      <c r="I1161" s="3"/>
      <c r="J1161" s="11">
        <v>97.33</v>
      </c>
      <c r="K1161" s="11">
        <v>17.52</v>
      </c>
      <c r="L1161" s="11" t="s">
        <v>17</v>
      </c>
      <c r="M1161" s="3"/>
      <c r="N1161" s="11" t="s">
        <v>7495</v>
      </c>
      <c r="O1161" s="11"/>
      <c r="P1161" s="17" t="s">
        <v>4234</v>
      </c>
    </row>
    <row r="1162" spans="1:16" ht="16.5" x14ac:dyDescent="0.35">
      <c r="A1162" s="24" t="s">
        <v>4243</v>
      </c>
      <c r="B1162" s="26" t="s">
        <v>4548</v>
      </c>
      <c r="C1162" s="74">
        <v>196095</v>
      </c>
      <c r="D1162" s="11" t="s">
        <v>1878</v>
      </c>
      <c r="E1162" s="11" t="s">
        <v>1879</v>
      </c>
      <c r="F1162" s="11" t="s">
        <v>1877</v>
      </c>
      <c r="G1162" s="11" t="s">
        <v>1878</v>
      </c>
      <c r="H1162" s="3"/>
      <c r="I1162" s="3"/>
      <c r="J1162" s="11">
        <v>97.47</v>
      </c>
      <c r="K1162" s="11">
        <v>17.27</v>
      </c>
      <c r="L1162" s="11" t="s">
        <v>17</v>
      </c>
      <c r="M1162" s="3"/>
      <c r="N1162" s="11" t="s">
        <v>4085</v>
      </c>
      <c r="O1162" s="11"/>
      <c r="P1162" s="17" t="s">
        <v>4234</v>
      </c>
    </row>
    <row r="1163" spans="1:16" ht="16.5" x14ac:dyDescent="0.35">
      <c r="A1163" s="24" t="s">
        <v>4243</v>
      </c>
      <c r="B1163" s="26" t="s">
        <v>4548</v>
      </c>
      <c r="C1163" s="74">
        <v>196096</v>
      </c>
      <c r="D1163" s="11" t="s">
        <v>4089</v>
      </c>
      <c r="E1163" s="11" t="s">
        <v>4090</v>
      </c>
      <c r="F1163" s="11" t="s">
        <v>1877</v>
      </c>
      <c r="G1163" s="11" t="s">
        <v>1878</v>
      </c>
      <c r="H1163" s="3"/>
      <c r="I1163" s="3"/>
      <c r="J1163" s="11">
        <v>97.47</v>
      </c>
      <c r="K1163" s="11">
        <v>17.27</v>
      </c>
      <c r="L1163" s="11" t="s">
        <v>17</v>
      </c>
      <c r="M1163" s="3"/>
      <c r="N1163" s="11" t="s">
        <v>4091</v>
      </c>
      <c r="O1163" s="11"/>
      <c r="P1163" s="17" t="s">
        <v>4234</v>
      </c>
    </row>
    <row r="1164" spans="1:16" ht="16.5" x14ac:dyDescent="0.35">
      <c r="A1164" s="24" t="s">
        <v>4243</v>
      </c>
      <c r="B1164" s="26" t="s">
        <v>4548</v>
      </c>
      <c r="C1164" s="74">
        <v>196097</v>
      </c>
      <c r="D1164" s="11" t="s">
        <v>4086</v>
      </c>
      <c r="E1164" s="11" t="s">
        <v>4087</v>
      </c>
      <c r="F1164" s="11" t="s">
        <v>1877</v>
      </c>
      <c r="G1164" s="11" t="s">
        <v>1878</v>
      </c>
      <c r="H1164" s="3"/>
      <c r="I1164" s="3"/>
      <c r="J1164" s="11">
        <v>97.46</v>
      </c>
      <c r="K1164" s="11">
        <v>17.28</v>
      </c>
      <c r="L1164" s="11" t="s">
        <v>17</v>
      </c>
      <c r="M1164" s="3"/>
      <c r="N1164" s="11" t="s">
        <v>4088</v>
      </c>
      <c r="O1164" s="11"/>
      <c r="P1164" s="17" t="s">
        <v>4234</v>
      </c>
    </row>
    <row r="1165" spans="1:16" ht="16.5" x14ac:dyDescent="0.35">
      <c r="A1165" s="24" t="s">
        <v>4243</v>
      </c>
      <c r="B1165" s="26" t="s">
        <v>4549</v>
      </c>
      <c r="C1165" s="74">
        <v>196099</v>
      </c>
      <c r="D1165" s="11" t="s">
        <v>1882</v>
      </c>
      <c r="E1165" s="11" t="s">
        <v>1883</v>
      </c>
      <c r="F1165" s="11" t="s">
        <v>1881</v>
      </c>
      <c r="G1165" s="11" t="s">
        <v>1882</v>
      </c>
      <c r="H1165" s="3"/>
      <c r="I1165" s="3"/>
      <c r="J1165" s="11">
        <v>97.43</v>
      </c>
      <c r="K1165" s="11">
        <v>17.37</v>
      </c>
      <c r="L1165" s="11" t="s">
        <v>17</v>
      </c>
      <c r="M1165" s="3"/>
      <c r="N1165" s="11" t="s">
        <v>4092</v>
      </c>
      <c r="O1165" s="11"/>
      <c r="P1165" s="17" t="s">
        <v>4234</v>
      </c>
    </row>
    <row r="1166" spans="1:16" ht="16.5" x14ac:dyDescent="0.35">
      <c r="A1166" s="24" t="s">
        <v>4243</v>
      </c>
      <c r="B1166" s="26" t="s">
        <v>4549</v>
      </c>
      <c r="C1166" s="74">
        <v>196100</v>
      </c>
      <c r="D1166" s="11" t="s">
        <v>4093</v>
      </c>
      <c r="E1166" s="11" t="s">
        <v>4094</v>
      </c>
      <c r="F1166" s="11" t="s">
        <v>1881</v>
      </c>
      <c r="G1166" s="11" t="s">
        <v>1882</v>
      </c>
      <c r="H1166" s="3"/>
      <c r="I1166" s="3"/>
      <c r="J1166" s="11">
        <v>97.42</v>
      </c>
      <c r="K1166" s="11">
        <v>17.420000000000002</v>
      </c>
      <c r="L1166" s="11" t="s">
        <v>17</v>
      </c>
      <c r="M1166" s="3"/>
      <c r="N1166" s="11" t="s">
        <v>4095</v>
      </c>
      <c r="O1166" s="11"/>
      <c r="P1166" s="17" t="s">
        <v>4234</v>
      </c>
    </row>
    <row r="1167" spans="1:16" ht="16.5" x14ac:dyDescent="0.35">
      <c r="A1167" s="24" t="s">
        <v>4243</v>
      </c>
      <c r="B1167" s="26" t="s">
        <v>4549</v>
      </c>
      <c r="C1167" s="74">
        <v>196101</v>
      </c>
      <c r="D1167" s="11" t="s">
        <v>4096</v>
      </c>
      <c r="E1167" s="11" t="s">
        <v>4097</v>
      </c>
      <c r="F1167" s="11" t="s">
        <v>1881</v>
      </c>
      <c r="G1167" s="11" t="s">
        <v>1882</v>
      </c>
      <c r="H1167" s="3"/>
      <c r="I1167" s="3"/>
      <c r="J1167" s="11">
        <v>97.38</v>
      </c>
      <c r="K1167" s="11">
        <v>17.43</v>
      </c>
      <c r="L1167" s="11" t="s">
        <v>17</v>
      </c>
      <c r="M1167" s="3"/>
      <c r="N1167" s="11" t="s">
        <v>4098</v>
      </c>
      <c r="O1167" s="11"/>
      <c r="P1167" s="17" t="s">
        <v>4234</v>
      </c>
    </row>
    <row r="1168" spans="1:16" ht="16.5" x14ac:dyDescent="0.35">
      <c r="A1168" s="24" t="s">
        <v>4243</v>
      </c>
      <c r="B1168" s="26" t="s">
        <v>4549</v>
      </c>
      <c r="C1168" s="74">
        <v>196102</v>
      </c>
      <c r="D1168" s="11" t="s">
        <v>4099</v>
      </c>
      <c r="E1168" s="11" t="s">
        <v>4100</v>
      </c>
      <c r="F1168" s="11" t="s">
        <v>1881</v>
      </c>
      <c r="G1168" s="11" t="s">
        <v>1882</v>
      </c>
      <c r="H1168" s="3"/>
      <c r="I1168" s="3"/>
      <c r="J1168" s="11">
        <v>97.44</v>
      </c>
      <c r="K1168" s="11">
        <v>17.52</v>
      </c>
      <c r="L1168" s="11" t="s">
        <v>17</v>
      </c>
      <c r="M1168" s="3"/>
      <c r="N1168" s="11" t="s">
        <v>4101</v>
      </c>
      <c r="O1168" s="11"/>
      <c r="P1168" s="17" t="s">
        <v>4234</v>
      </c>
    </row>
    <row r="1169" spans="1:16" ht="16.5" x14ac:dyDescent="0.35">
      <c r="A1169" s="24" t="s">
        <v>4243</v>
      </c>
      <c r="B1169" s="26" t="s">
        <v>4549</v>
      </c>
      <c r="C1169" s="74">
        <v>196103</v>
      </c>
      <c r="D1169" s="11" t="s">
        <v>4102</v>
      </c>
      <c r="E1169" s="11" t="s">
        <v>4103</v>
      </c>
      <c r="F1169" s="11" t="s">
        <v>1881</v>
      </c>
      <c r="G1169" s="11" t="s">
        <v>1882</v>
      </c>
      <c r="H1169" s="3"/>
      <c r="I1169" s="3"/>
      <c r="J1169" s="11">
        <v>97.43</v>
      </c>
      <c r="K1169" s="11">
        <v>17.489999999999998</v>
      </c>
      <c r="L1169" s="11" t="s">
        <v>17</v>
      </c>
      <c r="M1169" s="3"/>
      <c r="N1169" s="11" t="s">
        <v>4104</v>
      </c>
      <c r="O1169" s="11"/>
      <c r="P1169" s="17" t="s">
        <v>4234</v>
      </c>
    </row>
    <row r="1170" spans="1:16" ht="16.5" x14ac:dyDescent="0.35">
      <c r="A1170" s="24" t="s">
        <v>4243</v>
      </c>
      <c r="B1170" s="26" t="s">
        <v>4549</v>
      </c>
      <c r="C1170" s="74">
        <v>196104</v>
      </c>
      <c r="D1170" s="11" t="s">
        <v>3680</v>
      </c>
      <c r="E1170" s="11" t="s">
        <v>3681</v>
      </c>
      <c r="F1170" s="11" t="s">
        <v>1881</v>
      </c>
      <c r="G1170" s="11" t="s">
        <v>1882</v>
      </c>
      <c r="H1170" s="3"/>
      <c r="I1170" s="3"/>
      <c r="J1170" s="11">
        <v>97.47</v>
      </c>
      <c r="K1170" s="11">
        <v>17.329999999999998</v>
      </c>
      <c r="L1170" s="11" t="s">
        <v>17</v>
      </c>
      <c r="M1170" s="3"/>
      <c r="N1170" s="11" t="s">
        <v>4105</v>
      </c>
      <c r="O1170" s="11"/>
      <c r="P1170" s="17" t="s">
        <v>4234</v>
      </c>
    </row>
    <row r="1171" spans="1:16" ht="16.5" x14ac:dyDescent="0.35">
      <c r="A1171" s="24" t="s">
        <v>4243</v>
      </c>
      <c r="B1171" s="26" t="s">
        <v>4549</v>
      </c>
      <c r="C1171" s="74">
        <v>196108</v>
      </c>
      <c r="D1171" s="11" t="s">
        <v>4106</v>
      </c>
      <c r="E1171" s="11" t="s">
        <v>4107</v>
      </c>
      <c r="F1171" s="11" t="s">
        <v>1881</v>
      </c>
      <c r="G1171" s="11" t="s">
        <v>1882</v>
      </c>
      <c r="H1171" s="3"/>
      <c r="I1171" s="3"/>
      <c r="J1171" s="11">
        <v>97.46</v>
      </c>
      <c r="K1171" s="11">
        <v>17.36</v>
      </c>
      <c r="L1171" s="11" t="s">
        <v>17</v>
      </c>
      <c r="M1171" s="3"/>
      <c r="N1171" s="11" t="s">
        <v>4108</v>
      </c>
      <c r="O1171" s="11"/>
      <c r="P1171" s="17" t="s">
        <v>4234</v>
      </c>
    </row>
    <row r="1172" spans="1:16" ht="16.5" x14ac:dyDescent="0.35">
      <c r="A1172" s="24" t="s">
        <v>4243</v>
      </c>
      <c r="B1172" s="26" t="s">
        <v>4550</v>
      </c>
      <c r="C1172" s="74">
        <v>196109</v>
      </c>
      <c r="D1172" s="11" t="s">
        <v>1886</v>
      </c>
      <c r="E1172" s="11" t="s">
        <v>1887</v>
      </c>
      <c r="F1172" s="11" t="s">
        <v>1885</v>
      </c>
      <c r="G1172" s="11" t="s">
        <v>1886</v>
      </c>
      <c r="H1172" s="3"/>
      <c r="I1172" s="3"/>
      <c r="J1172" s="11">
        <v>97.42</v>
      </c>
      <c r="K1172" s="11">
        <v>17.45</v>
      </c>
      <c r="L1172" s="11" t="s">
        <v>17</v>
      </c>
      <c r="M1172" s="3"/>
      <c r="N1172" s="11" t="s">
        <v>4109</v>
      </c>
      <c r="O1172" s="11"/>
      <c r="P1172" s="17" t="s">
        <v>4234</v>
      </c>
    </row>
    <row r="1173" spans="1:16" ht="16.5" x14ac:dyDescent="0.35">
      <c r="A1173" s="24" t="s">
        <v>4243</v>
      </c>
      <c r="B1173" s="26" t="s">
        <v>4550</v>
      </c>
      <c r="C1173" s="74">
        <v>196110</v>
      </c>
      <c r="D1173" s="11" t="s">
        <v>1870</v>
      </c>
      <c r="E1173" s="11" t="s">
        <v>4110</v>
      </c>
      <c r="F1173" s="11" t="s">
        <v>1885</v>
      </c>
      <c r="G1173" s="11" t="s">
        <v>1886</v>
      </c>
      <c r="H1173" s="3"/>
      <c r="I1173" s="3"/>
      <c r="J1173" s="11">
        <v>97.4</v>
      </c>
      <c r="K1173" s="11">
        <v>17.47</v>
      </c>
      <c r="L1173" s="11" t="s">
        <v>17</v>
      </c>
      <c r="M1173" s="3"/>
      <c r="N1173" s="11" t="s">
        <v>4111</v>
      </c>
      <c r="O1173" s="11"/>
      <c r="P1173" s="17" t="s">
        <v>4234</v>
      </c>
    </row>
    <row r="1174" spans="1:16" ht="16.5" x14ac:dyDescent="0.35">
      <c r="A1174" s="24" t="s">
        <v>4243</v>
      </c>
      <c r="B1174" s="26" t="s">
        <v>4551</v>
      </c>
      <c r="C1174" s="74">
        <v>196111</v>
      </c>
      <c r="D1174" s="11" t="s">
        <v>1890</v>
      </c>
      <c r="E1174" s="11" t="s">
        <v>1891</v>
      </c>
      <c r="F1174" s="11" t="s">
        <v>1889</v>
      </c>
      <c r="G1174" s="11" t="s">
        <v>1890</v>
      </c>
      <c r="H1174" s="3"/>
      <c r="I1174" s="3"/>
      <c r="J1174" s="11">
        <v>97.19</v>
      </c>
      <c r="K1174" s="11">
        <v>17.27</v>
      </c>
      <c r="L1174" s="11" t="s">
        <v>17</v>
      </c>
      <c r="M1174" s="3"/>
      <c r="N1174" s="11" t="s">
        <v>4119</v>
      </c>
      <c r="O1174" s="11"/>
      <c r="P1174" s="17" t="s">
        <v>4234</v>
      </c>
    </row>
    <row r="1175" spans="1:16" ht="16.5" x14ac:dyDescent="0.35">
      <c r="A1175" s="24" t="s">
        <v>4243</v>
      </c>
      <c r="B1175" s="26" t="s">
        <v>4551</v>
      </c>
      <c r="C1175" s="74">
        <v>196112</v>
      </c>
      <c r="D1175" s="11" t="s">
        <v>4112</v>
      </c>
      <c r="E1175" s="11" t="s">
        <v>4113</v>
      </c>
      <c r="F1175" s="11" t="s">
        <v>1889</v>
      </c>
      <c r="G1175" s="11" t="s">
        <v>1890</v>
      </c>
      <c r="H1175" s="3"/>
      <c r="I1175" s="3"/>
      <c r="J1175" s="11">
        <v>97.2</v>
      </c>
      <c r="K1175" s="11">
        <v>17.3</v>
      </c>
      <c r="L1175" s="11" t="s">
        <v>17</v>
      </c>
      <c r="M1175" s="3"/>
      <c r="N1175" s="11" t="s">
        <v>4114</v>
      </c>
      <c r="O1175" s="11"/>
      <c r="P1175" s="17" t="s">
        <v>4234</v>
      </c>
    </row>
    <row r="1176" spans="1:16" ht="16.5" x14ac:dyDescent="0.35">
      <c r="A1176" s="24" t="s">
        <v>4243</v>
      </c>
      <c r="B1176" s="26" t="s">
        <v>4551</v>
      </c>
      <c r="C1176" s="74">
        <v>220229</v>
      </c>
      <c r="D1176" s="11" t="s">
        <v>4117</v>
      </c>
      <c r="E1176" s="11" t="s">
        <v>4118</v>
      </c>
      <c r="F1176" s="11" t="s">
        <v>1889</v>
      </c>
      <c r="G1176" s="11" t="s">
        <v>1890</v>
      </c>
      <c r="H1176" s="3"/>
      <c r="I1176" s="3"/>
      <c r="J1176" s="3"/>
      <c r="K1176" s="3"/>
      <c r="L1176" s="11" t="s">
        <v>17</v>
      </c>
      <c r="M1176" s="11" t="s">
        <v>1958</v>
      </c>
      <c r="N1176" s="11" t="s">
        <v>4114</v>
      </c>
      <c r="O1176" s="11"/>
      <c r="P1176" s="17" t="s">
        <v>4234</v>
      </c>
    </row>
    <row r="1177" spans="1:16" ht="16.5" x14ac:dyDescent="0.35">
      <c r="A1177" s="24" t="s">
        <v>4243</v>
      </c>
      <c r="B1177" s="26" t="s">
        <v>4551</v>
      </c>
      <c r="C1177" s="74">
        <v>220230</v>
      </c>
      <c r="D1177" s="11" t="s">
        <v>4120</v>
      </c>
      <c r="E1177" s="11" t="s">
        <v>4121</v>
      </c>
      <c r="F1177" s="11" t="s">
        <v>1889</v>
      </c>
      <c r="G1177" s="11" t="s">
        <v>1890</v>
      </c>
      <c r="H1177" s="3"/>
      <c r="I1177" s="3"/>
      <c r="J1177" s="3"/>
      <c r="K1177" s="3"/>
      <c r="L1177" s="11" t="s">
        <v>17</v>
      </c>
      <c r="M1177" s="11" t="s">
        <v>1958</v>
      </c>
      <c r="N1177" s="11" t="s">
        <v>4114</v>
      </c>
      <c r="O1177" s="11"/>
      <c r="P1177" s="17" t="s">
        <v>4234</v>
      </c>
    </row>
    <row r="1178" spans="1:16" ht="16.5" x14ac:dyDescent="0.35">
      <c r="A1178" s="24" t="s">
        <v>4243</v>
      </c>
      <c r="B1178" s="26" t="s">
        <v>4551</v>
      </c>
      <c r="C1178" s="74">
        <v>220231</v>
      </c>
      <c r="D1178" s="11" t="s">
        <v>4115</v>
      </c>
      <c r="E1178" s="11" t="s">
        <v>4116</v>
      </c>
      <c r="F1178" s="11" t="s">
        <v>1889</v>
      </c>
      <c r="G1178" s="11" t="s">
        <v>1890</v>
      </c>
      <c r="H1178" s="3"/>
      <c r="I1178" s="3"/>
      <c r="J1178" s="3"/>
      <c r="K1178" s="3"/>
      <c r="L1178" s="11" t="s">
        <v>17</v>
      </c>
      <c r="M1178" s="11" t="s">
        <v>1958</v>
      </c>
      <c r="N1178" s="11" t="s">
        <v>4114</v>
      </c>
      <c r="O1178" s="11"/>
      <c r="P1178" s="17" t="s">
        <v>4234</v>
      </c>
    </row>
    <row r="1179" spans="1:16" ht="16.5" x14ac:dyDescent="0.35">
      <c r="A1179" s="24" t="s">
        <v>4243</v>
      </c>
      <c r="B1179" s="26" t="s">
        <v>4552</v>
      </c>
      <c r="C1179" s="74">
        <v>196114</v>
      </c>
      <c r="D1179" s="11" t="s">
        <v>1894</v>
      </c>
      <c r="E1179" s="11" t="s">
        <v>1895</v>
      </c>
      <c r="F1179" s="11" t="s">
        <v>1893</v>
      </c>
      <c r="G1179" s="11" t="s">
        <v>1894</v>
      </c>
      <c r="H1179" s="3"/>
      <c r="I1179" s="3"/>
      <c r="J1179" s="11">
        <v>97.22</v>
      </c>
      <c r="K1179" s="11">
        <v>17.32</v>
      </c>
      <c r="L1179" s="11" t="s">
        <v>17</v>
      </c>
      <c r="M1179" s="3"/>
      <c r="N1179" s="11" t="s">
        <v>4122</v>
      </c>
      <c r="O1179" s="11"/>
      <c r="P1179" s="17" t="s">
        <v>4234</v>
      </c>
    </row>
    <row r="1180" spans="1:16" ht="16.5" x14ac:dyDescent="0.35">
      <c r="A1180" s="24" t="s">
        <v>4243</v>
      </c>
      <c r="B1180" s="26" t="s">
        <v>4552</v>
      </c>
      <c r="C1180" s="74">
        <v>196115</v>
      </c>
      <c r="D1180" s="11" t="s">
        <v>4123</v>
      </c>
      <c r="E1180" s="11" t="s">
        <v>4124</v>
      </c>
      <c r="F1180" s="11" t="s">
        <v>1893</v>
      </c>
      <c r="G1180" s="11" t="s">
        <v>1894</v>
      </c>
      <c r="H1180" s="3"/>
      <c r="I1180" s="3"/>
      <c r="J1180" s="11">
        <v>97.22</v>
      </c>
      <c r="K1180" s="11">
        <v>17.32</v>
      </c>
      <c r="L1180" s="11" t="s">
        <v>17</v>
      </c>
      <c r="M1180" s="3"/>
      <c r="N1180" s="11" t="s">
        <v>4125</v>
      </c>
      <c r="O1180" s="11"/>
      <c r="P1180" s="17" t="s">
        <v>4234</v>
      </c>
    </row>
    <row r="1181" spans="1:16" ht="16.5" x14ac:dyDescent="0.35">
      <c r="A1181" s="24" t="s">
        <v>4243</v>
      </c>
      <c r="B1181" s="26" t="s">
        <v>4552</v>
      </c>
      <c r="C1181" s="74">
        <v>196116</v>
      </c>
      <c r="D1181" s="11" t="s">
        <v>4126</v>
      </c>
      <c r="E1181" s="11" t="s">
        <v>4127</v>
      </c>
      <c r="F1181" s="11" t="s">
        <v>1893</v>
      </c>
      <c r="G1181" s="11" t="s">
        <v>1894</v>
      </c>
      <c r="H1181" s="3"/>
      <c r="I1181" s="3"/>
      <c r="J1181" s="11">
        <v>97.24</v>
      </c>
      <c r="K1181" s="11">
        <v>17.3</v>
      </c>
      <c r="L1181" s="11" t="s">
        <v>17</v>
      </c>
      <c r="M1181" s="3"/>
      <c r="N1181" s="11" t="s">
        <v>4128</v>
      </c>
      <c r="O1181" s="11"/>
      <c r="P1181" s="17" t="s">
        <v>4234</v>
      </c>
    </row>
    <row r="1182" spans="1:16" ht="16.5" x14ac:dyDescent="0.35">
      <c r="A1182" s="24" t="s">
        <v>4243</v>
      </c>
      <c r="B1182" s="26" t="s">
        <v>4553</v>
      </c>
      <c r="C1182" s="74">
        <v>196120</v>
      </c>
      <c r="D1182" s="11" t="s">
        <v>1898</v>
      </c>
      <c r="E1182" s="11" t="s">
        <v>1899</v>
      </c>
      <c r="F1182" s="11" t="s">
        <v>1897</v>
      </c>
      <c r="G1182" s="11" t="s">
        <v>1898</v>
      </c>
      <c r="H1182" s="3"/>
      <c r="I1182" s="3"/>
      <c r="J1182" s="11">
        <v>97.2</v>
      </c>
      <c r="K1182" s="11">
        <v>17.41</v>
      </c>
      <c r="L1182" s="11" t="s">
        <v>17</v>
      </c>
      <c r="M1182" s="3"/>
      <c r="N1182" s="11" t="s">
        <v>4129</v>
      </c>
      <c r="O1182" s="11"/>
      <c r="P1182" s="17" t="s">
        <v>4234</v>
      </c>
    </row>
    <row r="1183" spans="1:16" ht="16.5" x14ac:dyDescent="0.35">
      <c r="A1183" s="24" t="s">
        <v>4243</v>
      </c>
      <c r="B1183" s="26" t="s">
        <v>4553</v>
      </c>
      <c r="C1183" s="74">
        <v>196121</v>
      </c>
      <c r="D1183" s="11" t="s">
        <v>4130</v>
      </c>
      <c r="E1183" s="11" t="s">
        <v>4131</v>
      </c>
      <c r="F1183" s="11" t="s">
        <v>1897</v>
      </c>
      <c r="G1183" s="11" t="s">
        <v>1898</v>
      </c>
      <c r="H1183" s="3"/>
      <c r="I1183" s="3"/>
      <c r="J1183" s="3"/>
      <c r="K1183" s="3"/>
      <c r="L1183" s="11" t="s">
        <v>17</v>
      </c>
      <c r="M1183" s="3"/>
      <c r="N1183" s="11" t="s">
        <v>4132</v>
      </c>
      <c r="O1183" s="11"/>
      <c r="P1183" s="17" t="s">
        <v>4234</v>
      </c>
    </row>
    <row r="1186" spans="1:1" x14ac:dyDescent="0.3">
      <c r="A1186" s="17" t="s">
        <v>6242</v>
      </c>
    </row>
  </sheetData>
  <sheetProtection password="93C8" sheet="1" scenarios="1"/>
  <sortState ref="A2:P1183">
    <sortCondition ref="A2:A1183"/>
    <sortCondition ref="B2:B1183"/>
    <sortCondition ref="C2:C1183"/>
  </sortState>
  <conditionalFormatting sqref="C1:C1048576">
    <cfRule type="duplicateValues" dxfId="692" priority="2"/>
  </conditionalFormatting>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1"/>
  <dimension ref="A1:G4"/>
  <sheetViews>
    <sheetView showGridLines="0" showRowColHeaders="0" workbookViewId="0">
      <selection activeCell="D9" sqref="D9"/>
    </sheetView>
  </sheetViews>
  <sheetFormatPr defaultRowHeight="15" x14ac:dyDescent="0.25"/>
  <cols>
    <col min="1" max="1" width="12" bestFit="1" customWidth="1"/>
    <col min="2" max="2" width="11.85546875" bestFit="1" customWidth="1"/>
    <col min="3" max="3" width="10" bestFit="1" customWidth="1"/>
    <col min="4" max="4" width="13.28515625" bestFit="1" customWidth="1"/>
    <col min="5" max="5" width="25.140625" bestFit="1" customWidth="1"/>
  </cols>
  <sheetData>
    <row r="1" spans="1:7" s="2" customFormat="1" x14ac:dyDescent="0.25">
      <c r="A1" s="1" t="s">
        <v>4176</v>
      </c>
      <c r="B1" s="1" t="s">
        <v>4177</v>
      </c>
      <c r="C1" s="1" t="s">
        <v>4139</v>
      </c>
      <c r="D1" s="1" t="s">
        <v>4178</v>
      </c>
      <c r="E1" s="1" t="s">
        <v>4162</v>
      </c>
      <c r="F1" s="571" t="s">
        <v>4659</v>
      </c>
      <c r="G1" s="571" t="s">
        <v>4658</v>
      </c>
    </row>
    <row r="2" spans="1:7" x14ac:dyDescent="0.25">
      <c r="A2" t="str">
        <f>CLEAN(Selected_School_ID)</f>
        <v>11008018001</v>
      </c>
      <c r="B2" t="str">
        <f>Selected_Ward_VT_ID</f>
        <v>110080180</v>
      </c>
      <c r="C2">
        <f>IFERROR(Selected_Village_ID,"")</f>
        <v>195703</v>
      </c>
      <c r="D2" t="str">
        <f>CLEAN(Selected_School_Name)</f>
        <v>အ.ထ.က ရင်ငြိမ်</v>
      </c>
      <c r="E2" t="str">
        <f>AcademicYear_ID</f>
        <v>2014</v>
      </c>
      <c r="F2" s="570">
        <f>'SA-1'!$L$31</f>
        <v>0</v>
      </c>
      <c r="G2" s="570">
        <f>'SA-1'!$L$35</f>
        <v>0</v>
      </c>
    </row>
    <row r="4" spans="1:7" x14ac:dyDescent="0.25">
      <c r="A4">
        <f>LEN(A2)</f>
        <v>11</v>
      </c>
      <c r="B4">
        <f>LEN(B2)</f>
        <v>9</v>
      </c>
      <c r="C4">
        <f>LEN(C2)</f>
        <v>6</v>
      </c>
      <c r="D4">
        <f>LEN(D2)</f>
        <v>14</v>
      </c>
      <c r="E4">
        <f>LEN(E2)</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C5"/>
  <sheetViews>
    <sheetView showGridLines="0" showRowColHeaders="0" workbookViewId="0">
      <selection activeCell="B2" sqref="B2"/>
    </sheetView>
  </sheetViews>
  <sheetFormatPr defaultRowHeight="15" x14ac:dyDescent="0.25"/>
  <cols>
    <col min="1" max="1" width="18.28515625" bestFit="1" customWidth="1"/>
    <col min="2" max="2" width="12" bestFit="1" customWidth="1"/>
    <col min="3" max="3" width="17.5703125" bestFit="1" customWidth="1"/>
  </cols>
  <sheetData>
    <row r="1" spans="1:3" s="2" customFormat="1" x14ac:dyDescent="0.25">
      <c r="A1" s="1" t="s">
        <v>5930</v>
      </c>
      <c r="B1" s="1" t="s">
        <v>4176</v>
      </c>
      <c r="C1" s="1" t="s">
        <v>4162</v>
      </c>
    </row>
    <row r="2" spans="1:3" x14ac:dyDescent="0.25">
      <c r="A2" t="str">
        <f>"30" &amp; AcademicYear_ID&amp; "" &amp; Selected_School_ID</f>
        <v>30201411008018001</v>
      </c>
      <c r="B2" t="str">
        <f>CLEAN(Selected_School_ID)</f>
        <v>11008018001</v>
      </c>
      <c r="C2" t="str">
        <f>AcademicYear_ID</f>
        <v>2014</v>
      </c>
    </row>
    <row r="5" spans="1:3" x14ac:dyDescent="0.25">
      <c r="A5">
        <f>LEN(SchoolAY_Info_ID)</f>
        <v>17</v>
      </c>
      <c r="B5">
        <f>LEN(B2)</f>
        <v>11</v>
      </c>
      <c r="C5">
        <f>LEN(C2)</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
    <tabColor rgb="FF00B050"/>
  </sheetPr>
  <dimension ref="A1:N24"/>
  <sheetViews>
    <sheetView showGridLines="0" showRowColHeaders="0" zoomScale="90" zoomScaleNormal="90" workbookViewId="0"/>
  </sheetViews>
  <sheetFormatPr defaultColWidth="9.140625" defaultRowHeight="16.5" x14ac:dyDescent="0.35"/>
  <cols>
    <col min="1" max="1" width="14.140625" style="37" bestFit="1" customWidth="1"/>
    <col min="2" max="2" width="27.42578125" style="37" bestFit="1" customWidth="1"/>
    <col min="3" max="3" width="30.28515625" style="37" bestFit="1" customWidth="1"/>
    <col min="4" max="4" width="15.140625" style="37" bestFit="1" customWidth="1"/>
    <col min="5" max="5" width="15.85546875" style="37" bestFit="1" customWidth="1"/>
    <col min="6" max="6" width="17.85546875" style="37" bestFit="1" customWidth="1"/>
    <col min="7" max="7" width="18.5703125" style="37" bestFit="1" customWidth="1"/>
    <col min="8" max="8" width="18.140625" style="37" bestFit="1" customWidth="1"/>
    <col min="9" max="9" width="22.42578125" style="37" bestFit="1" customWidth="1"/>
    <col min="10" max="10" width="23.140625" style="37" bestFit="1" customWidth="1"/>
    <col min="11" max="11" width="13.5703125" style="37" bestFit="1" customWidth="1"/>
    <col min="12" max="12" width="21.140625" style="37" bestFit="1" customWidth="1"/>
    <col min="13" max="13" width="16.5703125" style="37" bestFit="1" customWidth="1"/>
    <col min="14" max="14" width="8.42578125" style="37" bestFit="1" customWidth="1"/>
    <col min="15" max="16384" width="9.140625" style="37"/>
  </cols>
  <sheetData>
    <row r="1" spans="1:14" ht="77.099999999999994" customHeight="1" x14ac:dyDescent="0.4">
      <c r="A1" s="133"/>
      <c r="C1" s="742" t="s">
        <v>7721</v>
      </c>
      <c r="D1" s="742"/>
      <c r="E1" s="742"/>
      <c r="F1" s="742"/>
      <c r="G1" s="742"/>
      <c r="H1" s="742"/>
      <c r="I1" s="742"/>
      <c r="J1" s="742"/>
    </row>
    <row r="2" spans="1:14" ht="44.25" customHeight="1" x14ac:dyDescent="0.35">
      <c r="A2" s="34"/>
    </row>
    <row r="3" spans="1:14" s="538" customFormat="1" x14ac:dyDescent="0.35">
      <c r="A3" s="9" t="s">
        <v>76</v>
      </c>
      <c r="B3" s="12" t="s">
        <v>6694</v>
      </c>
      <c r="C3" s="12" t="s">
        <v>6249</v>
      </c>
      <c r="D3" s="12" t="s">
        <v>12</v>
      </c>
      <c r="E3" s="12" t="s">
        <v>13</v>
      </c>
      <c r="F3" s="9" t="s">
        <v>6681</v>
      </c>
      <c r="G3" s="334" t="s">
        <v>0</v>
      </c>
      <c r="H3" s="12" t="s">
        <v>123</v>
      </c>
      <c r="I3" s="12" t="s">
        <v>124</v>
      </c>
      <c r="J3" s="12" t="s">
        <v>10</v>
      </c>
      <c r="K3" s="12" t="s">
        <v>11</v>
      </c>
      <c r="L3" s="12" t="s">
        <v>14</v>
      </c>
      <c r="M3" s="12" t="s">
        <v>15</v>
      </c>
      <c r="N3" s="12" t="s">
        <v>16</v>
      </c>
    </row>
    <row r="4" spans="1:14" s="538" customFormat="1" x14ac:dyDescent="0.35">
      <c r="A4" s="572" t="s">
        <v>4241</v>
      </c>
      <c r="B4" s="572" t="s">
        <v>54</v>
      </c>
      <c r="C4" s="572" t="s">
        <v>6256</v>
      </c>
      <c r="D4" s="572" t="s">
        <v>55</v>
      </c>
      <c r="E4" s="572" t="s">
        <v>56</v>
      </c>
      <c r="F4" s="572" t="s">
        <v>4234</v>
      </c>
      <c r="G4" s="573" t="s">
        <v>22</v>
      </c>
      <c r="H4" s="572" t="s">
        <v>23</v>
      </c>
      <c r="I4" s="572" t="s">
        <v>90</v>
      </c>
      <c r="J4" s="572" t="s">
        <v>49</v>
      </c>
      <c r="K4" s="572" t="s">
        <v>50</v>
      </c>
      <c r="L4" s="572" t="s">
        <v>57</v>
      </c>
      <c r="M4" s="572" t="s">
        <v>17</v>
      </c>
      <c r="N4" s="574"/>
    </row>
    <row r="5" spans="1:14" s="538" customFormat="1" x14ac:dyDescent="0.35">
      <c r="A5" s="559"/>
      <c r="B5" s="559"/>
      <c r="C5" s="559"/>
      <c r="D5" s="559"/>
      <c r="E5" s="559"/>
      <c r="F5" s="559"/>
      <c r="G5" s="335"/>
      <c r="H5" s="559"/>
      <c r="I5" s="559"/>
      <c r="J5" s="559"/>
      <c r="K5" s="559"/>
      <c r="L5" s="559"/>
      <c r="M5" s="559"/>
      <c r="N5" s="3"/>
    </row>
    <row r="6" spans="1:14" s="538" customFormat="1" x14ac:dyDescent="0.35">
      <c r="A6" s="559"/>
      <c r="B6" s="559"/>
      <c r="C6" s="559"/>
      <c r="D6" s="559"/>
      <c r="E6" s="559"/>
      <c r="F6" s="559"/>
      <c r="G6" s="335"/>
      <c r="H6" s="559"/>
      <c r="I6" s="559"/>
      <c r="J6" s="559"/>
      <c r="K6" s="559"/>
      <c r="L6" s="559"/>
      <c r="M6" s="559"/>
      <c r="N6" s="3"/>
    </row>
    <row r="7" spans="1:14" s="538" customFormat="1" x14ac:dyDescent="0.35">
      <c r="B7" s="539" t="s">
        <v>121</v>
      </c>
      <c r="C7" s="539" t="s">
        <v>122</v>
      </c>
      <c r="F7" s="539" t="s">
        <v>6010</v>
      </c>
      <c r="G7" s="539" t="s">
        <v>6011</v>
      </c>
      <c r="I7" s="539" t="s">
        <v>6013</v>
      </c>
      <c r="J7" s="539" t="s">
        <v>6014</v>
      </c>
    </row>
    <row r="8" spans="1:14" s="538" customFormat="1" x14ac:dyDescent="0.35">
      <c r="B8" s="613">
        <v>41426</v>
      </c>
      <c r="C8" s="613">
        <v>41727</v>
      </c>
      <c r="F8" s="539">
        <v>1</v>
      </c>
      <c r="G8" s="537" t="s">
        <v>6012</v>
      </c>
      <c r="I8" s="539">
        <v>1</v>
      </c>
      <c r="J8" s="537" t="s">
        <v>5965</v>
      </c>
    </row>
    <row r="9" spans="1:14" s="538" customFormat="1" x14ac:dyDescent="0.35">
      <c r="F9" s="539">
        <v>2</v>
      </c>
      <c r="G9" s="537"/>
      <c r="I9" s="539">
        <v>2</v>
      </c>
      <c r="J9" s="537" t="s">
        <v>6015</v>
      </c>
    </row>
    <row r="10" spans="1:14" s="538" customFormat="1" x14ac:dyDescent="0.35">
      <c r="F10" s="539">
        <v>3</v>
      </c>
      <c r="G10" s="537"/>
      <c r="I10" s="539">
        <v>3</v>
      </c>
      <c r="J10" s="537"/>
    </row>
    <row r="11" spans="1:14" s="538" customFormat="1" x14ac:dyDescent="0.35">
      <c r="F11" s="539">
        <v>4</v>
      </c>
      <c r="G11" s="537"/>
      <c r="I11" s="539">
        <v>4</v>
      </c>
      <c r="J11" s="537"/>
    </row>
    <row r="12" spans="1:14" s="538" customFormat="1" x14ac:dyDescent="0.35">
      <c r="F12" s="539">
        <v>5</v>
      </c>
      <c r="G12" s="537"/>
      <c r="I12" s="539">
        <v>5</v>
      </c>
      <c r="J12" s="537"/>
    </row>
    <row r="13" spans="1:14" x14ac:dyDescent="0.35">
      <c r="A13" s="538"/>
      <c r="B13" s="538"/>
      <c r="C13" s="538"/>
      <c r="D13" s="538"/>
      <c r="E13" s="538"/>
      <c r="F13" s="538"/>
      <c r="G13" s="538"/>
      <c r="H13" s="538"/>
      <c r="I13" s="538"/>
      <c r="J13" s="538"/>
      <c r="K13" s="538"/>
      <c r="L13" s="538"/>
      <c r="M13" s="538"/>
      <c r="N13" s="538"/>
    </row>
    <row r="14" spans="1:14" x14ac:dyDescent="0.35">
      <c r="A14" s="538"/>
      <c r="B14" s="741" t="s">
        <v>6346</v>
      </c>
      <c r="C14" s="741"/>
      <c r="D14" s="741"/>
      <c r="E14" s="741"/>
      <c r="F14" s="538"/>
      <c r="G14" s="538"/>
      <c r="H14" s="538"/>
      <c r="I14" s="538"/>
      <c r="J14" s="538"/>
      <c r="K14" s="538"/>
      <c r="L14" s="538"/>
      <c r="M14" s="538"/>
      <c r="N14" s="538"/>
    </row>
    <row r="15" spans="1:14" x14ac:dyDescent="0.35">
      <c r="C15" s="37" t="s">
        <v>6356</v>
      </c>
      <c r="D15" s="37" t="s">
        <v>6357</v>
      </c>
      <c r="J15" s="538"/>
    </row>
    <row r="16" spans="1:14" s="538" customFormat="1" x14ac:dyDescent="0.35">
      <c r="A16" s="37"/>
      <c r="B16" s="37" t="s">
        <v>6358</v>
      </c>
      <c r="C16" s="541" t="s">
        <v>5995</v>
      </c>
      <c r="D16" s="288" t="str">
        <f>INDEX(Month_List,MATCH($C16,Month_Name,0),1)</f>
        <v>09</v>
      </c>
      <c r="E16" s="37"/>
      <c r="F16" s="37"/>
      <c r="G16" s="37"/>
      <c r="H16" s="37"/>
      <c r="I16" s="37"/>
      <c r="K16" s="37"/>
      <c r="L16" s="37"/>
      <c r="M16" s="37"/>
      <c r="N16" s="37"/>
    </row>
    <row r="17" spans="1:14" s="538" customFormat="1" x14ac:dyDescent="0.35">
      <c r="A17" s="37"/>
      <c r="B17" s="37" t="s">
        <v>6359</v>
      </c>
      <c r="C17" s="541" t="s">
        <v>5990</v>
      </c>
      <c r="D17" s="288" t="str">
        <f>INDEX(Month_List,MATCH($C17,Month_Name,0),1)</f>
        <v>02</v>
      </c>
      <c r="E17" s="37"/>
      <c r="F17" s="37"/>
      <c r="G17" s="37"/>
      <c r="H17" s="37"/>
      <c r="I17" s="37"/>
      <c r="K17" s="37"/>
      <c r="L17" s="37"/>
      <c r="M17" s="37"/>
      <c r="N17" s="37"/>
    </row>
    <row r="18" spans="1:14" s="538" customFormat="1" x14ac:dyDescent="0.35"/>
    <row r="19" spans="1:14" s="538" customFormat="1" x14ac:dyDescent="0.35">
      <c r="C19" s="518"/>
    </row>
    <row r="20" spans="1:14" x14ac:dyDescent="0.35">
      <c r="A20" s="538"/>
      <c r="B20" s="540" t="s">
        <v>6372</v>
      </c>
      <c r="C20" s="613">
        <v>41727</v>
      </c>
      <c r="D20" s="538"/>
      <c r="E20" s="538"/>
      <c r="F20" s="538"/>
      <c r="G20" s="538"/>
      <c r="H20" s="538"/>
      <c r="I20" s="538"/>
      <c r="J20" s="538"/>
      <c r="K20" s="538"/>
      <c r="L20" s="538"/>
      <c r="M20" s="538"/>
      <c r="N20" s="538"/>
    </row>
    <row r="21" spans="1:14" x14ac:dyDescent="0.35">
      <c r="A21" s="538"/>
      <c r="B21" s="538"/>
      <c r="C21" s="518"/>
      <c r="D21" s="538"/>
      <c r="E21" s="538"/>
      <c r="F21" s="538"/>
      <c r="G21" s="538"/>
      <c r="H21" s="538"/>
      <c r="I21" s="538"/>
      <c r="J21" s="538"/>
      <c r="K21" s="538"/>
      <c r="L21" s="538"/>
      <c r="M21" s="538"/>
      <c r="N21" s="538"/>
    </row>
    <row r="22" spans="1:14" x14ac:dyDescent="0.35">
      <c r="B22" s="536" t="s">
        <v>6373</v>
      </c>
      <c r="C22" s="287">
        <f ca="1">TODAY()</f>
        <v>42072</v>
      </c>
    </row>
    <row r="23" spans="1:14" x14ac:dyDescent="0.35">
      <c r="C23" s="152"/>
    </row>
    <row r="24" spans="1:14" x14ac:dyDescent="0.35">
      <c r="C24" s="152"/>
    </row>
  </sheetData>
  <sheetProtection password="93C8" sheet="1" objects="1" scenarios="1" formatCells="0" formatColumns="0" formatRows="0" insertColumns="0" insertRows="0" insertHyperlinks="0" deleteColumns="0" deleteRows="0" selectLockedCells="1" sort="0" autoFilter="0" pivotTables="0"/>
  <mergeCells count="2">
    <mergeCell ref="B14:E14"/>
    <mergeCell ref="C1:J1"/>
  </mergeCells>
  <conditionalFormatting sqref="C16">
    <cfRule type="expression" dxfId="691" priority="4" stopIfTrue="1">
      <formula>IF(AND(NOT($F9=""),COUNTIF(GradeSection,$F9)&gt;1),TRUE,FALSE)</formula>
    </cfRule>
  </conditionalFormatting>
  <conditionalFormatting sqref="C17">
    <cfRule type="expression" dxfId="690" priority="3" stopIfTrue="1">
      <formula>IF(AND(NOT($F10=""),COUNTIF(GradeSection,$F10)&gt;1),TRUE,FALSE)</formula>
    </cfRule>
  </conditionalFormatting>
  <conditionalFormatting sqref="A1:B1048576 K1:XFD1048576 C2:J1048576">
    <cfRule type="expression" dxfId="689" priority="7">
      <formula>IF(CELL("protect",A1)=0,TRUE,FALSE)</formula>
    </cfRule>
  </conditionalFormatting>
  <conditionalFormatting sqref="D4:D6">
    <cfRule type="duplicateValues" dxfId="688" priority="2"/>
  </conditionalFormatting>
  <conditionalFormatting sqref="A4:A6">
    <cfRule type="duplicateValues" dxfId="687" priority="1"/>
  </conditionalFormatting>
  <dataValidations disablePrompts="1" count="1">
    <dataValidation type="list" allowBlank="1" showInputMessage="1" showErrorMessage="1" errorTitle="Invalid Grade" error="Please Choose from the List" prompt="1- Click on the DropDown_x000a_2- Choose using DownArrow_x000a_3- Press Enter when Desire Named Reached" sqref="C16:C17">
      <formula1>Month_Name</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00B050"/>
  </sheetPr>
  <dimension ref="A1:P117"/>
  <sheetViews>
    <sheetView showGridLines="0" showRowColHeaders="0" topLeftCell="F73" zoomScale="90" zoomScaleNormal="90" workbookViewId="0">
      <selection activeCell="P113" sqref="P113"/>
    </sheetView>
  </sheetViews>
  <sheetFormatPr defaultColWidth="9.140625" defaultRowHeight="14.25" x14ac:dyDescent="0.25"/>
  <cols>
    <col min="1" max="1" width="15.140625" style="30" customWidth="1"/>
    <col min="2" max="2" width="13" style="30" customWidth="1"/>
    <col min="3" max="3" width="12.85546875" style="30" customWidth="1"/>
    <col min="4" max="14" width="12.7109375" style="30" customWidth="1"/>
    <col min="15" max="15" width="4.42578125" style="30" customWidth="1"/>
    <col min="16" max="16" width="30.140625" style="30" customWidth="1"/>
    <col min="17" max="16384" width="9.140625" style="30"/>
  </cols>
  <sheetData>
    <row r="1" spans="1:15" x14ac:dyDescent="0.2">
      <c r="A1" s="133"/>
      <c r="B1" s="783" t="s">
        <v>2</v>
      </c>
      <c r="C1" s="784"/>
      <c r="D1" s="784"/>
      <c r="E1" s="784"/>
      <c r="F1" s="784"/>
      <c r="G1" s="784"/>
      <c r="H1" s="784"/>
      <c r="I1" s="784"/>
      <c r="J1" s="784"/>
      <c r="K1" s="784"/>
      <c r="L1" s="784"/>
      <c r="M1" s="784"/>
      <c r="N1" s="784"/>
      <c r="O1" s="51"/>
    </row>
    <row r="2" spans="1:15" x14ac:dyDescent="0.2">
      <c r="A2" s="34"/>
      <c r="B2" s="785" t="s">
        <v>7063</v>
      </c>
      <c r="C2" s="786"/>
      <c r="D2" s="786"/>
      <c r="E2" s="786"/>
      <c r="F2" s="786"/>
      <c r="G2" s="786"/>
      <c r="H2" s="786"/>
      <c r="I2" s="786"/>
      <c r="J2" s="786"/>
      <c r="K2" s="786"/>
      <c r="L2" s="786"/>
      <c r="M2" s="786"/>
      <c r="N2" s="786"/>
      <c r="O2" s="52"/>
    </row>
    <row r="3" spans="1:15" x14ac:dyDescent="0.25">
      <c r="A3" s="34"/>
      <c r="B3" s="785" t="s">
        <v>3</v>
      </c>
      <c r="C3" s="787"/>
      <c r="D3" s="787"/>
      <c r="E3" s="787"/>
      <c r="F3" s="787"/>
      <c r="G3" s="787"/>
      <c r="H3" s="787"/>
      <c r="I3" s="787"/>
      <c r="J3" s="787"/>
      <c r="K3" s="787"/>
      <c r="L3" s="787"/>
      <c r="M3" s="787"/>
      <c r="N3" s="787"/>
      <c r="O3" s="52"/>
    </row>
    <row r="4" spans="1:15" x14ac:dyDescent="0.25">
      <c r="A4" s="34"/>
      <c r="B4" s="785" t="s">
        <v>208</v>
      </c>
      <c r="C4" s="787"/>
      <c r="D4" s="787"/>
      <c r="E4" s="787"/>
      <c r="F4" s="787"/>
      <c r="G4" s="787"/>
      <c r="H4" s="787"/>
      <c r="I4" s="787"/>
      <c r="J4" s="787"/>
      <c r="K4" s="787"/>
      <c r="L4" s="787"/>
      <c r="M4" s="787"/>
      <c r="N4" s="787"/>
      <c r="O4" s="52"/>
    </row>
    <row r="5" spans="1:15" ht="3" customHeight="1" x14ac:dyDescent="0.25">
      <c r="A5" s="34"/>
      <c r="B5" s="54"/>
      <c r="C5" s="32"/>
      <c r="D5" s="32"/>
      <c r="E5" s="32"/>
      <c r="F5" s="32"/>
      <c r="G5" s="32"/>
      <c r="H5" s="32"/>
      <c r="I5" s="32"/>
      <c r="J5" s="32"/>
      <c r="K5" s="32"/>
      <c r="L5" s="32"/>
      <c r="M5" s="32"/>
      <c r="N5" s="32"/>
      <c r="O5" s="52"/>
    </row>
    <row r="6" spans="1:15" ht="22.5" customHeight="1" x14ac:dyDescent="0.25">
      <c r="A6" s="34"/>
      <c r="B6" s="223"/>
      <c r="C6" s="205"/>
      <c r="D6" s="205"/>
      <c r="E6" s="219"/>
      <c r="F6" s="202" t="s">
        <v>5</v>
      </c>
      <c r="G6" s="790" t="str">
        <f>AcademicYear_Name</f>
        <v>2013-2014</v>
      </c>
      <c r="H6" s="790"/>
      <c r="I6" s="205"/>
      <c r="J6" s="203" t="s">
        <v>5999</v>
      </c>
      <c r="K6" s="205"/>
      <c r="L6" s="205"/>
      <c r="M6" s="34"/>
      <c r="N6" s="32"/>
      <c r="O6" s="52"/>
    </row>
    <row r="7" spans="1:15" ht="3" customHeight="1" x14ac:dyDescent="0.25">
      <c r="A7" s="34"/>
      <c r="B7" s="223"/>
      <c r="C7" s="207"/>
      <c r="D7" s="207"/>
      <c r="E7" s="207"/>
      <c r="F7" s="207"/>
      <c r="G7" s="207"/>
      <c r="H7" s="224"/>
      <c r="I7" s="205"/>
      <c r="J7" s="205"/>
      <c r="K7" s="205"/>
      <c r="L7" s="219"/>
      <c r="M7" s="32"/>
      <c r="N7" s="32"/>
      <c r="O7" s="52"/>
    </row>
    <row r="8" spans="1:15" ht="17.25" x14ac:dyDescent="0.25">
      <c r="A8" s="34"/>
      <c r="B8" s="223"/>
      <c r="C8" s="202"/>
      <c r="D8" s="202" t="s">
        <v>4</v>
      </c>
      <c r="E8" s="791" t="str">
        <f>Township_Name_EN</f>
        <v>Paung</v>
      </c>
      <c r="F8" s="792"/>
      <c r="G8" s="793"/>
      <c r="H8" s="224"/>
      <c r="I8" s="202"/>
      <c r="J8" s="202" t="s">
        <v>6</v>
      </c>
      <c r="K8" s="788" t="str">
        <f>StateRegion_Name_EN</f>
        <v>Mon</v>
      </c>
      <c r="L8" s="789"/>
      <c r="M8" s="34"/>
      <c r="N8" s="34"/>
      <c r="O8" s="52"/>
    </row>
    <row r="9" spans="1:15" ht="21" customHeight="1" x14ac:dyDescent="0.25">
      <c r="B9" s="54"/>
      <c r="C9" s="200"/>
      <c r="D9" s="200" t="s">
        <v>8</v>
      </c>
      <c r="E9" s="771" t="str">
        <f>Township_Name_MM</f>
        <v>ပေါင်</v>
      </c>
      <c r="F9" s="772"/>
      <c r="G9" s="773"/>
      <c r="H9" s="225"/>
      <c r="I9" s="200"/>
      <c r="J9" s="200" t="s">
        <v>7</v>
      </c>
      <c r="K9" s="763" t="str">
        <f>StateRegion_Name_MM</f>
        <v>မွန်ပြည်နယ်</v>
      </c>
      <c r="L9" s="764"/>
      <c r="M9" s="34"/>
      <c r="N9" s="34"/>
      <c r="O9" s="52"/>
    </row>
    <row r="10" spans="1:15" s="7" customFormat="1" ht="15.75" customHeight="1" x14ac:dyDescent="0.25">
      <c r="B10" s="55"/>
      <c r="C10" s="50"/>
      <c r="D10" s="50"/>
      <c r="E10" s="50"/>
      <c r="F10" s="50"/>
      <c r="G10" s="50"/>
      <c r="H10" s="50"/>
      <c r="I10" s="50"/>
      <c r="J10" s="50"/>
      <c r="K10" s="50"/>
      <c r="L10" s="50"/>
      <c r="M10" s="50"/>
      <c r="N10" s="50"/>
      <c r="O10" s="136"/>
    </row>
    <row r="11" spans="1:15" s="7" customFormat="1" ht="21" customHeight="1" x14ac:dyDescent="0.25">
      <c r="A11" s="31">
        <v>1</v>
      </c>
      <c r="B11" s="57" t="s">
        <v>4168</v>
      </c>
      <c r="C11" s="41"/>
      <c r="D11" s="62"/>
      <c r="E11" s="34"/>
      <c r="F11" s="34"/>
      <c r="G11" s="34"/>
      <c r="H11" s="34"/>
      <c r="I11" s="34"/>
      <c r="J11" s="34"/>
      <c r="K11" s="34"/>
      <c r="L11" s="34"/>
      <c r="M11" s="34"/>
      <c r="N11" s="34"/>
      <c r="O11" s="52"/>
    </row>
    <row r="12" spans="1:15" s="7" customFormat="1" ht="9.75" customHeight="1" x14ac:dyDescent="0.25">
      <c r="A12" s="29"/>
      <c r="B12" s="60"/>
      <c r="C12" s="33"/>
      <c r="D12" s="33"/>
      <c r="E12" s="33"/>
      <c r="F12" s="33"/>
      <c r="G12" s="33"/>
      <c r="H12" s="33"/>
      <c r="I12" s="33"/>
      <c r="J12" s="33"/>
      <c r="K12" s="33"/>
      <c r="L12" s="33"/>
      <c r="M12" s="33"/>
      <c r="N12" s="33"/>
      <c r="O12" s="142"/>
    </row>
    <row r="13" spans="1:15" s="7" customFormat="1" ht="21" customHeight="1" x14ac:dyDescent="0.25">
      <c r="A13" s="31">
        <v>2</v>
      </c>
      <c r="B13" s="57" t="s">
        <v>137</v>
      </c>
      <c r="C13" s="62"/>
      <c r="D13" s="50"/>
      <c r="E13" s="34"/>
      <c r="F13" s="34"/>
      <c r="G13" s="34"/>
      <c r="H13" s="768" t="str">
        <f>IFERROR(IF(CLEAN(Selected_Urban_Rural)=CLEAN(1),INDEX('5_Wards'!B2:D87,MATCH(CLEAN(Selected_Ward_VT_ID),'5_Wards'!B2:B87,0),3),INDEX('6_Village_Tracts'!B2:D378,MATCH(CLEAN(Selected_Ward_VT_ID),'6_Village_Tracts'!B2:B378,0),3)),"")</f>
        <v>ရင်းငြိမ် (မြောက်)</v>
      </c>
      <c r="I13" s="769"/>
      <c r="J13" s="769"/>
      <c r="K13" s="769"/>
      <c r="L13" s="770"/>
      <c r="M13" s="34"/>
      <c r="N13" s="34"/>
      <c r="O13" s="136"/>
    </row>
    <row r="14" spans="1:15" s="7" customFormat="1" ht="6.95" customHeight="1" x14ac:dyDescent="0.25">
      <c r="B14" s="55"/>
      <c r="C14" s="50"/>
      <c r="D14" s="50"/>
      <c r="E14" s="50"/>
      <c r="F14" s="50"/>
      <c r="G14" s="50"/>
      <c r="H14" s="50"/>
      <c r="I14" s="50"/>
      <c r="J14" s="50"/>
      <c r="K14" s="50"/>
      <c r="L14" s="50"/>
      <c r="M14" s="50"/>
      <c r="N14" s="50"/>
      <c r="O14" s="136"/>
    </row>
    <row r="15" spans="1:15" s="7" customFormat="1" ht="21" customHeight="1" x14ac:dyDescent="0.25">
      <c r="A15" s="31">
        <v>3</v>
      </c>
      <c r="B15" s="57" t="s">
        <v>136</v>
      </c>
      <c r="C15" s="62"/>
      <c r="D15" s="34"/>
      <c r="E15" s="34"/>
      <c r="F15" s="34"/>
      <c r="G15" s="34"/>
      <c r="H15" s="768" t="str">
        <f>IFERROR(IF(CLEAN(Selected_Urban_Rural)=CLEAN(1),$A$1,INDEX('7_Villages'!C2:E1183,MATCH(VALUE(Selected_Village_ID),'7_Villages'!C2:C1183,0),3)),"")</f>
        <v>ရင်းငြိမ် (မြောက်)</v>
      </c>
      <c r="I15" s="769"/>
      <c r="J15" s="769"/>
      <c r="K15" s="769"/>
      <c r="L15" s="770"/>
      <c r="M15" s="34"/>
      <c r="N15" s="34"/>
      <c r="O15" s="136"/>
    </row>
    <row r="16" spans="1:15" s="7" customFormat="1" ht="6.95" customHeight="1" x14ac:dyDescent="0.25">
      <c r="B16" s="55"/>
      <c r="C16" s="50"/>
      <c r="D16" s="50"/>
      <c r="E16" s="50"/>
      <c r="F16" s="50"/>
      <c r="G16" s="50"/>
      <c r="H16" s="50"/>
      <c r="I16" s="50"/>
      <c r="J16" s="50"/>
      <c r="K16" s="50"/>
      <c r="L16" s="50"/>
      <c r="M16" s="50"/>
      <c r="N16" s="50"/>
      <c r="O16" s="136"/>
    </row>
    <row r="17" spans="1:15" ht="15.75" customHeight="1" x14ac:dyDescent="0.25">
      <c r="A17" s="31">
        <v>4</v>
      </c>
      <c r="B17" s="57" t="s">
        <v>4140</v>
      </c>
      <c r="C17" s="41"/>
      <c r="D17" s="774" t="str">
        <f>IFERROR(CLEAN(Selected_Ward_VT_ID),"")</f>
        <v>110080180</v>
      </c>
      <c r="E17" s="775"/>
      <c r="F17" s="489" t="s">
        <v>6029</v>
      </c>
      <c r="G17" s="34"/>
      <c r="H17" s="41" t="s">
        <v>134</v>
      </c>
      <c r="I17" s="776" t="str">
        <f>IFERROR( CLEAN(Selected_Ward_VT_ID) &amp; F17,"")</f>
        <v>11008018001</v>
      </c>
      <c r="J17" s="777"/>
      <c r="K17" s="34"/>
      <c r="L17" s="34"/>
      <c r="M17" s="34"/>
      <c r="N17" s="34"/>
      <c r="O17" s="52"/>
    </row>
    <row r="18" spans="1:15" ht="3" customHeight="1" x14ac:dyDescent="0.25">
      <c r="A18" s="31"/>
      <c r="B18" s="56"/>
      <c r="C18" s="34"/>
      <c r="D18" s="34"/>
      <c r="E18" s="34"/>
      <c r="F18" s="34"/>
      <c r="G18" s="34"/>
      <c r="H18" s="34"/>
      <c r="I18" s="34"/>
      <c r="J18" s="34"/>
      <c r="K18" s="34"/>
      <c r="L18" s="34"/>
      <c r="M18" s="34"/>
      <c r="N18" s="34"/>
      <c r="O18" s="52"/>
    </row>
    <row r="19" spans="1:15" x14ac:dyDescent="0.25">
      <c r="A19" s="34"/>
      <c r="B19" s="57" t="s">
        <v>135</v>
      </c>
      <c r="C19" s="41"/>
      <c r="D19" s="765" t="s">
        <v>7828</v>
      </c>
      <c r="E19" s="766"/>
      <c r="F19" s="766"/>
      <c r="G19" s="766"/>
      <c r="H19" s="766"/>
      <c r="I19" s="766"/>
      <c r="J19" s="766"/>
      <c r="K19" s="766"/>
      <c r="L19" s="766"/>
      <c r="M19" s="767"/>
      <c r="N19" s="34"/>
      <c r="O19" s="52"/>
    </row>
    <row r="20" spans="1:15" ht="6.95" customHeight="1" x14ac:dyDescent="0.25">
      <c r="B20" s="56"/>
      <c r="C20" s="34"/>
      <c r="D20" s="34"/>
      <c r="E20" s="34"/>
      <c r="F20" s="34"/>
      <c r="G20" s="34"/>
      <c r="H20" s="34"/>
      <c r="I20" s="34"/>
      <c r="J20" s="34"/>
      <c r="K20" s="34"/>
      <c r="L20" s="34"/>
      <c r="M20" s="34"/>
      <c r="N20" s="34"/>
      <c r="O20" s="52"/>
    </row>
    <row r="21" spans="1:15" ht="6.95" customHeight="1" x14ac:dyDescent="0.25">
      <c r="A21" s="29"/>
      <c r="B21" s="60"/>
      <c r="C21" s="33"/>
      <c r="D21" s="33"/>
      <c r="E21" s="33"/>
      <c r="F21" s="33"/>
      <c r="G21" s="33"/>
      <c r="H21" s="33"/>
      <c r="I21" s="33"/>
      <c r="J21" s="33"/>
      <c r="K21" s="33"/>
      <c r="L21" s="33"/>
      <c r="M21" s="33"/>
      <c r="N21" s="33"/>
      <c r="O21" s="142"/>
    </row>
    <row r="22" spans="1:15" ht="23.25" customHeight="1" x14ac:dyDescent="0.25">
      <c r="A22" s="31">
        <v>5</v>
      </c>
      <c r="B22" s="57" t="s">
        <v>4167</v>
      </c>
      <c r="C22" s="148">
        <f>SUM(PRODUCT(C25*1),PRODUCT(D25*2),PRODUCT(E25*3),PRODUCT(F25*4),PRODUCT(G25*5),PRODUCT(H25*6),PRODUCT(I25*7),PRODUCT(J25*8),PRODUCT(K25*9),PRODUCT(L25*10),PRODUCT(M25*11),PRODUCT(N25*12))</f>
        <v>1</v>
      </c>
      <c r="D22" s="34"/>
      <c r="E22" s="34"/>
      <c r="F22" s="34"/>
      <c r="G22" s="34"/>
      <c r="H22" s="34"/>
      <c r="I22" s="34"/>
      <c r="J22" s="34"/>
      <c r="K22" s="34"/>
      <c r="L22" s="34"/>
      <c r="M22" s="34"/>
      <c r="N22" s="34"/>
      <c r="O22" s="52"/>
    </row>
    <row r="23" spans="1:15" ht="6.95" customHeight="1" x14ac:dyDescent="0.25">
      <c r="A23" s="34"/>
      <c r="B23" s="56"/>
      <c r="C23" s="34"/>
      <c r="D23" s="34"/>
      <c r="E23" s="34"/>
      <c r="F23" s="34"/>
      <c r="G23" s="34"/>
      <c r="H23" s="34"/>
      <c r="I23" s="34"/>
      <c r="J23" s="34"/>
      <c r="K23" s="34"/>
      <c r="L23" s="34"/>
      <c r="M23" s="34"/>
      <c r="N23" s="34"/>
      <c r="O23" s="52"/>
    </row>
    <row r="24" spans="1:15" ht="23.25" customHeight="1" x14ac:dyDescent="0.25">
      <c r="A24" s="34"/>
      <c r="B24" s="778" t="s">
        <v>4167</v>
      </c>
      <c r="C24" s="149" t="s">
        <v>140</v>
      </c>
      <c r="D24" s="149" t="s">
        <v>141</v>
      </c>
      <c r="E24" s="149" t="s">
        <v>142</v>
      </c>
      <c r="F24" s="149" t="s">
        <v>6025</v>
      </c>
      <c r="G24" s="149" t="s">
        <v>144</v>
      </c>
      <c r="H24" s="149" t="s">
        <v>145</v>
      </c>
      <c r="I24" s="149" t="s">
        <v>146</v>
      </c>
      <c r="J24" s="149" t="s">
        <v>147</v>
      </c>
      <c r="K24" s="149" t="s">
        <v>148</v>
      </c>
      <c r="L24" s="149" t="s">
        <v>6699</v>
      </c>
      <c r="M24" s="149" t="s">
        <v>149</v>
      </c>
      <c r="N24" s="150" t="s">
        <v>150</v>
      </c>
      <c r="O24" s="52"/>
    </row>
    <row r="25" spans="1:15" ht="23.25" customHeight="1" x14ac:dyDescent="0.25">
      <c r="A25" s="34"/>
      <c r="B25" s="778"/>
      <c r="C25" s="490">
        <v>1</v>
      </c>
      <c r="D25" s="490">
        <v>0</v>
      </c>
      <c r="E25" s="490">
        <v>0</v>
      </c>
      <c r="F25" s="490">
        <v>0</v>
      </c>
      <c r="G25" s="490">
        <v>0</v>
      </c>
      <c r="H25" s="490">
        <v>0</v>
      </c>
      <c r="I25" s="490">
        <v>0</v>
      </c>
      <c r="J25" s="490">
        <v>0</v>
      </c>
      <c r="K25" s="490">
        <v>0</v>
      </c>
      <c r="L25" s="490">
        <v>0</v>
      </c>
      <c r="M25" s="490">
        <v>0</v>
      </c>
      <c r="N25" s="490">
        <v>0</v>
      </c>
      <c r="O25" s="52"/>
    </row>
    <row r="26" spans="1:15" s="37" customFormat="1" ht="8.25" customHeight="1" thickBot="1" x14ac:dyDescent="0.4">
      <c r="B26" s="137"/>
      <c r="C26" s="138"/>
      <c r="D26" s="151"/>
      <c r="E26" s="138"/>
      <c r="F26" s="138"/>
      <c r="G26" s="138"/>
      <c r="H26" s="138"/>
      <c r="I26" s="138"/>
      <c r="J26" s="138"/>
      <c r="K26" s="138"/>
      <c r="L26" s="138"/>
      <c r="M26" s="138"/>
      <c r="N26" s="138"/>
      <c r="O26" s="139"/>
    </row>
    <row r="27" spans="1:15" s="37" customFormat="1" ht="21" customHeight="1" x14ac:dyDescent="0.35">
      <c r="B27" s="135"/>
      <c r="C27" s="98" t="s">
        <v>4146</v>
      </c>
      <c r="D27" s="41"/>
      <c r="E27" s="126"/>
      <c r="F27" s="147"/>
      <c r="G27" s="138"/>
      <c r="H27" s="138"/>
      <c r="I27" s="138"/>
      <c r="J27" s="138"/>
      <c r="K27" s="138"/>
      <c r="L27" s="560" t="s">
        <v>7211</v>
      </c>
      <c r="M27" s="561"/>
      <c r="N27" s="138"/>
      <c r="O27" s="139"/>
    </row>
    <row r="28" spans="1:15" ht="7.5" customHeight="1" x14ac:dyDescent="0.25">
      <c r="A28" s="31"/>
      <c r="B28" s="56"/>
      <c r="C28" s="34"/>
      <c r="D28" s="34"/>
      <c r="E28" s="34"/>
      <c r="F28" s="34"/>
      <c r="G28" s="34"/>
      <c r="H28" s="34"/>
      <c r="I28" s="34"/>
      <c r="J28" s="34"/>
      <c r="K28" s="34"/>
      <c r="L28" s="562"/>
      <c r="M28" s="563"/>
      <c r="N28" s="34"/>
      <c r="O28" s="52"/>
    </row>
    <row r="29" spans="1:15" x14ac:dyDescent="0.25">
      <c r="A29" s="31">
        <v>6</v>
      </c>
      <c r="B29" s="58" t="s">
        <v>6865</v>
      </c>
      <c r="C29" s="38"/>
      <c r="D29" s="38"/>
      <c r="E29" s="38"/>
      <c r="F29" s="38"/>
      <c r="G29" s="38"/>
      <c r="H29" s="38"/>
      <c r="I29" s="38"/>
      <c r="J29" s="38"/>
      <c r="K29" s="34"/>
      <c r="L29" s="562" t="s">
        <v>4659</v>
      </c>
      <c r="M29" s="563"/>
      <c r="N29" s="34"/>
      <c r="O29" s="52"/>
    </row>
    <row r="30" spans="1:15" s="152" customFormat="1" ht="6" customHeight="1" x14ac:dyDescent="0.25">
      <c r="B30" s="153"/>
      <c r="C30" s="151"/>
      <c r="D30" s="151"/>
      <c r="E30" s="151"/>
      <c r="F30" s="151"/>
      <c r="G30" s="151"/>
      <c r="H30" s="34"/>
      <c r="I30" s="151"/>
      <c r="J30" s="151"/>
      <c r="K30" s="151"/>
      <c r="L30" s="564"/>
      <c r="M30" s="565"/>
      <c r="N30" s="151"/>
      <c r="O30" s="154"/>
    </row>
    <row r="31" spans="1:15" ht="15.75" customHeight="1" x14ac:dyDescent="0.25">
      <c r="A31" s="31"/>
      <c r="B31" s="56"/>
      <c r="C31" s="39" t="s">
        <v>4148</v>
      </c>
      <c r="D31" s="146" t="str">
        <f>Township_ID</f>
        <v>11008</v>
      </c>
      <c r="E31" s="489" t="s">
        <v>217</v>
      </c>
      <c r="F31" s="34"/>
      <c r="G31" s="34"/>
      <c r="H31" s="39" t="s">
        <v>4147</v>
      </c>
      <c r="I31" s="776" t="str">
        <f>Township_ID &amp; E31</f>
        <v>11008</v>
      </c>
      <c r="J31" s="777"/>
      <c r="K31" s="34"/>
      <c r="L31" s="566"/>
      <c r="M31" s="563"/>
      <c r="N31" s="34"/>
      <c r="O31" s="154"/>
    </row>
    <row r="32" spans="1:15" ht="6.95" customHeight="1" x14ac:dyDescent="0.25">
      <c r="A32" s="31"/>
      <c r="B32" s="56"/>
      <c r="C32" s="39"/>
      <c r="D32" s="34"/>
      <c r="E32" s="34"/>
      <c r="F32" s="34"/>
      <c r="G32" s="34"/>
      <c r="H32" s="34"/>
      <c r="I32" s="34"/>
      <c r="J32" s="34"/>
      <c r="K32" s="34"/>
      <c r="L32" s="562"/>
      <c r="M32" s="563"/>
      <c r="N32" s="34"/>
      <c r="O32" s="154"/>
    </row>
    <row r="33" spans="1:15" ht="15" x14ac:dyDescent="0.25">
      <c r="A33" s="31"/>
      <c r="B33" s="56"/>
      <c r="C33" s="39" t="s">
        <v>154</v>
      </c>
      <c r="D33" s="765"/>
      <c r="E33" s="766"/>
      <c r="F33" s="766"/>
      <c r="G33" s="766"/>
      <c r="H33" s="766"/>
      <c r="I33" s="766"/>
      <c r="J33" s="767"/>
      <c r="K33" s="34"/>
      <c r="L33" s="562" t="s">
        <v>4658</v>
      </c>
      <c r="M33" s="563"/>
      <c r="N33" s="34"/>
      <c r="O33" s="154"/>
    </row>
    <row r="34" spans="1:15" ht="6.95" customHeight="1" x14ac:dyDescent="0.25">
      <c r="A34" s="31"/>
      <c r="B34" s="56"/>
      <c r="C34" s="34"/>
      <c r="D34" s="34"/>
      <c r="E34" s="34"/>
      <c r="F34" s="34"/>
      <c r="G34" s="34"/>
      <c r="H34" s="34"/>
      <c r="I34" s="34"/>
      <c r="J34" s="34"/>
      <c r="K34" s="34"/>
      <c r="L34" s="562"/>
      <c r="M34" s="567"/>
      <c r="N34"/>
      <c r="O34" s="154"/>
    </row>
    <row r="35" spans="1:15" ht="21" customHeight="1" x14ac:dyDescent="0.25">
      <c r="A35" s="30">
        <v>7</v>
      </c>
      <c r="B35" s="781" t="s">
        <v>169</v>
      </c>
      <c r="C35" s="782"/>
      <c r="D35" s="155" t="s">
        <v>4158</v>
      </c>
      <c r="E35" s="155" t="s">
        <v>170</v>
      </c>
      <c r="F35" s="30">
        <v>8</v>
      </c>
      <c r="G35" s="779" t="s">
        <v>166</v>
      </c>
      <c r="H35" s="780"/>
      <c r="I35" s="155" t="s">
        <v>167</v>
      </c>
      <c r="J35" s="155" t="s">
        <v>168</v>
      </c>
      <c r="L35" s="566"/>
      <c r="M35" s="567"/>
      <c r="N35"/>
      <c r="O35" s="154"/>
    </row>
    <row r="36" spans="1:15" ht="24.75" customHeight="1" thickBot="1" x14ac:dyDescent="0.3">
      <c r="B36" s="57"/>
      <c r="C36" s="41"/>
      <c r="D36" s="745">
        <v>1</v>
      </c>
      <c r="E36" s="745"/>
      <c r="G36" s="56"/>
      <c r="H36" s="34"/>
      <c r="I36" s="745">
        <v>1</v>
      </c>
      <c r="J36" s="745"/>
      <c r="L36" s="568"/>
      <c r="M36" s="569"/>
      <c r="N36" s="132"/>
      <c r="O36" s="154"/>
    </row>
    <row r="37" spans="1:15" ht="6.95" customHeight="1" x14ac:dyDescent="0.25">
      <c r="A37" s="40"/>
      <c r="B37" s="61"/>
      <c r="C37" s="134"/>
      <c r="D37" s="40"/>
      <c r="E37" s="40"/>
      <c r="F37" s="40"/>
      <c r="G37" s="40"/>
      <c r="H37" s="40"/>
      <c r="I37" s="40"/>
      <c r="J37" s="40"/>
      <c r="K37" s="40"/>
      <c r="L37" s="40"/>
      <c r="M37" s="40"/>
      <c r="N37" s="40"/>
      <c r="O37" s="143"/>
    </row>
    <row r="38" spans="1:15" ht="6.95" customHeight="1" x14ac:dyDescent="0.25">
      <c r="A38" s="31"/>
      <c r="B38" s="56"/>
      <c r="C38" s="34"/>
      <c r="D38" s="34"/>
      <c r="E38" s="34"/>
      <c r="F38" s="34"/>
      <c r="G38" s="34"/>
      <c r="H38" s="34"/>
      <c r="I38" s="34"/>
      <c r="J38" s="34"/>
      <c r="K38" s="34"/>
      <c r="L38" s="34"/>
      <c r="M38" s="34"/>
      <c r="N38" s="34"/>
      <c r="O38" s="52"/>
    </row>
    <row r="39" spans="1:15" ht="16.5" customHeight="1" x14ac:dyDescent="0.25">
      <c r="A39" s="31">
        <v>9</v>
      </c>
      <c r="B39" s="57" t="s">
        <v>138</v>
      </c>
      <c r="C39" s="41"/>
      <c r="D39" s="478">
        <v>12</v>
      </c>
      <c r="E39" s="43" t="s">
        <v>139</v>
      </c>
      <c r="F39" s="34"/>
      <c r="G39" s="34"/>
      <c r="H39" s="34"/>
      <c r="I39" s="34"/>
      <c r="J39" s="34"/>
      <c r="K39" s="34"/>
      <c r="L39" s="34"/>
      <c r="M39" s="34"/>
      <c r="N39" s="34"/>
      <c r="O39" s="52"/>
    </row>
    <row r="40" spans="1:15" ht="9.75" customHeight="1" x14ac:dyDescent="0.25">
      <c r="A40" s="31"/>
      <c r="B40" s="57"/>
      <c r="C40" s="41"/>
      <c r="D40" s="34"/>
      <c r="E40" s="34"/>
      <c r="F40" s="34"/>
      <c r="G40" s="34"/>
      <c r="H40" s="34"/>
      <c r="I40" s="34"/>
      <c r="J40" s="34"/>
      <c r="K40" s="34"/>
      <c r="L40" s="34"/>
      <c r="M40" s="34"/>
      <c r="N40" s="34"/>
      <c r="O40" s="52"/>
    </row>
    <row r="41" spans="1:15" ht="21" customHeight="1" x14ac:dyDescent="0.25">
      <c r="A41" s="31">
        <v>10</v>
      </c>
      <c r="B41" s="57" t="s">
        <v>155</v>
      </c>
      <c r="C41" s="41"/>
      <c r="D41" s="36"/>
      <c r="E41" s="36"/>
      <c r="F41" s="36"/>
      <c r="G41" s="36"/>
      <c r="H41" s="34"/>
      <c r="I41" s="34"/>
      <c r="J41" s="761" t="s">
        <v>7719</v>
      </c>
      <c r="K41" s="761"/>
      <c r="L41" s="761"/>
      <c r="M41" s="761"/>
      <c r="N41" s="34"/>
      <c r="O41" s="52"/>
    </row>
    <row r="42" spans="1:15" ht="21" customHeight="1" x14ac:dyDescent="0.25">
      <c r="A42" s="31"/>
      <c r="B42" s="57"/>
      <c r="C42" s="743" t="s">
        <v>6027</v>
      </c>
      <c r="D42" s="156" t="s">
        <v>156</v>
      </c>
      <c r="E42" s="156" t="s">
        <v>6937</v>
      </c>
      <c r="F42" s="156" t="s">
        <v>157</v>
      </c>
      <c r="G42" s="156" t="s">
        <v>158</v>
      </c>
      <c r="H42" s="156" t="s">
        <v>159</v>
      </c>
      <c r="I42" s="34"/>
      <c r="J42" s="743" t="s">
        <v>6028</v>
      </c>
      <c r="K42" s="156" t="s">
        <v>4149</v>
      </c>
      <c r="L42" s="156" t="s">
        <v>160</v>
      </c>
      <c r="M42" s="156" t="s">
        <v>161</v>
      </c>
      <c r="N42" s="34"/>
      <c r="O42" s="52"/>
    </row>
    <row r="43" spans="1:15" ht="21" customHeight="1" x14ac:dyDescent="0.25">
      <c r="A43" s="31"/>
      <c r="B43" s="157">
        <f>SUM(PRODUCT(D43,1),PRODUCT(E43,2),PRODUCT(F43,3),PRODUCT(G43,4),PRODUCT(H43,5))</f>
        <v>1</v>
      </c>
      <c r="C43" s="744"/>
      <c r="D43" s="491">
        <v>1</v>
      </c>
      <c r="E43" s="491">
        <v>0</v>
      </c>
      <c r="F43" s="491">
        <v>0</v>
      </c>
      <c r="G43" s="491">
        <v>0</v>
      </c>
      <c r="H43" s="491">
        <v>0</v>
      </c>
      <c r="I43" s="157">
        <f>SUM(PRODUCT(K43,1),PRODUCT(L43,2),PRODUCT(M43,3))</f>
        <v>2</v>
      </c>
      <c r="J43" s="744"/>
      <c r="K43" s="491">
        <v>0</v>
      </c>
      <c r="L43" s="491">
        <v>1</v>
      </c>
      <c r="M43" s="491">
        <v>0</v>
      </c>
      <c r="N43" s="34"/>
      <c r="O43" s="52"/>
    </row>
    <row r="44" spans="1:15" ht="9.9499999999999993" customHeight="1" x14ac:dyDescent="0.25">
      <c r="A44" s="31"/>
      <c r="B44" s="56"/>
      <c r="C44" s="34"/>
      <c r="D44" s="34"/>
      <c r="E44" s="34"/>
      <c r="F44" s="34"/>
      <c r="G44" s="34"/>
      <c r="H44" s="34"/>
      <c r="I44" s="34"/>
      <c r="J44" s="34"/>
      <c r="K44" s="34"/>
      <c r="L44" s="34"/>
      <c r="M44" s="34"/>
      <c r="N44" s="34"/>
      <c r="O44" s="52"/>
    </row>
    <row r="45" spans="1:15" ht="16.5" customHeight="1" x14ac:dyDescent="0.25">
      <c r="A45" s="31">
        <v>11</v>
      </c>
      <c r="B45" s="57" t="s">
        <v>162</v>
      </c>
      <c r="C45" s="41"/>
      <c r="D45" s="39" t="s">
        <v>163</v>
      </c>
      <c r="E45" s="492"/>
      <c r="F45" s="34" t="s">
        <v>164</v>
      </c>
      <c r="G45" s="34" t="s">
        <v>165</v>
      </c>
      <c r="H45" s="492"/>
      <c r="I45" s="34" t="s">
        <v>164</v>
      </c>
      <c r="J45" s="34"/>
      <c r="K45" s="34" t="s">
        <v>4157</v>
      </c>
      <c r="L45" s="492">
        <v>9.84</v>
      </c>
      <c r="M45" s="34" t="s">
        <v>6939</v>
      </c>
      <c r="N45" s="34"/>
      <c r="O45" s="52"/>
    </row>
    <row r="46" spans="1:15" ht="6.95" customHeight="1" x14ac:dyDescent="0.25">
      <c r="A46" s="40"/>
      <c r="B46" s="61"/>
      <c r="C46" s="134"/>
      <c r="D46" s="40"/>
      <c r="E46" s="40"/>
      <c r="F46" s="40"/>
      <c r="G46" s="40"/>
      <c r="H46" s="40"/>
      <c r="I46" s="40"/>
      <c r="J46" s="40"/>
      <c r="K46" s="40"/>
      <c r="L46" s="40"/>
      <c r="M46" s="40"/>
      <c r="N46" s="40"/>
      <c r="O46" s="143"/>
    </row>
    <row r="47" spans="1:15" ht="6.95" customHeight="1" x14ac:dyDescent="0.25">
      <c r="A47" s="31"/>
      <c r="B47" s="56"/>
      <c r="C47" s="34"/>
      <c r="D47" s="34"/>
      <c r="E47" s="34"/>
      <c r="F47" s="34"/>
      <c r="G47" s="34"/>
      <c r="H47" s="34"/>
      <c r="I47" s="34"/>
      <c r="J47" s="34"/>
      <c r="K47" s="34"/>
      <c r="L47" s="34"/>
      <c r="M47" s="34"/>
      <c r="N47" s="34"/>
      <c r="O47" s="52"/>
    </row>
    <row r="48" spans="1:15" x14ac:dyDescent="0.25">
      <c r="A48" s="31">
        <v>12</v>
      </c>
      <c r="B48" s="57" t="s">
        <v>171</v>
      </c>
      <c r="C48" s="41"/>
      <c r="D48" s="34"/>
      <c r="E48" s="34"/>
      <c r="F48" s="34"/>
      <c r="G48" s="34"/>
      <c r="H48" s="34"/>
      <c r="I48" s="34"/>
      <c r="J48" s="34"/>
      <c r="K48" s="34"/>
      <c r="L48" s="34"/>
      <c r="M48" s="34"/>
      <c r="N48" s="34"/>
      <c r="O48" s="52"/>
    </row>
    <row r="49" spans="1:15" ht="19.5" customHeight="1" x14ac:dyDescent="0.25">
      <c r="A49" s="31"/>
      <c r="B49" s="56"/>
      <c r="C49" s="34"/>
      <c r="D49" s="34"/>
      <c r="E49" s="34"/>
      <c r="F49" s="34"/>
      <c r="G49" s="34"/>
      <c r="H49" s="34"/>
      <c r="I49" s="34"/>
      <c r="J49" s="34"/>
      <c r="K49" s="34"/>
      <c r="L49" s="34"/>
      <c r="M49" s="34"/>
      <c r="N49" s="34"/>
      <c r="O49" s="52"/>
    </row>
    <row r="50" spans="1:15" x14ac:dyDescent="0.25">
      <c r="A50" s="31"/>
      <c r="B50" s="56"/>
      <c r="C50" s="34">
        <v>4</v>
      </c>
      <c r="D50" s="34" t="s">
        <v>172</v>
      </c>
      <c r="E50" s="34"/>
      <c r="F50" s="493">
        <v>41</v>
      </c>
      <c r="G50" s="399">
        <f>INDEX(Facility_List,MATCH(D50,Facility_Name,0),1)</f>
        <v>1</v>
      </c>
      <c r="H50" s="34">
        <v>4</v>
      </c>
      <c r="I50" s="34" t="s">
        <v>173</v>
      </c>
      <c r="J50" s="34"/>
      <c r="K50" s="493">
        <v>41</v>
      </c>
      <c r="L50" s="399">
        <f>INDEX(Facility_List,MATCH(I50,Facility_Name,0),1)</f>
        <v>2</v>
      </c>
      <c r="M50" s="34"/>
      <c r="N50" s="34"/>
      <c r="O50" s="52"/>
    </row>
    <row r="51" spans="1:15" ht="2.25" customHeight="1" x14ac:dyDescent="0.25">
      <c r="A51" s="31"/>
      <c r="B51" s="56"/>
      <c r="C51" s="34"/>
      <c r="D51" s="34"/>
      <c r="E51" s="34"/>
      <c r="F51" s="34"/>
      <c r="G51" s="400"/>
      <c r="H51" s="34"/>
      <c r="I51" s="34"/>
      <c r="J51" s="34"/>
      <c r="K51" s="34"/>
      <c r="L51" s="400"/>
      <c r="M51" s="34"/>
      <c r="N51" s="34"/>
      <c r="O51" s="52"/>
    </row>
    <row r="52" spans="1:15" x14ac:dyDescent="0.25">
      <c r="A52" s="31"/>
      <c r="B52" s="56"/>
      <c r="C52" s="34">
        <v>3</v>
      </c>
      <c r="D52" s="34" t="s">
        <v>174</v>
      </c>
      <c r="E52" s="34"/>
      <c r="F52" s="493">
        <v>218</v>
      </c>
      <c r="G52" s="399">
        <f>INDEX(Facility_List,MATCH(D52,Facility_Name,0),1)</f>
        <v>3</v>
      </c>
      <c r="H52" s="34">
        <v>3</v>
      </c>
      <c r="I52" s="34" t="s">
        <v>175</v>
      </c>
      <c r="J52" s="34"/>
      <c r="K52" s="493">
        <v>218</v>
      </c>
      <c r="L52" s="399">
        <f>INDEX(Facility_List,MATCH(I52,Facility_Name,0),1)</f>
        <v>4</v>
      </c>
      <c r="M52" s="34"/>
      <c r="N52" s="34"/>
      <c r="O52" s="52"/>
    </row>
    <row r="53" spans="1:15" ht="3" customHeight="1" x14ac:dyDescent="0.25">
      <c r="A53" s="31"/>
      <c r="B53" s="56"/>
      <c r="C53" s="34"/>
      <c r="D53" s="34"/>
      <c r="E53" s="34"/>
      <c r="F53" s="34"/>
      <c r="G53" s="400"/>
      <c r="H53" s="34"/>
      <c r="I53" s="34"/>
      <c r="J53" s="34"/>
      <c r="K53" s="34"/>
      <c r="L53" s="400"/>
      <c r="M53" s="34"/>
      <c r="N53" s="34"/>
      <c r="O53" s="52"/>
    </row>
    <row r="54" spans="1:15" x14ac:dyDescent="0.25">
      <c r="A54" s="31"/>
      <c r="B54" s="56"/>
      <c r="C54" s="34">
        <v>2</v>
      </c>
      <c r="D54" s="34" t="s">
        <v>176</v>
      </c>
      <c r="E54" s="34"/>
      <c r="F54" s="493"/>
      <c r="G54" s="399">
        <f>INDEX(Facility_List,MATCH(D54,Facility_Name,0),1)</f>
        <v>5</v>
      </c>
      <c r="H54" s="34">
        <v>2</v>
      </c>
      <c r="I54" s="34" t="s">
        <v>177</v>
      </c>
      <c r="J54" s="34"/>
      <c r="K54" s="493"/>
      <c r="L54" s="399">
        <f>INDEX(Facility_List,MATCH(I54,Facility_Name,0),1)</f>
        <v>6</v>
      </c>
      <c r="M54" s="34"/>
      <c r="N54" s="34"/>
      <c r="O54" s="52"/>
    </row>
    <row r="55" spans="1:15" ht="2.25" customHeight="1" x14ac:dyDescent="0.25">
      <c r="A55" s="31"/>
      <c r="B55" s="56"/>
      <c r="C55" s="34"/>
      <c r="D55" s="34"/>
      <c r="E55" s="34"/>
      <c r="F55" s="35"/>
      <c r="G55" s="400"/>
      <c r="H55" s="34"/>
      <c r="I55" s="34"/>
      <c r="J55" s="34"/>
      <c r="K55" s="34"/>
      <c r="L55" s="400"/>
      <c r="M55" s="34"/>
      <c r="N55" s="34"/>
      <c r="O55" s="52"/>
    </row>
    <row r="56" spans="1:15" x14ac:dyDescent="0.25">
      <c r="A56" s="31"/>
      <c r="B56" s="56"/>
      <c r="C56" s="34">
        <v>1</v>
      </c>
      <c r="D56" s="34" t="s">
        <v>178</v>
      </c>
      <c r="E56" s="34"/>
      <c r="F56" s="493">
        <v>184</v>
      </c>
      <c r="G56" s="399">
        <f>INDEX(Facility_List,MATCH(D56,Facility_Name,0),1)</f>
        <v>7</v>
      </c>
      <c r="H56" s="34">
        <v>1</v>
      </c>
      <c r="I56" s="34" t="s">
        <v>179</v>
      </c>
      <c r="J56" s="34"/>
      <c r="K56" s="493">
        <v>184</v>
      </c>
      <c r="L56" s="399">
        <f>INDEX(Facility_List,MATCH(I56,Facility_Name,0),1)</f>
        <v>8</v>
      </c>
      <c r="M56" s="34"/>
      <c r="N56" s="34"/>
      <c r="O56" s="52"/>
    </row>
    <row r="57" spans="1:15" ht="2.25" customHeight="1" x14ac:dyDescent="0.25">
      <c r="A57" s="31"/>
      <c r="B57" s="56"/>
      <c r="C57" s="34"/>
      <c r="D57" s="34"/>
      <c r="E57" s="34"/>
      <c r="F57" s="34"/>
      <c r="G57" s="400"/>
      <c r="H57" s="34"/>
      <c r="I57" s="34"/>
      <c r="J57" s="34"/>
      <c r="K57" s="34"/>
      <c r="L57" s="400"/>
      <c r="M57" s="34"/>
      <c r="N57" s="34"/>
      <c r="O57" s="52"/>
    </row>
    <row r="58" spans="1:15" x14ac:dyDescent="0.25">
      <c r="A58" s="31"/>
      <c r="B58" s="56"/>
      <c r="C58" s="34"/>
      <c r="D58" s="34" t="s">
        <v>180</v>
      </c>
      <c r="E58" s="34"/>
      <c r="F58" s="493"/>
      <c r="G58" s="399">
        <f>INDEX(Facility_List,MATCH(D58,Facility_Name,0),1)</f>
        <v>9</v>
      </c>
      <c r="H58" s="34"/>
      <c r="I58" s="34"/>
      <c r="J58" s="34"/>
      <c r="K58" s="34"/>
      <c r="L58" s="400"/>
      <c r="M58" s="34"/>
      <c r="N58" s="34"/>
      <c r="O58" s="52"/>
    </row>
    <row r="59" spans="1:15" ht="3" customHeight="1" x14ac:dyDescent="0.25">
      <c r="A59" s="31"/>
      <c r="B59" s="56"/>
      <c r="C59" s="34"/>
      <c r="D59" s="34"/>
      <c r="E59" s="34"/>
      <c r="F59" s="34"/>
      <c r="G59" s="400"/>
      <c r="H59" s="34"/>
      <c r="I59" s="34"/>
      <c r="J59" s="34"/>
      <c r="K59" s="34"/>
      <c r="L59" s="400"/>
      <c r="M59" s="34"/>
      <c r="N59" s="34"/>
      <c r="O59" s="52"/>
    </row>
    <row r="60" spans="1:15" x14ac:dyDescent="0.25">
      <c r="A60" s="31"/>
      <c r="B60" s="56"/>
      <c r="C60" s="34"/>
      <c r="D60" s="34" t="s">
        <v>181</v>
      </c>
      <c r="E60" s="34"/>
      <c r="F60" s="493">
        <v>17</v>
      </c>
      <c r="G60" s="399">
        <f>INDEX(Facility_List,MATCH(D60,Facility_Name,0),1)</f>
        <v>10</v>
      </c>
      <c r="H60" s="34"/>
      <c r="I60" s="34" t="s">
        <v>182</v>
      </c>
      <c r="J60" s="34"/>
      <c r="K60" s="493">
        <v>17</v>
      </c>
      <c r="L60" s="399">
        <f>INDEX(Facility_List,MATCH(I60,Facility_Name,0),1)</f>
        <v>11</v>
      </c>
      <c r="M60" s="34"/>
      <c r="N60" s="34"/>
      <c r="O60" s="52"/>
    </row>
    <row r="61" spans="1:15" ht="3" customHeight="1" x14ac:dyDescent="0.25">
      <c r="A61" s="31"/>
      <c r="B61" s="56"/>
      <c r="C61" s="34"/>
      <c r="D61" s="34"/>
      <c r="E61" s="34"/>
      <c r="F61" s="34"/>
      <c r="G61" s="400"/>
      <c r="H61" s="34"/>
      <c r="I61" s="34"/>
      <c r="J61" s="34"/>
      <c r="K61" s="34"/>
      <c r="L61" s="400"/>
      <c r="M61" s="34"/>
      <c r="N61" s="34"/>
      <c r="O61" s="52"/>
    </row>
    <row r="62" spans="1:15" x14ac:dyDescent="0.25">
      <c r="A62" s="31"/>
      <c r="B62" s="56"/>
      <c r="C62" s="34"/>
      <c r="D62" s="34" t="s">
        <v>183</v>
      </c>
      <c r="E62" s="34"/>
      <c r="F62" s="493">
        <v>17</v>
      </c>
      <c r="G62" s="399">
        <f>INDEX(Facility_List,MATCH(D62,Facility_Name,0),1)</f>
        <v>12</v>
      </c>
      <c r="H62" s="34"/>
      <c r="I62" s="34" t="s">
        <v>184</v>
      </c>
      <c r="J62" s="34"/>
      <c r="K62" s="493"/>
      <c r="L62" s="399">
        <f>INDEX(Facility_List,MATCH(I62,Facility_Name,0),1)</f>
        <v>13</v>
      </c>
      <c r="M62" s="34"/>
      <c r="N62" s="34"/>
      <c r="O62" s="52"/>
    </row>
    <row r="63" spans="1:15" ht="3" customHeight="1" x14ac:dyDescent="0.25">
      <c r="A63" s="31"/>
      <c r="B63" s="56"/>
      <c r="C63" s="34"/>
      <c r="D63" s="34"/>
      <c r="E63" s="34"/>
      <c r="F63" s="34"/>
      <c r="G63" s="400"/>
      <c r="H63" s="34"/>
      <c r="I63" s="34"/>
      <c r="J63" s="34"/>
      <c r="K63" s="34"/>
      <c r="L63" s="400"/>
      <c r="M63" s="34"/>
      <c r="N63" s="34"/>
      <c r="O63" s="52"/>
    </row>
    <row r="64" spans="1:15" x14ac:dyDescent="0.25">
      <c r="A64" s="31"/>
      <c r="B64" s="56"/>
      <c r="C64" s="34"/>
      <c r="D64" s="34" t="s">
        <v>185</v>
      </c>
      <c r="E64" s="34"/>
      <c r="F64" s="493">
        <v>4</v>
      </c>
      <c r="G64" s="399">
        <f>INDEX(Facility_List,MATCH(D64,Facility_Name,0),1)</f>
        <v>14</v>
      </c>
      <c r="H64" s="34"/>
      <c r="I64" s="34" t="s">
        <v>186</v>
      </c>
      <c r="J64" s="34"/>
      <c r="K64" s="493">
        <v>1</v>
      </c>
      <c r="L64" s="399">
        <f>INDEX(Facility_List,MATCH(I64,Facility_Name,0),1)</f>
        <v>15</v>
      </c>
      <c r="M64" s="34"/>
      <c r="N64" s="34"/>
      <c r="O64" s="52"/>
    </row>
    <row r="65" spans="1:15" ht="3" customHeight="1" x14ac:dyDescent="0.25">
      <c r="A65" s="31"/>
      <c r="B65" s="56"/>
      <c r="C65" s="34"/>
      <c r="D65" s="34"/>
      <c r="E65" s="34"/>
      <c r="F65" s="34"/>
      <c r="G65" s="400"/>
      <c r="H65" s="34"/>
      <c r="I65" s="34"/>
      <c r="J65" s="34"/>
      <c r="K65" s="34"/>
      <c r="L65" s="400"/>
      <c r="M65" s="34"/>
      <c r="N65" s="34"/>
      <c r="O65" s="52"/>
    </row>
    <row r="66" spans="1:15" ht="12.75" customHeight="1" x14ac:dyDescent="0.25">
      <c r="A66" s="31"/>
      <c r="B66" s="56"/>
      <c r="C66" s="34"/>
      <c r="D66" s="34" t="s">
        <v>187</v>
      </c>
      <c r="E66" s="34"/>
      <c r="F66" s="493">
        <v>1</v>
      </c>
      <c r="G66" s="399">
        <f>INDEX(Facility_List,MATCH(D66,Facility_Name,0),1)</f>
        <v>16</v>
      </c>
      <c r="H66" s="34"/>
      <c r="I66" s="34" t="s">
        <v>188</v>
      </c>
      <c r="J66" s="34"/>
      <c r="K66" s="493">
        <v>1</v>
      </c>
      <c r="L66" s="399">
        <f>INDEX(Facility_List,MATCH(I66,Facility_Name,0),1)</f>
        <v>17</v>
      </c>
      <c r="M66" s="34"/>
      <c r="N66" s="34"/>
      <c r="O66" s="52"/>
    </row>
    <row r="67" spans="1:15" ht="3" customHeight="1" x14ac:dyDescent="0.25">
      <c r="A67" s="31"/>
      <c r="B67" s="56"/>
      <c r="C67" s="34"/>
      <c r="D67" s="34"/>
      <c r="E67" s="34"/>
      <c r="F67" s="34"/>
      <c r="G67" s="400"/>
      <c r="H67" s="34"/>
      <c r="I67" s="34"/>
      <c r="J67" s="34"/>
      <c r="K67" s="34"/>
      <c r="L67" s="400"/>
      <c r="M67" s="34"/>
      <c r="N67" s="34"/>
      <c r="O67" s="52"/>
    </row>
    <row r="68" spans="1:15" ht="12" customHeight="1" x14ac:dyDescent="0.25">
      <c r="A68" s="31"/>
      <c r="B68" s="56"/>
      <c r="C68" s="34"/>
      <c r="D68" s="34" t="s">
        <v>189</v>
      </c>
      <c r="E68" s="34"/>
      <c r="F68" s="493">
        <v>1</v>
      </c>
      <c r="G68" s="399">
        <f>INDEX(Facility_List,MATCH(D68,Facility_Name,0),1)</f>
        <v>18</v>
      </c>
      <c r="H68" s="34"/>
      <c r="I68" s="34" t="s">
        <v>190</v>
      </c>
      <c r="J68" s="34"/>
      <c r="K68" s="493">
        <v>0</v>
      </c>
      <c r="L68" s="399">
        <f>INDEX(Facility_List,MATCH(I68,Facility_Name,0),1)</f>
        <v>19</v>
      </c>
      <c r="M68" s="34"/>
      <c r="N68" s="34"/>
      <c r="O68" s="52"/>
    </row>
    <row r="69" spans="1:15" ht="2.25" customHeight="1" x14ac:dyDescent="0.25">
      <c r="A69" s="31"/>
      <c r="B69" s="56"/>
      <c r="C69" s="34"/>
      <c r="D69" s="34"/>
      <c r="E69" s="34"/>
      <c r="F69" s="34"/>
      <c r="G69" s="400"/>
      <c r="H69" s="34"/>
      <c r="I69" s="34"/>
      <c r="J69" s="34"/>
      <c r="K69" s="34"/>
      <c r="L69" s="400"/>
      <c r="M69" s="34"/>
      <c r="N69" s="34"/>
      <c r="O69" s="52"/>
    </row>
    <row r="70" spans="1:15" x14ac:dyDescent="0.25">
      <c r="A70" s="31"/>
      <c r="B70" s="56"/>
      <c r="C70" s="34"/>
      <c r="D70" s="34" t="s">
        <v>191</v>
      </c>
      <c r="E70" s="34"/>
      <c r="F70" s="493">
        <v>1</v>
      </c>
      <c r="G70" s="399">
        <f>INDEX(Facility_List,MATCH(D70,Facility_Name,0),1)</f>
        <v>20</v>
      </c>
      <c r="H70" s="34"/>
      <c r="I70" s="34" t="s">
        <v>192</v>
      </c>
      <c r="J70" s="34"/>
      <c r="K70" s="493">
        <v>1</v>
      </c>
      <c r="L70" s="399">
        <f>INDEX(Facility_List,MATCH(I70,Facility_Name,0),1)</f>
        <v>21</v>
      </c>
      <c r="M70" s="34"/>
      <c r="N70" s="34"/>
      <c r="O70" s="52"/>
    </row>
    <row r="71" spans="1:15" ht="3" customHeight="1" x14ac:dyDescent="0.25">
      <c r="A71" s="31"/>
      <c r="B71" s="56"/>
      <c r="C71" s="34"/>
      <c r="D71" s="34"/>
      <c r="E71" s="34"/>
      <c r="F71" s="34"/>
      <c r="G71" s="400"/>
      <c r="H71" s="34"/>
      <c r="I71" s="34"/>
      <c r="J71" s="34"/>
      <c r="K71" s="34"/>
      <c r="L71" s="400"/>
      <c r="M71" s="34"/>
      <c r="N71" s="34"/>
      <c r="O71" s="52"/>
    </row>
    <row r="72" spans="1:15" x14ac:dyDescent="0.25">
      <c r="A72" s="31"/>
      <c r="B72" s="56"/>
      <c r="C72" s="34"/>
      <c r="D72" s="34" t="s">
        <v>193</v>
      </c>
      <c r="E72" s="34"/>
      <c r="F72" s="493">
        <v>3</v>
      </c>
      <c r="G72" s="399">
        <f>INDEX(Facility_List,MATCH(D72,Facility_Name,0),1)</f>
        <v>22</v>
      </c>
      <c r="H72" s="34"/>
      <c r="I72" s="34" t="s">
        <v>194</v>
      </c>
      <c r="J72" s="34"/>
      <c r="K72" s="493">
        <v>3</v>
      </c>
      <c r="L72" s="399">
        <f>INDEX(Facility_List,MATCH(I72,Facility_Name,0),1)</f>
        <v>23</v>
      </c>
      <c r="M72" s="34"/>
      <c r="N72" s="34"/>
      <c r="O72" s="52"/>
    </row>
    <row r="73" spans="1:15" ht="2.25" customHeight="1" x14ac:dyDescent="0.25">
      <c r="A73" s="31"/>
      <c r="B73" s="56"/>
      <c r="C73" s="34"/>
      <c r="D73" s="34"/>
      <c r="E73" s="34"/>
      <c r="F73" s="34"/>
      <c r="G73" s="400"/>
      <c r="H73" s="34"/>
      <c r="I73" s="34"/>
      <c r="J73" s="34"/>
      <c r="K73" s="34"/>
      <c r="L73" s="400"/>
      <c r="M73" s="34"/>
      <c r="N73" s="34"/>
      <c r="O73" s="52"/>
    </row>
    <row r="74" spans="1:15" ht="12.75" customHeight="1" x14ac:dyDescent="0.25">
      <c r="A74" s="31"/>
      <c r="B74" s="56"/>
      <c r="C74" s="34"/>
      <c r="D74" s="34" t="s">
        <v>195</v>
      </c>
      <c r="E74" s="34"/>
      <c r="F74" s="493"/>
      <c r="G74" s="399">
        <f>INDEX(Facility_List,MATCH(D74,Facility_Name,0),1)</f>
        <v>24</v>
      </c>
      <c r="H74" s="34"/>
      <c r="I74" s="34" t="s">
        <v>196</v>
      </c>
      <c r="J74" s="34"/>
      <c r="K74" s="493"/>
      <c r="L74" s="399">
        <f>INDEX(Facility_List,MATCH(I74,Facility_Name,0),1)</f>
        <v>25</v>
      </c>
      <c r="M74" s="34"/>
      <c r="N74" s="34"/>
      <c r="O74" s="52"/>
    </row>
    <row r="75" spans="1:15" ht="3.75" customHeight="1" x14ac:dyDescent="0.25">
      <c r="A75" s="31"/>
      <c r="B75" s="56"/>
      <c r="C75" s="34"/>
      <c r="D75" s="34"/>
      <c r="E75" s="34"/>
      <c r="F75" s="34"/>
      <c r="G75" s="400"/>
      <c r="H75" s="34"/>
      <c r="I75" s="34"/>
      <c r="J75" s="34"/>
      <c r="K75" s="34"/>
      <c r="L75" s="400"/>
      <c r="M75" s="34"/>
      <c r="N75" s="34"/>
      <c r="O75" s="52"/>
    </row>
    <row r="76" spans="1:15" x14ac:dyDescent="0.25">
      <c r="A76" s="31"/>
      <c r="B76" s="56"/>
      <c r="C76" s="34"/>
      <c r="D76" s="34" t="s">
        <v>6863</v>
      </c>
      <c r="E76" s="34"/>
      <c r="F76" s="493">
        <v>1</v>
      </c>
      <c r="G76" s="399">
        <f>INDEX(Facility_List,MATCH(D76,Facility_Name,0),1)</f>
        <v>26</v>
      </c>
      <c r="H76" s="34"/>
      <c r="I76" s="34" t="s">
        <v>6864</v>
      </c>
      <c r="J76" s="34"/>
      <c r="K76" s="493">
        <v>1</v>
      </c>
      <c r="L76" s="399">
        <f>INDEX(Facility_List,MATCH(I76,Facility_Name,0),1)</f>
        <v>27</v>
      </c>
      <c r="M76" s="34"/>
      <c r="N76" s="34"/>
      <c r="O76" s="52"/>
    </row>
    <row r="77" spans="1:15" ht="3" customHeight="1" x14ac:dyDescent="0.25">
      <c r="A77" s="31"/>
      <c r="B77" s="56"/>
      <c r="C77" s="34"/>
      <c r="D77" s="34"/>
      <c r="E77" s="34"/>
      <c r="F77" s="34"/>
      <c r="G77" s="400"/>
      <c r="H77" s="34"/>
      <c r="I77" s="34"/>
      <c r="J77" s="34"/>
      <c r="K77" s="34"/>
      <c r="L77" s="400"/>
      <c r="M77" s="34"/>
      <c r="N77" s="34"/>
      <c r="O77" s="52"/>
    </row>
    <row r="78" spans="1:15" x14ac:dyDescent="0.25">
      <c r="A78" s="31"/>
      <c r="B78" s="56"/>
      <c r="C78" s="34"/>
      <c r="D78" s="34" t="s">
        <v>197</v>
      </c>
      <c r="E78" s="34"/>
      <c r="F78" s="493">
        <v>3</v>
      </c>
      <c r="G78" s="399">
        <f>INDEX(Facility_List,MATCH(D78,Facility_Name,0),1)</f>
        <v>28</v>
      </c>
      <c r="H78" s="34"/>
      <c r="I78" s="34" t="s">
        <v>198</v>
      </c>
      <c r="J78" s="34"/>
      <c r="K78" s="493">
        <v>3</v>
      </c>
      <c r="L78" s="399">
        <f>INDEX(Facility_List,MATCH(I78,Facility_Name,0),1)</f>
        <v>29</v>
      </c>
      <c r="M78" s="34"/>
      <c r="N78" s="34"/>
      <c r="O78" s="52"/>
    </row>
    <row r="79" spans="1:15" ht="3" customHeight="1" x14ac:dyDescent="0.25">
      <c r="A79" s="31"/>
      <c r="B79" s="56"/>
      <c r="C79" s="34"/>
      <c r="D79" s="34"/>
      <c r="E79" s="34"/>
      <c r="F79" s="34"/>
      <c r="G79" s="400"/>
      <c r="H79" s="34"/>
      <c r="I79" s="34"/>
      <c r="J79" s="34"/>
      <c r="K79" s="34"/>
      <c r="L79" s="34"/>
      <c r="M79" s="34"/>
      <c r="N79" s="34"/>
      <c r="O79" s="52"/>
    </row>
    <row r="80" spans="1:15" x14ac:dyDescent="0.25">
      <c r="A80" s="31"/>
      <c r="B80" s="56"/>
      <c r="C80" s="34"/>
      <c r="D80" s="34" t="s">
        <v>199</v>
      </c>
      <c r="E80" s="34"/>
      <c r="F80" s="493">
        <v>15</v>
      </c>
      <c r="G80" s="399">
        <f>INDEX(Facility_List,MATCH(D80,Facility_Name,0),1)</f>
        <v>30</v>
      </c>
      <c r="H80" s="34"/>
      <c r="I80" s="34"/>
      <c r="J80" s="34"/>
      <c r="K80" s="34"/>
      <c r="L80" s="34"/>
      <c r="M80" s="34"/>
      <c r="N80" s="34"/>
      <c r="O80" s="52"/>
    </row>
    <row r="81" spans="1:15" ht="6.95" customHeight="1" x14ac:dyDescent="0.25">
      <c r="A81" s="40"/>
      <c r="B81" s="61"/>
      <c r="C81" s="134"/>
      <c r="D81" s="40"/>
      <c r="E81" s="40"/>
      <c r="F81" s="40"/>
      <c r="G81" s="40"/>
      <c r="H81" s="40"/>
      <c r="I81" s="40"/>
      <c r="J81" s="40"/>
      <c r="K81" s="40"/>
      <c r="L81" s="40"/>
      <c r="M81" s="40"/>
      <c r="N81" s="40"/>
      <c r="O81" s="143"/>
    </row>
    <row r="82" spans="1:15" ht="6.95" customHeight="1" x14ac:dyDescent="0.25">
      <c r="A82" s="31"/>
      <c r="B82" s="56"/>
      <c r="C82" s="34"/>
      <c r="D82" s="34"/>
      <c r="E82" s="34"/>
      <c r="F82" s="34"/>
      <c r="G82" s="34"/>
      <c r="H82" s="34"/>
      <c r="I82" s="34"/>
      <c r="J82" s="34"/>
      <c r="K82" s="34"/>
      <c r="L82" s="34"/>
      <c r="M82" s="34"/>
      <c r="N82" s="34"/>
      <c r="O82" s="52"/>
    </row>
    <row r="83" spans="1:15" ht="15" customHeight="1" x14ac:dyDescent="0.25">
      <c r="A83" s="31">
        <v>13</v>
      </c>
      <c r="B83" s="57" t="s">
        <v>200</v>
      </c>
      <c r="C83" s="41"/>
      <c r="D83" s="34"/>
      <c r="E83" s="34"/>
      <c r="F83" s="34"/>
      <c r="G83" s="34"/>
      <c r="H83" s="34"/>
      <c r="I83" s="34"/>
      <c r="J83" s="34"/>
      <c r="K83" s="34"/>
      <c r="L83" s="34"/>
      <c r="M83" s="34"/>
      <c r="N83" s="34"/>
      <c r="O83" s="52"/>
    </row>
    <row r="84" spans="1:15" ht="15" customHeight="1" x14ac:dyDescent="0.25">
      <c r="A84" s="31"/>
      <c r="B84" s="56"/>
      <c r="C84" s="743" t="s">
        <v>200</v>
      </c>
      <c r="D84" s="746" t="s">
        <v>167</v>
      </c>
      <c r="E84" s="747"/>
      <c r="F84" s="748">
        <v>1</v>
      </c>
      <c r="H84" s="761" t="s">
        <v>6940</v>
      </c>
      <c r="I84" s="762"/>
      <c r="J84" s="762"/>
      <c r="N84" s="34"/>
      <c r="O84" s="52"/>
    </row>
    <row r="85" spans="1:15" ht="15" customHeight="1" x14ac:dyDescent="0.25">
      <c r="A85" s="31"/>
      <c r="B85" s="56"/>
      <c r="C85" s="744"/>
      <c r="D85" s="746" t="s">
        <v>168</v>
      </c>
      <c r="E85" s="747"/>
      <c r="F85" s="749"/>
      <c r="H85" s="758" t="s">
        <v>200</v>
      </c>
      <c r="I85" s="155" t="s">
        <v>167</v>
      </c>
      <c r="J85" s="748">
        <v>1</v>
      </c>
      <c r="N85" s="152"/>
      <c r="O85" s="52"/>
    </row>
    <row r="86" spans="1:15" ht="15" customHeight="1" x14ac:dyDescent="0.25">
      <c r="A86" s="31"/>
      <c r="B86" s="56"/>
      <c r="F86" s="160"/>
      <c r="H86" s="758"/>
      <c r="I86" s="155" t="s">
        <v>168</v>
      </c>
      <c r="J86" s="749"/>
      <c r="O86" s="52"/>
    </row>
    <row r="87" spans="1:15" ht="15" customHeight="1" x14ac:dyDescent="0.25">
      <c r="A87" s="31"/>
      <c r="B87" s="56"/>
      <c r="G87" s="160"/>
      <c r="H87" s="34"/>
      <c r="I87" s="34"/>
      <c r="J87" s="34"/>
      <c r="N87" s="34"/>
      <c r="O87" s="52"/>
    </row>
    <row r="88" spans="1:15" ht="15" customHeight="1" x14ac:dyDescent="0.25">
      <c r="A88" s="31"/>
      <c r="B88" s="58" t="s">
        <v>6451</v>
      </c>
      <c r="C88" s="38"/>
      <c r="D88" s="750">
        <v>500</v>
      </c>
      <c r="E88" s="751"/>
      <c r="F88" s="752"/>
      <c r="G88" s="34"/>
      <c r="H88" s="761" t="s">
        <v>6454</v>
      </c>
      <c r="I88" s="762"/>
      <c r="J88" s="762"/>
      <c r="N88" s="34"/>
      <c r="O88" s="52"/>
    </row>
    <row r="89" spans="1:15" ht="15" customHeight="1" x14ac:dyDescent="0.25">
      <c r="A89" s="31"/>
      <c r="B89" s="56"/>
      <c r="C89" s="34"/>
      <c r="D89" s="161"/>
      <c r="E89" s="162"/>
      <c r="F89" s="163"/>
      <c r="G89" s="34"/>
      <c r="H89" s="758" t="s">
        <v>200</v>
      </c>
      <c r="I89" s="155" t="s">
        <v>167</v>
      </c>
      <c r="J89" s="748">
        <v>1</v>
      </c>
      <c r="N89" s="34"/>
      <c r="O89" s="52"/>
    </row>
    <row r="90" spans="1:15" ht="15" customHeight="1" x14ac:dyDescent="0.25">
      <c r="A90" s="31"/>
      <c r="B90" s="56"/>
      <c r="C90" s="34"/>
      <c r="D90" s="161"/>
      <c r="E90" s="162"/>
      <c r="F90" s="163"/>
      <c r="G90" s="34"/>
      <c r="H90" s="758"/>
      <c r="I90" s="155" t="s">
        <v>168</v>
      </c>
      <c r="J90" s="749"/>
      <c r="N90" s="34"/>
      <c r="O90" s="52"/>
    </row>
    <row r="91" spans="1:15" ht="6.95" customHeight="1" x14ac:dyDescent="0.25">
      <c r="A91" s="31"/>
      <c r="B91" s="56"/>
      <c r="C91" s="34"/>
      <c r="D91" s="34"/>
      <c r="E91" s="34"/>
      <c r="F91" s="34"/>
      <c r="G91" s="34"/>
      <c r="H91" s="34"/>
      <c r="I91" s="34"/>
      <c r="J91" s="34"/>
      <c r="K91" s="34"/>
      <c r="L91" s="34"/>
      <c r="M91" s="34"/>
      <c r="N91" s="34"/>
      <c r="O91" s="52"/>
    </row>
    <row r="92" spans="1:15" ht="6.95" customHeight="1" x14ac:dyDescent="0.25">
      <c r="A92" s="29"/>
      <c r="B92" s="60"/>
      <c r="C92" s="33"/>
      <c r="D92" s="33"/>
      <c r="E92" s="33"/>
      <c r="F92" s="33"/>
      <c r="G92" s="33"/>
      <c r="H92" s="33"/>
      <c r="I92" s="33"/>
      <c r="J92" s="33"/>
      <c r="K92" s="33"/>
      <c r="L92" s="33"/>
      <c r="M92" s="33"/>
      <c r="N92" s="33"/>
      <c r="O92" s="142"/>
    </row>
    <row r="93" spans="1:15" ht="15" customHeight="1" x14ac:dyDescent="0.25">
      <c r="A93" s="31">
        <v>14</v>
      </c>
      <c r="B93" s="57" t="s">
        <v>201</v>
      </c>
      <c r="C93" s="34"/>
      <c r="D93" s="160"/>
      <c r="E93" s="160"/>
      <c r="F93" s="160"/>
      <c r="G93" s="160"/>
      <c r="H93" s="34"/>
      <c r="I93" s="34"/>
      <c r="J93" s="34"/>
      <c r="K93" s="34"/>
      <c r="L93" s="34"/>
      <c r="M93" s="34"/>
      <c r="N93" s="34"/>
      <c r="O93" s="52"/>
    </row>
    <row r="94" spans="1:15" ht="15" customHeight="1" x14ac:dyDescent="0.25">
      <c r="A94" s="31"/>
      <c r="B94" s="56"/>
      <c r="C94" s="743" t="s">
        <v>6024</v>
      </c>
      <c r="D94" s="746" t="s">
        <v>167</v>
      </c>
      <c r="E94" s="747"/>
      <c r="F94" s="748">
        <v>1</v>
      </c>
      <c r="H94" s="761" t="s">
        <v>6455</v>
      </c>
      <c r="I94" s="762"/>
      <c r="J94" s="762"/>
      <c r="O94" s="52"/>
    </row>
    <row r="95" spans="1:15" ht="15" customHeight="1" x14ac:dyDescent="0.25">
      <c r="A95" s="31"/>
      <c r="B95" s="56"/>
      <c r="C95" s="744"/>
      <c r="D95" s="746" t="s">
        <v>168</v>
      </c>
      <c r="E95" s="747"/>
      <c r="F95" s="749"/>
      <c r="H95" s="758" t="s">
        <v>6024</v>
      </c>
      <c r="I95" s="155" t="s">
        <v>167</v>
      </c>
      <c r="J95" s="748">
        <v>0</v>
      </c>
      <c r="O95" s="52"/>
    </row>
    <row r="96" spans="1:15" ht="15" customHeight="1" x14ac:dyDescent="0.25">
      <c r="A96" s="31"/>
      <c r="B96" s="56"/>
      <c r="F96" s="160"/>
      <c r="H96" s="758"/>
      <c r="I96" s="155" t="s">
        <v>168</v>
      </c>
      <c r="J96" s="749"/>
      <c r="O96" s="52"/>
    </row>
    <row r="97" spans="1:16" ht="6.95" customHeight="1" x14ac:dyDescent="0.25">
      <c r="A97" s="31"/>
      <c r="B97" s="56"/>
      <c r="C97" s="34"/>
      <c r="D97" s="34"/>
      <c r="E97" s="34"/>
      <c r="F97" s="34"/>
      <c r="G97" s="34"/>
      <c r="H97" s="34"/>
      <c r="I97" s="34"/>
      <c r="J97" s="34"/>
      <c r="K97" s="34"/>
      <c r="L97" s="34"/>
      <c r="M97" s="34"/>
      <c r="N97" s="34"/>
      <c r="O97" s="52"/>
    </row>
    <row r="98" spans="1:16" ht="6.95" customHeight="1" x14ac:dyDescent="0.25">
      <c r="A98" s="29"/>
      <c r="B98" s="60"/>
      <c r="C98" s="33"/>
      <c r="D98" s="33"/>
      <c r="E98" s="33"/>
      <c r="F98" s="33"/>
      <c r="G98" s="33"/>
      <c r="H98" s="33"/>
      <c r="I98" s="33"/>
      <c r="J98" s="33"/>
      <c r="K98" s="33"/>
      <c r="L98" s="33"/>
      <c r="M98" s="33"/>
      <c r="N98" s="33"/>
      <c r="O98" s="142"/>
    </row>
    <row r="99" spans="1:16" ht="15" customHeight="1" x14ac:dyDescent="0.25">
      <c r="A99" s="31">
        <v>15</v>
      </c>
      <c r="B99" s="57" t="s">
        <v>202</v>
      </c>
      <c r="C99" s="41"/>
      <c r="D99" s="34"/>
      <c r="E99" s="34"/>
      <c r="F99" s="34"/>
      <c r="G99" s="34"/>
      <c r="H99" s="34"/>
      <c r="L99" s="34"/>
      <c r="M99" s="34"/>
      <c r="N99" s="34"/>
      <c r="O99" s="52"/>
    </row>
    <row r="100" spans="1:16" ht="15" customHeight="1" x14ac:dyDescent="0.25">
      <c r="A100" s="31"/>
      <c r="B100" s="56"/>
      <c r="C100" s="743" t="s">
        <v>6245</v>
      </c>
      <c r="D100" s="431" t="s">
        <v>6026</v>
      </c>
      <c r="E100" s="431" t="s">
        <v>6456</v>
      </c>
      <c r="F100" s="431" t="s">
        <v>6941</v>
      </c>
      <c r="G100" s="431" t="s">
        <v>205</v>
      </c>
      <c r="H100" s="34"/>
      <c r="I100" s="34"/>
      <c r="J100" s="760" t="s">
        <v>206</v>
      </c>
      <c r="K100" s="760"/>
      <c r="O100" s="52"/>
    </row>
    <row r="101" spans="1:16" ht="15" customHeight="1" x14ac:dyDescent="0.25">
      <c r="A101" s="31"/>
      <c r="B101" s="157">
        <f>SUM(PRODUCT(D101,1),PRODUCT(E101,2),PRODUCT(F101,3),PRODUCT(G101,4))</f>
        <v>1</v>
      </c>
      <c r="C101" s="744"/>
      <c r="D101" s="491">
        <v>1</v>
      </c>
      <c r="E101" s="491">
        <v>0</v>
      </c>
      <c r="F101" s="491">
        <v>0</v>
      </c>
      <c r="G101" s="491">
        <v>0</v>
      </c>
      <c r="H101" s="34"/>
      <c r="I101" s="759" t="s">
        <v>202</v>
      </c>
      <c r="J101" s="155" t="s">
        <v>6452</v>
      </c>
      <c r="K101" s="748">
        <v>1</v>
      </c>
      <c r="O101" s="52"/>
    </row>
    <row r="102" spans="1:16" ht="15" customHeight="1" x14ac:dyDescent="0.25">
      <c r="A102" s="31"/>
      <c r="B102" s="164"/>
      <c r="C102" s="152"/>
      <c r="D102" s="152"/>
      <c r="E102" s="152"/>
      <c r="F102" s="152"/>
      <c r="G102" s="152"/>
      <c r="H102" s="152"/>
      <c r="I102" s="759"/>
      <c r="J102" s="155" t="s">
        <v>6453</v>
      </c>
      <c r="K102" s="749"/>
      <c r="O102" s="52"/>
    </row>
    <row r="103" spans="1:16" ht="6.95" customHeight="1" x14ac:dyDescent="0.25">
      <c r="A103" s="31"/>
      <c r="B103" s="56"/>
      <c r="C103" s="34"/>
      <c r="D103" s="34"/>
      <c r="E103" s="34"/>
      <c r="F103" s="34"/>
      <c r="G103" s="34"/>
      <c r="H103" s="34"/>
      <c r="I103" s="34"/>
      <c r="J103" s="34"/>
      <c r="K103" s="34"/>
      <c r="L103" s="34"/>
      <c r="M103" s="34"/>
      <c r="N103" s="34"/>
      <c r="O103" s="52"/>
    </row>
    <row r="104" spans="1:16" ht="6.95" customHeight="1" x14ac:dyDescent="0.25">
      <c r="A104" s="29"/>
      <c r="B104" s="60"/>
      <c r="C104" s="33"/>
      <c r="D104" s="33"/>
      <c r="E104" s="33"/>
      <c r="F104" s="33"/>
      <c r="G104" s="33"/>
      <c r="H104" s="33"/>
      <c r="I104" s="33"/>
      <c r="J104" s="33"/>
      <c r="K104" s="33"/>
      <c r="L104" s="33"/>
      <c r="M104" s="33"/>
      <c r="N104" s="33"/>
      <c r="O104" s="142"/>
    </row>
    <row r="105" spans="1:16" ht="17.100000000000001" customHeight="1" x14ac:dyDescent="0.25">
      <c r="A105" s="31">
        <v>16</v>
      </c>
      <c r="B105" s="57" t="s">
        <v>6942</v>
      </c>
      <c r="C105" s="152"/>
      <c r="D105" s="152"/>
      <c r="E105" s="152"/>
      <c r="F105" s="152"/>
      <c r="G105" s="152"/>
      <c r="H105" s="152"/>
      <c r="I105" s="152"/>
      <c r="J105" s="34"/>
      <c r="K105" s="34"/>
      <c r="L105" s="34"/>
      <c r="M105" s="34"/>
      <c r="N105" s="34"/>
      <c r="O105" s="52"/>
    </row>
    <row r="106" spans="1:16" ht="17.100000000000001" customHeight="1" x14ac:dyDescent="0.25">
      <c r="A106" s="34"/>
      <c r="B106" s="56"/>
      <c r="C106" s="743" t="s">
        <v>207</v>
      </c>
      <c r="D106" s="155" t="s">
        <v>167</v>
      </c>
      <c r="E106" s="748">
        <v>1</v>
      </c>
      <c r="F106" s="34"/>
      <c r="G106" s="34"/>
      <c r="H106" s="760" t="s">
        <v>206</v>
      </c>
      <c r="I106" s="760"/>
      <c r="M106" s="34"/>
      <c r="N106" s="34"/>
      <c r="O106" s="52"/>
    </row>
    <row r="107" spans="1:16" ht="17.100000000000001" customHeight="1" x14ac:dyDescent="0.25">
      <c r="A107" s="34"/>
      <c r="B107" s="56"/>
      <c r="C107" s="744"/>
      <c r="D107" s="155" t="s">
        <v>168</v>
      </c>
      <c r="E107" s="749"/>
      <c r="F107" s="34"/>
      <c r="G107" s="758" t="s">
        <v>207</v>
      </c>
      <c r="H107" s="155" t="s">
        <v>6452</v>
      </c>
      <c r="I107" s="748">
        <v>1</v>
      </c>
      <c r="M107" s="34"/>
      <c r="N107" s="34"/>
      <c r="O107" s="52"/>
    </row>
    <row r="108" spans="1:16" ht="17.100000000000001" customHeight="1" x14ac:dyDescent="0.25">
      <c r="A108" s="34"/>
      <c r="B108" s="56"/>
      <c r="C108" s="33"/>
      <c r="D108" s="33"/>
      <c r="E108" s="34"/>
      <c r="F108" s="34"/>
      <c r="G108" s="758"/>
      <c r="H108" s="155" t="s">
        <v>6453</v>
      </c>
      <c r="I108" s="749"/>
      <c r="M108" s="34"/>
      <c r="N108" s="34"/>
      <c r="O108" s="52"/>
    </row>
    <row r="109" spans="1:16" ht="15" customHeight="1" thickBot="1" x14ac:dyDescent="0.3">
      <c r="B109" s="140"/>
      <c r="C109" s="141"/>
      <c r="D109" s="141"/>
      <c r="E109" s="141"/>
      <c r="F109" s="141"/>
      <c r="G109" s="141"/>
      <c r="H109" s="141"/>
      <c r="I109" s="141"/>
      <c r="J109" s="141"/>
      <c r="K109" s="141"/>
      <c r="L109" s="141"/>
      <c r="M109" s="141"/>
      <c r="N109" s="141"/>
      <c r="O109" s="59"/>
    </row>
    <row r="110" spans="1:16" ht="15" x14ac:dyDescent="0.25">
      <c r="J110" s="152"/>
      <c r="K110" s="152"/>
      <c r="L110" s="152"/>
      <c r="M110" s="152"/>
    </row>
    <row r="111" spans="1:16" ht="16.5" x14ac:dyDescent="0.25">
      <c r="E111"/>
      <c r="F111"/>
      <c r="L111" s="152"/>
      <c r="M111" s="757" t="s">
        <v>4169</v>
      </c>
      <c r="N111" s="757"/>
      <c r="O111" s="757"/>
      <c r="P111" s="757"/>
    </row>
    <row r="112" spans="1:16" ht="16.5" x14ac:dyDescent="0.25">
      <c r="M112" s="753" t="s">
        <v>4170</v>
      </c>
      <c r="N112" s="753"/>
      <c r="O112" s="754"/>
      <c r="P112" s="63" t="s">
        <v>7829</v>
      </c>
    </row>
    <row r="113" spans="13:16" ht="15" customHeight="1" x14ac:dyDescent="0.25">
      <c r="M113" s="755" t="s">
        <v>4171</v>
      </c>
      <c r="N113" s="755"/>
      <c r="O113" s="756"/>
      <c r="P113" s="63">
        <v>7</v>
      </c>
    </row>
    <row r="114" spans="13:16" ht="16.5" x14ac:dyDescent="0.25">
      <c r="M114" s="158" t="s">
        <v>4172</v>
      </c>
      <c r="N114" s="158"/>
      <c r="O114" s="159"/>
      <c r="P114" s="614">
        <v>41768</v>
      </c>
    </row>
    <row r="115" spans="13:16" ht="15" x14ac:dyDescent="0.25">
      <c r="M115" s="152"/>
      <c r="N115" s="152"/>
    </row>
    <row r="116" spans="13:16" ht="15" x14ac:dyDescent="0.25">
      <c r="M116" s="152"/>
      <c r="N116" s="152"/>
    </row>
    <row r="117" spans="13:16" ht="15" x14ac:dyDescent="0.25">
      <c r="N117" s="152"/>
    </row>
  </sheetData>
  <sheetProtection password="93C8" sheet="1" scenarios="1" selectLockedCells="1"/>
  <mergeCells count="54">
    <mergeCell ref="J89:J90"/>
    <mergeCell ref="H84:J84"/>
    <mergeCell ref="D84:E84"/>
    <mergeCell ref="F84:F85"/>
    <mergeCell ref="H85:H86"/>
    <mergeCell ref="J85:J86"/>
    <mergeCell ref="H88:J88"/>
    <mergeCell ref="H89:H90"/>
    <mergeCell ref="B1:N1"/>
    <mergeCell ref="B2:N2"/>
    <mergeCell ref="B3:N3"/>
    <mergeCell ref="B4:N4"/>
    <mergeCell ref="K8:L8"/>
    <mergeCell ref="G6:H6"/>
    <mergeCell ref="E8:G8"/>
    <mergeCell ref="B24:B25"/>
    <mergeCell ref="C42:C43"/>
    <mergeCell ref="J42:J43"/>
    <mergeCell ref="J41:M41"/>
    <mergeCell ref="D85:E85"/>
    <mergeCell ref="I31:J31"/>
    <mergeCell ref="D33:J33"/>
    <mergeCell ref="I36:J36"/>
    <mergeCell ref="G35:H35"/>
    <mergeCell ref="B35:C35"/>
    <mergeCell ref="K9:L9"/>
    <mergeCell ref="D19:M19"/>
    <mergeCell ref="H13:L13"/>
    <mergeCell ref="H15:L15"/>
    <mergeCell ref="E9:G9"/>
    <mergeCell ref="D17:E17"/>
    <mergeCell ref="I17:J17"/>
    <mergeCell ref="J100:K100"/>
    <mergeCell ref="H95:H96"/>
    <mergeCell ref="J95:J96"/>
    <mergeCell ref="H94:J94"/>
    <mergeCell ref="D94:E94"/>
    <mergeCell ref="F94:F95"/>
    <mergeCell ref="M112:O112"/>
    <mergeCell ref="M113:O113"/>
    <mergeCell ref="M111:P111"/>
    <mergeCell ref="G107:G108"/>
    <mergeCell ref="I101:I102"/>
    <mergeCell ref="H106:I106"/>
    <mergeCell ref="I107:I108"/>
    <mergeCell ref="K101:K102"/>
    <mergeCell ref="C100:C101"/>
    <mergeCell ref="C84:C85"/>
    <mergeCell ref="C94:C95"/>
    <mergeCell ref="C106:C107"/>
    <mergeCell ref="D36:E36"/>
    <mergeCell ref="D95:E95"/>
    <mergeCell ref="E106:E107"/>
    <mergeCell ref="D88:F88"/>
  </mergeCells>
  <conditionalFormatting sqref="I31 I17">
    <cfRule type="expression" dxfId="686" priority="42">
      <formula>IF(LEN(Selected_School_ID)&lt;&gt;11,TRUE,FALSE)</formula>
    </cfRule>
  </conditionalFormatting>
  <conditionalFormatting sqref="J41:M41">
    <cfRule type="expression" dxfId="685" priority="30">
      <formula>IF(AND(Selected_LandOwnership=1,Selected_LandType&lt;1),TRUE,FALSE)</formula>
    </cfRule>
  </conditionalFormatting>
  <conditionalFormatting sqref="H107">
    <cfRule type="expression" dxfId="684" priority="29">
      <formula>IF(I107=1,TRUE,FALSE)</formula>
    </cfRule>
  </conditionalFormatting>
  <conditionalFormatting sqref="H108 I96 J102">
    <cfRule type="expression" dxfId="683" priority="28">
      <formula>IF(I95=0,TRUE,FALSE)</formula>
    </cfRule>
  </conditionalFormatting>
  <conditionalFormatting sqref="J101">
    <cfRule type="expression" dxfId="682" priority="24">
      <formula>IF(K101=1,TRUE,FALSE)</formula>
    </cfRule>
  </conditionalFormatting>
  <conditionalFormatting sqref="D42:H42 K42:M42 D100:G100 C24:N24">
    <cfRule type="expression" dxfId="681" priority="23">
      <formula>IF(C25=1,TRUE,FALSE)</formula>
    </cfRule>
  </conditionalFormatting>
  <conditionalFormatting sqref="I95">
    <cfRule type="expression" dxfId="680" priority="21">
      <formula>IF(J95=1,TRUE,FALSE)</formula>
    </cfRule>
  </conditionalFormatting>
  <conditionalFormatting sqref="D94">
    <cfRule type="expression" dxfId="679" priority="20">
      <formula>IF(F94=1,TRUE,FALSE)</formula>
    </cfRule>
  </conditionalFormatting>
  <conditionalFormatting sqref="D95">
    <cfRule type="expression" dxfId="678" priority="19">
      <formula>IF(F94=0,TRUE,FALSE)</formula>
    </cfRule>
  </conditionalFormatting>
  <conditionalFormatting sqref="D106">
    <cfRule type="expression" dxfId="677" priority="18">
      <formula>IF(E106=1,TRUE,FALSE)</formula>
    </cfRule>
  </conditionalFormatting>
  <conditionalFormatting sqref="D107">
    <cfRule type="expression" dxfId="676" priority="16">
      <formula>IF(E106=0,TRUE,FALSE)</formula>
    </cfRule>
  </conditionalFormatting>
  <conditionalFormatting sqref="I85">
    <cfRule type="expression" dxfId="675" priority="15">
      <formula>IF(J85=1,TRUE,FALSE)</formula>
    </cfRule>
  </conditionalFormatting>
  <conditionalFormatting sqref="I86">
    <cfRule type="expression" dxfId="674" priority="14">
      <formula>IF(J85=0,TRUE,FALSE)</formula>
    </cfRule>
  </conditionalFormatting>
  <conditionalFormatting sqref="D84">
    <cfRule type="expression" dxfId="673" priority="13">
      <formula>IF(F84=1,TRUE,FALSE)</formula>
    </cfRule>
  </conditionalFormatting>
  <conditionalFormatting sqref="D85">
    <cfRule type="expression" dxfId="672" priority="11">
      <formula>IF(F84=0,TRUE,FALSE)</formula>
    </cfRule>
  </conditionalFormatting>
  <conditionalFormatting sqref="I89">
    <cfRule type="expression" dxfId="671" priority="10">
      <formula>IF(J89=1,TRUE,FALSE)</formula>
    </cfRule>
  </conditionalFormatting>
  <conditionalFormatting sqref="I90">
    <cfRule type="expression" dxfId="670" priority="6">
      <formula>IF(J89=0,TRUE,FALSE)</formula>
    </cfRule>
  </conditionalFormatting>
  <conditionalFormatting sqref="D35">
    <cfRule type="expression" dxfId="669" priority="45">
      <formula>IF(D36=1,TRUE,FALSE)</formula>
    </cfRule>
  </conditionalFormatting>
  <conditionalFormatting sqref="E35">
    <cfRule type="expression" dxfId="668" priority="55">
      <formula>IF(D36=2,TRUE,FALSE)</formula>
    </cfRule>
  </conditionalFormatting>
  <conditionalFormatting sqref="I35">
    <cfRule type="expression" dxfId="667" priority="5">
      <formula>IF(I36=1,TRUE,FALSE)</formula>
    </cfRule>
  </conditionalFormatting>
  <conditionalFormatting sqref="J35">
    <cfRule type="expression" dxfId="666" priority="4">
      <formula>IF(I36=0,TRUE,FALSE)</formula>
    </cfRule>
  </conditionalFormatting>
  <conditionalFormatting sqref="D94">
    <cfRule type="expression" dxfId="665" priority="3">
      <formula>IF(F94=1,TRUE,FALSE)</formula>
    </cfRule>
  </conditionalFormatting>
  <conditionalFormatting sqref="D95">
    <cfRule type="expression" dxfId="664" priority="2">
      <formula>IF(F94=0,TRUE,FALSE)</formula>
    </cfRule>
  </conditionalFormatting>
  <conditionalFormatting sqref="F35:J36 J87:J114 L1:P114 K37:K114 J37:J85 F1:K34 F37:I114 A1:E114">
    <cfRule type="expression" dxfId="663" priority="56">
      <formula>IF(CELL("protect",A1)=0,TRUE,FALSE)</formula>
    </cfRule>
  </conditionalFormatting>
  <dataValidations xWindow="333" yWindow="346" count="32">
    <dataValidation type="whole" allowBlank="1" showErrorMessage="1" errorTitle="Invalid Value" error="Please Fill Value_x000a_ 1= Yes_x000a_ 0 = No" prompt="Please Fill Value 1 or 0 _x000a_eg. 1 = Yes_x000a_eg. 0 = No" sqref="I36 F84:F85 F94:F95 E106:E107 K101:K102 C25:N25">
      <formula1>0</formula1>
      <formula2>1</formula2>
    </dataValidation>
    <dataValidation type="whole" allowBlank="1" showInputMessage="1" showErrorMessage="1" errorTitle="Invalid Value" error="1.Number Value_x000d__x000a_2. No Floating Point Value_x000d__x000a_3.Maximum Number of Allowable Value Exceed!" prompt="Please Fill Value between 0 to 9billions" sqref="D89:F90">
      <formula1>0</formula1>
      <formula2>9000000000</formula2>
    </dataValidation>
    <dataValidation type="whole" allowBlank="1" showInputMessage="1" showErrorMessage="1" errorTitle="Invalid Value" error="1.Number Value _x000a_2. No Floating Point Value_x000a_3.Maximum Number of Allowable Value Exceed!" prompt="Please Fill Value between 0 to 20thousands." sqref="K50 F50">
      <formula1>0</formula1>
      <formula2>20000</formula2>
    </dataValidation>
    <dataValidation type="date" operator="lessThanOrEqual" allowBlank="1" showInputMessage="1" showErrorMessage="1" errorTitle="Invalid Date" error="1.Please Entry Current or Old Date_x000a_2.Invalid Date Format" sqref="P114">
      <formula1>TodayDate</formula1>
    </dataValidation>
    <dataValidation type="whole" allowBlank="1" showErrorMessage="1" errorTitle="Invalid Value" error="1.Number Value _x000a_2. No Floating Point Value_x000a_3.Maximum Number of Allowable Value Exceed!" prompt="Please Fill Value between 0 to 20thousands." sqref="K56 F52 K52 K54 K60 K62 F56 F58 F60 F62 F54 F66 F68 F70 F80 F78 F76 F74 F72">
      <formula1>0</formula1>
      <formula2>20000</formula2>
    </dataValidation>
    <dataValidation type="whole" allowBlank="1" showErrorMessage="1" errorTitle="Invalid Value" error="Please Fill Value_x000a_ 1= Yes_x000a_ 0 = No" prompt="Please Fill Value 1 to choose or mark_x000a_eg. 1 = Yes, Select, Mark_x000a_" sqref="D101:G101 D43:H43">
      <formula1>0</formula1>
      <formula2>1</formula2>
    </dataValidation>
    <dataValidation type="whole" allowBlank="1" showErrorMessage="1" errorTitle="Invalid Value" error="Please Fill Value 1 or 0_x000d__x000a_eg. 1 = Yes_x000d__x000a_eg. 0 = No" prompt="Please Fill Value 1 or 0_x000d__x000a_eg. 1 = Yes_x000d__x000a_eg. 0 = No" sqref="J96 J90 I108">
      <formula1>0</formula1>
      <formula2>1</formula2>
    </dataValidation>
    <dataValidation type="whole" allowBlank="1" showInputMessage="1" showErrorMessage="1" errorTitle="Invalid Value" error="1.0to20000_x000d__x000a_2.Number Value _x000d__x000a_3. No Floating Point Value_x000d__x000a_4.Maximum Number of Allowable Value Exceed!" sqref="F64">
      <formula1>0</formula1>
      <formula2>20000</formula2>
    </dataValidation>
    <dataValidation type="decimal" allowBlank="1" showInputMessage="1" showErrorMessage="1" errorTitle="Large Distance" error="Maximum Number of Allowable Distance Exceed!" prompt="Please Fill Value between 0 to 2thousands." sqref="D39">
      <formula1>0</formula1>
      <formula2>2000</formula2>
    </dataValidation>
    <dataValidation type="decimal" allowBlank="1" showInputMessage="1" showErrorMessage="1" errorTitle="Invalid Width" error="1.Number Value _x000a_2.Maximum Number of Allowable Width Exceed!" prompt="Please Fill Value between 0 to 5 thousands." sqref="L45 H45">
      <formula1>0</formula1>
      <formula2>5000</formula2>
    </dataValidation>
    <dataValidation type="decimal" allowBlank="1" showInputMessage="1" showErrorMessage="1" errorTitle="Invalid Length" error="1.Number Value _x000a_2.Maximum Number of Allowable Length Exceed!" prompt="Please Fill Value between 0 to 5 thousands." sqref="E45">
      <formula1>0</formula1>
      <formula2>5000</formula2>
    </dataValidation>
    <dataValidation type="custom" allowBlank="1" showInputMessage="1" showErrorMessage="1" errorTitle="Invalid School ID" error="1. Total 2 Digits - School(2Digits)_x000a_2. Numberical Format_x000a_3. Unique School ID" prompt="2 digits SchoolID" sqref="F17">
      <formula1>AND(ISNUMBER(VALUE(F17)),LEN(F17)=2)</formula1>
    </dataValidation>
    <dataValidation type="whole" allowBlank="1" showInputMessage="1" showErrorMessage="1" errorTitle="Invalid Value" error="Please Fill Value 1 or 0 _x000a_eg. 1 = One Shift_x000a_eg. 2 = Two Shift" prompt="Please Fill Value 1 or 0 _x000a_eg. 1 = One Shift_x000a_eg. 2 = Two Shift" sqref="D36:E36">
      <formula1>1</formula1>
      <formula2>2</formula2>
    </dataValidation>
    <dataValidation type="whole" allowBlank="1" showInputMessage="1" showErrorMessage="1" errorTitle="Invalid Value" error="Leave Cell Zero (Nil)" sqref="J86">
      <formula1>0</formula1>
      <formula2>0</formula2>
    </dataValidation>
    <dataValidation type="whole" allowBlank="1" showInputMessage="1" showErrorMessage="1" errorTitle="Invalid Value" error="Leave Cell Zero (Nil)" sqref="K74">
      <formula1>0</formula1>
      <formula2>0</formula2>
    </dataValidation>
    <dataValidation type="whole" allowBlank="1" showInputMessage="1" showErrorMessage="1" errorTitle="Invalid Value" error="Please Fill Value 1 or 0_x000d__x000a_eg. 1 = Yes_x000d__x000a_eg. 0 = No" prompt="Please Fill Value 1 or 0_x000d__x000a_eg. 1 = Yes_x000d__x000a_eg. 0 = No" sqref="K43">
      <formula1>0</formula1>
      <formula2>1</formula2>
    </dataValidation>
    <dataValidation type="whole" allowBlank="1" showInputMessage="1" showErrorMessage="1" errorTitle="Invalid Value" error="Please Fill Value 1 or 0_x000d__x000a_eg. 1 = Yes_x000d__x000a_eg. 0 = No" prompt="Please Fill Value 1 or 0_x000d__x000a_eg. 1 = Yes_x000d__x000a_eg. 0 = No" sqref="L43">
      <formula1>0</formula1>
      <formula2>1</formula2>
    </dataValidation>
    <dataValidation type="whole" allowBlank="1" showInputMessage="1" showErrorMessage="1" errorTitle="Invalid Value" error="Please Fill Value 1 or 0_x000d__x000a_eg. 1 = Yes_x000d__x000a_eg. 0 = No" prompt="Please Fill Value 1 or 0_x000d__x000a_eg. 1 = Yes_x000d__x000a_eg. 0 = No" sqref="M43">
      <formula1>0</formula1>
      <formula2>1</formula2>
    </dataValidation>
    <dataValidation type="whole" allowBlank="1" showInputMessage="1" showErrorMessage="1" errorTitle="Invalid Value" error="Please Fill Value 1 or 0_x000d__x000a_eg. 1 = Yes_x000d__x000a_eg. 0 = No" prompt="Please Fill Value 1 or 0_x000d__x000a_eg. 1 = Yes_x000d__x000a_eg. 0 = No" sqref="J85">
      <formula1>0</formula1>
      <formula2>1</formula2>
    </dataValidation>
    <dataValidation type="whole" allowBlank="1" showInputMessage="1" showErrorMessage="1" errorTitle="Invalid Value" error="Please Fill Value 1 or 0_x000d__x000a_eg. 1 = Yes_x000d__x000a_eg. 0 = No" prompt="Please Fill Value 1 or 0_x000d__x000a_eg. 1 = Yes_x000d__x000a_eg. 0 = No" sqref="J89">
      <formula1>0</formula1>
      <formula2>1</formula2>
    </dataValidation>
    <dataValidation type="whole" allowBlank="1" showInputMessage="1" showErrorMessage="1" errorTitle="Invalid Value" error="1.Number Value_x000d__x000a_2. No Floating Point Value_x000d__x000a_3.Maximum Number of Allowable Value Exceed!" prompt="Please Fill Value between 0 to 9billions" sqref="D88:F88">
      <formula1>0</formula1>
      <formula2>9000000000</formula2>
    </dataValidation>
    <dataValidation type="whole" allowBlank="1" showInputMessage="1" showErrorMessage="1" errorTitle="Invalid Value" error="Please Fill Value 1 or 0_x000d__x000a_eg. 1 = Yes_x000d__x000a_eg. 0 = No" prompt="Please Fill Value 1 or 0_x000d__x000a_eg. 1 = Yes_x000d__x000a_eg. 0 = No" sqref="J95">
      <formula1>0</formula1>
      <formula2>1</formula2>
    </dataValidation>
    <dataValidation type="textLength" operator="equal" allowBlank="1" showErrorMessage="1" error="Leave cell blank" sqref="E31">
      <formula1>0</formula1>
    </dataValidation>
    <dataValidation type="textLength" operator="equal" allowBlank="1" showErrorMessage="1" error="Leave cell blank" sqref="D33:J33">
      <formula1>0</formula1>
    </dataValidation>
    <dataValidation type="whole" allowBlank="1" showInputMessage="1" showErrorMessage="1" errorTitle="Invalid Value" error="1. 0 to 4_x000d__x000a_2.Number Value _x000d__x000a_3. No Floating Point Value_x000d__x000a_4.Maximum Number of Allowable Value Exceed!" sqref="K64">
      <formula1>0</formula1>
      <formula2>4</formula2>
    </dataValidation>
    <dataValidation type="whole" allowBlank="1" showInputMessage="1" showErrorMessage="1" errorTitle="Invalid Value" error="1. 0 to 1_x000d__x000a_2.Number Value _x000d__x000a_3. No Floating Point Value_x000d__x000a_4.Maximum Number of Allowable Value Exceed!" sqref="K66">
      <formula1>0</formula1>
      <formula2>1</formula2>
    </dataValidation>
    <dataValidation type="whole" allowBlank="1" showInputMessage="1" showErrorMessage="1" errorTitle="Invalid Value" error="1. 0 to 1_x000d__x000a_2.Number Value _x000d__x000a_3. No Floating Point Value_x000d__x000a_4.Maximum Number of Allowable Value Exceed!" sqref="K68">
      <formula1>0</formula1>
      <formula2>1</formula2>
    </dataValidation>
    <dataValidation type="whole" allowBlank="1" showInputMessage="1" showErrorMessage="1" errorTitle="Invalid Value" error="1. 0 to 1_x000d__x000a_2.Number Value _x000d__x000a_3. No Floating Point Value_x000d__x000a_4.Maximum Number of Allowable Value Exceed!" sqref="K70">
      <formula1>0</formula1>
      <formula2>1</formula2>
    </dataValidation>
    <dataValidation type="whole" allowBlank="1" showInputMessage="1" showErrorMessage="1" errorTitle="Invalid Value" error="1. 0 to 3_x000d__x000a_2.Number Value _x000d__x000a_3. No Floating Point Value_x000d__x000a_4.Maximum Number of Allowable Value Exceed!" sqref="K72">
      <formula1>0</formula1>
      <formula2>3</formula2>
    </dataValidation>
    <dataValidation type="whole" allowBlank="1" showInputMessage="1" showErrorMessage="1" errorTitle="Invalid Value" error="1. 0 to 1_x000d__x000a_2.Number Value _x000d__x000a_3. No Floating Point Value_x000d__x000a_4.Maximum Number of Allowable Value Exceed!" sqref="K76">
      <formula1>0</formula1>
      <formula2>1</formula2>
    </dataValidation>
    <dataValidation type="whole" allowBlank="1" showInputMessage="1" showErrorMessage="1" errorTitle="Invalid Value" error="1. 0 to 3_x000d__x000a_2.Number Value _x000d__x000a_3. No Floating Point Value_x000d__x000a_4.Maximum Number of Allowable Value Exceed!" sqref="K78">
      <formula1>0</formula1>
      <formula2>3</formula2>
    </dataValidation>
    <dataValidation type="whole" allowBlank="1" showInputMessage="1" showErrorMessage="1" errorTitle="Invalid Value" error="Please Fill Value 1 or 0_x000d__x000a_eg. 1 = Yes_x000d__x000a_eg. 0 = No" prompt="Please Fill Value 1 or 0_x000d__x000a_eg. 1 = Yes_x000d__x000a_eg. 0 = No" sqref="I107">
      <formula1>0</formula1>
      <formula2>1</formula2>
    </dataValidation>
  </dataValidations>
  <pageMargins left="0.15748031496062992" right="0.15748031496062992" top="0.31496062992125984" bottom="0.31496062992125984" header="0.15748031496062992" footer="0.15748031496062992"/>
  <pageSetup paperSize="9" orientation="portrait" horizontalDpi="300" verticalDpi="300" r:id="rId1"/>
  <drawing r:id="rId2"/>
  <legacyDrawing r:id="rId3"/>
  <controls>
    <mc:AlternateContent xmlns:mc="http://schemas.openxmlformats.org/markup-compatibility/2006">
      <mc:Choice Requires="x14">
        <control shapeId="2221" r:id="rId4" name="cmd_SA_1_ClearForm">
          <controlPr defaultSize="0" autoLine="0" r:id="rId5">
            <anchor moveWithCells="1">
              <from>
                <xdr:col>3</xdr:col>
                <xdr:colOff>514350</xdr:colOff>
                <xdr:row>46</xdr:row>
                <xdr:rowOff>19050</xdr:rowOff>
              </from>
              <to>
                <xdr:col>6</xdr:col>
                <xdr:colOff>419100</xdr:colOff>
                <xdr:row>48</xdr:row>
                <xdr:rowOff>95250</xdr:rowOff>
              </to>
            </anchor>
          </controlPr>
        </control>
      </mc:Choice>
      <mc:Fallback>
        <control shapeId="2221" r:id="rId4" name="cmd_SA_1_ClearForm"/>
      </mc:Fallback>
    </mc:AlternateContent>
    <mc:AlternateContent xmlns:mc="http://schemas.openxmlformats.org/markup-compatibility/2006">
      <mc:Choice Requires="x14">
        <control shapeId="2145" r:id="rId6" name="chkLevelExist3">
          <controlPr defaultSize="0" autoFill="0" autoLine="0" r:id="rId7">
            <anchor moveWithCells="1">
              <from>
                <xdr:col>5</xdr:col>
                <xdr:colOff>28575</xdr:colOff>
                <xdr:row>26</xdr:row>
                <xdr:rowOff>0</xdr:rowOff>
              </from>
              <to>
                <xdr:col>5</xdr:col>
                <xdr:colOff>609600</xdr:colOff>
                <xdr:row>27</xdr:row>
                <xdr:rowOff>0</xdr:rowOff>
              </to>
            </anchor>
          </controlPr>
        </control>
      </mc:Choice>
      <mc:Fallback>
        <control shapeId="2145" r:id="rId6" name="chkLevelExist3"/>
      </mc:Fallback>
    </mc:AlternateContent>
    <mc:AlternateContent xmlns:mc="http://schemas.openxmlformats.org/markup-compatibility/2006">
      <mc:Choice Requires="x14">
        <control shapeId="2144" r:id="rId8" name="chkLevelExist2">
          <controlPr defaultSize="0" autoFill="0" autoLine="0" r:id="rId9">
            <anchor moveWithCells="1">
              <from>
                <xdr:col>4</xdr:col>
                <xdr:colOff>171450</xdr:colOff>
                <xdr:row>26</xdr:row>
                <xdr:rowOff>0</xdr:rowOff>
              </from>
              <to>
                <xdr:col>4</xdr:col>
                <xdr:colOff>781050</xdr:colOff>
                <xdr:row>27</xdr:row>
                <xdr:rowOff>0</xdr:rowOff>
              </to>
            </anchor>
          </controlPr>
        </control>
      </mc:Choice>
      <mc:Fallback>
        <control shapeId="2144" r:id="rId8" name="chkLevelExist2"/>
      </mc:Fallback>
    </mc:AlternateContent>
    <mc:AlternateContent xmlns:mc="http://schemas.openxmlformats.org/markup-compatibility/2006">
      <mc:Choice Requires="x14">
        <control shapeId="2143" r:id="rId10" name="chkLevelExist1">
          <controlPr defaultSize="0" autoFill="0" autoLine="0" r:id="rId11">
            <anchor moveWithCells="1">
              <from>
                <xdr:col>3</xdr:col>
                <xdr:colOff>323850</xdr:colOff>
                <xdr:row>25</xdr:row>
                <xdr:rowOff>76200</xdr:rowOff>
              </from>
              <to>
                <xdr:col>4</xdr:col>
                <xdr:colOff>66675</xdr:colOff>
                <xdr:row>26</xdr:row>
                <xdr:rowOff>238125</xdr:rowOff>
              </to>
            </anchor>
          </controlPr>
        </control>
      </mc:Choice>
      <mc:Fallback>
        <control shapeId="2143" r:id="rId10" name="chkLevelExist1"/>
      </mc:Fallback>
    </mc:AlternateContent>
    <mc:AlternateContent xmlns:mc="http://schemas.openxmlformats.org/markup-compatibility/2006">
      <mc:Choice Requires="x14">
        <control shapeId="2057" r:id="rId12" name="optRural">
          <controlPr defaultSize="0" autoFill="0" autoLine="0" r:id="rId13">
            <anchor moveWithCells="1" sizeWithCells="1">
              <from>
                <xdr:col>5</xdr:col>
                <xdr:colOff>285750</xdr:colOff>
                <xdr:row>9</xdr:row>
                <xdr:rowOff>104775</xdr:rowOff>
              </from>
              <to>
                <xdr:col>6</xdr:col>
                <xdr:colOff>314325</xdr:colOff>
                <xdr:row>10</xdr:row>
                <xdr:rowOff>161925</xdr:rowOff>
              </to>
            </anchor>
          </controlPr>
        </control>
      </mc:Choice>
      <mc:Fallback>
        <control shapeId="2057" r:id="rId12" name="optRural"/>
      </mc:Fallback>
    </mc:AlternateContent>
    <mc:AlternateContent xmlns:mc="http://schemas.openxmlformats.org/markup-compatibility/2006">
      <mc:Choice Requires="x14">
        <control shapeId="2056" r:id="rId14" name="optUrban">
          <controlPr defaultSize="0" autoFill="0" autoLine="0" r:id="rId15">
            <anchor moveWithCells="1" sizeWithCells="1">
              <from>
                <xdr:col>4</xdr:col>
                <xdr:colOff>66675</xdr:colOff>
                <xdr:row>9</xdr:row>
                <xdr:rowOff>104775</xdr:rowOff>
              </from>
              <to>
                <xdr:col>5</xdr:col>
                <xdr:colOff>85725</xdr:colOff>
                <xdr:row>10</xdr:row>
                <xdr:rowOff>161925</xdr:rowOff>
              </to>
            </anchor>
          </controlPr>
        </control>
      </mc:Choice>
      <mc:Fallback>
        <control shapeId="2056" r:id="rId14" name="optUrban"/>
      </mc:Fallback>
    </mc:AlternateContent>
    <mc:AlternateContent xmlns:mc="http://schemas.openxmlformats.org/markup-compatibility/2006">
      <mc:Choice Requires="x14">
        <control shapeId="2055" r:id="rId16" name="cbo_WardVT">
          <controlPr defaultSize="0" autoLine="0" listFillRange="VT_List_Rural" r:id="rId17">
            <anchor moveWithCells="1">
              <from>
                <xdr:col>3</xdr:col>
                <xdr:colOff>76200</xdr:colOff>
                <xdr:row>11</xdr:row>
                <xdr:rowOff>95250</xdr:rowOff>
              </from>
              <to>
                <xdr:col>6</xdr:col>
                <xdr:colOff>381000</xdr:colOff>
                <xdr:row>12</xdr:row>
                <xdr:rowOff>238125</xdr:rowOff>
              </to>
            </anchor>
          </controlPr>
        </control>
      </mc:Choice>
      <mc:Fallback>
        <control shapeId="2055" r:id="rId16" name="cbo_WardVT"/>
      </mc:Fallback>
    </mc:AlternateContent>
    <mc:AlternateContent xmlns:mc="http://schemas.openxmlformats.org/markup-compatibility/2006">
      <mc:Choice Requires="x14">
        <control shapeId="2058" r:id="rId18" name="cbo_Village">
          <controlPr defaultSize="0" autoLine="0" linkedCell="variables!$E$2" listFillRange="Village_List_Rural" r:id="rId19">
            <anchor moveWithCells="1">
              <from>
                <xdr:col>3</xdr:col>
                <xdr:colOff>85725</xdr:colOff>
                <xdr:row>13</xdr:row>
                <xdr:rowOff>57150</xdr:rowOff>
              </from>
              <to>
                <xdr:col>6</xdr:col>
                <xdr:colOff>381000</xdr:colOff>
                <xdr:row>15</xdr:row>
                <xdr:rowOff>19050</xdr:rowOff>
              </to>
            </anchor>
          </controlPr>
        </control>
      </mc:Choice>
      <mc:Fallback>
        <control shapeId="2058" r:id="rId18" name="cbo_Village"/>
      </mc:Fallback>
    </mc:AlternateContent>
    <mc:AlternateContent xmlns:mc="http://schemas.openxmlformats.org/markup-compatibility/2006">
      <mc:Choice Requires="x14">
        <control shapeId="2183" r:id="rId20" name="cbo31FormSignPost">
          <controlPr defaultSize="0" autoLine="0" linkedCell="FormPost_31" listFillRange="FormSignPost_List" r:id="rId21">
            <anchor moveWithCells="1">
              <from>
                <xdr:col>14</xdr:col>
                <xdr:colOff>228600</xdr:colOff>
                <xdr:row>111</xdr:row>
                <xdr:rowOff>161925</xdr:rowOff>
              </from>
              <to>
                <xdr:col>15</xdr:col>
                <xdr:colOff>1952625</xdr:colOff>
                <xdr:row>112</xdr:row>
                <xdr:rowOff>171450</xdr:rowOff>
              </to>
            </anchor>
          </controlPr>
        </control>
      </mc:Choice>
      <mc:Fallback>
        <control shapeId="2183" r:id="rId20" name="cbo31FormSignPost"/>
      </mc:Fallback>
    </mc:AlternateContent>
    <mc:AlternateContent xmlns:mc="http://schemas.openxmlformats.org/markup-compatibility/2006">
      <mc:Choice Requires="x14">
        <control shapeId="2052" r:id="rId22" name="grpUrbanRural">
          <controlPr defaultSize="0" autoFill="0" autoPict="0">
            <anchor moveWithCells="1" sizeWithCells="1">
              <from>
                <xdr:col>3</xdr:col>
                <xdr:colOff>200025</xdr:colOff>
                <xdr:row>9</xdr:row>
                <xdr:rowOff>76200</xdr:rowOff>
              </from>
              <to>
                <xdr:col>7</xdr:col>
                <xdr:colOff>200025</xdr:colOff>
                <xdr:row>10</xdr:row>
                <xdr:rowOff>209550</xdr:rowOff>
              </to>
            </anchor>
          </controlPr>
        </control>
      </mc:Choice>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7"/>
  <sheetViews>
    <sheetView showGridLines="0" showRowColHeaders="0" workbookViewId="0">
      <selection activeCell="J23" sqref="J23"/>
    </sheetView>
  </sheetViews>
  <sheetFormatPr defaultRowHeight="15" x14ac:dyDescent="0.25"/>
  <cols>
    <col min="1" max="1" width="20.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6000</v>
      </c>
      <c r="B1" s="1" t="s">
        <v>5930</v>
      </c>
      <c r="C1" s="1" t="s">
        <v>6003</v>
      </c>
    </row>
    <row r="2" spans="1:6" x14ac:dyDescent="0.25">
      <c r="A2" t="str">
        <f>"31" &amp; C2 &amp; AcademicYear_ID&amp; "" &amp; TSIndex_SchoolID</f>
        <v>31022014180018001</v>
      </c>
      <c r="B2" t="str">
        <f>CLEAN(SchoolAY_Info_ID)</f>
        <v>30201411008018001</v>
      </c>
      <c r="C2" s="165" t="s">
        <v>6207</v>
      </c>
    </row>
    <row r="5" spans="1:6" x14ac:dyDescent="0.25">
      <c r="A5">
        <f>LEN($A$2)</f>
        <v>17</v>
      </c>
      <c r="B5">
        <f>LEN($B$2)</f>
        <v>17</v>
      </c>
      <c r="C5">
        <f>LEN($C$2)</f>
        <v>2</v>
      </c>
      <c r="D5">
        <f>LEN($D$2)</f>
        <v>0</v>
      </c>
      <c r="E5">
        <f>LEN($E$2)</f>
        <v>0</v>
      </c>
      <c r="F5">
        <f>LEN($F$2)</f>
        <v>0</v>
      </c>
    </row>
    <row r="7" spans="1:6" x14ac:dyDescent="0.25">
      <c r="E7">
        <f>8+11</f>
        <v>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F5"/>
  <sheetViews>
    <sheetView showGridLines="0" showRowColHeaders="0" topLeftCell="C1" workbookViewId="0">
      <selection activeCell="J23" sqref="J23"/>
    </sheetView>
  </sheetViews>
  <sheetFormatPr defaultRowHeight="15" x14ac:dyDescent="0.25"/>
  <cols>
    <col min="1" max="1" width="19.28515625" bestFit="1" customWidth="1"/>
    <col min="2" max="2" width="14.5703125" bestFit="1" customWidth="1"/>
    <col min="3" max="3" width="18.85546875" bestFit="1" customWidth="1"/>
    <col min="4" max="4" width="14.28515625" bestFit="1" customWidth="1"/>
    <col min="5" max="5" width="16.140625" bestFit="1" customWidth="1"/>
    <col min="6" max="6" width="18.7109375" bestFit="1" customWidth="1"/>
  </cols>
  <sheetData>
    <row r="1" spans="1:6" s="2" customFormat="1" x14ac:dyDescent="0.25">
      <c r="A1" s="1" t="s">
        <v>6000</v>
      </c>
      <c r="B1" s="1" t="s">
        <v>4179</v>
      </c>
      <c r="C1" s="1" t="s">
        <v>4180</v>
      </c>
      <c r="D1" s="1" t="s">
        <v>4181</v>
      </c>
      <c r="E1" s="1" t="s">
        <v>4182</v>
      </c>
      <c r="F1" s="1" t="s">
        <v>4183</v>
      </c>
    </row>
    <row r="2" spans="1:6" x14ac:dyDescent="0.25">
      <c r="A2" t="str">
        <f>SA_1_ID</f>
        <v>31022014180018001</v>
      </c>
      <c r="B2">
        <f>Selected_School_Level</f>
        <v>1</v>
      </c>
      <c r="C2">
        <f>Selected_School_Level_Exist</f>
        <v>6</v>
      </c>
      <c r="D2" t="str">
        <f>IFERROR(Selected_School_ID,"")</f>
        <v>11008018001</v>
      </c>
      <c r="E2">
        <f>Selected_SchoolShiftType</f>
        <v>1</v>
      </c>
      <c r="F2">
        <f>'SA-1'!$I$36</f>
        <v>1</v>
      </c>
    </row>
    <row r="5" spans="1:6" x14ac:dyDescent="0.25">
      <c r="A5">
        <f>LEN($A$2)</f>
        <v>17</v>
      </c>
      <c r="B5">
        <f>LEN($B$2)</f>
        <v>1</v>
      </c>
      <c r="C5">
        <f>LEN($C$2)</f>
        <v>1</v>
      </c>
      <c r="D5">
        <f>LEN($D$2)</f>
        <v>11</v>
      </c>
      <c r="E5">
        <f>LEN($E$2)</f>
        <v>1</v>
      </c>
      <c r="F5">
        <f>LEN($F$2)</f>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F5"/>
  <sheetViews>
    <sheetView showGridLines="0" showRowColHeaders="0" topLeftCell="E1" workbookViewId="0">
      <selection activeCell="J23" sqref="J23"/>
    </sheetView>
  </sheetViews>
  <sheetFormatPr defaultRowHeight="15" x14ac:dyDescent="0.25"/>
  <cols>
    <col min="1" max="1" width="19.28515625" bestFit="1" customWidth="1"/>
    <col min="2" max="2" width="28.42578125" bestFit="1" customWidth="1"/>
    <col min="3" max="3" width="18.42578125" bestFit="1" customWidth="1"/>
    <col min="4" max="4" width="29.140625" bestFit="1" customWidth="1"/>
    <col min="5" max="5" width="28.5703125" bestFit="1" customWidth="1"/>
    <col min="6" max="6" width="27.140625" bestFit="1" customWidth="1"/>
  </cols>
  <sheetData>
    <row r="1" spans="1:6" s="2" customFormat="1" x14ac:dyDescent="0.25">
      <c r="A1" s="1" t="s">
        <v>6000</v>
      </c>
      <c r="B1" s="1" t="s">
        <v>4184</v>
      </c>
      <c r="C1" s="1" t="s">
        <v>4185</v>
      </c>
      <c r="D1" s="1" t="s">
        <v>4188</v>
      </c>
      <c r="E1" s="1" t="s">
        <v>4187</v>
      </c>
      <c r="F1" s="1" t="s">
        <v>4186</v>
      </c>
    </row>
    <row r="2" spans="1:6" x14ac:dyDescent="0.25">
      <c r="A2" t="str">
        <f>SA_1_ID</f>
        <v>31022014180018001</v>
      </c>
      <c r="B2">
        <f>Selected_LandOwnership</f>
        <v>1</v>
      </c>
      <c r="C2">
        <f>IF(Selected_LandType&gt;0,Selected_LandType,"")</f>
        <v>2</v>
      </c>
      <c r="D2">
        <f>'SA-1'!$E$45</f>
        <v>0</v>
      </c>
      <c r="E2">
        <f>'SA-1'!$H$45</f>
        <v>0</v>
      </c>
      <c r="F2">
        <f>'SA-1'!$L$45</f>
        <v>9.84</v>
      </c>
    </row>
    <row r="5" spans="1:6" x14ac:dyDescent="0.25">
      <c r="A5">
        <f>LEN($A$2)</f>
        <v>17</v>
      </c>
      <c r="B5">
        <f>LEN($B$2)</f>
        <v>1</v>
      </c>
      <c r="C5">
        <f>LEN($C$2)</f>
        <v>1</v>
      </c>
      <c r="D5">
        <f>LEN($D$2)</f>
        <v>1</v>
      </c>
      <c r="E5">
        <f>LEN($E$2)</f>
        <v>1</v>
      </c>
      <c r="F5">
        <f>LEN($F$2)</f>
        <v>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E33"/>
  <sheetViews>
    <sheetView topLeftCell="B2" zoomScale="90" zoomScaleNormal="90" workbookViewId="0">
      <selection activeCell="F11" sqref="F11"/>
    </sheetView>
  </sheetViews>
  <sheetFormatPr defaultRowHeight="15" x14ac:dyDescent="0.25"/>
  <cols>
    <col min="1" max="2" width="19.28515625" bestFit="1" customWidth="1"/>
    <col min="3" max="5" width="19.28515625" customWidth="1"/>
    <col min="6" max="6" width="10.140625" bestFit="1" customWidth="1"/>
    <col min="7" max="7" width="11.7109375" bestFit="1" customWidth="1"/>
    <col min="8" max="8" width="12.28515625" bestFit="1" customWidth="1"/>
    <col min="9" max="9" width="14" bestFit="1" customWidth="1"/>
    <col min="10" max="10" width="9.5703125" bestFit="1" customWidth="1"/>
    <col min="11" max="11" width="11.140625" bestFit="1" customWidth="1"/>
    <col min="12" max="12" width="9.5703125" bestFit="1" customWidth="1"/>
  </cols>
  <sheetData>
    <row r="1" spans="1:5" s="2" customFormat="1" x14ac:dyDescent="0.25">
      <c r="A1" s="2" t="s">
        <v>6878</v>
      </c>
      <c r="B1" s="1" t="s">
        <v>6000</v>
      </c>
      <c r="C1" s="1" t="s">
        <v>6875</v>
      </c>
      <c r="D1" s="1"/>
      <c r="E1" s="1" t="s">
        <v>6877</v>
      </c>
    </row>
    <row r="2" spans="1:5" x14ac:dyDescent="0.25">
      <c r="A2" t="str">
        <f>B2&amp;C2</f>
        <v>310220141800180011</v>
      </c>
      <c r="B2" t="str">
        <f t="shared" ref="B2:B31" si="0">SA_1_ID</f>
        <v>31022014180018001</v>
      </c>
      <c r="C2">
        <f>'SA-1'!$G$50</f>
        <v>1</v>
      </c>
      <c r="D2" s="1" t="s">
        <v>4189</v>
      </c>
      <c r="E2">
        <f>'SA-1'!$F$50</f>
        <v>41</v>
      </c>
    </row>
    <row r="3" spans="1:5" x14ac:dyDescent="0.25">
      <c r="A3" t="str">
        <f t="shared" ref="A3:A31" si="1">B3&amp;C3</f>
        <v>310220141800180012</v>
      </c>
      <c r="B3" t="str">
        <f t="shared" si="0"/>
        <v>31022014180018001</v>
      </c>
      <c r="C3">
        <f>'SA-1'!$L$50</f>
        <v>2</v>
      </c>
      <c r="D3" s="1" t="s">
        <v>4203</v>
      </c>
      <c r="E3">
        <f>'SA-1'!$K$50</f>
        <v>41</v>
      </c>
    </row>
    <row r="4" spans="1:5" x14ac:dyDescent="0.25">
      <c r="A4" t="str">
        <f t="shared" si="1"/>
        <v>310220141800180013</v>
      </c>
      <c r="B4" t="str">
        <f t="shared" si="0"/>
        <v>31022014180018001</v>
      </c>
      <c r="C4">
        <f>'SA-1'!$G$52</f>
        <v>3</v>
      </c>
      <c r="D4" s="1" t="s">
        <v>4190</v>
      </c>
      <c r="E4">
        <f>'SA-1'!$F$52</f>
        <v>218</v>
      </c>
    </row>
    <row r="5" spans="1:5" x14ac:dyDescent="0.25">
      <c r="A5" t="str">
        <f t="shared" si="1"/>
        <v>310220141800180014</v>
      </c>
      <c r="B5" t="str">
        <f t="shared" si="0"/>
        <v>31022014180018001</v>
      </c>
      <c r="C5">
        <f>'SA-1'!$L$52</f>
        <v>4</v>
      </c>
      <c r="D5" s="1" t="s">
        <v>4204</v>
      </c>
      <c r="E5">
        <f>'SA-1'!$K$52</f>
        <v>218</v>
      </c>
    </row>
    <row r="6" spans="1:5" x14ac:dyDescent="0.25">
      <c r="A6" t="str">
        <f t="shared" si="1"/>
        <v>310220141800180017</v>
      </c>
      <c r="B6" t="str">
        <f t="shared" si="0"/>
        <v>31022014180018001</v>
      </c>
      <c r="C6">
        <f>'SA-1'!$G$56</f>
        <v>7</v>
      </c>
      <c r="D6" s="1" t="s">
        <v>4191</v>
      </c>
      <c r="E6">
        <f>'SA-1'!$F$56</f>
        <v>184</v>
      </c>
    </row>
    <row r="7" spans="1:5" x14ac:dyDescent="0.25">
      <c r="A7" t="str">
        <f t="shared" si="1"/>
        <v>310220141800180016</v>
      </c>
      <c r="B7" t="str">
        <f t="shared" si="0"/>
        <v>31022014180018001</v>
      </c>
      <c r="C7" s="311">
        <f>'SA-1'!$L$54</f>
        <v>6</v>
      </c>
      <c r="D7" s="1" t="s">
        <v>4205</v>
      </c>
      <c r="E7" s="311">
        <f>'SA-1'!$K$54</f>
        <v>0</v>
      </c>
    </row>
    <row r="8" spans="1:5" x14ac:dyDescent="0.25">
      <c r="A8" t="str">
        <f t="shared" si="1"/>
        <v>310220141800180017</v>
      </c>
      <c r="B8" t="str">
        <f t="shared" si="0"/>
        <v>31022014180018001</v>
      </c>
      <c r="C8">
        <f>'SA-1'!$G$56</f>
        <v>7</v>
      </c>
      <c r="D8" s="1" t="s">
        <v>4217</v>
      </c>
      <c r="E8">
        <f>'SA-1'!$F$56</f>
        <v>184</v>
      </c>
    </row>
    <row r="9" spans="1:5" x14ac:dyDescent="0.25">
      <c r="A9" t="str">
        <f t="shared" si="1"/>
        <v>310220141800180018</v>
      </c>
      <c r="B9" t="str">
        <f t="shared" si="0"/>
        <v>31022014180018001</v>
      </c>
      <c r="C9">
        <f>'SA-1'!$L$56</f>
        <v>8</v>
      </c>
      <c r="D9" s="1" t="s">
        <v>4218</v>
      </c>
      <c r="E9">
        <f>'SA-1'!$K$56</f>
        <v>184</v>
      </c>
    </row>
    <row r="10" spans="1:5" x14ac:dyDescent="0.25">
      <c r="A10" t="str">
        <f t="shared" si="1"/>
        <v>310220141800180019</v>
      </c>
      <c r="B10" t="str">
        <f t="shared" si="0"/>
        <v>31022014180018001</v>
      </c>
      <c r="C10">
        <f>'SA-1'!$G$58</f>
        <v>9</v>
      </c>
      <c r="D10" s="1" t="s">
        <v>4206</v>
      </c>
      <c r="E10">
        <f>'SA-1'!$F$58</f>
        <v>0</v>
      </c>
    </row>
    <row r="11" spans="1:5" x14ac:dyDescent="0.25">
      <c r="A11" t="str">
        <f t="shared" si="1"/>
        <v>3102201418001800110</v>
      </c>
      <c r="B11" t="str">
        <f t="shared" si="0"/>
        <v>31022014180018001</v>
      </c>
      <c r="C11">
        <f>'SA-1'!$G$60</f>
        <v>10</v>
      </c>
      <c r="D11" s="1" t="s">
        <v>4207</v>
      </c>
      <c r="E11">
        <f>'SA-1'!$F$60</f>
        <v>17</v>
      </c>
    </row>
    <row r="12" spans="1:5" x14ac:dyDescent="0.25">
      <c r="A12" t="str">
        <f t="shared" si="1"/>
        <v>3102201418001800111</v>
      </c>
      <c r="B12" t="str">
        <f t="shared" si="0"/>
        <v>31022014180018001</v>
      </c>
      <c r="C12">
        <f>'SA-1'!$L$60</f>
        <v>11</v>
      </c>
      <c r="D12" s="1" t="s">
        <v>4208</v>
      </c>
      <c r="E12">
        <f>'SA-1'!$K$60</f>
        <v>17</v>
      </c>
    </row>
    <row r="13" spans="1:5" x14ac:dyDescent="0.25">
      <c r="A13" t="str">
        <f t="shared" si="1"/>
        <v>3102201418001800112</v>
      </c>
      <c r="B13" t="str">
        <f t="shared" si="0"/>
        <v>31022014180018001</v>
      </c>
      <c r="C13">
        <f>'SA-1'!$G$62</f>
        <v>12</v>
      </c>
      <c r="D13" s="1" t="s">
        <v>4209</v>
      </c>
      <c r="E13">
        <f>'SA-1'!$F$62</f>
        <v>17</v>
      </c>
    </row>
    <row r="14" spans="1:5" x14ac:dyDescent="0.25">
      <c r="A14" t="str">
        <f t="shared" si="1"/>
        <v>3102201418001800113</v>
      </c>
      <c r="B14" t="str">
        <f t="shared" si="0"/>
        <v>31022014180018001</v>
      </c>
      <c r="C14">
        <f>'SA-1'!$L$62</f>
        <v>13</v>
      </c>
      <c r="D14" s="1" t="s">
        <v>4192</v>
      </c>
      <c r="E14">
        <f>'SA-1'!$K$62</f>
        <v>0</v>
      </c>
    </row>
    <row r="15" spans="1:5" x14ac:dyDescent="0.25">
      <c r="A15" t="str">
        <f t="shared" si="1"/>
        <v>3102201418001800114</v>
      </c>
      <c r="B15" t="str">
        <f t="shared" si="0"/>
        <v>31022014180018001</v>
      </c>
      <c r="C15">
        <f>'SA-1'!$G$64</f>
        <v>14</v>
      </c>
      <c r="D15" s="1" t="s">
        <v>4193</v>
      </c>
      <c r="E15">
        <f>'SA-1'!$F$64</f>
        <v>4</v>
      </c>
    </row>
    <row r="16" spans="1:5" x14ac:dyDescent="0.25">
      <c r="A16" t="str">
        <f t="shared" si="1"/>
        <v>3102201418001800115</v>
      </c>
      <c r="B16" t="str">
        <f t="shared" si="0"/>
        <v>31022014180018001</v>
      </c>
      <c r="C16">
        <f>'SA-1'!$L$64</f>
        <v>15</v>
      </c>
      <c r="D16" s="1" t="s">
        <v>4194</v>
      </c>
      <c r="E16">
        <f>'SA-1'!$K$64</f>
        <v>1</v>
      </c>
    </row>
    <row r="17" spans="1:5" x14ac:dyDescent="0.25">
      <c r="A17" t="str">
        <f t="shared" si="1"/>
        <v>3102201418001800116</v>
      </c>
      <c r="B17" t="str">
        <f t="shared" si="0"/>
        <v>31022014180018001</v>
      </c>
      <c r="C17">
        <f>'SA-1'!$G$66</f>
        <v>16</v>
      </c>
      <c r="D17" s="1" t="s">
        <v>4195</v>
      </c>
      <c r="E17">
        <f>'SA-1'!$F$66</f>
        <v>1</v>
      </c>
    </row>
    <row r="18" spans="1:5" x14ac:dyDescent="0.25">
      <c r="A18" t="str">
        <f t="shared" si="1"/>
        <v>3102201418001800117</v>
      </c>
      <c r="B18" t="str">
        <f t="shared" si="0"/>
        <v>31022014180018001</v>
      </c>
      <c r="C18">
        <f>'SA-1'!$L$66</f>
        <v>17</v>
      </c>
      <c r="D18" s="1" t="s">
        <v>4210</v>
      </c>
      <c r="E18">
        <f>'SA-1'!$K$66</f>
        <v>1</v>
      </c>
    </row>
    <row r="19" spans="1:5" x14ac:dyDescent="0.25">
      <c r="A19" t="str">
        <f t="shared" si="1"/>
        <v>3102201418001800118</v>
      </c>
      <c r="B19" t="str">
        <f t="shared" si="0"/>
        <v>31022014180018001</v>
      </c>
      <c r="C19">
        <f>'SA-1'!$G$68</f>
        <v>18</v>
      </c>
      <c r="D19" s="64" t="s">
        <v>4196</v>
      </c>
      <c r="E19">
        <f>'SA-1'!$F$68</f>
        <v>1</v>
      </c>
    </row>
    <row r="20" spans="1:5" x14ac:dyDescent="0.25">
      <c r="A20" t="str">
        <f t="shared" si="1"/>
        <v>3102201418001800119</v>
      </c>
      <c r="B20" t="str">
        <f t="shared" si="0"/>
        <v>31022014180018001</v>
      </c>
      <c r="C20">
        <f>'SA-1'!$L$68</f>
        <v>19</v>
      </c>
      <c r="D20" s="64" t="s">
        <v>4216</v>
      </c>
      <c r="E20">
        <f>'SA-1'!$K$68</f>
        <v>0</v>
      </c>
    </row>
    <row r="21" spans="1:5" x14ac:dyDescent="0.25">
      <c r="A21" t="str">
        <f t="shared" si="1"/>
        <v>3102201418001800120</v>
      </c>
      <c r="B21" t="str">
        <f t="shared" si="0"/>
        <v>31022014180018001</v>
      </c>
      <c r="C21">
        <f>'SA-1'!$G$70</f>
        <v>20</v>
      </c>
      <c r="D21" s="64" t="s">
        <v>4197</v>
      </c>
      <c r="E21">
        <f>'SA-1'!$F$70</f>
        <v>1</v>
      </c>
    </row>
    <row r="22" spans="1:5" x14ac:dyDescent="0.25">
      <c r="A22" t="str">
        <f t="shared" si="1"/>
        <v>3102201418001800121</v>
      </c>
      <c r="B22" t="str">
        <f t="shared" si="0"/>
        <v>31022014180018001</v>
      </c>
      <c r="C22">
        <f>'SA-1'!$L$70</f>
        <v>21</v>
      </c>
      <c r="D22" s="64" t="s">
        <v>4215</v>
      </c>
      <c r="E22">
        <f>'SA-1'!$K$70</f>
        <v>1</v>
      </c>
    </row>
    <row r="23" spans="1:5" x14ac:dyDescent="0.25">
      <c r="A23" t="str">
        <f t="shared" si="1"/>
        <v>3102201418001800122</v>
      </c>
      <c r="B23" t="str">
        <f t="shared" si="0"/>
        <v>31022014180018001</v>
      </c>
      <c r="C23">
        <f>'SA-1'!$G$72</f>
        <v>22</v>
      </c>
      <c r="D23" s="64" t="s">
        <v>4198</v>
      </c>
      <c r="E23">
        <f>'SA-1'!$F$72</f>
        <v>3</v>
      </c>
    </row>
    <row r="24" spans="1:5" x14ac:dyDescent="0.25">
      <c r="A24" t="str">
        <f t="shared" si="1"/>
        <v>3102201418001800123</v>
      </c>
      <c r="B24" t="str">
        <f t="shared" si="0"/>
        <v>31022014180018001</v>
      </c>
      <c r="C24">
        <f>'SA-1'!$L$72</f>
        <v>23</v>
      </c>
      <c r="D24" s="64" t="s">
        <v>4214</v>
      </c>
      <c r="E24">
        <f>'SA-1'!$K$72</f>
        <v>3</v>
      </c>
    </row>
    <row r="25" spans="1:5" x14ac:dyDescent="0.25">
      <c r="A25" t="str">
        <f t="shared" si="1"/>
        <v>3102201418001800124</v>
      </c>
      <c r="B25" t="str">
        <f t="shared" si="0"/>
        <v>31022014180018001</v>
      </c>
      <c r="C25">
        <f>'SA-1'!$G$74</f>
        <v>24</v>
      </c>
      <c r="D25" s="64" t="s">
        <v>4199</v>
      </c>
      <c r="E25">
        <f>'SA-1'!$F$74</f>
        <v>0</v>
      </c>
    </row>
    <row r="26" spans="1:5" x14ac:dyDescent="0.25">
      <c r="A26" t="str">
        <f t="shared" si="1"/>
        <v>3102201418001800125</v>
      </c>
      <c r="B26" t="str">
        <f t="shared" si="0"/>
        <v>31022014180018001</v>
      </c>
      <c r="C26">
        <f>'SA-1'!$L$74</f>
        <v>25</v>
      </c>
      <c r="D26" s="64" t="s">
        <v>4213</v>
      </c>
      <c r="E26">
        <f>'SA-1'!$K$74</f>
        <v>0</v>
      </c>
    </row>
    <row r="27" spans="1:5" x14ac:dyDescent="0.25">
      <c r="A27" t="str">
        <f t="shared" si="1"/>
        <v>3102201418001800126</v>
      </c>
      <c r="B27" t="str">
        <f t="shared" si="0"/>
        <v>31022014180018001</v>
      </c>
      <c r="C27">
        <f>'SA-1'!$G$76</f>
        <v>26</v>
      </c>
      <c r="D27" s="64" t="s">
        <v>4200</v>
      </c>
      <c r="E27">
        <f>'SA-1'!$F$76</f>
        <v>1</v>
      </c>
    </row>
    <row r="28" spans="1:5" x14ac:dyDescent="0.25">
      <c r="A28" t="str">
        <f t="shared" si="1"/>
        <v>3102201418001800127</v>
      </c>
      <c r="B28" t="str">
        <f t="shared" si="0"/>
        <v>31022014180018001</v>
      </c>
      <c r="C28">
        <f>'SA-1'!$L$76</f>
        <v>27</v>
      </c>
      <c r="D28" s="64" t="s">
        <v>4212</v>
      </c>
      <c r="E28">
        <f>'SA-1'!$K$76</f>
        <v>1</v>
      </c>
    </row>
    <row r="29" spans="1:5" x14ac:dyDescent="0.25">
      <c r="A29" t="str">
        <f t="shared" si="1"/>
        <v>3102201418001800128</v>
      </c>
      <c r="B29" t="str">
        <f t="shared" si="0"/>
        <v>31022014180018001</v>
      </c>
      <c r="C29">
        <f>'SA-1'!$G$78</f>
        <v>28</v>
      </c>
      <c r="D29" s="64" t="s">
        <v>4201</v>
      </c>
      <c r="E29">
        <f>'SA-1'!$F$78</f>
        <v>3</v>
      </c>
    </row>
    <row r="30" spans="1:5" x14ac:dyDescent="0.25">
      <c r="A30" t="str">
        <f t="shared" si="1"/>
        <v>3102201418001800129</v>
      </c>
      <c r="B30" t="str">
        <f t="shared" si="0"/>
        <v>31022014180018001</v>
      </c>
      <c r="C30">
        <f>'SA-1'!$L$78</f>
        <v>29</v>
      </c>
      <c r="D30" s="64" t="s">
        <v>4211</v>
      </c>
      <c r="E30">
        <f>'SA-1'!$K$78</f>
        <v>3</v>
      </c>
    </row>
    <row r="31" spans="1:5" x14ac:dyDescent="0.25">
      <c r="A31" t="str">
        <f t="shared" si="1"/>
        <v>3102201418001800130</v>
      </c>
      <c r="B31" t="str">
        <f t="shared" si="0"/>
        <v>31022014180018001</v>
      </c>
      <c r="C31">
        <f>'SA-1'!$G$80</f>
        <v>30</v>
      </c>
      <c r="D31" s="64" t="s">
        <v>4202</v>
      </c>
      <c r="E31">
        <f>'SA-1'!$F$80</f>
        <v>15</v>
      </c>
    </row>
    <row r="33" spans="1:1" x14ac:dyDescent="0.25">
      <c r="A33">
        <f>LEN($A$31)</f>
        <v>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F5"/>
  <sheetViews>
    <sheetView showGridLines="0" showRowColHeaders="0" topLeftCell="B1" workbookViewId="0">
      <selection activeCell="J23" sqref="J23"/>
    </sheetView>
  </sheetViews>
  <sheetFormatPr defaultRowHeight="15" x14ac:dyDescent="0.25"/>
  <cols>
    <col min="1" max="1" width="19.28515625" bestFit="1" customWidth="1"/>
    <col min="2" max="2" width="16.42578125" bestFit="1" customWidth="1"/>
    <col min="3" max="3" width="18.7109375" bestFit="1" customWidth="1"/>
    <col min="4" max="4" width="19" bestFit="1" customWidth="1"/>
    <col min="5" max="5" width="14.85546875" bestFit="1" customWidth="1"/>
  </cols>
  <sheetData>
    <row r="1" spans="1:6" s="2" customFormat="1" x14ac:dyDescent="0.25">
      <c r="A1" s="1" t="s">
        <v>6000</v>
      </c>
      <c r="B1" s="1" t="s">
        <v>4219</v>
      </c>
      <c r="C1" s="1" t="s">
        <v>4220</v>
      </c>
      <c r="D1" s="1" t="s">
        <v>4221</v>
      </c>
      <c r="E1" s="1" t="s">
        <v>4222</v>
      </c>
    </row>
    <row r="2" spans="1:6" x14ac:dyDescent="0.25">
      <c r="A2" t="str">
        <f>SA_1_ID</f>
        <v>31022014180018001</v>
      </c>
      <c r="B2">
        <v>1</v>
      </c>
      <c r="C2">
        <v>0</v>
      </c>
      <c r="D2">
        <f>'SA-1'!D88</f>
        <v>500</v>
      </c>
      <c r="E2">
        <v>0</v>
      </c>
    </row>
    <row r="5" spans="1:6" x14ac:dyDescent="0.25">
      <c r="A5">
        <f>LEN($A$2)</f>
        <v>17</v>
      </c>
      <c r="B5">
        <f>LEN($B$2)</f>
        <v>1</v>
      </c>
      <c r="C5">
        <f>LEN($C$2)</f>
        <v>1</v>
      </c>
      <c r="D5">
        <f>LEN($D$2)</f>
        <v>3</v>
      </c>
      <c r="E5">
        <f>LEN($E$2)</f>
        <v>1</v>
      </c>
      <c r="F5">
        <f>LEN($F$2)</f>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G5"/>
  <sheetViews>
    <sheetView showGridLines="0" showRowColHeaders="0" topLeftCell="C1" workbookViewId="0">
      <selection activeCell="D2" sqref="D2"/>
    </sheetView>
  </sheetViews>
  <sheetFormatPr defaultRowHeight="15" x14ac:dyDescent="0.25"/>
  <cols>
    <col min="1" max="1" width="19.28515625" bestFit="1" customWidth="1"/>
    <col min="2" max="2" width="14.28515625" bestFit="1" customWidth="1"/>
    <col min="3" max="3" width="15.42578125" bestFit="1" customWidth="1"/>
    <col min="4" max="4" width="17.42578125" bestFit="1" customWidth="1"/>
    <col min="5" max="5" width="21.42578125" bestFit="1" customWidth="1"/>
    <col min="6" max="6" width="12.7109375" bestFit="1" customWidth="1"/>
    <col min="7" max="7" width="13.42578125" bestFit="1" customWidth="1"/>
  </cols>
  <sheetData>
    <row r="1" spans="1:7" s="2" customFormat="1" x14ac:dyDescent="0.25">
      <c r="A1" s="1" t="s">
        <v>6000</v>
      </c>
      <c r="B1" s="1" t="s">
        <v>4223</v>
      </c>
      <c r="C1" s="1" t="s">
        <v>4224</v>
      </c>
      <c r="D1" s="1" t="s">
        <v>4225</v>
      </c>
      <c r="E1" s="1" t="s">
        <v>4226</v>
      </c>
      <c r="F1" s="1" t="s">
        <v>4227</v>
      </c>
      <c r="G1" s="1" t="s">
        <v>4228</v>
      </c>
    </row>
    <row r="2" spans="1:7" x14ac:dyDescent="0.25">
      <c r="A2" t="str">
        <f>SA_1_ID</f>
        <v>31022014180018001</v>
      </c>
      <c r="B2">
        <v>1</v>
      </c>
      <c r="C2">
        <v>0</v>
      </c>
      <c r="D2">
        <f>Selected_SchoolMediaPlatform</f>
        <v>1</v>
      </c>
      <c r="E2">
        <v>1</v>
      </c>
      <c r="F2">
        <v>0</v>
      </c>
      <c r="G2">
        <v>0</v>
      </c>
    </row>
    <row r="5" spans="1:7" x14ac:dyDescent="0.25">
      <c r="A5">
        <f>LEN($A$2)</f>
        <v>17</v>
      </c>
      <c r="B5">
        <f>LEN($B$2)</f>
        <v>1</v>
      </c>
      <c r="C5">
        <f>LEN($C$2)</f>
        <v>1</v>
      </c>
      <c r="D5">
        <f>LEN($D$2)</f>
        <v>1</v>
      </c>
      <c r="E5">
        <f>LEN($E$2)</f>
        <v>1</v>
      </c>
      <c r="F5">
        <f>LEN($F$2)</f>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F5"/>
  <sheetViews>
    <sheetView showGridLines="0" showRowColHeaders="0" workbookViewId="0">
      <selection activeCell="C2" sqref="C2"/>
    </sheetView>
  </sheetViews>
  <sheetFormatPr defaultRowHeight="15" x14ac:dyDescent="0.25"/>
  <cols>
    <col min="1" max="1" width="19.28515625" bestFit="1" customWidth="1"/>
    <col min="2" max="2" width="15.42578125" bestFit="1" customWidth="1"/>
    <col min="3" max="3" width="14" bestFit="1" customWidth="1"/>
    <col min="4" max="4" width="14.28515625" bestFit="1" customWidth="1"/>
  </cols>
  <sheetData>
    <row r="1" spans="1:6" s="2" customFormat="1" x14ac:dyDescent="0.25">
      <c r="A1" s="1" t="s">
        <v>6000</v>
      </c>
      <c r="B1" s="1" t="s">
        <v>4173</v>
      </c>
      <c r="C1" s="1" t="s">
        <v>4174</v>
      </c>
      <c r="D1" s="44" t="s">
        <v>4175</v>
      </c>
    </row>
    <row r="2" spans="1:6" ht="16.5" x14ac:dyDescent="0.25">
      <c r="A2" t="str">
        <f>SA_1_ID</f>
        <v>31022014180018001</v>
      </c>
      <c r="B2" s="65" t="str">
        <f>FormSignedName_31</f>
        <v>ငွေဝင်း</v>
      </c>
      <c r="C2" s="46">
        <f>FormPost_31</f>
        <v>7</v>
      </c>
      <c r="D2" s="92">
        <f>FormDate_31</f>
        <v>41768</v>
      </c>
    </row>
    <row r="5" spans="1:6" x14ac:dyDescent="0.25">
      <c r="A5">
        <f>LEN($A$2)</f>
        <v>17</v>
      </c>
      <c r="B5">
        <f>LEN($B$2)</f>
        <v>7</v>
      </c>
      <c r="C5">
        <f>LEN($C$2)</f>
        <v>1</v>
      </c>
      <c r="D5">
        <f>LEN($D$2)</f>
        <v>5</v>
      </c>
      <c r="E5">
        <f>LEN($E$2)</f>
        <v>0</v>
      </c>
      <c r="F5">
        <f>LEN($F$2)</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F5"/>
  <sheetViews>
    <sheetView showGridLines="0" showRowColHeaders="0" workbookViewId="0">
      <selection activeCell="F21" sqref="F21"/>
    </sheetView>
  </sheetViews>
  <sheetFormatPr defaultRowHeight="15" x14ac:dyDescent="0.25"/>
  <cols>
    <col min="1" max="1" width="19.28515625" bestFit="1" customWidth="1"/>
    <col min="2" max="2" width="18.2851562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6001</v>
      </c>
      <c r="B1" s="1" t="s">
        <v>5930</v>
      </c>
      <c r="C1" s="1" t="s">
        <v>6003</v>
      </c>
    </row>
    <row r="2" spans="1:6" x14ac:dyDescent="0.25">
      <c r="A2" t="str">
        <f>"32"  &amp; C2 &amp; AcademicYear_ID&amp; "" &amp; TSIndex_SchoolID</f>
        <v>32022014180018001</v>
      </c>
      <c r="B2" t="str">
        <f>CLEAN(SchoolAY_Info_ID)</f>
        <v>30201411008018001</v>
      </c>
      <c r="C2" s="165" t="s">
        <v>6207</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R24"/>
  <sheetViews>
    <sheetView showGridLines="0" showRowColHeaders="0" workbookViewId="0">
      <selection activeCell="C23" sqref="C23"/>
    </sheetView>
  </sheetViews>
  <sheetFormatPr defaultRowHeight="15" x14ac:dyDescent="0.25"/>
  <cols>
    <col min="1" max="1" width="19.28515625" bestFit="1" customWidth="1"/>
    <col min="2" max="2" width="21.42578125" bestFit="1" customWidth="1"/>
    <col min="3" max="3" width="40" customWidth="1"/>
    <col min="4" max="4" width="11.85546875" bestFit="1" customWidth="1"/>
    <col min="5" max="5" width="9" bestFit="1" customWidth="1"/>
    <col min="6" max="6" width="26.7109375" bestFit="1" customWidth="1"/>
    <col min="7" max="7" width="14" bestFit="1" customWidth="1"/>
    <col min="8" max="8" width="21.42578125" bestFit="1" customWidth="1"/>
    <col min="9" max="9" width="21" bestFit="1" customWidth="1"/>
    <col min="10" max="10" width="12.5703125" bestFit="1" customWidth="1"/>
    <col min="11" max="11" width="12.28515625" bestFit="1" customWidth="1"/>
    <col min="12" max="12" width="18.140625" bestFit="1" customWidth="1"/>
    <col min="13" max="13" width="10.28515625" bestFit="1" customWidth="1"/>
    <col min="14" max="14" width="14.85546875" bestFit="1" customWidth="1"/>
    <col min="15" max="15" width="10.42578125" bestFit="1" customWidth="1"/>
    <col min="16" max="16" width="15" bestFit="1" customWidth="1"/>
    <col min="17" max="17" width="10.85546875" bestFit="1" customWidth="1"/>
    <col min="18" max="18" width="15.42578125" customWidth="1"/>
  </cols>
  <sheetData>
    <row r="1" spans="1:18" s="2" customFormat="1" x14ac:dyDescent="0.25">
      <c r="A1" s="2" t="s">
        <v>6002</v>
      </c>
      <c r="B1" s="1" t="s">
        <v>6004</v>
      </c>
      <c r="C1" s="1" t="s">
        <v>6001</v>
      </c>
      <c r="D1" s="1" t="s">
        <v>5914</v>
      </c>
      <c r="E1" s="1" t="s">
        <v>5915</v>
      </c>
      <c r="F1" s="1" t="s">
        <v>5929</v>
      </c>
      <c r="G1" s="1" t="s">
        <v>5916</v>
      </c>
      <c r="H1" s="1" t="s">
        <v>5917</v>
      </c>
      <c r="I1" s="1" t="s">
        <v>5918</v>
      </c>
      <c r="J1" s="1" t="s">
        <v>5919</v>
      </c>
      <c r="K1" s="1" t="s">
        <v>5920</v>
      </c>
      <c r="L1" s="1" t="s">
        <v>5921</v>
      </c>
      <c r="M1" s="1" t="s">
        <v>5923</v>
      </c>
      <c r="N1" s="1" t="s">
        <v>5924</v>
      </c>
      <c r="O1" s="1" t="s">
        <v>5925</v>
      </c>
      <c r="P1" s="1" t="s">
        <v>5926</v>
      </c>
      <c r="Q1" s="1" t="s">
        <v>5927</v>
      </c>
      <c r="R1" s="1" t="s">
        <v>5928</v>
      </c>
    </row>
    <row r="2" spans="1:18" x14ac:dyDescent="0.25">
      <c r="A2">
        <v>1</v>
      </c>
      <c r="B2" t="str">
        <f>C2&amp; A2</f>
        <v>320220141800180011</v>
      </c>
      <c r="C2" t="str">
        <f t="shared" ref="C2:C8" si="0">SA_2_ID</f>
        <v>32022014180018001</v>
      </c>
      <c r="D2">
        <f>'SA-2'!B21</f>
        <v>1</v>
      </c>
      <c r="E2">
        <f>'SA-2'!C21</f>
        <v>2</v>
      </c>
      <c r="F2">
        <f>'SA-2'!D21</f>
        <v>6040</v>
      </c>
      <c r="G2">
        <f>'SA-2'!E21</f>
        <v>7</v>
      </c>
      <c r="H2">
        <f>'SA-2'!F21</f>
        <v>7</v>
      </c>
      <c r="I2">
        <f>'SA-2'!G21</f>
        <v>0</v>
      </c>
      <c r="J2">
        <f>'SA-2'!H21</f>
        <v>1</v>
      </c>
      <c r="K2">
        <f>'SA-2'!I21</f>
        <v>0</v>
      </c>
      <c r="L2" s="45" t="str">
        <f>'SA-2'!J21</f>
        <v>2003</v>
      </c>
      <c r="M2">
        <f>'SA-2'!L21</f>
        <v>2</v>
      </c>
      <c r="N2">
        <f>'SA-2'!M21</f>
        <v>1</v>
      </c>
      <c r="O2">
        <f>'SA-2'!O21</f>
        <v>6</v>
      </c>
      <c r="P2">
        <f>'SA-2'!P21</f>
        <v>1</v>
      </c>
      <c r="Q2">
        <f>'SA-2'!R21</f>
        <v>1</v>
      </c>
      <c r="R2">
        <f>'SA-2'!S21</f>
        <v>1</v>
      </c>
    </row>
    <row r="3" spans="1:18" x14ac:dyDescent="0.25">
      <c r="A3">
        <v>2</v>
      </c>
      <c r="B3" t="str">
        <f t="shared" ref="B3:B8" si="1">C3&amp; A3</f>
        <v>320220141800180012</v>
      </c>
      <c r="C3" t="str">
        <f t="shared" si="0"/>
        <v>32022014180018001</v>
      </c>
      <c r="D3">
        <f>'SA-2'!B22</f>
        <v>2</v>
      </c>
      <c r="E3">
        <f>'SA-2'!C22</f>
        <v>1</v>
      </c>
      <c r="F3">
        <f>'SA-2'!D22</f>
        <v>2160</v>
      </c>
      <c r="G3">
        <f>'SA-2'!E22</f>
        <v>3</v>
      </c>
      <c r="H3">
        <f>'SA-2'!F22</f>
        <v>3</v>
      </c>
      <c r="I3">
        <f>'SA-2'!G22</f>
        <v>0</v>
      </c>
      <c r="J3">
        <f>'SA-2'!H22</f>
        <v>0</v>
      </c>
      <c r="K3">
        <f>'SA-2'!I22</f>
        <v>0</v>
      </c>
      <c r="L3" s="45" t="str">
        <f>'SA-2'!J22</f>
        <v>1991</v>
      </c>
      <c r="M3">
        <f>'SA-2'!L22</f>
        <v>2</v>
      </c>
      <c r="N3">
        <f>'SA-2'!M22</f>
        <v>1</v>
      </c>
      <c r="O3">
        <f>'SA-2'!O22</f>
        <v>6</v>
      </c>
      <c r="P3">
        <f>'SA-2'!P22</f>
        <v>3</v>
      </c>
      <c r="Q3">
        <f>'SA-2'!R22</f>
        <v>1</v>
      </c>
      <c r="R3">
        <f>'SA-2'!S22</f>
        <v>1</v>
      </c>
    </row>
    <row r="4" spans="1:18" x14ac:dyDescent="0.25">
      <c r="A4">
        <v>3</v>
      </c>
      <c r="B4" t="str">
        <f t="shared" si="1"/>
        <v>320220141800180013</v>
      </c>
      <c r="C4" t="str">
        <f t="shared" si="0"/>
        <v>32022014180018001</v>
      </c>
      <c r="D4">
        <f>'SA-2'!B23</f>
        <v>3</v>
      </c>
      <c r="E4">
        <f>'SA-2'!C23</f>
        <v>2</v>
      </c>
      <c r="F4">
        <f>'SA-2'!D23</f>
        <v>5040</v>
      </c>
      <c r="G4">
        <f>'SA-2'!E23</f>
        <v>7</v>
      </c>
      <c r="H4">
        <f>'SA-2'!F23</f>
        <v>7</v>
      </c>
      <c r="I4">
        <f>'SA-2'!G23</f>
        <v>0</v>
      </c>
      <c r="J4">
        <f>'SA-2'!H23</f>
        <v>0</v>
      </c>
      <c r="K4">
        <f>'SA-2'!I23</f>
        <v>3</v>
      </c>
      <c r="L4" s="45" t="str">
        <f>'SA-2'!J23</f>
        <v>1983</v>
      </c>
      <c r="M4">
        <f>'SA-2'!L23</f>
        <v>2</v>
      </c>
      <c r="N4">
        <f>'SA-2'!M23</f>
        <v>1</v>
      </c>
      <c r="O4">
        <f>'SA-2'!O23</f>
        <v>6</v>
      </c>
      <c r="P4">
        <f>'SA-2'!P23</f>
        <v>3</v>
      </c>
      <c r="Q4">
        <f>'SA-2'!R23</f>
        <v>1</v>
      </c>
      <c r="R4">
        <f>'SA-2'!S23</f>
        <v>1</v>
      </c>
    </row>
    <row r="5" spans="1:18" x14ac:dyDescent="0.25">
      <c r="A5">
        <v>4</v>
      </c>
      <c r="B5" t="str">
        <f t="shared" si="1"/>
        <v>320220141800180014</v>
      </c>
      <c r="C5" t="str">
        <f t="shared" si="0"/>
        <v>32022014180018001</v>
      </c>
      <c r="D5">
        <f>'SA-2'!B24</f>
        <v>4</v>
      </c>
      <c r="E5">
        <f>'SA-2'!C24</f>
        <v>2</v>
      </c>
      <c r="F5">
        <f>'SA-2'!D24</f>
        <v>720</v>
      </c>
      <c r="G5">
        <f>'SA-2'!E24</f>
        <v>0</v>
      </c>
      <c r="H5">
        <f>'SA-2'!F24</f>
        <v>0</v>
      </c>
      <c r="I5">
        <f>'SA-2'!G24</f>
        <v>0</v>
      </c>
      <c r="J5">
        <f>'SA-2'!H24</f>
        <v>0</v>
      </c>
      <c r="K5">
        <f>'SA-2'!I24</f>
        <v>1</v>
      </c>
      <c r="L5" s="45" t="str">
        <f>'SA-2'!J24</f>
        <v>1993</v>
      </c>
      <c r="M5">
        <f>'SA-2'!L24</f>
        <v>2</v>
      </c>
      <c r="N5">
        <f>'SA-2'!M24</f>
        <v>4</v>
      </c>
      <c r="O5">
        <f>'SA-2'!O24</f>
        <v>6</v>
      </c>
      <c r="P5">
        <f>'SA-2'!P24</f>
        <v>4</v>
      </c>
      <c r="Q5">
        <f>'SA-2'!R24</f>
        <v>3</v>
      </c>
      <c r="R5">
        <f>'SA-2'!S24</f>
        <v>4</v>
      </c>
    </row>
    <row r="6" spans="1:18" x14ac:dyDescent="0.25">
      <c r="A6">
        <v>5</v>
      </c>
      <c r="B6" t="str">
        <f t="shared" si="1"/>
        <v>320220141800180015</v>
      </c>
      <c r="C6" t="str">
        <f t="shared" si="0"/>
        <v>32022014180018001</v>
      </c>
      <c r="D6">
        <f>'SA-2'!B25</f>
        <v>5</v>
      </c>
      <c r="E6">
        <f>'SA-2'!C25</f>
        <v>0</v>
      </c>
      <c r="F6">
        <f>'SA-2'!D25</f>
        <v>0</v>
      </c>
      <c r="G6">
        <f>'SA-2'!E25</f>
        <v>0</v>
      </c>
      <c r="H6">
        <f>'SA-2'!F25</f>
        <v>0</v>
      </c>
      <c r="I6">
        <f>'SA-2'!G25</f>
        <v>0</v>
      </c>
      <c r="J6">
        <f>'SA-2'!H25</f>
        <v>0</v>
      </c>
      <c r="K6">
        <f>'SA-2'!I25</f>
        <v>0</v>
      </c>
      <c r="L6" s="45">
        <f>'SA-2'!J25</f>
        <v>0</v>
      </c>
      <c r="M6">
        <f>'SA-2'!L25</f>
        <v>0</v>
      </c>
      <c r="N6">
        <f>'SA-2'!M25</f>
        <v>0</v>
      </c>
      <c r="O6">
        <f>'SA-2'!O25</f>
        <v>0</v>
      </c>
      <c r="P6">
        <f>'SA-2'!P25</f>
        <v>0</v>
      </c>
      <c r="Q6">
        <f>'SA-2'!R25</f>
        <v>0</v>
      </c>
      <c r="R6">
        <f>'SA-2'!S25</f>
        <v>0</v>
      </c>
    </row>
    <row r="7" spans="1:18" x14ac:dyDescent="0.25">
      <c r="A7">
        <v>6</v>
      </c>
      <c r="B7" t="str">
        <f t="shared" si="1"/>
        <v>320220141800180016</v>
      </c>
      <c r="C7" t="str">
        <f t="shared" si="0"/>
        <v>32022014180018001</v>
      </c>
      <c r="D7">
        <f>'SA-2'!B26</f>
        <v>6</v>
      </c>
      <c r="E7">
        <f>'SA-2'!C26</f>
        <v>0</v>
      </c>
      <c r="F7">
        <f>'SA-2'!D26</f>
        <v>0</v>
      </c>
      <c r="G7">
        <f>'SA-2'!E26</f>
        <v>0</v>
      </c>
      <c r="H7">
        <f>'SA-2'!F26</f>
        <v>0</v>
      </c>
      <c r="I7">
        <f>'SA-2'!G26</f>
        <v>0</v>
      </c>
      <c r="J7">
        <f>'SA-2'!H26</f>
        <v>0</v>
      </c>
      <c r="K7">
        <f>'SA-2'!I26</f>
        <v>0</v>
      </c>
      <c r="L7" s="45">
        <f>'SA-2'!J26</f>
        <v>0</v>
      </c>
      <c r="M7">
        <f>'SA-2'!L26</f>
        <v>0</v>
      </c>
      <c r="N7">
        <f>'SA-2'!M26</f>
        <v>0</v>
      </c>
      <c r="O7">
        <f>'SA-2'!O26</f>
        <v>0</v>
      </c>
      <c r="P7">
        <f>'SA-2'!P26</f>
        <v>0</v>
      </c>
      <c r="Q7">
        <f>'SA-2'!R26</f>
        <v>0</v>
      </c>
      <c r="R7">
        <f>'SA-2'!S26</f>
        <v>0</v>
      </c>
    </row>
    <row r="8" spans="1:18" x14ac:dyDescent="0.25">
      <c r="A8">
        <v>7</v>
      </c>
      <c r="B8" t="str">
        <f t="shared" si="1"/>
        <v>320220141800180017</v>
      </c>
      <c r="C8" t="str">
        <f t="shared" si="0"/>
        <v>32022014180018001</v>
      </c>
      <c r="D8">
        <f>'SA-2'!B27</f>
        <v>7</v>
      </c>
      <c r="E8">
        <f>'SA-2'!C27</f>
        <v>0</v>
      </c>
      <c r="F8">
        <f>'SA-2'!D27</f>
        <v>0</v>
      </c>
      <c r="G8">
        <f>'SA-2'!E27</f>
        <v>0</v>
      </c>
      <c r="H8">
        <f>'SA-2'!F27</f>
        <v>0</v>
      </c>
      <c r="I8">
        <f>'SA-2'!G27</f>
        <v>0</v>
      </c>
      <c r="J8">
        <f>'SA-2'!H27</f>
        <v>0</v>
      </c>
      <c r="K8">
        <f>'SA-2'!I27</f>
        <v>0</v>
      </c>
      <c r="L8" s="45">
        <f>'SA-2'!J27</f>
        <v>0</v>
      </c>
      <c r="M8">
        <f>'SA-2'!L27</f>
        <v>0</v>
      </c>
      <c r="N8">
        <f>'SA-2'!M27</f>
        <v>0</v>
      </c>
      <c r="O8">
        <f>'SA-2'!O27</f>
        <v>0</v>
      </c>
      <c r="P8">
        <f>'SA-2'!P27</f>
        <v>0</v>
      </c>
      <c r="Q8">
        <f>'SA-2'!R27</f>
        <v>0</v>
      </c>
      <c r="R8">
        <f>'SA-2'!S27</f>
        <v>0</v>
      </c>
    </row>
    <row r="11" spans="1:18" x14ac:dyDescent="0.25">
      <c r="A11">
        <f>LEN($A$2)</f>
        <v>1</v>
      </c>
      <c r="B11">
        <f>LEN($B$2)</f>
        <v>18</v>
      </c>
      <c r="C11">
        <f>LEN($C$2)</f>
        <v>17</v>
      </c>
      <c r="D11">
        <f>LEN($D$2)</f>
        <v>1</v>
      </c>
      <c r="E11">
        <f>LEN($E$2)</f>
        <v>1</v>
      </c>
      <c r="F11">
        <f>LEN($F$2)</f>
        <v>4</v>
      </c>
    </row>
    <row r="12" spans="1:18" x14ac:dyDescent="0.25">
      <c r="L12" s="45"/>
    </row>
    <row r="13" spans="1:18" x14ac:dyDescent="0.25">
      <c r="L13" s="45"/>
    </row>
    <row r="14" spans="1:18" x14ac:dyDescent="0.25">
      <c r="L14" s="45"/>
    </row>
    <row r="15" spans="1:18" x14ac:dyDescent="0.25">
      <c r="L15" s="45"/>
    </row>
    <row r="16" spans="1:18" x14ac:dyDescent="0.25">
      <c r="L16" s="45"/>
    </row>
    <row r="17" spans="12:12" x14ac:dyDescent="0.25">
      <c r="L17" s="45"/>
    </row>
    <row r="18" spans="12:12" x14ac:dyDescent="0.25">
      <c r="L18" s="45"/>
    </row>
    <row r="19" spans="12:12" x14ac:dyDescent="0.25">
      <c r="L19" s="45"/>
    </row>
    <row r="20" spans="12:12" x14ac:dyDescent="0.25">
      <c r="L20" s="45"/>
    </row>
    <row r="21" spans="12:12" x14ac:dyDescent="0.25">
      <c r="L21" s="45"/>
    </row>
    <row r="22" spans="12:12" x14ac:dyDescent="0.25">
      <c r="L22" s="45"/>
    </row>
    <row r="23" spans="12:12" x14ac:dyDescent="0.25">
      <c r="L23" s="45"/>
    </row>
    <row r="24" spans="12:12" x14ac:dyDescent="0.25">
      <c r="L24" s="4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G5"/>
  <sheetViews>
    <sheetView showGridLines="0" showRowColHeaders="0" workbookViewId="0">
      <selection activeCell="H22" sqref="H22"/>
    </sheetView>
  </sheetViews>
  <sheetFormatPr defaultRowHeight="15" x14ac:dyDescent="0.25"/>
  <cols>
    <col min="1" max="1" width="17.85546875" bestFit="1" customWidth="1"/>
    <col min="2" max="2" width="20.5703125" bestFit="1" customWidth="1"/>
    <col min="3" max="3" width="18.28515625" bestFit="1" customWidth="1"/>
    <col min="4" max="4" width="17.7109375" bestFit="1" customWidth="1"/>
    <col min="5" max="5" width="16.28515625" bestFit="1" customWidth="1"/>
    <col min="6" max="6" width="18.5703125" bestFit="1" customWidth="1"/>
    <col min="7" max="7" width="26.42578125" bestFit="1" customWidth="1"/>
  </cols>
  <sheetData>
    <row r="1" spans="1:7" s="2" customFormat="1" x14ac:dyDescent="0.25">
      <c r="A1" s="1" t="s">
        <v>6001</v>
      </c>
      <c r="B1" s="1" t="s">
        <v>5931</v>
      </c>
      <c r="C1" s="1" t="s">
        <v>5932</v>
      </c>
      <c r="D1" s="1" t="s">
        <v>5933</v>
      </c>
      <c r="E1" s="1" t="s">
        <v>5934</v>
      </c>
      <c r="F1" s="1" t="s">
        <v>5935</v>
      </c>
      <c r="G1" s="1" t="s">
        <v>5955</v>
      </c>
    </row>
    <row r="2" spans="1:7" x14ac:dyDescent="0.25">
      <c r="A2" t="str">
        <f>SA_2_ID</f>
        <v>32022014180018001</v>
      </c>
      <c r="B2">
        <f>'SA-2'!$J$61</f>
        <v>1</v>
      </c>
      <c r="C2">
        <f>'SA-2'!$F$63</f>
        <v>140</v>
      </c>
      <c r="D2">
        <f>'SA-2'!$J$63</f>
        <v>70</v>
      </c>
      <c r="E2">
        <f>'SA-2'!$O$63</f>
        <v>0.22497615000000001</v>
      </c>
      <c r="F2">
        <f>'SA-2'!$T$63</f>
        <v>0</v>
      </c>
      <c r="G2">
        <f>'SA-2'!$C$57</f>
        <v>1</v>
      </c>
    </row>
    <row r="5" spans="1:7" x14ac:dyDescent="0.25">
      <c r="A5">
        <f>LEN($A$2)</f>
        <v>17</v>
      </c>
      <c r="B5">
        <f>LEN($B$2)</f>
        <v>1</v>
      </c>
      <c r="C5">
        <f>LEN($C$2)</f>
        <v>3</v>
      </c>
      <c r="D5">
        <f>LEN($D$2)</f>
        <v>2</v>
      </c>
      <c r="E5">
        <f>LEN($E$2)</f>
        <v>10</v>
      </c>
      <c r="F5">
        <f>LEN($F$2)</f>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B050"/>
  </sheetPr>
  <dimension ref="A1:X99"/>
  <sheetViews>
    <sheetView showGridLines="0" showRowColHeaders="0" topLeftCell="A64" zoomScale="90" zoomScaleNormal="90" workbookViewId="0">
      <selection activeCell="V99" sqref="V99"/>
    </sheetView>
  </sheetViews>
  <sheetFormatPr defaultColWidth="9.140625" defaultRowHeight="14.25" x14ac:dyDescent="0.25"/>
  <cols>
    <col min="1" max="1" width="8.42578125" style="89" customWidth="1"/>
    <col min="2" max="2" width="6.140625" style="89" customWidth="1"/>
    <col min="3" max="3" width="6.7109375" style="89" customWidth="1"/>
    <col min="4" max="4" width="15.7109375" style="89" customWidth="1"/>
    <col min="5" max="7" width="7.7109375" style="89" customWidth="1"/>
    <col min="8" max="9" width="6.7109375" style="89" customWidth="1"/>
    <col min="10" max="10" width="9.7109375" style="89" customWidth="1"/>
    <col min="11" max="13" width="5.7109375" style="89" customWidth="1"/>
    <col min="14" max="14" width="5.140625" style="89" customWidth="1"/>
    <col min="15" max="16" width="5.7109375" style="89" customWidth="1"/>
    <col min="17" max="17" width="5.140625" style="89" customWidth="1"/>
    <col min="18" max="19" width="5.7109375" style="89" customWidth="1"/>
    <col min="20" max="20" width="9.140625" style="89"/>
    <col min="21" max="21" width="1.7109375" style="89" customWidth="1"/>
    <col min="22" max="22" width="35.85546875" style="89" customWidth="1"/>
    <col min="23" max="16384" width="9.140625" style="89"/>
  </cols>
  <sheetData>
    <row r="1" spans="1:24" ht="15" thickBot="1" x14ac:dyDescent="0.3">
      <c r="A1" s="483"/>
    </row>
    <row r="2" spans="1:24" s="30" customFormat="1" ht="15" x14ac:dyDescent="0.25">
      <c r="A2"/>
      <c r="B2" s="427"/>
      <c r="C2" s="801" t="s">
        <v>2</v>
      </c>
      <c r="D2" s="801"/>
      <c r="E2" s="801"/>
      <c r="F2" s="801"/>
      <c r="G2" s="801"/>
      <c r="H2" s="801"/>
      <c r="I2" s="801"/>
      <c r="J2" s="801"/>
      <c r="K2" s="801"/>
      <c r="L2" s="801"/>
      <c r="M2" s="801"/>
      <c r="N2" s="801"/>
      <c r="O2" s="801"/>
      <c r="P2" s="801"/>
      <c r="Q2" s="801"/>
      <c r="R2" s="801"/>
      <c r="S2" s="801"/>
      <c r="T2" s="801"/>
      <c r="U2" s="51"/>
    </row>
    <row r="3" spans="1:24" s="30" customFormat="1" x14ac:dyDescent="0.25">
      <c r="A3" s="31"/>
      <c r="B3" s="428"/>
      <c r="C3" s="787" t="s">
        <v>7063</v>
      </c>
      <c r="D3" s="787"/>
      <c r="E3" s="787"/>
      <c r="F3" s="787"/>
      <c r="G3" s="787"/>
      <c r="H3" s="787"/>
      <c r="I3" s="787"/>
      <c r="J3" s="787"/>
      <c r="K3" s="787"/>
      <c r="L3" s="787"/>
      <c r="M3" s="787"/>
      <c r="N3" s="787"/>
      <c r="O3" s="787"/>
      <c r="P3" s="787"/>
      <c r="Q3" s="787"/>
      <c r="R3" s="787"/>
      <c r="S3" s="787"/>
      <c r="T3" s="787"/>
      <c r="U3" s="52"/>
    </row>
    <row r="4" spans="1:24" s="30" customFormat="1" x14ac:dyDescent="0.25">
      <c r="A4" s="31"/>
      <c r="B4" s="428"/>
      <c r="C4" s="787" t="s">
        <v>3</v>
      </c>
      <c r="D4" s="787"/>
      <c r="E4" s="787"/>
      <c r="F4" s="787"/>
      <c r="G4" s="787"/>
      <c r="H4" s="787"/>
      <c r="I4" s="787"/>
      <c r="J4" s="787"/>
      <c r="K4" s="787"/>
      <c r="L4" s="787"/>
      <c r="M4" s="787"/>
      <c r="N4" s="787"/>
      <c r="O4" s="787"/>
      <c r="P4" s="787"/>
      <c r="Q4" s="787"/>
      <c r="R4" s="787"/>
      <c r="S4" s="787"/>
      <c r="T4" s="787"/>
      <c r="U4" s="52"/>
    </row>
    <row r="5" spans="1:24" s="30" customFormat="1" x14ac:dyDescent="0.25">
      <c r="A5" s="31"/>
      <c r="B5" s="428"/>
      <c r="C5" s="787" t="s">
        <v>5904</v>
      </c>
      <c r="D5" s="787"/>
      <c r="E5" s="787"/>
      <c r="F5" s="787"/>
      <c r="G5" s="787"/>
      <c r="H5" s="787"/>
      <c r="I5" s="787"/>
      <c r="J5" s="787"/>
      <c r="K5" s="787"/>
      <c r="L5" s="787"/>
      <c r="M5" s="787"/>
      <c r="N5" s="787"/>
      <c r="O5" s="787"/>
      <c r="P5" s="787"/>
      <c r="Q5" s="787"/>
      <c r="R5" s="787"/>
      <c r="S5" s="787"/>
      <c r="T5" s="787"/>
      <c r="U5" s="52"/>
    </row>
    <row r="6" spans="1:24" s="30" customFormat="1" ht="3" customHeight="1" x14ac:dyDescent="0.25">
      <c r="A6" s="31"/>
      <c r="B6" s="54"/>
      <c r="C6" s="787"/>
      <c r="D6" s="787"/>
      <c r="E6" s="787"/>
      <c r="F6" s="787"/>
      <c r="G6" s="787"/>
      <c r="H6" s="787"/>
      <c r="I6" s="787"/>
      <c r="J6" s="787"/>
      <c r="K6" s="787"/>
      <c r="L6" s="787"/>
      <c r="M6" s="787"/>
      <c r="N6" s="787"/>
      <c r="O6" s="787"/>
      <c r="P6" s="787"/>
      <c r="Q6" s="787"/>
      <c r="R6" s="787"/>
      <c r="S6" s="787"/>
      <c r="T6" s="787"/>
      <c r="U6" s="52"/>
    </row>
    <row r="7" spans="1:24" s="30" customFormat="1" ht="22.5" customHeight="1" x14ac:dyDescent="0.25">
      <c r="B7" s="54"/>
      <c r="C7" s="34"/>
      <c r="D7" s="205"/>
      <c r="E7" s="205"/>
      <c r="F7" s="205"/>
      <c r="G7" s="202" t="s">
        <v>5</v>
      </c>
      <c r="H7" s="790" t="str">
        <f>AcademicYear_Name</f>
        <v>2013-2014</v>
      </c>
      <c r="I7" s="790"/>
      <c r="J7" s="790"/>
      <c r="K7" s="205"/>
      <c r="L7" s="205"/>
      <c r="M7" s="205"/>
      <c r="N7" s="205"/>
      <c r="O7" s="205"/>
      <c r="P7" s="790" t="s">
        <v>5999</v>
      </c>
      <c r="Q7" s="790"/>
      <c r="R7" s="790"/>
      <c r="S7" s="34"/>
      <c r="T7" s="34"/>
      <c r="U7" s="52"/>
    </row>
    <row r="8" spans="1:24" s="30" customFormat="1" ht="3" customHeight="1" x14ac:dyDescent="0.25">
      <c r="A8" s="31"/>
      <c r="B8" s="54"/>
      <c r="C8" s="32"/>
      <c r="D8" s="207"/>
      <c r="E8" s="207"/>
      <c r="F8" s="207"/>
      <c r="G8" s="207"/>
      <c r="H8" s="207"/>
      <c r="I8" s="219"/>
      <c r="J8" s="208"/>
      <c r="K8" s="211"/>
      <c r="L8" s="207"/>
      <c r="M8" s="207"/>
      <c r="N8" s="205"/>
      <c r="O8" s="205"/>
      <c r="P8" s="205"/>
      <c r="Q8" s="205"/>
      <c r="R8" s="205"/>
      <c r="S8" s="34"/>
      <c r="T8" s="34"/>
      <c r="U8" s="90"/>
      <c r="V8" s="89"/>
      <c r="W8" s="89"/>
      <c r="X8" s="89"/>
    </row>
    <row r="9" spans="1:24" s="30" customFormat="1" ht="17.25" x14ac:dyDescent="0.25">
      <c r="A9" s="31"/>
      <c r="B9" s="54"/>
      <c r="C9" s="34"/>
      <c r="D9" s="205"/>
      <c r="E9" s="202" t="s">
        <v>4</v>
      </c>
      <c r="F9" s="805" t="str">
        <f>Township_Name_EN</f>
        <v>Paung</v>
      </c>
      <c r="G9" s="806"/>
      <c r="H9" s="807"/>
      <c r="I9" s="205"/>
      <c r="J9" s="205"/>
      <c r="K9" s="205"/>
      <c r="L9" s="202" t="s">
        <v>6</v>
      </c>
      <c r="M9" s="805" t="str">
        <f>StateRegion_Name_EN</f>
        <v>Mon</v>
      </c>
      <c r="N9" s="806"/>
      <c r="O9" s="807"/>
      <c r="P9" s="205"/>
      <c r="Q9" s="205"/>
      <c r="R9" s="205"/>
      <c r="S9" s="34"/>
      <c r="T9" s="34"/>
      <c r="U9" s="90"/>
      <c r="V9" s="89"/>
      <c r="W9" s="89"/>
      <c r="X9" s="89"/>
    </row>
    <row r="10" spans="1:24" s="30" customFormat="1" ht="21" customHeight="1" x14ac:dyDescent="0.25">
      <c r="B10" s="54"/>
      <c r="C10" s="34"/>
      <c r="D10" s="34"/>
      <c r="E10" s="200" t="s">
        <v>8</v>
      </c>
      <c r="F10" s="808" t="str">
        <f>Township_Name_MM</f>
        <v>ပေါင်</v>
      </c>
      <c r="G10" s="809"/>
      <c r="H10" s="810"/>
      <c r="I10" s="34"/>
      <c r="J10" s="34"/>
      <c r="K10" s="34"/>
      <c r="L10" s="200" t="s">
        <v>7</v>
      </c>
      <c r="M10" s="808" t="str">
        <f>StateRegion_Name_MM</f>
        <v>မွန်ပြည်နယ်</v>
      </c>
      <c r="N10" s="809"/>
      <c r="O10" s="810"/>
      <c r="P10" s="34"/>
      <c r="Q10" s="34"/>
      <c r="R10" s="34"/>
      <c r="S10" s="34"/>
      <c r="T10" s="34"/>
      <c r="U10" s="90"/>
      <c r="V10" s="89"/>
      <c r="W10" s="89"/>
      <c r="X10" s="89"/>
    </row>
    <row r="11" spans="1:24" ht="5.25" customHeight="1" x14ac:dyDescent="0.25">
      <c r="A11" s="86"/>
      <c r="B11" s="87"/>
      <c r="C11" s="88"/>
      <c r="D11" s="88"/>
      <c r="E11" s="88"/>
      <c r="F11" s="88"/>
      <c r="G11" s="88"/>
      <c r="H11" s="88"/>
      <c r="I11" s="88"/>
      <c r="J11" s="88"/>
      <c r="K11" s="88"/>
      <c r="L11" s="88"/>
      <c r="M11" s="88"/>
      <c r="N11" s="34"/>
      <c r="O11" s="88"/>
      <c r="P11" s="88"/>
      <c r="Q11" s="88"/>
      <c r="R11" s="88"/>
      <c r="S11" s="88"/>
      <c r="T11" s="88"/>
      <c r="U11" s="90"/>
    </row>
    <row r="12" spans="1:24" s="30" customFormat="1" ht="15.75" customHeight="1" x14ac:dyDescent="0.25">
      <c r="A12" s="31"/>
      <c r="B12" s="57"/>
      <c r="C12" s="34"/>
      <c r="D12" s="98" t="s">
        <v>134</v>
      </c>
      <c r="E12" s="804" t="str">
        <f>CLEAN(Selected_School_ID)</f>
        <v>11008018001</v>
      </c>
      <c r="F12" s="804"/>
      <c r="G12" s="804"/>
      <c r="H12" s="222"/>
      <c r="I12" s="222"/>
      <c r="J12" s="98" t="s">
        <v>135</v>
      </c>
      <c r="K12" s="811" t="str">
        <f>CLEAN(Selected_School_Name)</f>
        <v>အ.ထ.က ရင်ငြိမ်</v>
      </c>
      <c r="L12" s="812"/>
      <c r="M12" s="812"/>
      <c r="N12" s="812"/>
      <c r="O12" s="812"/>
      <c r="P12" s="812"/>
      <c r="Q12" s="812"/>
      <c r="R12" s="812"/>
      <c r="S12" s="812"/>
      <c r="T12" s="813"/>
      <c r="U12" s="90"/>
      <c r="V12" s="89"/>
      <c r="W12" s="89"/>
      <c r="X12" s="89"/>
    </row>
    <row r="13" spans="1:24" ht="5.0999999999999996" customHeight="1" x14ac:dyDescent="0.25">
      <c r="A13" s="91"/>
      <c r="B13" s="99"/>
      <c r="C13" s="96"/>
      <c r="D13" s="96"/>
      <c r="E13" s="96"/>
      <c r="F13" s="96"/>
      <c r="G13" s="96"/>
      <c r="H13" s="96"/>
      <c r="I13" s="96"/>
      <c r="J13" s="96"/>
      <c r="K13" s="96"/>
      <c r="L13" s="96"/>
      <c r="M13" s="96"/>
      <c r="N13" s="96"/>
      <c r="O13" s="96"/>
      <c r="P13" s="96"/>
      <c r="Q13" s="96"/>
      <c r="R13" s="96"/>
      <c r="S13" s="96"/>
      <c r="T13" s="96"/>
      <c r="U13" s="90"/>
    </row>
    <row r="14" spans="1:24" ht="5.0999999999999996" customHeight="1" x14ac:dyDescent="0.25">
      <c r="A14" s="86"/>
      <c r="B14" s="87"/>
      <c r="C14" s="88"/>
      <c r="D14" s="88"/>
      <c r="E14" s="88"/>
      <c r="F14" s="88"/>
      <c r="G14" s="88"/>
      <c r="H14" s="88"/>
      <c r="I14" s="88"/>
      <c r="J14" s="88"/>
      <c r="K14" s="88"/>
      <c r="L14" s="88"/>
      <c r="M14" s="88"/>
      <c r="N14" s="88"/>
      <c r="O14" s="88"/>
      <c r="P14" s="88"/>
      <c r="Q14" s="88"/>
      <c r="R14" s="88"/>
      <c r="S14" s="88"/>
      <c r="T14" s="88"/>
      <c r="U14" s="90"/>
    </row>
    <row r="15" spans="1:24" ht="33" customHeight="1" x14ac:dyDescent="0.25">
      <c r="A15" s="94">
        <v>1</v>
      </c>
      <c r="B15" s="101" t="s">
        <v>5853</v>
      </c>
      <c r="C15" s="94"/>
      <c r="D15" s="88"/>
      <c r="E15" s="88"/>
      <c r="F15" s="88"/>
      <c r="G15" s="97"/>
      <c r="H15" s="97" t="s">
        <v>5854</v>
      </c>
      <c r="I15" s="95">
        <f>COUNTA(C21:C50)</f>
        <v>4</v>
      </c>
      <c r="J15" s="88"/>
      <c r="K15" s="88"/>
      <c r="L15" s="88"/>
      <c r="M15" s="88"/>
      <c r="N15" s="88"/>
      <c r="O15" s="88"/>
      <c r="P15" s="88"/>
      <c r="Q15" s="88"/>
      <c r="R15" s="88"/>
      <c r="S15" s="88"/>
      <c r="T15" s="88"/>
      <c r="U15" s="90"/>
    </row>
    <row r="16" spans="1:24" ht="3" customHeight="1" x14ac:dyDescent="0.25">
      <c r="A16" s="86"/>
      <c r="B16" s="101"/>
      <c r="C16" s="94"/>
      <c r="D16" s="88"/>
      <c r="E16" s="88"/>
      <c r="F16" s="88"/>
      <c r="G16" s="88"/>
      <c r="H16" s="88"/>
      <c r="I16" s="88"/>
      <c r="J16" s="88"/>
      <c r="K16" s="88"/>
      <c r="L16" s="88"/>
      <c r="M16" s="88"/>
      <c r="N16" s="88"/>
      <c r="O16" s="88"/>
      <c r="P16" s="88"/>
      <c r="Q16" s="88"/>
      <c r="R16" s="88"/>
      <c r="S16" s="88"/>
      <c r="T16" s="88"/>
      <c r="U16" s="90"/>
    </row>
    <row r="17" spans="1:22" x14ac:dyDescent="0.25">
      <c r="A17" s="86"/>
      <c r="B17" s="101"/>
      <c r="C17" s="94"/>
      <c r="D17" s="88"/>
      <c r="E17" s="88"/>
      <c r="F17" s="88"/>
      <c r="G17" s="88"/>
      <c r="H17" s="88"/>
      <c r="I17" s="88"/>
      <c r="J17" s="88"/>
      <c r="K17" s="88"/>
      <c r="L17" s="802" t="s">
        <v>5855</v>
      </c>
      <c r="M17" s="803"/>
      <c r="N17" s="88"/>
      <c r="O17" s="802" t="s">
        <v>5856</v>
      </c>
      <c r="P17" s="803"/>
      <c r="Q17" s="88"/>
      <c r="R17" s="802" t="s">
        <v>5857</v>
      </c>
      <c r="S17" s="803"/>
      <c r="T17" s="88"/>
      <c r="U17" s="90"/>
    </row>
    <row r="18" spans="1:22" ht="28.5" customHeight="1" x14ac:dyDescent="0.25">
      <c r="A18" s="86"/>
      <c r="B18" s="814" t="s">
        <v>6943</v>
      </c>
      <c r="C18" s="816" t="s">
        <v>6944</v>
      </c>
      <c r="D18" s="816" t="s">
        <v>5906</v>
      </c>
      <c r="E18" s="816" t="s">
        <v>5858</v>
      </c>
      <c r="F18" s="818" t="s">
        <v>5859</v>
      </c>
      <c r="G18" s="819"/>
      <c r="H18" s="816" t="s">
        <v>5860</v>
      </c>
      <c r="I18" s="816" t="s">
        <v>159</v>
      </c>
      <c r="J18" s="816" t="s">
        <v>5922</v>
      </c>
      <c r="K18" s="93"/>
      <c r="L18" s="816" t="s">
        <v>5861</v>
      </c>
      <c r="M18" s="816" t="s">
        <v>5905</v>
      </c>
      <c r="N18" s="93"/>
      <c r="O18" s="816" t="s">
        <v>5861</v>
      </c>
      <c r="P18" s="816" t="s">
        <v>5905</v>
      </c>
      <c r="Q18" s="93"/>
      <c r="R18" s="816" t="s">
        <v>5861</v>
      </c>
      <c r="S18" s="816" t="s">
        <v>5905</v>
      </c>
      <c r="T18" s="88"/>
      <c r="U18" s="90"/>
    </row>
    <row r="19" spans="1:22" ht="30.75" customHeight="1" x14ac:dyDescent="0.25">
      <c r="A19" s="86"/>
      <c r="B19" s="815"/>
      <c r="C19" s="817"/>
      <c r="D19" s="817"/>
      <c r="E19" s="817"/>
      <c r="F19" s="361" t="s">
        <v>5863</v>
      </c>
      <c r="G19" s="361" t="s">
        <v>5864</v>
      </c>
      <c r="H19" s="817"/>
      <c r="I19" s="817"/>
      <c r="J19" s="817"/>
      <c r="K19" s="93"/>
      <c r="L19" s="817"/>
      <c r="M19" s="817"/>
      <c r="N19" s="93"/>
      <c r="O19" s="817"/>
      <c r="P19" s="817"/>
      <c r="Q19" s="93"/>
      <c r="R19" s="817"/>
      <c r="S19" s="817"/>
      <c r="T19" s="88"/>
      <c r="U19" s="90"/>
    </row>
    <row r="20" spans="1:22" ht="12" customHeight="1" x14ac:dyDescent="0.25">
      <c r="A20" s="86"/>
      <c r="B20" s="416" t="s">
        <v>168</v>
      </c>
      <c r="C20" s="413" t="s">
        <v>6866</v>
      </c>
      <c r="D20" s="413" t="s">
        <v>6867</v>
      </c>
      <c r="E20" s="413" t="s">
        <v>6868</v>
      </c>
      <c r="F20" s="413" t="s">
        <v>6869</v>
      </c>
      <c r="G20" s="413" t="s">
        <v>6870</v>
      </c>
      <c r="H20" s="413" t="s">
        <v>6871</v>
      </c>
      <c r="I20" s="413" t="s">
        <v>6872</v>
      </c>
      <c r="J20" s="413" t="s">
        <v>6873</v>
      </c>
      <c r="K20" s="414" t="s">
        <v>6908</v>
      </c>
      <c r="L20" s="413" t="s">
        <v>6874</v>
      </c>
      <c r="M20" s="413" t="s">
        <v>6216</v>
      </c>
      <c r="N20" s="414" t="s">
        <v>6207</v>
      </c>
      <c r="O20" s="413" t="s">
        <v>4234</v>
      </c>
      <c r="P20" s="413" t="s">
        <v>6217</v>
      </c>
      <c r="Q20" s="414" t="s">
        <v>6208</v>
      </c>
      <c r="R20" s="413" t="s">
        <v>6218</v>
      </c>
      <c r="S20" s="413" t="s">
        <v>6219</v>
      </c>
      <c r="T20" s="415" t="s">
        <v>6209</v>
      </c>
      <c r="U20" s="90"/>
    </row>
    <row r="21" spans="1:22" ht="17.25" customHeight="1" x14ac:dyDescent="0.25">
      <c r="A21" s="86"/>
      <c r="B21" s="362">
        <f>IFERROR(B20+1,1)</f>
        <v>1</v>
      </c>
      <c r="C21" s="474">
        <v>2</v>
      </c>
      <c r="D21" s="475">
        <v>6040</v>
      </c>
      <c r="E21" s="474">
        <v>7</v>
      </c>
      <c r="F21" s="474">
        <v>7</v>
      </c>
      <c r="G21" s="474"/>
      <c r="H21" s="474">
        <v>1</v>
      </c>
      <c r="I21" s="474"/>
      <c r="J21" s="476" t="s">
        <v>7833</v>
      </c>
      <c r="K21" s="477"/>
      <c r="L21" s="478">
        <v>2</v>
      </c>
      <c r="M21" s="478">
        <v>1</v>
      </c>
      <c r="N21" s="477"/>
      <c r="O21" s="478">
        <v>6</v>
      </c>
      <c r="P21" s="478">
        <v>1</v>
      </c>
      <c r="Q21" s="477"/>
      <c r="R21" s="478">
        <v>1</v>
      </c>
      <c r="S21" s="478">
        <v>1</v>
      </c>
      <c r="T21" s="88"/>
      <c r="U21" s="90"/>
    </row>
    <row r="22" spans="1:22" ht="17.25" customHeight="1" x14ac:dyDescent="0.25">
      <c r="A22" s="86"/>
      <c r="B22" s="362">
        <f t="shared" ref="B22:B49" si="0">IFERROR(B21+1,1)</f>
        <v>2</v>
      </c>
      <c r="C22" s="474">
        <v>1</v>
      </c>
      <c r="D22" s="475">
        <v>2160</v>
      </c>
      <c r="E22" s="474">
        <v>3</v>
      </c>
      <c r="F22" s="474">
        <v>3</v>
      </c>
      <c r="G22" s="474"/>
      <c r="H22" s="474"/>
      <c r="I22" s="474"/>
      <c r="J22" s="476" t="s">
        <v>7832</v>
      </c>
      <c r="K22" s="477"/>
      <c r="L22" s="478">
        <v>2</v>
      </c>
      <c r="M22" s="478">
        <v>1</v>
      </c>
      <c r="N22" s="477"/>
      <c r="O22" s="478">
        <v>6</v>
      </c>
      <c r="P22" s="478">
        <v>3</v>
      </c>
      <c r="Q22" s="477"/>
      <c r="R22" s="478">
        <v>1</v>
      </c>
      <c r="S22" s="478">
        <v>1</v>
      </c>
      <c r="T22" s="88"/>
      <c r="U22" s="90"/>
    </row>
    <row r="23" spans="1:22" ht="17.25" customHeight="1" x14ac:dyDescent="0.25">
      <c r="A23" s="86"/>
      <c r="B23" s="362">
        <f t="shared" si="0"/>
        <v>3</v>
      </c>
      <c r="C23" s="474">
        <v>2</v>
      </c>
      <c r="D23" s="475">
        <v>5040</v>
      </c>
      <c r="E23" s="474">
        <v>7</v>
      </c>
      <c r="F23" s="474">
        <v>7</v>
      </c>
      <c r="G23" s="474"/>
      <c r="H23" s="474"/>
      <c r="I23" s="474">
        <v>3</v>
      </c>
      <c r="J23" s="476" t="s">
        <v>7831</v>
      </c>
      <c r="K23" s="477"/>
      <c r="L23" s="478">
        <v>2</v>
      </c>
      <c r="M23" s="478">
        <v>1</v>
      </c>
      <c r="N23" s="477"/>
      <c r="O23" s="478">
        <v>6</v>
      </c>
      <c r="P23" s="478">
        <v>3</v>
      </c>
      <c r="Q23" s="477"/>
      <c r="R23" s="478">
        <v>1</v>
      </c>
      <c r="S23" s="478">
        <v>1</v>
      </c>
      <c r="T23" s="88"/>
      <c r="U23" s="90"/>
    </row>
    <row r="24" spans="1:22" ht="17.25" customHeight="1" x14ac:dyDescent="0.25">
      <c r="A24" s="86"/>
      <c r="B24" s="362">
        <f t="shared" si="0"/>
        <v>4</v>
      </c>
      <c r="C24" s="474">
        <v>2</v>
      </c>
      <c r="D24" s="475">
        <v>720</v>
      </c>
      <c r="E24" s="474"/>
      <c r="F24" s="474"/>
      <c r="G24" s="474"/>
      <c r="H24" s="474"/>
      <c r="I24" s="474">
        <v>1</v>
      </c>
      <c r="J24" s="476" t="s">
        <v>7830</v>
      </c>
      <c r="K24" s="477"/>
      <c r="L24" s="478">
        <v>2</v>
      </c>
      <c r="M24" s="478">
        <v>4</v>
      </c>
      <c r="N24" s="477"/>
      <c r="O24" s="478">
        <v>6</v>
      </c>
      <c r="P24" s="478">
        <v>4</v>
      </c>
      <c r="Q24" s="477"/>
      <c r="R24" s="478">
        <v>3</v>
      </c>
      <c r="S24" s="478">
        <v>4</v>
      </c>
      <c r="T24" s="88"/>
      <c r="U24" s="90"/>
      <c r="V24" s="89" t="s">
        <v>5911</v>
      </c>
    </row>
    <row r="25" spans="1:22" ht="17.25" customHeight="1" x14ac:dyDescent="0.25">
      <c r="A25" s="86"/>
      <c r="B25" s="362">
        <f t="shared" si="0"/>
        <v>5</v>
      </c>
      <c r="C25" s="474"/>
      <c r="D25" s="475"/>
      <c r="E25" s="474"/>
      <c r="F25" s="474"/>
      <c r="G25" s="474"/>
      <c r="H25" s="474"/>
      <c r="I25" s="474"/>
      <c r="J25" s="476"/>
      <c r="K25" s="477"/>
      <c r="L25" s="478"/>
      <c r="M25" s="478"/>
      <c r="N25" s="477"/>
      <c r="O25" s="478"/>
      <c r="P25" s="478"/>
      <c r="Q25" s="477"/>
      <c r="R25" s="478"/>
      <c r="S25" s="478"/>
      <c r="T25" s="88"/>
      <c r="U25" s="90"/>
    </row>
    <row r="26" spans="1:22" ht="17.25" customHeight="1" x14ac:dyDescent="0.25">
      <c r="A26" s="86"/>
      <c r="B26" s="362">
        <f t="shared" si="0"/>
        <v>6</v>
      </c>
      <c r="C26" s="474"/>
      <c r="D26" s="475"/>
      <c r="E26" s="474"/>
      <c r="F26" s="474"/>
      <c r="G26" s="474"/>
      <c r="H26" s="474"/>
      <c r="I26" s="474"/>
      <c r="J26" s="476"/>
      <c r="K26" s="477"/>
      <c r="L26" s="478"/>
      <c r="M26" s="478"/>
      <c r="N26" s="477"/>
      <c r="O26" s="478"/>
      <c r="P26" s="478"/>
      <c r="Q26" s="477"/>
      <c r="R26" s="478"/>
      <c r="S26" s="478"/>
      <c r="T26" s="88"/>
      <c r="U26" s="90"/>
    </row>
    <row r="27" spans="1:22" ht="17.25" customHeight="1" x14ac:dyDescent="0.25">
      <c r="A27" s="86"/>
      <c r="B27" s="363">
        <f t="shared" si="0"/>
        <v>7</v>
      </c>
      <c r="C27" s="479"/>
      <c r="D27" s="480"/>
      <c r="E27" s="479"/>
      <c r="F27" s="479"/>
      <c r="G27" s="479"/>
      <c r="H27" s="479"/>
      <c r="I27" s="479"/>
      <c r="J27" s="481"/>
      <c r="K27" s="477"/>
      <c r="L27" s="482"/>
      <c r="M27" s="482"/>
      <c r="N27" s="477"/>
      <c r="O27" s="482"/>
      <c r="P27" s="482"/>
      <c r="Q27" s="477"/>
      <c r="R27" s="482"/>
      <c r="S27" s="482"/>
      <c r="T27" s="88"/>
      <c r="U27" s="90"/>
    </row>
    <row r="28" spans="1:22" ht="17.25" customHeight="1" x14ac:dyDescent="0.25">
      <c r="A28" s="86"/>
      <c r="B28" s="362">
        <f t="shared" si="0"/>
        <v>8</v>
      </c>
      <c r="C28" s="474"/>
      <c r="D28" s="475"/>
      <c r="E28" s="474"/>
      <c r="F28" s="474"/>
      <c r="G28" s="474"/>
      <c r="H28" s="474"/>
      <c r="I28" s="474"/>
      <c r="J28" s="476"/>
      <c r="K28" s="477"/>
      <c r="L28" s="478"/>
      <c r="M28" s="478"/>
      <c r="N28" s="477"/>
      <c r="O28" s="478"/>
      <c r="P28" s="478"/>
      <c r="Q28" s="477"/>
      <c r="R28" s="478"/>
      <c r="S28" s="478"/>
      <c r="T28" s="88"/>
      <c r="U28" s="90"/>
    </row>
    <row r="29" spans="1:22" ht="17.25" customHeight="1" x14ac:dyDescent="0.25">
      <c r="A29" s="86"/>
      <c r="B29" s="362">
        <f t="shared" si="0"/>
        <v>9</v>
      </c>
      <c r="C29" s="474"/>
      <c r="D29" s="475"/>
      <c r="E29" s="474"/>
      <c r="F29" s="474"/>
      <c r="G29" s="474"/>
      <c r="H29" s="474"/>
      <c r="I29" s="474"/>
      <c r="J29" s="476"/>
      <c r="K29" s="477"/>
      <c r="L29" s="478"/>
      <c r="M29" s="478"/>
      <c r="N29" s="477"/>
      <c r="O29" s="478"/>
      <c r="P29" s="478"/>
      <c r="Q29" s="477"/>
      <c r="R29" s="478"/>
      <c r="S29" s="478"/>
      <c r="T29" s="88"/>
      <c r="U29" s="90"/>
    </row>
    <row r="30" spans="1:22" ht="17.25" customHeight="1" x14ac:dyDescent="0.25">
      <c r="A30" s="86"/>
      <c r="B30" s="362">
        <f t="shared" si="0"/>
        <v>10</v>
      </c>
      <c r="C30" s="474"/>
      <c r="D30" s="475"/>
      <c r="E30" s="474"/>
      <c r="F30" s="474"/>
      <c r="G30" s="474"/>
      <c r="H30" s="474"/>
      <c r="I30" s="474"/>
      <c r="J30" s="476"/>
      <c r="K30" s="477"/>
      <c r="L30" s="478"/>
      <c r="M30" s="478"/>
      <c r="N30" s="477"/>
      <c r="O30" s="478"/>
      <c r="P30" s="478"/>
      <c r="Q30" s="477"/>
      <c r="R30" s="478"/>
      <c r="S30" s="478"/>
      <c r="T30" s="88"/>
      <c r="U30" s="90"/>
    </row>
    <row r="31" spans="1:22" ht="17.25" customHeight="1" x14ac:dyDescent="0.25">
      <c r="A31" s="86"/>
      <c r="B31" s="362">
        <f t="shared" si="0"/>
        <v>11</v>
      </c>
      <c r="C31" s="474"/>
      <c r="D31" s="475"/>
      <c r="E31" s="474"/>
      <c r="F31" s="474"/>
      <c r="G31" s="474"/>
      <c r="H31" s="474"/>
      <c r="I31" s="474"/>
      <c r="J31" s="476"/>
      <c r="K31" s="477"/>
      <c r="L31" s="478"/>
      <c r="M31" s="478"/>
      <c r="N31" s="477"/>
      <c r="O31" s="478"/>
      <c r="P31" s="478"/>
      <c r="Q31" s="477"/>
      <c r="R31" s="478"/>
      <c r="S31" s="478"/>
      <c r="T31" s="88"/>
      <c r="U31" s="90"/>
    </row>
    <row r="32" spans="1:22" ht="17.25" customHeight="1" x14ac:dyDescent="0.25">
      <c r="A32" s="86"/>
      <c r="B32" s="362">
        <f t="shared" si="0"/>
        <v>12</v>
      </c>
      <c r="C32" s="474"/>
      <c r="D32" s="475"/>
      <c r="E32" s="474"/>
      <c r="F32" s="474"/>
      <c r="G32" s="474"/>
      <c r="H32" s="474"/>
      <c r="I32" s="474"/>
      <c r="J32" s="476"/>
      <c r="K32" s="477"/>
      <c r="L32" s="478"/>
      <c r="M32" s="478"/>
      <c r="N32" s="477"/>
      <c r="O32" s="478"/>
      <c r="P32" s="478"/>
      <c r="Q32" s="477"/>
      <c r="R32" s="478"/>
      <c r="S32" s="478"/>
      <c r="T32" s="88"/>
      <c r="U32" s="90"/>
    </row>
    <row r="33" spans="1:21" ht="17.25" customHeight="1" x14ac:dyDescent="0.25">
      <c r="A33" s="86"/>
      <c r="B33" s="362">
        <f t="shared" si="0"/>
        <v>13</v>
      </c>
      <c r="C33" s="474"/>
      <c r="D33" s="475"/>
      <c r="E33" s="474"/>
      <c r="F33" s="474"/>
      <c r="G33" s="474"/>
      <c r="H33" s="474"/>
      <c r="I33" s="474"/>
      <c r="J33" s="476"/>
      <c r="K33" s="477"/>
      <c r="L33" s="478"/>
      <c r="M33" s="478"/>
      <c r="N33" s="477"/>
      <c r="O33" s="478"/>
      <c r="P33" s="478"/>
      <c r="Q33" s="477"/>
      <c r="R33" s="478"/>
      <c r="S33" s="478"/>
      <c r="T33" s="88"/>
      <c r="U33" s="90"/>
    </row>
    <row r="34" spans="1:21" ht="17.25" customHeight="1" x14ac:dyDescent="0.25">
      <c r="A34" s="86"/>
      <c r="B34" s="362">
        <f t="shared" si="0"/>
        <v>14</v>
      </c>
      <c r="C34" s="474"/>
      <c r="D34" s="475"/>
      <c r="E34" s="474"/>
      <c r="F34" s="474"/>
      <c r="G34" s="474"/>
      <c r="H34" s="474"/>
      <c r="I34" s="474"/>
      <c r="J34" s="476"/>
      <c r="K34" s="477"/>
      <c r="L34" s="478"/>
      <c r="M34" s="478"/>
      <c r="N34" s="477"/>
      <c r="O34" s="478"/>
      <c r="P34" s="478"/>
      <c r="Q34" s="477"/>
      <c r="R34" s="478"/>
      <c r="S34" s="478"/>
      <c r="T34" s="88"/>
      <c r="U34" s="90"/>
    </row>
    <row r="35" spans="1:21" ht="17.25" customHeight="1" x14ac:dyDescent="0.25">
      <c r="A35" s="86"/>
      <c r="B35" s="362">
        <f t="shared" si="0"/>
        <v>15</v>
      </c>
      <c r="C35" s="474"/>
      <c r="D35" s="475"/>
      <c r="E35" s="474"/>
      <c r="F35" s="474"/>
      <c r="G35" s="474"/>
      <c r="H35" s="474"/>
      <c r="I35" s="474"/>
      <c r="J35" s="476"/>
      <c r="K35" s="477"/>
      <c r="L35" s="478"/>
      <c r="M35" s="478"/>
      <c r="N35" s="477"/>
      <c r="O35" s="478"/>
      <c r="P35" s="478"/>
      <c r="Q35" s="477"/>
      <c r="R35" s="478"/>
      <c r="S35" s="478"/>
      <c r="T35" s="88"/>
      <c r="U35" s="90"/>
    </row>
    <row r="36" spans="1:21" ht="17.25" customHeight="1" x14ac:dyDescent="0.25">
      <c r="A36" s="86"/>
      <c r="B36" s="362">
        <f t="shared" si="0"/>
        <v>16</v>
      </c>
      <c r="C36" s="474"/>
      <c r="D36" s="475"/>
      <c r="E36" s="474"/>
      <c r="F36" s="474"/>
      <c r="G36" s="474"/>
      <c r="H36" s="474"/>
      <c r="I36" s="474"/>
      <c r="J36" s="476"/>
      <c r="K36" s="477"/>
      <c r="L36" s="478"/>
      <c r="M36" s="478"/>
      <c r="N36" s="477"/>
      <c r="O36" s="478"/>
      <c r="P36" s="478"/>
      <c r="Q36" s="477"/>
      <c r="R36" s="478"/>
      <c r="S36" s="478"/>
      <c r="T36" s="88"/>
      <c r="U36" s="90"/>
    </row>
    <row r="37" spans="1:21" ht="17.25" customHeight="1" x14ac:dyDescent="0.25">
      <c r="A37" s="86"/>
      <c r="B37" s="362">
        <f t="shared" si="0"/>
        <v>17</v>
      </c>
      <c r="C37" s="474"/>
      <c r="D37" s="475"/>
      <c r="E37" s="474"/>
      <c r="F37" s="474"/>
      <c r="G37" s="474"/>
      <c r="H37" s="474"/>
      <c r="I37" s="474"/>
      <c r="J37" s="476"/>
      <c r="K37" s="477"/>
      <c r="L37" s="478"/>
      <c r="M37" s="478"/>
      <c r="N37" s="477"/>
      <c r="O37" s="478"/>
      <c r="P37" s="478"/>
      <c r="Q37" s="477"/>
      <c r="R37" s="478"/>
      <c r="S37" s="478"/>
      <c r="T37" s="88"/>
      <c r="U37" s="90"/>
    </row>
    <row r="38" spans="1:21" ht="17.25" customHeight="1" x14ac:dyDescent="0.25">
      <c r="A38" s="86"/>
      <c r="B38" s="363">
        <f t="shared" si="0"/>
        <v>18</v>
      </c>
      <c r="C38" s="479"/>
      <c r="D38" s="480"/>
      <c r="E38" s="479"/>
      <c r="F38" s="479"/>
      <c r="G38" s="479"/>
      <c r="H38" s="479"/>
      <c r="I38" s="479"/>
      <c r="J38" s="481"/>
      <c r="K38" s="477"/>
      <c r="L38" s="482"/>
      <c r="M38" s="482"/>
      <c r="N38" s="477"/>
      <c r="O38" s="482"/>
      <c r="P38" s="482"/>
      <c r="Q38" s="477"/>
      <c r="R38" s="482"/>
      <c r="S38" s="482"/>
      <c r="T38" s="88"/>
      <c r="U38" s="90"/>
    </row>
    <row r="39" spans="1:21" ht="17.25" customHeight="1" x14ac:dyDescent="0.25">
      <c r="A39" s="86"/>
      <c r="B39" s="362">
        <f t="shared" si="0"/>
        <v>19</v>
      </c>
      <c r="C39" s="474"/>
      <c r="D39" s="475"/>
      <c r="E39" s="474"/>
      <c r="F39" s="474"/>
      <c r="G39" s="474"/>
      <c r="H39" s="474"/>
      <c r="I39" s="474"/>
      <c r="J39" s="476"/>
      <c r="K39" s="477"/>
      <c r="L39" s="482"/>
      <c r="M39" s="482"/>
      <c r="N39" s="477"/>
      <c r="O39" s="482"/>
      <c r="P39" s="482"/>
      <c r="Q39" s="477"/>
      <c r="R39" s="482"/>
      <c r="S39" s="482"/>
      <c r="T39" s="88"/>
      <c r="U39" s="90"/>
    </row>
    <row r="40" spans="1:21" ht="17.25" customHeight="1" x14ac:dyDescent="0.25">
      <c r="A40" s="86"/>
      <c r="B40" s="362">
        <f t="shared" si="0"/>
        <v>20</v>
      </c>
      <c r="C40" s="474"/>
      <c r="D40" s="475"/>
      <c r="E40" s="474"/>
      <c r="F40" s="474"/>
      <c r="G40" s="474"/>
      <c r="H40" s="474"/>
      <c r="I40" s="474"/>
      <c r="J40" s="476"/>
      <c r="K40" s="477"/>
      <c r="L40" s="482"/>
      <c r="M40" s="482"/>
      <c r="N40" s="477"/>
      <c r="O40" s="482"/>
      <c r="P40" s="482"/>
      <c r="Q40" s="477"/>
      <c r="R40" s="482"/>
      <c r="S40" s="482"/>
      <c r="T40" s="88"/>
      <c r="U40" s="90"/>
    </row>
    <row r="41" spans="1:21" ht="17.25" customHeight="1" x14ac:dyDescent="0.25">
      <c r="A41" s="86"/>
      <c r="B41" s="362">
        <f t="shared" si="0"/>
        <v>21</v>
      </c>
      <c r="C41" s="474"/>
      <c r="D41" s="475"/>
      <c r="E41" s="474"/>
      <c r="F41" s="474"/>
      <c r="G41" s="474"/>
      <c r="H41" s="474"/>
      <c r="I41" s="474"/>
      <c r="J41" s="476"/>
      <c r="K41" s="477"/>
      <c r="L41" s="482"/>
      <c r="M41" s="482"/>
      <c r="N41" s="477"/>
      <c r="O41" s="482"/>
      <c r="P41" s="482"/>
      <c r="Q41" s="477"/>
      <c r="R41" s="482"/>
      <c r="S41" s="482"/>
      <c r="T41" s="88"/>
      <c r="U41" s="90"/>
    </row>
    <row r="42" spans="1:21" ht="17.25" customHeight="1" x14ac:dyDescent="0.25">
      <c r="A42" s="86"/>
      <c r="B42" s="362">
        <f t="shared" si="0"/>
        <v>22</v>
      </c>
      <c r="C42" s="474"/>
      <c r="D42" s="475"/>
      <c r="E42" s="474"/>
      <c r="F42" s="474"/>
      <c r="G42" s="474"/>
      <c r="H42" s="474"/>
      <c r="I42" s="474"/>
      <c r="J42" s="476"/>
      <c r="K42" s="477"/>
      <c r="L42" s="482"/>
      <c r="M42" s="482"/>
      <c r="N42" s="477"/>
      <c r="O42" s="482"/>
      <c r="P42" s="482"/>
      <c r="Q42" s="477"/>
      <c r="R42" s="482"/>
      <c r="S42" s="482"/>
      <c r="T42" s="88"/>
      <c r="U42" s="90"/>
    </row>
    <row r="43" spans="1:21" ht="17.25" customHeight="1" x14ac:dyDescent="0.25">
      <c r="A43" s="86"/>
      <c r="B43" s="362">
        <f t="shared" si="0"/>
        <v>23</v>
      </c>
      <c r="C43" s="474"/>
      <c r="D43" s="475"/>
      <c r="E43" s="474"/>
      <c r="F43" s="474"/>
      <c r="G43" s="474"/>
      <c r="H43" s="474"/>
      <c r="I43" s="474"/>
      <c r="J43" s="476"/>
      <c r="K43" s="477"/>
      <c r="L43" s="482"/>
      <c r="M43" s="482"/>
      <c r="N43" s="477"/>
      <c r="O43" s="482"/>
      <c r="P43" s="482"/>
      <c r="Q43" s="477"/>
      <c r="R43" s="482"/>
      <c r="S43" s="482"/>
      <c r="T43" s="88"/>
      <c r="U43" s="90"/>
    </row>
    <row r="44" spans="1:21" ht="17.25" customHeight="1" x14ac:dyDescent="0.25">
      <c r="A44" s="86"/>
      <c r="B44" s="362">
        <f t="shared" si="0"/>
        <v>24</v>
      </c>
      <c r="C44" s="474"/>
      <c r="D44" s="475"/>
      <c r="E44" s="474"/>
      <c r="F44" s="474"/>
      <c r="G44" s="474"/>
      <c r="H44" s="474"/>
      <c r="I44" s="474"/>
      <c r="J44" s="476"/>
      <c r="K44" s="477"/>
      <c r="L44" s="482"/>
      <c r="M44" s="482"/>
      <c r="N44" s="477"/>
      <c r="O44" s="482"/>
      <c r="P44" s="482"/>
      <c r="Q44" s="477"/>
      <c r="R44" s="482"/>
      <c r="S44" s="482"/>
      <c r="T44" s="88"/>
      <c r="U44" s="90"/>
    </row>
    <row r="45" spans="1:21" ht="17.25" customHeight="1" x14ac:dyDescent="0.25">
      <c r="A45" s="86"/>
      <c r="B45" s="362">
        <f t="shared" si="0"/>
        <v>25</v>
      </c>
      <c r="C45" s="474"/>
      <c r="D45" s="475"/>
      <c r="E45" s="474"/>
      <c r="F45" s="474"/>
      <c r="G45" s="474"/>
      <c r="H45" s="474"/>
      <c r="I45" s="474"/>
      <c r="J45" s="476"/>
      <c r="K45" s="477"/>
      <c r="L45" s="482"/>
      <c r="M45" s="482"/>
      <c r="N45" s="477"/>
      <c r="O45" s="482"/>
      <c r="P45" s="482"/>
      <c r="Q45" s="477"/>
      <c r="R45" s="482"/>
      <c r="S45" s="482"/>
      <c r="T45" s="88"/>
      <c r="U45" s="90"/>
    </row>
    <row r="46" spans="1:21" ht="17.25" customHeight="1" x14ac:dyDescent="0.25">
      <c r="A46" s="86"/>
      <c r="B46" s="362">
        <f t="shared" si="0"/>
        <v>26</v>
      </c>
      <c r="C46" s="474"/>
      <c r="D46" s="475"/>
      <c r="E46" s="474"/>
      <c r="F46" s="474"/>
      <c r="G46" s="474"/>
      <c r="H46" s="474"/>
      <c r="I46" s="474"/>
      <c r="J46" s="476"/>
      <c r="K46" s="477"/>
      <c r="L46" s="482"/>
      <c r="M46" s="482"/>
      <c r="N46" s="477"/>
      <c r="O46" s="482"/>
      <c r="P46" s="482"/>
      <c r="Q46" s="477"/>
      <c r="R46" s="482"/>
      <c r="S46" s="482"/>
      <c r="T46" s="88"/>
      <c r="U46" s="90"/>
    </row>
    <row r="47" spans="1:21" ht="17.25" customHeight="1" x14ac:dyDescent="0.25">
      <c r="A47" s="86"/>
      <c r="B47" s="362">
        <f t="shared" si="0"/>
        <v>27</v>
      </c>
      <c r="C47" s="474"/>
      <c r="D47" s="475"/>
      <c r="E47" s="474"/>
      <c r="F47" s="474"/>
      <c r="G47" s="474"/>
      <c r="H47" s="474"/>
      <c r="I47" s="474"/>
      <c r="J47" s="476"/>
      <c r="K47" s="477"/>
      <c r="L47" s="482"/>
      <c r="M47" s="482"/>
      <c r="N47" s="477"/>
      <c r="O47" s="482"/>
      <c r="P47" s="482"/>
      <c r="Q47" s="477"/>
      <c r="R47" s="482"/>
      <c r="S47" s="482"/>
      <c r="T47" s="88"/>
      <c r="U47" s="90"/>
    </row>
    <row r="48" spans="1:21" ht="17.25" customHeight="1" x14ac:dyDescent="0.25">
      <c r="A48" s="86"/>
      <c r="B48" s="362">
        <f t="shared" si="0"/>
        <v>28</v>
      </c>
      <c r="C48" s="474"/>
      <c r="D48" s="475"/>
      <c r="E48" s="474"/>
      <c r="F48" s="474"/>
      <c r="G48" s="474"/>
      <c r="H48" s="474"/>
      <c r="I48" s="474"/>
      <c r="J48" s="476"/>
      <c r="K48" s="477"/>
      <c r="L48" s="482"/>
      <c r="M48" s="482"/>
      <c r="N48" s="477"/>
      <c r="O48" s="482"/>
      <c r="P48" s="482"/>
      <c r="Q48" s="477"/>
      <c r="R48" s="482"/>
      <c r="S48" s="482"/>
      <c r="T48" s="88"/>
      <c r="U48" s="90"/>
    </row>
    <row r="49" spans="1:23" ht="17.25" customHeight="1" x14ac:dyDescent="0.25">
      <c r="A49" s="86"/>
      <c r="B49" s="362">
        <f t="shared" si="0"/>
        <v>29</v>
      </c>
      <c r="C49" s="474"/>
      <c r="D49" s="475"/>
      <c r="E49" s="474"/>
      <c r="F49" s="474"/>
      <c r="G49" s="474"/>
      <c r="H49" s="474"/>
      <c r="I49" s="474"/>
      <c r="J49" s="476"/>
      <c r="K49" s="477"/>
      <c r="L49" s="482"/>
      <c r="M49" s="482"/>
      <c r="N49" s="477"/>
      <c r="O49" s="482"/>
      <c r="P49" s="482"/>
      <c r="Q49" s="477"/>
      <c r="R49" s="482"/>
      <c r="S49" s="482"/>
      <c r="T49" s="88"/>
      <c r="U49" s="90"/>
    </row>
    <row r="50" spans="1:23" ht="17.25" customHeight="1" x14ac:dyDescent="0.25">
      <c r="A50" s="86"/>
      <c r="B50" s="362">
        <f>IFERROR(B49+1,1)</f>
        <v>30</v>
      </c>
      <c r="C50" s="474"/>
      <c r="D50" s="475"/>
      <c r="E50" s="474"/>
      <c r="F50" s="474"/>
      <c r="G50" s="474"/>
      <c r="H50" s="474"/>
      <c r="I50" s="474"/>
      <c r="J50" s="476"/>
      <c r="K50" s="477"/>
      <c r="L50" s="478"/>
      <c r="M50" s="478"/>
      <c r="N50" s="477"/>
      <c r="O50" s="478"/>
      <c r="P50" s="478"/>
      <c r="Q50" s="477"/>
      <c r="R50" s="478"/>
      <c r="S50" s="478"/>
      <c r="T50" s="88"/>
      <c r="U50" s="90"/>
    </row>
    <row r="51" spans="1:23" ht="16.5" customHeight="1" x14ac:dyDescent="0.25">
      <c r="A51" s="432"/>
      <c r="B51" s="433" t="s">
        <v>5861</v>
      </c>
      <c r="C51" s="434"/>
      <c r="D51" s="435" t="s">
        <v>5912</v>
      </c>
      <c r="E51" s="436"/>
      <c r="F51" s="436"/>
      <c r="G51" s="309"/>
      <c r="H51" s="437"/>
      <c r="I51" s="309"/>
      <c r="J51" s="436"/>
      <c r="K51" s="309"/>
      <c r="L51" s="436"/>
      <c r="M51" s="436"/>
      <c r="N51" s="309"/>
      <c r="O51" s="436"/>
      <c r="P51" s="309"/>
      <c r="Q51" s="436"/>
      <c r="R51" s="436"/>
      <c r="S51" s="436"/>
      <c r="T51" s="309"/>
      <c r="U51" s="438"/>
      <c r="V51" s="439"/>
    </row>
    <row r="52" spans="1:23" ht="14.25" customHeight="1" x14ac:dyDescent="0.25">
      <c r="A52" s="432"/>
      <c r="B52" s="440" t="s">
        <v>5862</v>
      </c>
      <c r="C52" s="309"/>
      <c r="D52" s="437" t="s">
        <v>5865</v>
      </c>
      <c r="E52" s="437"/>
      <c r="F52" s="437" t="s">
        <v>5866</v>
      </c>
      <c r="G52" s="437" t="s">
        <v>5867</v>
      </c>
      <c r="H52" s="309"/>
      <c r="I52" s="437" t="s">
        <v>5868</v>
      </c>
      <c r="J52" s="437"/>
      <c r="K52" s="437"/>
      <c r="L52" s="437"/>
      <c r="M52" s="437"/>
      <c r="N52" s="441"/>
      <c r="O52" s="441"/>
      <c r="P52" s="441"/>
      <c r="Q52" s="437"/>
      <c r="R52" s="442"/>
      <c r="S52" s="437"/>
      <c r="T52" s="309"/>
      <c r="U52" s="438"/>
      <c r="V52" s="439"/>
    </row>
    <row r="53" spans="1:23" ht="5.0999999999999996" customHeight="1" x14ac:dyDescent="0.25">
      <c r="A53" s="432"/>
      <c r="B53" s="440"/>
      <c r="C53" s="309"/>
      <c r="D53" s="309"/>
      <c r="E53" s="309"/>
      <c r="F53" s="309"/>
      <c r="G53" s="309"/>
      <c r="H53" s="309"/>
      <c r="I53" s="309"/>
      <c r="J53" s="309"/>
      <c r="K53" s="309"/>
      <c r="L53" s="309"/>
      <c r="M53" s="309"/>
      <c r="N53" s="309"/>
      <c r="O53" s="309"/>
      <c r="P53" s="309"/>
      <c r="Q53" s="309"/>
      <c r="R53" s="309"/>
      <c r="S53" s="309"/>
      <c r="T53" s="309"/>
      <c r="U53" s="438"/>
      <c r="V53" s="439"/>
    </row>
    <row r="54" spans="1:23" ht="5.0999999999999996" customHeight="1" x14ac:dyDescent="0.25">
      <c r="A54" s="443"/>
      <c r="B54" s="444"/>
      <c r="C54" s="434"/>
      <c r="D54" s="434"/>
      <c r="E54" s="434"/>
      <c r="F54" s="434"/>
      <c r="G54" s="434"/>
      <c r="H54" s="434"/>
      <c r="I54" s="434"/>
      <c r="J54" s="434"/>
      <c r="K54" s="434"/>
      <c r="L54" s="434"/>
      <c r="M54" s="434"/>
      <c r="N54" s="434"/>
      <c r="O54" s="434"/>
      <c r="P54" s="434"/>
      <c r="Q54" s="434"/>
      <c r="R54" s="434"/>
      <c r="S54" s="434"/>
      <c r="T54" s="434"/>
      <c r="U54" s="445"/>
      <c r="V54" s="439"/>
    </row>
    <row r="55" spans="1:23" x14ac:dyDescent="0.25">
      <c r="A55" s="432">
        <v>2</v>
      </c>
      <c r="B55" s="446"/>
      <c r="C55" s="309"/>
      <c r="D55" s="437" t="s">
        <v>5908</v>
      </c>
      <c r="E55" s="309"/>
      <c r="F55" s="309"/>
      <c r="G55" s="309"/>
      <c r="H55" s="309"/>
      <c r="I55" s="309"/>
      <c r="J55" s="309"/>
      <c r="K55" s="309"/>
      <c r="L55" s="309"/>
      <c r="M55" s="309"/>
      <c r="N55" s="309"/>
      <c r="O55" s="309"/>
      <c r="P55" s="309"/>
      <c r="Q55" s="309"/>
      <c r="R55" s="309"/>
      <c r="S55" s="309"/>
      <c r="T55" s="309"/>
      <c r="U55" s="438"/>
      <c r="V55" s="439"/>
    </row>
    <row r="56" spans="1:23" ht="15" customHeight="1" x14ac:dyDescent="0.25">
      <c r="A56" s="432"/>
      <c r="B56" s="446"/>
      <c r="C56" s="309"/>
      <c r="D56" s="439"/>
      <c r="E56" s="155" t="s">
        <v>167</v>
      </c>
      <c r="F56" s="748">
        <v>1</v>
      </c>
      <c r="G56" s="309"/>
      <c r="H56" s="309"/>
      <c r="I56" s="309"/>
      <c r="J56" s="309"/>
      <c r="K56" s="309"/>
      <c r="L56" s="309"/>
      <c r="M56" s="309"/>
      <c r="N56" s="309"/>
      <c r="O56" s="309"/>
      <c r="P56" s="309"/>
      <c r="Q56" s="309"/>
      <c r="R56" s="309"/>
      <c r="S56" s="309"/>
      <c r="T56" s="309"/>
      <c r="U56" s="438"/>
      <c r="V56" s="309"/>
      <c r="W56" s="88"/>
    </row>
    <row r="57" spans="1:23" ht="17.100000000000001" customHeight="1" x14ac:dyDescent="0.25">
      <c r="A57" s="432"/>
      <c r="B57" s="447"/>
      <c r="C57" s="448">
        <f>$F$56</f>
        <v>1</v>
      </c>
      <c r="D57" s="309"/>
      <c r="E57" s="155" t="s">
        <v>168</v>
      </c>
      <c r="F57" s="749"/>
      <c r="G57" s="309"/>
      <c r="H57" s="309"/>
      <c r="I57" s="309"/>
      <c r="J57" s="439"/>
      <c r="K57" s="152"/>
      <c r="L57" s="309"/>
      <c r="M57" s="309"/>
      <c r="N57" s="309"/>
      <c r="O57" s="309"/>
      <c r="P57" s="309"/>
      <c r="Q57" s="309"/>
      <c r="R57" s="309"/>
      <c r="S57" s="309"/>
      <c r="T57" s="309"/>
      <c r="U57" s="438"/>
      <c r="V57" s="309"/>
      <c r="W57" s="88"/>
    </row>
    <row r="58" spans="1:23" ht="5.0999999999999996" customHeight="1" x14ac:dyDescent="0.25">
      <c r="A58" s="449"/>
      <c r="B58" s="450"/>
      <c r="C58" s="451"/>
      <c r="D58" s="451"/>
      <c r="E58" s="451"/>
      <c r="F58" s="451"/>
      <c r="G58" s="451"/>
      <c r="H58" s="451"/>
      <c r="I58" s="451"/>
      <c r="J58" s="451"/>
      <c r="K58" s="451"/>
      <c r="L58" s="451"/>
      <c r="M58" s="451"/>
      <c r="N58" s="451"/>
      <c r="O58" s="451"/>
      <c r="P58" s="451"/>
      <c r="Q58" s="451"/>
      <c r="R58" s="451"/>
      <c r="S58" s="451"/>
      <c r="T58" s="451"/>
      <c r="U58" s="452"/>
      <c r="V58" s="439"/>
    </row>
    <row r="59" spans="1:23" ht="5.0999999999999996" customHeight="1" x14ac:dyDescent="0.25">
      <c r="A59" s="443"/>
      <c r="B59" s="444"/>
      <c r="C59" s="434"/>
      <c r="D59" s="434"/>
      <c r="E59" s="434"/>
      <c r="F59" s="434"/>
      <c r="G59" s="434"/>
      <c r="H59" s="434"/>
      <c r="I59" s="434"/>
      <c r="J59" s="434"/>
      <c r="K59" s="434"/>
      <c r="L59" s="434"/>
      <c r="M59" s="434"/>
      <c r="N59" s="434"/>
      <c r="O59" s="434"/>
      <c r="P59" s="434"/>
      <c r="Q59" s="434"/>
      <c r="R59" s="434"/>
      <c r="S59" s="434"/>
      <c r="T59" s="434"/>
      <c r="U59" s="445"/>
      <c r="V59" s="439"/>
    </row>
    <row r="60" spans="1:23" ht="15" customHeight="1" x14ac:dyDescent="0.25">
      <c r="A60" s="432">
        <v>3</v>
      </c>
      <c r="B60" s="440" t="s">
        <v>5869</v>
      </c>
      <c r="C60" s="453"/>
      <c r="D60" s="309"/>
      <c r="E60" s="309"/>
      <c r="F60" s="309"/>
      <c r="G60" s="309"/>
      <c r="H60" s="309"/>
      <c r="I60" s="309"/>
      <c r="J60" s="309"/>
      <c r="K60" s="437" t="s">
        <v>5907</v>
      </c>
      <c r="L60" s="155" t="s">
        <v>167</v>
      </c>
      <c r="M60" s="748">
        <v>1</v>
      </c>
      <c r="N60" s="309"/>
      <c r="O60" s="309"/>
      <c r="P60" s="309"/>
      <c r="Q60" s="454"/>
      <c r="R60" s="309"/>
      <c r="S60" s="309"/>
      <c r="T60" s="309"/>
      <c r="U60" s="438"/>
      <c r="V60" s="439"/>
    </row>
    <row r="61" spans="1:23" ht="17.100000000000001" customHeight="1" x14ac:dyDescent="0.25">
      <c r="A61" s="432"/>
      <c r="B61" s="447"/>
      <c r="C61" s="309"/>
      <c r="D61" s="309"/>
      <c r="E61" s="309"/>
      <c r="F61" s="309"/>
      <c r="G61" s="309"/>
      <c r="H61" s="309"/>
      <c r="I61" s="439"/>
      <c r="J61" s="448">
        <f>$M$60</f>
        <v>1</v>
      </c>
      <c r="K61" s="309"/>
      <c r="L61" s="155" t="s">
        <v>168</v>
      </c>
      <c r="M61" s="749"/>
      <c r="N61" s="309"/>
      <c r="O61" s="309"/>
      <c r="P61" s="309"/>
      <c r="Q61" s="309"/>
      <c r="R61" s="309"/>
      <c r="S61" s="309"/>
      <c r="T61" s="309"/>
      <c r="U61" s="438"/>
      <c r="V61" s="439"/>
    </row>
    <row r="62" spans="1:23" ht="15" customHeight="1" x14ac:dyDescent="0.25">
      <c r="A62" s="432"/>
      <c r="B62" s="447"/>
      <c r="C62" s="309"/>
      <c r="D62" s="309"/>
      <c r="E62" s="309"/>
      <c r="F62" s="309"/>
      <c r="G62" s="309"/>
      <c r="H62" s="309"/>
      <c r="I62" s="309"/>
      <c r="J62" s="309"/>
      <c r="K62" s="309"/>
      <c r="L62" s="434"/>
      <c r="M62" s="434"/>
      <c r="N62" s="309"/>
      <c r="O62" s="309"/>
      <c r="P62" s="309"/>
      <c r="Q62" s="309"/>
      <c r="R62" s="309"/>
      <c r="S62" s="309"/>
      <c r="T62" s="309"/>
      <c r="U62" s="438"/>
      <c r="V62" s="439"/>
    </row>
    <row r="63" spans="1:23" ht="15" customHeight="1" x14ac:dyDescent="0.25">
      <c r="A63" s="432"/>
      <c r="B63" s="447" t="s">
        <v>5870</v>
      </c>
      <c r="C63" s="309"/>
      <c r="D63" s="309"/>
      <c r="E63" s="437" t="s">
        <v>5871</v>
      </c>
      <c r="F63" s="478">
        <v>140</v>
      </c>
      <c r="G63" s="309" t="s">
        <v>164</v>
      </c>
      <c r="H63" s="309"/>
      <c r="I63" s="437" t="s">
        <v>5872</v>
      </c>
      <c r="J63" s="478">
        <v>70</v>
      </c>
      <c r="K63" s="309" t="s">
        <v>164</v>
      </c>
      <c r="L63" s="309" t="s">
        <v>5913</v>
      </c>
      <c r="M63" s="39"/>
      <c r="N63" s="39" t="s">
        <v>4157</v>
      </c>
      <c r="O63" s="155">
        <f>PRODUCT( PRODUCT(F63,J63),0.00002295675)</f>
        <v>0.22497615000000001</v>
      </c>
      <c r="P63" s="34" t="s">
        <v>6939</v>
      </c>
      <c r="Q63" s="309"/>
      <c r="R63" s="309"/>
      <c r="S63" s="455" t="s">
        <v>6261</v>
      </c>
      <c r="T63" s="478">
        <v>0</v>
      </c>
      <c r="U63" s="438"/>
      <c r="V63" s="439"/>
    </row>
    <row r="64" spans="1:23" ht="5.0999999999999996" customHeight="1" x14ac:dyDescent="0.25">
      <c r="A64" s="449"/>
      <c r="B64" s="450"/>
      <c r="C64" s="451"/>
      <c r="D64" s="451"/>
      <c r="E64" s="451"/>
      <c r="F64" s="451"/>
      <c r="G64" s="451"/>
      <c r="H64" s="451"/>
      <c r="I64" s="451"/>
      <c r="J64" s="451"/>
      <c r="K64" s="451"/>
      <c r="L64" s="451"/>
      <c r="M64" s="451"/>
      <c r="N64" s="451"/>
      <c r="O64" s="451"/>
      <c r="P64" s="451"/>
      <c r="Q64" s="451"/>
      <c r="R64" s="451"/>
      <c r="S64" s="451"/>
      <c r="T64" s="451"/>
      <c r="U64" s="452"/>
      <c r="V64" s="439"/>
    </row>
    <row r="65" spans="1:22" ht="5.0999999999999996" customHeight="1" x14ac:dyDescent="0.25">
      <c r="A65" s="443"/>
      <c r="B65" s="444"/>
      <c r="C65" s="434"/>
      <c r="D65" s="434"/>
      <c r="E65" s="434"/>
      <c r="F65" s="434"/>
      <c r="G65" s="434"/>
      <c r="H65" s="434"/>
      <c r="I65" s="434"/>
      <c r="J65" s="434"/>
      <c r="K65" s="434"/>
      <c r="L65" s="434"/>
      <c r="M65" s="434"/>
      <c r="N65" s="434"/>
      <c r="O65" s="434"/>
      <c r="P65" s="434"/>
      <c r="Q65" s="434"/>
      <c r="R65" s="434"/>
      <c r="S65" s="434"/>
      <c r="T65" s="434"/>
      <c r="U65" s="445"/>
      <c r="V65" s="439"/>
    </row>
    <row r="66" spans="1:22" ht="15" customHeight="1" x14ac:dyDescent="0.25">
      <c r="A66" s="432">
        <v>4</v>
      </c>
      <c r="B66" s="440" t="s">
        <v>5873</v>
      </c>
      <c r="C66" s="453"/>
      <c r="D66" s="309"/>
      <c r="E66" s="309"/>
      <c r="F66" s="309"/>
      <c r="G66" s="309"/>
      <c r="H66" s="309"/>
      <c r="I66" s="309"/>
      <c r="J66" s="309"/>
      <c r="K66" s="309"/>
      <c r="L66" s="309"/>
      <c r="M66" s="309"/>
      <c r="N66" s="309"/>
      <c r="O66" s="309"/>
      <c r="P66" s="309"/>
      <c r="Q66" s="309"/>
      <c r="R66" s="309"/>
      <c r="S66" s="309"/>
      <c r="T66" s="309"/>
      <c r="U66" s="438"/>
      <c r="V66" s="439"/>
    </row>
    <row r="67" spans="1:22" ht="15" customHeight="1" x14ac:dyDescent="0.25">
      <c r="A67" s="432"/>
      <c r="B67" s="440"/>
      <c r="C67" s="453"/>
      <c r="D67" s="309"/>
      <c r="E67" s="309"/>
      <c r="F67" s="309"/>
      <c r="G67" s="309"/>
      <c r="H67" s="309"/>
      <c r="I67" s="309"/>
      <c r="J67" s="309"/>
      <c r="K67" s="309"/>
      <c r="L67" s="309"/>
      <c r="M67" s="309"/>
      <c r="N67" s="309"/>
      <c r="O67" s="309"/>
      <c r="P67" s="309"/>
      <c r="Q67" s="309"/>
      <c r="R67" s="309"/>
      <c r="S67" s="309"/>
      <c r="T67" s="309"/>
      <c r="U67" s="438"/>
      <c r="V67" s="439"/>
    </row>
    <row r="68" spans="1:22" ht="16.5" customHeight="1" x14ac:dyDescent="0.25">
      <c r="A68" s="432"/>
      <c r="B68" s="447"/>
      <c r="C68" s="830" t="s">
        <v>5874</v>
      </c>
      <c r="D68" s="830"/>
      <c r="E68" s="456" t="s">
        <v>5875</v>
      </c>
      <c r="F68" s="456" t="s">
        <v>5876</v>
      </c>
      <c r="G68" s="456" t="s">
        <v>5877</v>
      </c>
      <c r="H68" s="309"/>
      <c r="I68" s="160"/>
      <c r="J68" s="457"/>
      <c r="K68" s="458"/>
      <c r="L68" s="309"/>
      <c r="M68" s="309"/>
      <c r="N68" s="309"/>
      <c r="O68" s="309"/>
      <c r="P68" s="309"/>
      <c r="Q68" s="309"/>
      <c r="R68" s="309"/>
      <c r="S68" s="309"/>
      <c r="T68" s="309"/>
      <c r="U68" s="438"/>
      <c r="V68" s="439"/>
    </row>
    <row r="69" spans="1:22" ht="16.5" customHeight="1" x14ac:dyDescent="0.25">
      <c r="A69" s="432"/>
      <c r="B69" s="447"/>
      <c r="C69" s="820" t="s">
        <v>5878</v>
      </c>
      <c r="D69" s="821"/>
      <c r="E69" s="478">
        <v>10</v>
      </c>
      <c r="F69" s="478">
        <v>17</v>
      </c>
      <c r="G69" s="478"/>
      <c r="H69" s="309"/>
      <c r="I69" s="160"/>
      <c r="J69" s="458"/>
      <c r="K69" s="459"/>
      <c r="L69" s="309"/>
      <c r="M69" s="309"/>
      <c r="N69" s="309"/>
      <c r="O69" s="309"/>
      <c r="P69" s="309"/>
      <c r="Q69" s="458"/>
      <c r="R69" s="309"/>
      <c r="S69" s="309"/>
      <c r="T69" s="309"/>
      <c r="U69" s="438"/>
      <c r="V69" s="439"/>
    </row>
    <row r="70" spans="1:22" ht="16.5" customHeight="1" x14ac:dyDescent="0.25">
      <c r="A70" s="432"/>
      <c r="B70" s="447"/>
      <c r="C70" s="820" t="s">
        <v>6862</v>
      </c>
      <c r="D70" s="821"/>
      <c r="E70" s="478"/>
      <c r="F70" s="478"/>
      <c r="G70" s="478"/>
      <c r="H70" s="309"/>
      <c r="I70" s="160"/>
      <c r="J70" s="458"/>
      <c r="K70" s="459"/>
      <c r="L70" s="309"/>
      <c r="M70" s="309"/>
      <c r="N70" s="309"/>
      <c r="O70" s="309"/>
      <c r="P70" s="309"/>
      <c r="Q70" s="458"/>
      <c r="R70" s="309"/>
      <c r="S70" s="309"/>
      <c r="T70" s="309"/>
      <c r="U70" s="438"/>
      <c r="V70" s="439"/>
    </row>
    <row r="71" spans="1:22" ht="9.9499999999999993" customHeight="1" x14ac:dyDescent="0.25">
      <c r="A71" s="432"/>
      <c r="B71" s="447"/>
      <c r="C71" s="309"/>
      <c r="D71" s="160"/>
      <c r="E71" s="160"/>
      <c r="F71" s="160"/>
      <c r="G71" s="160"/>
      <c r="H71" s="309"/>
      <c r="I71" s="160"/>
      <c r="J71" s="458"/>
      <c r="K71" s="459"/>
      <c r="L71" s="309"/>
      <c r="M71" s="309"/>
      <c r="N71" s="309"/>
      <c r="O71" s="309"/>
      <c r="P71" s="309"/>
      <c r="Q71" s="458"/>
      <c r="R71" s="309"/>
      <c r="S71" s="309"/>
      <c r="T71" s="309"/>
      <c r="U71" s="438"/>
      <c r="V71" s="439"/>
    </row>
    <row r="72" spans="1:22" ht="48" x14ac:dyDescent="0.25">
      <c r="A72" s="432"/>
      <c r="B72" s="447"/>
      <c r="C72" s="824" t="s">
        <v>5888</v>
      </c>
      <c r="D72" s="825"/>
      <c r="E72" s="456" t="s">
        <v>5879</v>
      </c>
      <c r="F72" s="456" t="s">
        <v>5880</v>
      </c>
      <c r="G72" s="456" t="s">
        <v>5881</v>
      </c>
      <c r="H72" s="456" t="s">
        <v>5882</v>
      </c>
      <c r="I72" s="456" t="s">
        <v>5883</v>
      </c>
      <c r="J72" s="456" t="s">
        <v>5884</v>
      </c>
      <c r="K72" s="456" t="s">
        <v>5885</v>
      </c>
      <c r="L72" s="456" t="s">
        <v>5886</v>
      </c>
      <c r="M72" s="456" t="s">
        <v>168</v>
      </c>
      <c r="N72" s="309"/>
      <c r="O72" s="799" t="s">
        <v>5887</v>
      </c>
      <c r="P72" s="800"/>
      <c r="Q72" s="309"/>
      <c r="R72" s="309"/>
      <c r="S72" s="309"/>
      <c r="T72" s="309"/>
      <c r="U72" s="438"/>
      <c r="V72" s="439"/>
    </row>
    <row r="73" spans="1:22" ht="18.75" customHeight="1" x14ac:dyDescent="0.25">
      <c r="A73" s="432"/>
      <c r="B73" s="447"/>
      <c r="C73" s="826"/>
      <c r="D73" s="827"/>
      <c r="E73" s="478">
        <v>1</v>
      </c>
      <c r="F73" s="478"/>
      <c r="G73" s="478"/>
      <c r="H73" s="478"/>
      <c r="I73" s="478">
        <v>1</v>
      </c>
      <c r="J73" s="478"/>
      <c r="K73" s="478"/>
      <c r="L73" s="478">
        <v>1</v>
      </c>
      <c r="M73" s="478"/>
      <c r="N73" s="309"/>
      <c r="O73" s="155" t="s">
        <v>167</v>
      </c>
      <c r="P73" s="748">
        <v>1</v>
      </c>
      <c r="Q73" s="309"/>
      <c r="R73" s="309"/>
      <c r="S73" s="309"/>
      <c r="T73" s="309"/>
      <c r="U73" s="438"/>
      <c r="V73" s="439"/>
    </row>
    <row r="74" spans="1:22" ht="18.75" customHeight="1" x14ac:dyDescent="0.25">
      <c r="A74" s="432"/>
      <c r="B74" s="447"/>
      <c r="C74" s="460"/>
      <c r="D74" s="160"/>
      <c r="E74" s="309"/>
      <c r="F74" s="309"/>
      <c r="G74" s="309"/>
      <c r="H74" s="309"/>
      <c r="I74" s="309"/>
      <c r="J74" s="309"/>
      <c r="K74" s="309"/>
      <c r="L74" s="309"/>
      <c r="M74" s="309"/>
      <c r="N74" s="309"/>
      <c r="O74" s="155" t="s">
        <v>168</v>
      </c>
      <c r="P74" s="749"/>
      <c r="Q74" s="448">
        <f>$P$73</f>
        <v>1</v>
      </c>
      <c r="R74" s="309"/>
      <c r="S74" s="309"/>
      <c r="T74" s="309"/>
      <c r="U74" s="438"/>
      <c r="V74" s="439"/>
    </row>
    <row r="75" spans="1:22" ht="9.9499999999999993" customHeight="1" x14ac:dyDescent="0.25">
      <c r="A75" s="432"/>
      <c r="B75" s="447"/>
      <c r="C75" s="309"/>
      <c r="D75" s="309"/>
      <c r="E75" s="309"/>
      <c r="F75" s="309"/>
      <c r="G75" s="309"/>
      <c r="H75" s="309"/>
      <c r="I75" s="309"/>
      <c r="J75" s="309"/>
      <c r="K75" s="309"/>
      <c r="L75" s="309"/>
      <c r="M75" s="309"/>
      <c r="N75" s="309"/>
      <c r="O75" s="309"/>
      <c r="P75" s="309"/>
      <c r="Q75" s="309"/>
      <c r="R75" s="309"/>
      <c r="S75" s="309"/>
      <c r="T75" s="309"/>
      <c r="U75" s="438"/>
      <c r="V75" s="439"/>
    </row>
    <row r="76" spans="1:22" x14ac:dyDescent="0.25">
      <c r="A76" s="432"/>
      <c r="B76" s="447"/>
      <c r="C76" s="828" t="s">
        <v>5910</v>
      </c>
      <c r="D76" s="828"/>
      <c r="E76" s="829" t="s">
        <v>5909</v>
      </c>
      <c r="F76" s="829"/>
      <c r="G76" s="829" t="s">
        <v>5889</v>
      </c>
      <c r="H76" s="829"/>
      <c r="I76" s="829" t="s">
        <v>5890</v>
      </c>
      <c r="J76" s="829"/>
      <c r="K76" s="829" t="s">
        <v>5891</v>
      </c>
      <c r="L76" s="829"/>
      <c r="M76" s="448">
        <f>SUM(PRODUCT(1,SA2_P4_WaterSourceSchCom),PRODUCT(2,SA2_P4_WaterSourceL100),PRODUCT(3,SA2_P4_WaterSourceB100N200),PRODUCT(4,SA2_P4_WaterSourceG200))</f>
        <v>2</v>
      </c>
      <c r="N76" s="309"/>
      <c r="O76" s="309"/>
      <c r="P76" s="309"/>
      <c r="Q76" s="309"/>
      <c r="R76" s="309"/>
      <c r="S76" s="309"/>
      <c r="T76" s="309"/>
      <c r="U76" s="438"/>
      <c r="V76" s="439"/>
    </row>
    <row r="77" spans="1:22" ht="15" customHeight="1" x14ac:dyDescent="0.25">
      <c r="A77" s="432"/>
      <c r="B77" s="447"/>
      <c r="C77" s="828"/>
      <c r="D77" s="828"/>
      <c r="E77" s="829"/>
      <c r="F77" s="829"/>
      <c r="G77" s="829"/>
      <c r="H77" s="829"/>
      <c r="I77" s="829"/>
      <c r="J77" s="829"/>
      <c r="K77" s="829"/>
      <c r="L77" s="829"/>
      <c r="M77" s="309"/>
      <c r="N77" s="309"/>
      <c r="O77" s="309"/>
      <c r="P77" s="309"/>
      <c r="Q77" s="309"/>
      <c r="R77" s="309"/>
      <c r="S77" s="309"/>
      <c r="T77" s="309"/>
      <c r="U77" s="438"/>
      <c r="V77" s="439"/>
    </row>
    <row r="78" spans="1:22" ht="21" customHeight="1" x14ac:dyDescent="0.25">
      <c r="A78" s="432"/>
      <c r="B78" s="447"/>
      <c r="C78" s="828"/>
      <c r="D78" s="828"/>
      <c r="E78" s="745">
        <v>0</v>
      </c>
      <c r="F78" s="745"/>
      <c r="G78" s="745">
        <v>1</v>
      </c>
      <c r="H78" s="745"/>
      <c r="I78" s="745">
        <v>0</v>
      </c>
      <c r="J78" s="745"/>
      <c r="K78" s="745">
        <v>0</v>
      </c>
      <c r="L78" s="745"/>
      <c r="M78" s="309"/>
      <c r="N78" s="309"/>
      <c r="O78" s="309"/>
      <c r="P78" s="309"/>
      <c r="Q78" s="309"/>
      <c r="R78" s="309"/>
      <c r="S78" s="309"/>
      <c r="T78" s="309"/>
      <c r="U78" s="438"/>
      <c r="V78" s="439"/>
    </row>
    <row r="79" spans="1:22" ht="21" customHeight="1" x14ac:dyDescent="0.25">
      <c r="A79" s="432"/>
      <c r="B79" s="447"/>
      <c r="C79" s="160"/>
      <c r="D79" s="160"/>
      <c r="E79" s="160"/>
      <c r="F79" s="160"/>
      <c r="G79" s="160"/>
      <c r="H79" s="160"/>
      <c r="I79" s="160"/>
      <c r="J79" s="160"/>
      <c r="K79" s="160"/>
      <c r="L79" s="309"/>
      <c r="M79" s="309"/>
      <c r="N79" s="309"/>
      <c r="O79" s="309"/>
      <c r="P79" s="309"/>
      <c r="Q79" s="309"/>
      <c r="R79" s="309"/>
      <c r="S79" s="309"/>
      <c r="T79" s="309"/>
      <c r="U79" s="438"/>
      <c r="V79" s="439"/>
    </row>
    <row r="80" spans="1:22" ht="21" customHeight="1" x14ac:dyDescent="0.25">
      <c r="A80" s="432"/>
      <c r="B80" s="447"/>
      <c r="C80" s="160"/>
      <c r="D80" s="160"/>
      <c r="E80" s="437" t="s">
        <v>5892</v>
      </c>
      <c r="F80" s="155" t="s">
        <v>167</v>
      </c>
      <c r="G80" s="748">
        <v>1</v>
      </c>
      <c r="H80" s="439"/>
      <c r="I80" s="439"/>
      <c r="J80" s="439"/>
      <c r="K80" s="439"/>
      <c r="L80" s="437" t="s">
        <v>5893</v>
      </c>
      <c r="M80" s="309"/>
      <c r="N80" s="309"/>
      <c r="O80" s="309"/>
      <c r="P80" s="309"/>
      <c r="Q80" s="309"/>
      <c r="R80" s="309"/>
      <c r="S80" s="309"/>
      <c r="T80" s="309"/>
      <c r="U80" s="438"/>
      <c r="V80" s="439"/>
    </row>
    <row r="81" spans="1:22" ht="17.100000000000001" customHeight="1" x14ac:dyDescent="0.25">
      <c r="A81" s="432"/>
      <c r="B81" s="447"/>
      <c r="C81" s="448">
        <f>$G$80</f>
        <v>1</v>
      </c>
      <c r="D81" s="309"/>
      <c r="E81" s="309"/>
      <c r="F81" s="155" t="s">
        <v>168</v>
      </c>
      <c r="G81" s="749"/>
      <c r="H81" s="309"/>
      <c r="I81" s="160"/>
      <c r="J81" s="439"/>
      <c r="K81" s="155" t="s">
        <v>167</v>
      </c>
      <c r="L81" s="748">
        <v>1</v>
      </c>
      <c r="M81" s="309"/>
      <c r="N81" s="309"/>
      <c r="O81" s="309"/>
      <c r="P81" s="309"/>
      <c r="Q81" s="309"/>
      <c r="R81" s="309"/>
      <c r="S81" s="309"/>
      <c r="T81" s="309"/>
      <c r="U81" s="438"/>
      <c r="V81" s="439"/>
    </row>
    <row r="82" spans="1:22" ht="17.100000000000001" customHeight="1" x14ac:dyDescent="0.25">
      <c r="A82" s="432"/>
      <c r="B82" s="447"/>
      <c r="C82" s="309"/>
      <c r="D82" s="309"/>
      <c r="E82" s="309"/>
      <c r="F82" s="309"/>
      <c r="G82" s="309"/>
      <c r="H82" s="309"/>
      <c r="I82" s="448">
        <f>$L$81</f>
        <v>1</v>
      </c>
      <c r="J82" s="309"/>
      <c r="K82" s="155" t="s">
        <v>168</v>
      </c>
      <c r="L82" s="749"/>
      <c r="M82" s="309"/>
      <c r="N82" s="309"/>
      <c r="O82" s="309"/>
      <c r="P82" s="309"/>
      <c r="Q82" s="309"/>
      <c r="R82" s="309"/>
      <c r="S82" s="309"/>
      <c r="T82" s="309"/>
      <c r="U82" s="438"/>
      <c r="V82" s="439"/>
    </row>
    <row r="83" spans="1:22" ht="5.0999999999999996" customHeight="1" x14ac:dyDescent="0.25">
      <c r="A83" s="449"/>
      <c r="B83" s="450"/>
      <c r="C83" s="451"/>
      <c r="D83" s="451"/>
      <c r="E83" s="451"/>
      <c r="F83" s="451"/>
      <c r="G83" s="451"/>
      <c r="H83" s="451"/>
      <c r="I83" s="451"/>
      <c r="J83" s="451"/>
      <c r="K83" s="461"/>
      <c r="L83" s="451"/>
      <c r="M83" s="451"/>
      <c r="N83" s="451"/>
      <c r="O83" s="451"/>
      <c r="P83" s="451"/>
      <c r="Q83" s="451"/>
      <c r="R83" s="451"/>
      <c r="S83" s="451"/>
      <c r="T83" s="451"/>
      <c r="U83" s="452"/>
      <c r="V83" s="439"/>
    </row>
    <row r="84" spans="1:22" ht="5.0999999999999996" customHeight="1" x14ac:dyDescent="0.25">
      <c r="A84" s="443"/>
      <c r="B84" s="444"/>
      <c r="C84" s="434"/>
      <c r="D84" s="434"/>
      <c r="E84" s="434"/>
      <c r="F84" s="434"/>
      <c r="G84" s="434"/>
      <c r="H84" s="434"/>
      <c r="I84" s="434"/>
      <c r="J84" s="434"/>
      <c r="K84" s="434"/>
      <c r="L84" s="434"/>
      <c r="M84" s="434"/>
      <c r="N84" s="434"/>
      <c r="O84" s="434"/>
      <c r="P84" s="434"/>
      <c r="Q84" s="434"/>
      <c r="R84" s="434"/>
      <c r="S84" s="434"/>
      <c r="T84" s="434"/>
      <c r="U84" s="445"/>
      <c r="V84" s="439"/>
    </row>
    <row r="85" spans="1:22" x14ac:dyDescent="0.25">
      <c r="A85" s="432">
        <v>5</v>
      </c>
      <c r="B85" s="822" t="s">
        <v>5894</v>
      </c>
      <c r="C85" s="823"/>
      <c r="D85" s="448">
        <f>SUM(PRODUCT(1,SA2_P5_ElectricNo),PRODUCT(2,SA2_P5_ElectricL2),PRODUCT(3,SA2_P5_ElectricB2N4),PRODUCT(4,SA2_P5_ElectricB4N6), PRODUCT(5,SA2_P5_ElectricB6N8),PRODUCT(6,SA2_P5_ElectricB8N10),PRODUCT(7,SA2_P5_ElectricB10N12),PRODUCT(8,SA2_P5_ElectricB12N14))</f>
        <v>8</v>
      </c>
      <c r="E85" s="458"/>
      <c r="F85" s="458"/>
      <c r="G85" s="458"/>
      <c r="H85" s="458"/>
      <c r="I85" s="458"/>
      <c r="J85" s="458"/>
      <c r="K85" s="459"/>
      <c r="L85" s="458"/>
      <c r="M85" s="458"/>
      <c r="N85" s="458"/>
      <c r="O85" s="458"/>
      <c r="P85" s="458"/>
      <c r="Q85" s="458"/>
      <c r="R85" s="309"/>
      <c r="S85" s="309"/>
      <c r="T85" s="309"/>
      <c r="U85" s="438"/>
      <c r="V85" s="439"/>
    </row>
    <row r="86" spans="1:22" ht="3.75" customHeight="1" x14ac:dyDescent="0.25">
      <c r="A86" s="432"/>
      <c r="B86" s="164"/>
      <c r="C86" s="458"/>
      <c r="D86" s="458"/>
      <c r="E86" s="458"/>
      <c r="F86" s="458"/>
      <c r="G86" s="458"/>
      <c r="H86" s="458"/>
      <c r="I86" s="458"/>
      <c r="J86" s="458"/>
      <c r="K86" s="459"/>
      <c r="L86" s="458"/>
      <c r="M86" s="458"/>
      <c r="N86" s="458"/>
      <c r="O86" s="458"/>
      <c r="P86" s="458"/>
      <c r="Q86" s="458"/>
      <c r="R86" s="309"/>
      <c r="S86" s="309"/>
      <c r="T86" s="309"/>
      <c r="U86" s="438"/>
      <c r="V86" s="439"/>
    </row>
    <row r="87" spans="1:22" x14ac:dyDescent="0.25">
      <c r="A87" s="432"/>
      <c r="B87" s="164"/>
      <c r="C87" s="439"/>
      <c r="D87" s="462" t="s">
        <v>5956</v>
      </c>
      <c r="E87" s="453" t="s">
        <v>5957</v>
      </c>
      <c r="F87" s="309"/>
      <c r="G87" s="458"/>
      <c r="H87" s="458"/>
      <c r="I87" s="439"/>
      <c r="J87" s="458" t="s">
        <v>5958</v>
      </c>
      <c r="K87" s="459"/>
      <c r="L87" s="458"/>
      <c r="M87" s="458"/>
      <c r="N87" s="458"/>
      <c r="O87" s="458"/>
      <c r="P87" s="458"/>
      <c r="Q87" s="458"/>
      <c r="R87" s="309"/>
      <c r="S87" s="309"/>
      <c r="T87" s="309"/>
      <c r="U87" s="438"/>
      <c r="V87" s="439"/>
    </row>
    <row r="88" spans="1:22" ht="4.5" customHeight="1" x14ac:dyDescent="0.25">
      <c r="A88" s="432"/>
      <c r="B88" s="164"/>
      <c r="C88" s="458"/>
      <c r="D88" s="458"/>
      <c r="E88" s="458"/>
      <c r="F88" s="458"/>
      <c r="G88" s="458"/>
      <c r="H88" s="458"/>
      <c r="I88" s="458"/>
      <c r="J88" s="458"/>
      <c r="K88" s="459"/>
      <c r="L88" s="458"/>
      <c r="M88" s="458"/>
      <c r="N88" s="458"/>
      <c r="O88" s="458"/>
      <c r="P88" s="458"/>
      <c r="Q88" s="458"/>
      <c r="R88" s="309"/>
      <c r="S88" s="458"/>
      <c r="T88" s="309"/>
      <c r="U88" s="438"/>
      <c r="V88" s="439"/>
    </row>
    <row r="89" spans="1:22" x14ac:dyDescent="0.25">
      <c r="A89" s="432"/>
      <c r="B89" s="463"/>
      <c r="C89" s="464"/>
      <c r="D89" s="465" t="s">
        <v>5895</v>
      </c>
      <c r="E89" s="484">
        <v>0</v>
      </c>
      <c r="F89" s="439"/>
      <c r="G89" s="466"/>
      <c r="H89" s="465" t="s">
        <v>5896</v>
      </c>
      <c r="I89" s="484">
        <v>0</v>
      </c>
      <c r="J89" s="30"/>
      <c r="K89" s="466"/>
      <c r="L89" s="465" t="s">
        <v>5897</v>
      </c>
      <c r="M89" s="484">
        <v>0</v>
      </c>
      <c r="N89" s="30"/>
      <c r="O89" s="30"/>
      <c r="P89" s="466"/>
      <c r="Q89" s="467"/>
      <c r="R89" s="465" t="s">
        <v>5898</v>
      </c>
      <c r="S89" s="484">
        <v>0</v>
      </c>
      <c r="T89" s="439"/>
      <c r="U89" s="438"/>
      <c r="V89" s="439"/>
    </row>
    <row r="90" spans="1:22" ht="4.5" customHeight="1" x14ac:dyDescent="0.25">
      <c r="A90" s="432"/>
      <c r="B90" s="164"/>
      <c r="C90" s="309"/>
      <c r="D90" s="458"/>
      <c r="E90" s="458"/>
      <c r="F90" s="439"/>
      <c r="G90" s="309"/>
      <c r="H90" s="458"/>
      <c r="I90" s="458"/>
      <c r="J90" s="30"/>
      <c r="K90" s="309"/>
      <c r="L90" s="458"/>
      <c r="M90" s="458"/>
      <c r="N90" s="30"/>
      <c r="O90" s="30"/>
      <c r="P90" s="30"/>
      <c r="Q90" s="309"/>
      <c r="R90" s="468"/>
      <c r="S90" s="458"/>
      <c r="T90" s="439"/>
      <c r="U90" s="438"/>
      <c r="V90" s="439"/>
    </row>
    <row r="91" spans="1:22" x14ac:dyDescent="0.25">
      <c r="A91" s="432"/>
      <c r="B91" s="463"/>
      <c r="C91" s="466"/>
      <c r="D91" s="465" t="s">
        <v>5899</v>
      </c>
      <c r="E91" s="484">
        <v>0</v>
      </c>
      <c r="F91" s="439"/>
      <c r="G91" s="466"/>
      <c r="H91" s="465" t="s">
        <v>5900</v>
      </c>
      <c r="I91" s="484">
        <v>0</v>
      </c>
      <c r="J91" s="30"/>
      <c r="K91" s="466"/>
      <c r="L91" s="465" t="s">
        <v>5901</v>
      </c>
      <c r="M91" s="484">
        <v>0</v>
      </c>
      <c r="N91" s="30"/>
      <c r="O91" s="30"/>
      <c r="P91" s="466"/>
      <c r="Q91" s="467"/>
      <c r="R91" s="465" t="s">
        <v>5902</v>
      </c>
      <c r="S91" s="484">
        <v>1</v>
      </c>
      <c r="T91" s="439"/>
      <c r="U91" s="438"/>
      <c r="V91" s="439"/>
    </row>
    <row r="92" spans="1:22" ht="5.0999999999999996" customHeight="1" x14ac:dyDescent="0.25">
      <c r="A92" s="449"/>
      <c r="B92" s="450"/>
      <c r="C92" s="451"/>
      <c r="D92" s="451"/>
      <c r="E92" s="485"/>
      <c r="F92" s="451"/>
      <c r="G92" s="451"/>
      <c r="H92" s="451"/>
      <c r="I92" s="485"/>
      <c r="J92" s="451"/>
      <c r="K92" s="461"/>
      <c r="L92" s="451"/>
      <c r="M92" s="485"/>
      <c r="N92" s="451"/>
      <c r="O92" s="451"/>
      <c r="P92" s="451"/>
      <c r="Q92" s="451"/>
      <c r="R92" s="451"/>
      <c r="S92" s="485"/>
      <c r="T92" s="451"/>
      <c r="U92" s="452"/>
      <c r="V92" s="439"/>
    </row>
    <row r="93" spans="1:22" ht="5.0999999999999996" customHeight="1" x14ac:dyDescent="0.25">
      <c r="A93" s="443"/>
      <c r="B93" s="444"/>
      <c r="C93" s="434"/>
      <c r="D93" s="434"/>
      <c r="E93" s="434"/>
      <c r="F93" s="434"/>
      <c r="G93" s="434"/>
      <c r="H93" s="434"/>
      <c r="I93" s="486"/>
      <c r="J93" s="434"/>
      <c r="K93" s="434"/>
      <c r="L93" s="434"/>
      <c r="M93" s="486"/>
      <c r="N93" s="434"/>
      <c r="O93" s="434"/>
      <c r="P93" s="434"/>
      <c r="Q93" s="434"/>
      <c r="R93" s="434"/>
      <c r="S93" s="434"/>
      <c r="T93" s="434"/>
      <c r="U93" s="445"/>
      <c r="V93" s="439"/>
    </row>
    <row r="94" spans="1:22" ht="6" customHeight="1" thickBot="1" x14ac:dyDescent="0.3">
      <c r="A94" s="439"/>
      <c r="B94" s="469"/>
      <c r="C94" s="470"/>
      <c r="D94" s="470"/>
      <c r="E94" s="470"/>
      <c r="F94" s="470"/>
      <c r="G94" s="471"/>
      <c r="H94" s="470"/>
      <c r="I94" s="487"/>
      <c r="J94" s="470"/>
      <c r="K94" s="470"/>
      <c r="L94" s="470"/>
      <c r="M94" s="487"/>
      <c r="N94" s="470"/>
      <c r="O94" s="470"/>
      <c r="P94" s="470"/>
      <c r="Q94" s="470"/>
      <c r="R94" s="470"/>
      <c r="S94" s="470"/>
      <c r="T94" s="470"/>
      <c r="U94" s="472"/>
      <c r="V94" s="439"/>
    </row>
    <row r="95" spans="1:22" ht="16.5" x14ac:dyDescent="0.25">
      <c r="A95" s="439"/>
      <c r="B95" s="439"/>
      <c r="C95" s="439"/>
      <c r="D95" s="439"/>
      <c r="E95" s="439"/>
      <c r="F95" s="439"/>
      <c r="G95" s="473"/>
      <c r="H95" s="439"/>
      <c r="I95" s="439"/>
      <c r="J95" s="439"/>
      <c r="K95" s="439"/>
      <c r="L95" s="439"/>
      <c r="M95" s="488"/>
      <c r="N95" s="439"/>
      <c r="O95" s="439"/>
      <c r="P95" s="439"/>
      <c r="Q95" s="439"/>
      <c r="R95" s="439"/>
      <c r="S95" s="30"/>
      <c r="T95" s="439"/>
      <c r="U95" s="439"/>
      <c r="V95" s="439"/>
    </row>
    <row r="96" spans="1:22" s="30" customFormat="1" ht="16.5" x14ac:dyDescent="0.25">
      <c r="P96" s="795" t="s">
        <v>4169</v>
      </c>
      <c r="Q96" s="795"/>
      <c r="R96" s="795"/>
      <c r="S96" s="795"/>
      <c r="T96" s="795"/>
      <c r="U96" s="795"/>
      <c r="V96" s="795"/>
    </row>
    <row r="97" spans="13:22" s="30" customFormat="1" ht="16.5" x14ac:dyDescent="0.25">
      <c r="P97" s="794" t="s">
        <v>4170</v>
      </c>
      <c r="Q97" s="794"/>
      <c r="R97" s="794"/>
      <c r="S97" s="794"/>
      <c r="T97" s="794"/>
      <c r="U97" s="794"/>
      <c r="V97" s="70" t="str">
        <f>FormSignedName_31</f>
        <v>ငွေဝင်း</v>
      </c>
    </row>
    <row r="98" spans="13:22" s="30" customFormat="1" ht="23.25" customHeight="1" x14ac:dyDescent="0.25">
      <c r="P98" s="796" t="s">
        <v>4171</v>
      </c>
      <c r="Q98" s="797"/>
      <c r="R98" s="797"/>
      <c r="S98" s="797"/>
      <c r="T98" s="797"/>
      <c r="U98" s="798"/>
      <c r="V98" s="70">
        <v>7</v>
      </c>
    </row>
    <row r="99" spans="13:22" s="30" customFormat="1" ht="16.5" x14ac:dyDescent="0.25">
      <c r="M99" s="85"/>
      <c r="P99" s="796" t="s">
        <v>4172</v>
      </c>
      <c r="Q99" s="797"/>
      <c r="R99" s="797"/>
      <c r="S99" s="797"/>
      <c r="T99" s="797"/>
      <c r="U99" s="798"/>
      <c r="V99" s="614">
        <v>41768</v>
      </c>
    </row>
  </sheetData>
  <sheetProtection password="93C8" sheet="1" scenarios="1" selectLockedCells="1"/>
  <mergeCells count="53">
    <mergeCell ref="M60:M61"/>
    <mergeCell ref="P73:P74"/>
    <mergeCell ref="G80:G81"/>
    <mergeCell ref="L81:L82"/>
    <mergeCell ref="G76:H77"/>
    <mergeCell ref="I76:J77"/>
    <mergeCell ref="K76:L77"/>
    <mergeCell ref="G78:H78"/>
    <mergeCell ref="I78:J78"/>
    <mergeCell ref="K78:L78"/>
    <mergeCell ref="C69:D69"/>
    <mergeCell ref="C70:D70"/>
    <mergeCell ref="F56:F57"/>
    <mergeCell ref="B85:C85"/>
    <mergeCell ref="C72:D73"/>
    <mergeCell ref="E78:F78"/>
    <mergeCell ref="C76:D78"/>
    <mergeCell ref="E76:F77"/>
    <mergeCell ref="C68:D68"/>
    <mergeCell ref="H18:H19"/>
    <mergeCell ref="I18:I19"/>
    <mergeCell ref="S18:S19"/>
    <mergeCell ref="O18:O19"/>
    <mergeCell ref="P18:P19"/>
    <mergeCell ref="R18:R19"/>
    <mergeCell ref="M18:M19"/>
    <mergeCell ref="J18:J19"/>
    <mergeCell ref="L18:L19"/>
    <mergeCell ref="B18:B19"/>
    <mergeCell ref="C18:C19"/>
    <mergeCell ref="D18:D19"/>
    <mergeCell ref="E18:E19"/>
    <mergeCell ref="F18:G18"/>
    <mergeCell ref="C5:T6"/>
    <mergeCell ref="C2:T2"/>
    <mergeCell ref="C3:T3"/>
    <mergeCell ref="C4:T4"/>
    <mergeCell ref="L17:M17"/>
    <mergeCell ref="E12:G12"/>
    <mergeCell ref="H7:J7"/>
    <mergeCell ref="M9:O9"/>
    <mergeCell ref="M10:O10"/>
    <mergeCell ref="F10:H10"/>
    <mergeCell ref="K12:T12"/>
    <mergeCell ref="F9:H9"/>
    <mergeCell ref="P7:R7"/>
    <mergeCell ref="O17:P17"/>
    <mergeCell ref="R17:S17"/>
    <mergeCell ref="P97:U97"/>
    <mergeCell ref="P96:V96"/>
    <mergeCell ref="P98:U98"/>
    <mergeCell ref="P99:U99"/>
    <mergeCell ref="O72:P72"/>
  </mergeCells>
  <conditionalFormatting sqref="E70:G70">
    <cfRule type="cellIs" dxfId="662" priority="71" stopIfTrue="1" operator="greaterThan">
      <formula>E$69</formula>
    </cfRule>
  </conditionalFormatting>
  <conditionalFormatting sqref="E76:L77">
    <cfRule type="expression" dxfId="661" priority="15" stopIfTrue="1">
      <formula>IF(E$78=1,TRUE,FALSE)</formula>
    </cfRule>
  </conditionalFormatting>
  <conditionalFormatting sqref="E72:M72">
    <cfRule type="expression" dxfId="660" priority="14" stopIfTrue="1">
      <formula>IF(E73=1,TRUE,FALSE)</formula>
    </cfRule>
  </conditionalFormatting>
  <conditionalFormatting sqref="A1:V100">
    <cfRule type="expression" dxfId="659" priority="75">
      <formula>IF(CELL("protect",A1)=0,TRUE,FALSE)</formula>
    </cfRule>
  </conditionalFormatting>
  <conditionalFormatting sqref="E56 L60 O73 F80 K81">
    <cfRule type="expression" dxfId="658" priority="5" stopIfTrue="1">
      <formula>IF(F56=1,TRUE,FALSE)</formula>
    </cfRule>
  </conditionalFormatting>
  <conditionalFormatting sqref="E57 L61 O74 F81 K82">
    <cfRule type="expression" dxfId="657" priority="4" stopIfTrue="1">
      <formula>IF(F56=0,TRUE,FALSE)</formula>
    </cfRule>
  </conditionalFormatting>
  <conditionalFormatting sqref="D89 D91 H89 H91 L89 L91 R89 R91">
    <cfRule type="expression" dxfId="656" priority="3">
      <formula>IF(E89=1,TRUE,FALSE)</formula>
    </cfRule>
  </conditionalFormatting>
  <conditionalFormatting sqref="C89 C91 G89 G91 K89 K91 Q89 Q91">
    <cfRule type="expression" dxfId="655" priority="2">
      <formula>IF(E89=1,TRUE,FALSE)</formula>
    </cfRule>
  </conditionalFormatting>
  <conditionalFormatting sqref="P89 P91">
    <cfRule type="expression" dxfId="654" priority="1">
      <formula>IF(S89=1,TRUE,FALSE)</formula>
    </cfRule>
  </conditionalFormatting>
  <dataValidations count="18">
    <dataValidation type="whole" allowBlank="1" showInputMessage="1" showErrorMessage="1" errorTitle="Invalid Value" error="Please Fill Value_x000a_ 1= Yes_x000a_ 0 = No" prompt="Please Fill Value 1 or 0 _x000a_eg. 1 = Yes_x000a_eg. 0 = No" sqref="F56 M60">
      <formula1>0</formula1>
      <formula2>1</formula2>
    </dataValidation>
    <dataValidation type="whole" allowBlank="1" showInputMessage="1" showErrorMessage="1" errorTitle="Invalid Value" error="Maximum Number of Allowable Value Exceed!" prompt="Please Fill Value between 0 to 200" sqref="E69:E70 E21:I21">
      <formula1>0</formula1>
      <formula2>200</formula2>
    </dataValidation>
    <dataValidation type="decimal" allowBlank="1" showInputMessage="1" showErrorMessage="1" errorTitle="Invalid Width" error="1.Number Value _x000a_2.Maximum Number of Allowable Width Exceed!" prompt="Please Fill Value between 0 to 5 thousands." sqref="O63">
      <formula1>0</formula1>
      <formula2>5000</formula2>
    </dataValidation>
    <dataValidation type="date" operator="lessThanOrEqual" allowBlank="1" showInputMessage="1" showErrorMessage="1" errorTitle="Invalid Date" error="1.Please Entry Current or Old Date_x000a_2.Invalid Date Format" sqref="V99">
      <formula1>TodayDate</formula1>
    </dataValidation>
    <dataValidation type="whole" allowBlank="1" showErrorMessage="1" errorTitle="Invalid Value" error="Please Fill Value_x000a_ 1= Yes_x000a_ 0 = No" prompt="Please Fill Value 1 to choose or mark_x000a_eg. 1 = Yes, Select, Mark" sqref="E78:L78 E73:M73">
      <formula1>0</formula1>
      <formula2>1</formula2>
    </dataValidation>
    <dataValidation type="whole" allowBlank="1" showErrorMessage="1" errorTitle="Invalid Value" error="Please Fill Value_x000a_ 1= Yes_x000a_ 0 = No" prompt="Please Fill Value 1 or 0 _x000a_eg. 1 = Yes_x000a_eg. 0 = No" sqref="P73:P74 S91 S89 M91 M89 I91 I89 E89 E91 G80:G81 L81:L82">
      <formula1>0</formula1>
      <formula2>1</formula2>
    </dataValidation>
    <dataValidation type="whole" allowBlank="1" showErrorMessage="1" errorTitle="Invalid Value" error="Maximum Number of Allowable Value Exceed!" prompt="Please Fill Value between 0 to 200" sqref="F69:G70 E22:I50">
      <formula1>0</formula1>
      <formula2>200</formula2>
    </dataValidation>
    <dataValidation type="whole" allowBlank="1" showInputMessage="1" showErrorMessage="1" errorTitle="Invalid Value" error="Maximum Number of Allowable Value Exceed!" prompt="Please Fill Value between 0 to 20" sqref="C21">
      <formula1>0</formula1>
      <formula2>20</formula2>
    </dataValidation>
    <dataValidation type="whole" allowBlank="1" showInputMessage="1" showErrorMessage="1" errorTitle="Invalid Value" error="Maximum Number of Allowable Value Exceed!" prompt="Please Fill Value between 1 through 4" sqref="S21 P21 M21">
      <formula1>0</formula1>
      <formula2>4</formula2>
    </dataValidation>
    <dataValidation type="whole" allowBlank="1" showInputMessage="1" showErrorMessage="1" errorTitle="Invalid Value" error="Maximum Number of Allowable Value Exceed!" prompt="Please Fill Value between 1 through 10" sqref="R21 O21 L21">
      <formula1>0</formula1>
      <formula2>10</formula2>
    </dataValidation>
    <dataValidation type="decimal" allowBlank="1" showInputMessage="1" showErrorMessage="1" errorTitle="Invalid Value" error="Please Fill Value between 0 to 20thousands." prompt="Please Fill Value between 0 to 20thousands." sqref="D21">
      <formula1>0</formula1>
      <formula2>20000</formula2>
    </dataValidation>
    <dataValidation type="whole" allowBlank="1" showErrorMessage="1" errorTitle="Invalid Value" error="Maximum Number of Allowable Value Exceed!" prompt="Please Fill Value between 0 to 20" sqref="C22:C50">
      <formula1>0</formula1>
      <formula2>20</formula2>
    </dataValidation>
    <dataValidation type="decimal" allowBlank="1" showErrorMessage="1" errorTitle="Invalid Value" error="Please Fill Value between 0 to 20thousands." prompt="Please Fill Value between 0 to 20thousands." sqref="D22:D50">
      <formula1>0</formula1>
      <formula2>20000</formula2>
    </dataValidation>
    <dataValidation type="whole" allowBlank="1" showErrorMessage="1" errorTitle="Invalid Value" error="Maximum Number of Allowable Value Exceed!" prompt="Please Fill Value between 1 through 10" sqref="L22:L50 O22:O50 R22:R50">
      <formula1>0</formula1>
      <formula2>10</formula2>
    </dataValidation>
    <dataValidation type="whole" allowBlank="1" showErrorMessage="1" errorTitle="Invalid Value" error="Maximum Number of Allowable Value Exceed!" prompt="Please Fill Value between 1 through 4" sqref="M22:M50 P22:P50 S22:S50">
      <formula1>0</formula1>
      <formula2>4</formula2>
    </dataValidation>
    <dataValidation type="whole" allowBlank="1" showInputMessage="1" showErrorMessage="1" errorTitle="Invalid Value" error="Maximum Number of Allowable Value Exceed!" prompt="Please Fill Value between 0 to 10thousands." sqref="F63">
      <formula1>0</formula1>
      <formula2>10000</formula2>
    </dataValidation>
    <dataValidation type="whole" allowBlank="1" showInputMessage="1" showErrorMessage="1" errorTitle="Invalid Value" error="Maximum Number of Allowable Value Exceed!" prompt="Please Fill Value between 0 to 10thousands." sqref="J63">
      <formula1>0</formula1>
      <formula2>10000</formula2>
    </dataValidation>
    <dataValidation type="whole" allowBlank="1" showInputMessage="1" showErrorMessage="1" errorTitle="Invalid Value" error="Maximum Number of Allowable Value Exceed!" prompt="Please Fill Value between 0 to 10thousands." sqref="T63">
      <formula1>0</formula1>
      <formula2>10000</formula2>
    </dataValidation>
  </dataValidations>
  <pageMargins left="0.34" right="0.2" top="0.56000000000000005" bottom="0.52" header="0.3" footer="0.3"/>
  <pageSetup paperSize="9" orientation="portrait" horizontalDpi="300" verticalDpi="300" r:id="rId1"/>
  <drawing r:id="rId2"/>
  <legacyDrawing r:id="rId3"/>
  <controls>
    <mc:AlternateContent xmlns:mc="http://schemas.openxmlformats.org/markup-compatibility/2006">
      <mc:Choice Requires="x14">
        <control shapeId="7227" r:id="rId4" name="cbo32FormSignPost">
          <controlPr defaultSize="0" autoLine="0" linkedCell="FormPost_32" listFillRange="FormSignPost_List" r:id="rId5">
            <anchor moveWithCells="1">
              <from>
                <xdr:col>21</xdr:col>
                <xdr:colOff>38100</xdr:colOff>
                <xdr:row>97</xdr:row>
                <xdr:rowOff>19050</xdr:rowOff>
              </from>
              <to>
                <xdr:col>22</xdr:col>
                <xdr:colOff>38100</xdr:colOff>
                <xdr:row>97</xdr:row>
                <xdr:rowOff>266700</xdr:rowOff>
              </to>
            </anchor>
          </controlPr>
        </control>
      </mc:Choice>
      <mc:Fallback>
        <control shapeId="7227" r:id="rId4" name="cbo32FormSignPost"/>
      </mc:Fallback>
    </mc:AlternateContent>
  </controls>
  <tableParts count="1">
    <tablePart r:id="rId6"/>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G5"/>
  <sheetViews>
    <sheetView showGridLines="0" showRowColHeaders="0" workbookViewId="0">
      <selection activeCell="H22" sqref="H22"/>
    </sheetView>
  </sheetViews>
  <sheetFormatPr defaultRowHeight="15" x14ac:dyDescent="0.25"/>
  <cols>
    <col min="1" max="1" width="17.85546875" bestFit="1" customWidth="1"/>
    <col min="2" max="2" width="16" bestFit="1" customWidth="1"/>
    <col min="3" max="3" width="15.7109375" bestFit="1" customWidth="1"/>
    <col min="4" max="4" width="17.85546875" bestFit="1" customWidth="1"/>
    <col min="5" max="5" width="21" bestFit="1" customWidth="1"/>
    <col min="6" max="6" width="20.7109375" bestFit="1" customWidth="1"/>
    <col min="7" max="7" width="22.85546875" bestFit="1" customWidth="1"/>
  </cols>
  <sheetData>
    <row r="1" spans="1:7" s="2" customFormat="1" x14ac:dyDescent="0.25">
      <c r="A1" s="1" t="s">
        <v>6001</v>
      </c>
      <c r="B1" s="1" t="s">
        <v>5936</v>
      </c>
      <c r="C1" s="1" t="s">
        <v>5937</v>
      </c>
      <c r="D1" s="1" t="s">
        <v>5940</v>
      </c>
      <c r="E1" s="1" t="s">
        <v>5938</v>
      </c>
      <c r="F1" s="1" t="s">
        <v>5939</v>
      </c>
      <c r="G1" s="1" t="s">
        <v>5941</v>
      </c>
    </row>
    <row r="2" spans="1:7" x14ac:dyDescent="0.25">
      <c r="A2" t="str">
        <f>SA_2_ID</f>
        <v>32022014180018001</v>
      </c>
      <c r="B2">
        <f>'SA-2'!$E$69</f>
        <v>10</v>
      </c>
      <c r="C2">
        <f>'SA-2'!$F$69</f>
        <v>17</v>
      </c>
      <c r="D2">
        <f>'SA-2'!$G$69</f>
        <v>0</v>
      </c>
      <c r="E2">
        <f>'SA-2'!$E$70</f>
        <v>0</v>
      </c>
      <c r="F2">
        <f>'SA-2'!$F$70</f>
        <v>0</v>
      </c>
      <c r="G2">
        <f>'SA-2'!$G$70</f>
        <v>0</v>
      </c>
    </row>
    <row r="5" spans="1:7" x14ac:dyDescent="0.25">
      <c r="A5">
        <f>LEN($A$2)</f>
        <v>17</v>
      </c>
      <c r="B5">
        <f>LEN($B$2)</f>
        <v>2</v>
      </c>
      <c r="C5">
        <f>LEN($C$2)</f>
        <v>2</v>
      </c>
      <c r="D5">
        <f>LEN($D$2)</f>
        <v>1</v>
      </c>
      <c r="E5">
        <f>LEN($E$2)</f>
        <v>1</v>
      </c>
      <c r="F5">
        <f>LEN($F$2)</f>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N5"/>
  <sheetViews>
    <sheetView showGridLines="0" showRowColHeaders="0" workbookViewId="0">
      <selection activeCell="H22" sqref="H22"/>
    </sheetView>
  </sheetViews>
  <sheetFormatPr defaultRowHeight="15" x14ac:dyDescent="0.25"/>
  <cols>
    <col min="1" max="1" width="17.85546875" customWidth="1"/>
    <col min="2" max="2" width="18.85546875" bestFit="1" customWidth="1"/>
    <col min="3" max="3" width="22.5703125" bestFit="1" customWidth="1"/>
    <col min="4" max="4" width="17.85546875" bestFit="1" customWidth="1"/>
    <col min="5" max="5" width="24" bestFit="1" customWidth="1"/>
    <col min="6" max="6" width="17.5703125" bestFit="1" customWidth="1"/>
    <col min="7" max="8" width="18.28515625" bestFit="1" customWidth="1"/>
    <col min="9" max="9" width="31.7109375" bestFit="1" customWidth="1"/>
    <col min="10" max="10" width="16.140625" bestFit="1" customWidth="1"/>
    <col min="11" max="11" width="29.85546875" bestFit="1" customWidth="1"/>
    <col min="12" max="12" width="15.28515625" bestFit="1" customWidth="1"/>
    <col min="13" max="13" width="28.140625" bestFit="1" customWidth="1"/>
    <col min="14" max="14" width="22.42578125" bestFit="1" customWidth="1"/>
  </cols>
  <sheetData>
    <row r="1" spans="1:14" s="2" customFormat="1" x14ac:dyDescent="0.25">
      <c r="A1" s="1" t="s">
        <v>6001</v>
      </c>
      <c r="B1" s="1" t="s">
        <v>5942</v>
      </c>
      <c r="C1" s="1" t="s">
        <v>5943</v>
      </c>
      <c r="D1" s="1" t="s">
        <v>5944</v>
      </c>
      <c r="E1" s="1" t="s">
        <v>5945</v>
      </c>
      <c r="F1" s="1" t="s">
        <v>5946</v>
      </c>
      <c r="G1" s="1" t="s">
        <v>5947</v>
      </c>
      <c r="H1" s="1" t="s">
        <v>5948</v>
      </c>
      <c r="I1" s="1" t="s">
        <v>5949</v>
      </c>
      <c r="J1" s="1" t="s">
        <v>5950</v>
      </c>
      <c r="K1" s="1" t="s">
        <v>5954</v>
      </c>
      <c r="L1" s="1" t="s">
        <v>5951</v>
      </c>
      <c r="M1" s="1" t="s">
        <v>5952</v>
      </c>
      <c r="N1" s="1" t="s">
        <v>5953</v>
      </c>
    </row>
    <row r="2" spans="1:14" x14ac:dyDescent="0.25">
      <c r="A2" t="str">
        <f>SA_2_ID</f>
        <v>32022014180018001</v>
      </c>
      <c r="B2">
        <f>'SA-2'!$E$73</f>
        <v>1</v>
      </c>
      <c r="C2">
        <f>'SA-2'!$F$73</f>
        <v>0</v>
      </c>
      <c r="D2">
        <f>'SA-2'!$G$73</f>
        <v>0</v>
      </c>
      <c r="E2">
        <f>'SA-2'!$H$73</f>
        <v>0</v>
      </c>
      <c r="F2">
        <f>'SA-2'!$I$73</f>
        <v>1</v>
      </c>
      <c r="G2">
        <f>'SA-2'!$J$73</f>
        <v>0</v>
      </c>
      <c r="H2">
        <f>'SA-2'!$K$73</f>
        <v>0</v>
      </c>
      <c r="I2">
        <f>'SA-2'!$L$73</f>
        <v>1</v>
      </c>
      <c r="J2">
        <f>'SA-2'!$M$73</f>
        <v>0</v>
      </c>
      <c r="K2">
        <f>WaterSourceDistance</f>
        <v>2</v>
      </c>
      <c r="L2">
        <f>'SA-2'!$Q$74</f>
        <v>1</v>
      </c>
      <c r="M2">
        <f>'SA-2'!$C$81</f>
        <v>1</v>
      </c>
      <c r="N2">
        <f>'SA-2'!$I$82</f>
        <v>1</v>
      </c>
    </row>
    <row r="5" spans="1:14" x14ac:dyDescent="0.25">
      <c r="A5">
        <f>LEN($A$2)</f>
        <v>17</v>
      </c>
      <c r="B5">
        <f>LEN($B$2)</f>
        <v>1</v>
      </c>
      <c r="C5">
        <f>LEN($C$2)</f>
        <v>1</v>
      </c>
      <c r="D5">
        <f>LEN($D$2)</f>
        <v>1</v>
      </c>
      <c r="E5">
        <f>LEN($E$2)</f>
        <v>1</v>
      </c>
      <c r="F5">
        <f>LEN($F$2)</f>
        <v>1</v>
      </c>
    </row>
  </sheetData>
  <pageMargins left="0.7" right="0.7" top="0.75" bottom="0.75" header="0.3" footer="0.3"/>
  <pageSetup paperSize="256"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F5"/>
  <sheetViews>
    <sheetView showGridLines="0" showRowColHeaders="0" workbookViewId="0">
      <selection activeCell="H22" sqref="H22"/>
    </sheetView>
  </sheetViews>
  <sheetFormatPr defaultRowHeight="15" x14ac:dyDescent="0.25"/>
  <cols>
    <col min="1" max="1" width="17.85546875" bestFit="1" customWidth="1"/>
    <col min="2" max="2" width="26.42578125" bestFit="1" customWidth="1"/>
    <col min="3" max="3" width="26.85546875" bestFit="1" customWidth="1"/>
  </cols>
  <sheetData>
    <row r="1" spans="1:6" s="2" customFormat="1" x14ac:dyDescent="0.25">
      <c r="A1" s="1" t="s">
        <v>6001</v>
      </c>
      <c r="B1" s="1" t="s">
        <v>5960</v>
      </c>
      <c r="C1" s="1" t="s">
        <v>5959</v>
      </c>
    </row>
    <row r="2" spans="1:6" x14ac:dyDescent="0.25">
      <c r="A2" t="str">
        <f>SA_2_ID</f>
        <v>32022014180018001</v>
      </c>
      <c r="B2" t="str">
        <f>'SA-2'!$E$87</f>
        <v>hours per day (7 am to 9 pm)</v>
      </c>
      <c r="C2">
        <f>Electricity_Availability</f>
        <v>8</v>
      </c>
    </row>
    <row r="5" spans="1:6" x14ac:dyDescent="0.25">
      <c r="A5">
        <f>LEN($A$2)</f>
        <v>17</v>
      </c>
      <c r="B5">
        <f>LEN($B$2)</f>
        <v>28</v>
      </c>
      <c r="C5">
        <f>LEN($C$2)</f>
        <v>1</v>
      </c>
      <c r="D5">
        <f>LEN($D$2)</f>
        <v>0</v>
      </c>
      <c r="E5">
        <f>LEN($E$2)</f>
        <v>0</v>
      </c>
      <c r="F5">
        <f>LEN($F$2)</f>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F5"/>
  <sheetViews>
    <sheetView showGridLines="0" showRowColHeaders="0" workbookViewId="0">
      <selection activeCell="H22" sqref="H2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6001</v>
      </c>
      <c r="B1" s="1" t="s">
        <v>4173</v>
      </c>
      <c r="C1" s="1" t="s">
        <v>4174</v>
      </c>
      <c r="D1" s="44" t="s">
        <v>4175</v>
      </c>
    </row>
    <row r="2" spans="1:6" ht="16.5" x14ac:dyDescent="0.25">
      <c r="A2" t="str">
        <f>SA_2_ID</f>
        <v>32022014180018001</v>
      </c>
      <c r="B2" t="str">
        <f>CLEAN('SA-2'!V97)</f>
        <v>ငွေဝင်း</v>
      </c>
      <c r="C2" s="46">
        <f>FormPost_32</f>
        <v>7</v>
      </c>
      <c r="D2" s="92">
        <f>'SA-2'!V99</f>
        <v>41768</v>
      </c>
    </row>
    <row r="5" spans="1:6" x14ac:dyDescent="0.25">
      <c r="A5">
        <f>LEN($A$2)</f>
        <v>17</v>
      </c>
      <c r="B5">
        <f>LEN($B$2)</f>
        <v>7</v>
      </c>
      <c r="C5">
        <f>LEN($C$2)</f>
        <v>1</v>
      </c>
      <c r="D5">
        <f>LEN($D$2)</f>
        <v>5</v>
      </c>
      <c r="E5">
        <f>LEN($E$2)</f>
        <v>0</v>
      </c>
      <c r="F5">
        <f>LEN($F$2)</f>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00B050"/>
  </sheetPr>
  <dimension ref="A1:Y28"/>
  <sheetViews>
    <sheetView showGridLines="0" showRowColHeaders="0" topLeftCell="O1" zoomScale="90" zoomScaleNormal="90" workbookViewId="0">
      <selection activeCell="Y10" sqref="Y10"/>
    </sheetView>
  </sheetViews>
  <sheetFormatPr defaultColWidth="9.140625" defaultRowHeight="14.25" x14ac:dyDescent="0.25"/>
  <cols>
    <col min="1" max="3" width="5.7109375" style="89" customWidth="1"/>
    <col min="4" max="4" width="32.7109375" style="89" customWidth="1"/>
    <col min="5" max="5" width="23.5703125" style="89" customWidth="1"/>
    <col min="6" max="6" width="20" style="89" customWidth="1"/>
    <col min="7" max="14" width="5.140625" style="89" hidden="1" customWidth="1"/>
    <col min="15" max="15" width="15.85546875" style="89" customWidth="1"/>
    <col min="16" max="16" width="13.7109375" style="89" customWidth="1"/>
    <col min="17" max="20" width="6.7109375" style="89" customWidth="1"/>
    <col min="21" max="21" width="15.7109375" style="89" customWidth="1"/>
    <col min="22" max="22" width="2.5703125" style="89" customWidth="1"/>
    <col min="23" max="23" width="3" style="89" customWidth="1"/>
    <col min="24" max="24" width="33.140625" style="89" customWidth="1"/>
    <col min="25" max="25" width="33.28515625" style="89" customWidth="1"/>
    <col min="26" max="16384" width="9.140625" style="89"/>
  </cols>
  <sheetData>
    <row r="1" spans="1:25" ht="15" thickBot="1" x14ac:dyDescent="0.3">
      <c r="A1" s="429"/>
    </row>
    <row r="2" spans="1:25" s="30" customFormat="1" x14ac:dyDescent="0.25">
      <c r="B2" s="427"/>
      <c r="C2" s="801" t="s">
        <v>2</v>
      </c>
      <c r="D2" s="801"/>
      <c r="E2" s="801"/>
      <c r="F2" s="801"/>
      <c r="G2" s="801"/>
      <c r="H2" s="801"/>
      <c r="I2" s="801"/>
      <c r="J2" s="801"/>
      <c r="K2" s="801"/>
      <c r="L2" s="801"/>
      <c r="M2" s="801"/>
      <c r="N2" s="801"/>
      <c r="O2" s="801"/>
      <c r="P2" s="801"/>
      <c r="Q2" s="801"/>
      <c r="R2" s="801"/>
      <c r="S2" s="801"/>
      <c r="T2" s="801"/>
      <c r="U2" s="801"/>
      <c r="V2" s="51"/>
    </row>
    <row r="3" spans="1:25" s="30" customFormat="1" x14ac:dyDescent="0.25">
      <c r="A3" s="31"/>
      <c r="B3" s="428"/>
      <c r="C3" s="787" t="s">
        <v>7063</v>
      </c>
      <c r="D3" s="787"/>
      <c r="E3" s="787"/>
      <c r="F3" s="787"/>
      <c r="G3" s="787"/>
      <c r="H3" s="787"/>
      <c r="I3" s="787"/>
      <c r="J3" s="787"/>
      <c r="K3" s="787"/>
      <c r="L3" s="787"/>
      <c r="M3" s="787"/>
      <c r="N3" s="787"/>
      <c r="O3" s="787"/>
      <c r="P3" s="787"/>
      <c r="Q3" s="787"/>
      <c r="R3" s="787"/>
      <c r="S3" s="787"/>
      <c r="T3" s="787"/>
      <c r="U3" s="787"/>
      <c r="V3" s="52"/>
    </row>
    <row r="4" spans="1:25" s="30" customFormat="1" ht="16.5" x14ac:dyDescent="0.25">
      <c r="A4" s="31"/>
      <c r="B4" s="428"/>
      <c r="C4" s="787" t="s">
        <v>3</v>
      </c>
      <c r="D4" s="787"/>
      <c r="E4" s="787"/>
      <c r="F4" s="787"/>
      <c r="G4" s="787"/>
      <c r="H4" s="787"/>
      <c r="I4" s="787"/>
      <c r="J4" s="787"/>
      <c r="K4" s="787"/>
      <c r="L4" s="787"/>
      <c r="M4" s="787"/>
      <c r="N4" s="787"/>
      <c r="O4" s="787"/>
      <c r="P4" s="787"/>
      <c r="Q4" s="787"/>
      <c r="R4" s="787"/>
      <c r="S4" s="787"/>
      <c r="T4" s="787"/>
      <c r="U4" s="787"/>
      <c r="V4" s="53"/>
    </row>
    <row r="5" spans="1:25" s="30" customFormat="1" ht="16.5" x14ac:dyDescent="0.25">
      <c r="A5" s="31"/>
      <c r="B5" s="428"/>
      <c r="C5" s="787" t="s">
        <v>5903</v>
      </c>
      <c r="D5" s="787"/>
      <c r="E5" s="787"/>
      <c r="F5" s="787"/>
      <c r="G5" s="787"/>
      <c r="H5" s="787"/>
      <c r="I5" s="787"/>
      <c r="J5" s="787"/>
      <c r="K5" s="787"/>
      <c r="L5" s="787"/>
      <c r="M5" s="787"/>
      <c r="N5" s="787"/>
      <c r="O5" s="787"/>
      <c r="P5" s="787"/>
      <c r="Q5" s="787"/>
      <c r="R5" s="787"/>
      <c r="S5" s="787"/>
      <c r="T5" s="787"/>
      <c r="U5" s="787"/>
      <c r="V5" s="53"/>
      <c r="X5" s="831" t="s">
        <v>4169</v>
      </c>
      <c r="Y5" s="831"/>
    </row>
    <row r="6" spans="1:25" s="30" customFormat="1" ht="3" customHeight="1" x14ac:dyDescent="0.25">
      <c r="A6" s="31"/>
      <c r="B6" s="54"/>
      <c r="C6" s="8"/>
      <c r="D6" s="32"/>
      <c r="E6" s="32"/>
      <c r="F6" s="32"/>
      <c r="G6" s="32"/>
      <c r="H6" s="32"/>
      <c r="I6" s="32"/>
      <c r="J6" s="32"/>
      <c r="K6" s="32"/>
      <c r="L6" s="32"/>
      <c r="M6" s="32"/>
      <c r="N6" s="32"/>
      <c r="O6" s="32"/>
      <c r="P6" s="32"/>
      <c r="Q6" s="32"/>
      <c r="R6" s="32"/>
      <c r="S6" s="84"/>
      <c r="T6" s="8"/>
      <c r="U6" s="8"/>
      <c r="V6" s="53"/>
    </row>
    <row r="7" spans="1:25" s="30" customFormat="1" ht="22.5" customHeight="1" x14ac:dyDescent="0.25">
      <c r="A7" s="31"/>
      <c r="B7" s="54"/>
      <c r="C7" s="8"/>
      <c r="D7" s="207"/>
      <c r="E7" s="207"/>
      <c r="F7" s="202" t="s">
        <v>5</v>
      </c>
      <c r="G7" s="839" t="str">
        <f>AcademicYear_Name</f>
        <v>2013-2014</v>
      </c>
      <c r="H7" s="840"/>
      <c r="I7" s="840"/>
      <c r="J7" s="841"/>
      <c r="K7" s="210"/>
      <c r="L7" s="210"/>
      <c r="M7" s="210"/>
      <c r="N7" s="210"/>
      <c r="O7" s="839" t="str">
        <f>AcademicYear_Name</f>
        <v>2013-2014</v>
      </c>
      <c r="P7" s="840"/>
      <c r="Q7" s="641"/>
      <c r="R7" s="642"/>
      <c r="V7" s="53"/>
      <c r="X7" s="406" t="s">
        <v>4170</v>
      </c>
      <c r="Y7" s="70" t="str">
        <f>FormSignedName_31</f>
        <v>ငွေဝင်း</v>
      </c>
    </row>
    <row r="8" spans="1:25" s="30" customFormat="1" ht="3" customHeight="1" x14ac:dyDescent="0.25">
      <c r="A8" s="31"/>
      <c r="B8" s="54"/>
      <c r="C8" s="8"/>
      <c r="D8" s="207"/>
      <c r="E8" s="207"/>
      <c r="F8" s="207"/>
      <c r="G8" s="207"/>
      <c r="H8" s="207"/>
      <c r="I8" s="207"/>
      <c r="J8" s="219"/>
      <c r="K8" s="208"/>
      <c r="L8" s="208"/>
      <c r="M8" s="211"/>
      <c r="N8" s="219"/>
      <c r="O8" s="219"/>
      <c r="P8" s="219"/>
      <c r="Q8" s="207"/>
      <c r="R8" s="32"/>
      <c r="S8" s="34"/>
      <c r="T8" s="34"/>
      <c r="U8" s="34"/>
      <c r="V8" s="52"/>
    </row>
    <row r="9" spans="1:25" s="30" customFormat="1" ht="17.25" x14ac:dyDescent="0.25">
      <c r="A9" s="31"/>
      <c r="B9" s="54"/>
      <c r="C9" s="8"/>
      <c r="D9" s="202" t="s">
        <v>4</v>
      </c>
      <c r="E9" s="220" t="str">
        <f>Township_Name_EN</f>
        <v>Paung</v>
      </c>
      <c r="F9" s="202" t="s">
        <v>6</v>
      </c>
      <c r="G9" s="202"/>
      <c r="H9" s="202" t="s">
        <v>6</v>
      </c>
      <c r="I9" s="638" t="str">
        <f>StateRegion_Name_EN</f>
        <v>Mon</v>
      </c>
      <c r="J9" s="639"/>
      <c r="K9" s="640"/>
      <c r="N9" s="202" t="s">
        <v>6</v>
      </c>
      <c r="O9" s="837" t="str">
        <f>StateRegion_Name_EN</f>
        <v>Mon</v>
      </c>
      <c r="P9" s="838"/>
      <c r="T9" s="34"/>
      <c r="U9" s="34"/>
      <c r="V9" s="52"/>
      <c r="X9" s="407" t="s">
        <v>4171</v>
      </c>
      <c r="Y9" s="70">
        <v>7</v>
      </c>
    </row>
    <row r="10" spans="1:25" s="30" customFormat="1" ht="21" customHeight="1" x14ac:dyDescent="0.25">
      <c r="B10" s="54"/>
      <c r="C10" s="8"/>
      <c r="D10" s="200" t="s">
        <v>8</v>
      </c>
      <c r="E10" s="221" t="str">
        <f>Township_Name_MM</f>
        <v>ပေါင်</v>
      </c>
      <c r="F10" s="200" t="s">
        <v>7</v>
      </c>
      <c r="G10" s="200"/>
      <c r="H10" s="200" t="s">
        <v>7</v>
      </c>
      <c r="I10" s="808" t="str">
        <f>StateRegion_Name_MM</f>
        <v>မွန်ပြည်နယ်</v>
      </c>
      <c r="J10" s="809"/>
      <c r="K10" s="810"/>
      <c r="N10" s="202" t="s">
        <v>7</v>
      </c>
      <c r="O10" s="837" t="str">
        <f>StateRegion_Name_MM</f>
        <v>မွန်ပြည်နယ်</v>
      </c>
      <c r="P10" s="838"/>
      <c r="T10" s="34"/>
      <c r="U10" s="34"/>
      <c r="V10" s="52"/>
      <c r="X10" s="75" t="s">
        <v>4172</v>
      </c>
      <c r="Y10" s="614">
        <v>41768</v>
      </c>
    </row>
    <row r="11" spans="1:25" ht="5.25" customHeight="1" x14ac:dyDescent="0.25">
      <c r="A11" s="86"/>
      <c r="B11" s="87"/>
      <c r="C11" s="88"/>
      <c r="D11" s="88"/>
      <c r="E11" s="88"/>
      <c r="F11" s="88"/>
      <c r="G11" s="88"/>
      <c r="H11" s="88"/>
      <c r="I11" s="88"/>
      <c r="K11" s="88"/>
      <c r="L11" s="88"/>
      <c r="M11" s="88"/>
      <c r="N11" s="88"/>
      <c r="O11" s="88"/>
      <c r="P11" s="88"/>
      <c r="Q11" s="88"/>
      <c r="S11" s="34"/>
      <c r="T11" s="88"/>
      <c r="U11" s="88"/>
      <c r="V11" s="90"/>
    </row>
    <row r="12" spans="1:25" s="30" customFormat="1" ht="15.75" customHeight="1" x14ac:dyDescent="0.25">
      <c r="A12" s="31"/>
      <c r="B12" s="57"/>
      <c r="C12" s="41"/>
      <c r="D12" s="67" t="s">
        <v>134</v>
      </c>
      <c r="E12" s="217" t="str">
        <f>CLEAN(Selected_School_ID)</f>
        <v>11008018001</v>
      </c>
      <c r="F12" s="646" t="s">
        <v>135</v>
      </c>
      <c r="G12" s="67"/>
      <c r="H12" s="643"/>
      <c r="I12" s="644"/>
      <c r="J12" s="644"/>
      <c r="K12" s="644"/>
      <c r="L12" s="644"/>
      <c r="M12" s="644"/>
      <c r="O12" s="643" t="str">
        <f>CLEAN(Selected_School_Name)</f>
        <v>အ.ထ.က ရင်ငြိမ်</v>
      </c>
      <c r="P12" s="644"/>
      <c r="Q12" s="644"/>
      <c r="R12" s="644"/>
      <c r="S12" s="645"/>
      <c r="T12" s="84"/>
      <c r="U12" s="34"/>
      <c r="V12" s="52"/>
    </row>
    <row r="13" spans="1:25" s="30" customFormat="1" ht="3" customHeight="1" x14ac:dyDescent="0.25">
      <c r="A13" s="31"/>
      <c r="B13" s="56"/>
      <c r="C13" s="34"/>
      <c r="D13" s="67"/>
      <c r="E13" s="67"/>
      <c r="F13" s="35"/>
      <c r="G13" s="35"/>
      <c r="H13" s="35"/>
      <c r="I13" s="35"/>
      <c r="J13" s="34"/>
      <c r="K13" s="34"/>
      <c r="L13" s="34"/>
      <c r="M13" s="34"/>
      <c r="N13" s="34"/>
      <c r="O13" s="34"/>
      <c r="P13" s="34"/>
      <c r="Q13" s="34"/>
      <c r="U13" s="34"/>
      <c r="V13" s="52"/>
    </row>
    <row r="14" spans="1:25" s="76" customFormat="1" ht="18.75" customHeight="1" x14ac:dyDescent="0.25">
      <c r="B14" s="79"/>
      <c r="C14" s="315"/>
      <c r="D14" s="816" t="s">
        <v>4669</v>
      </c>
      <c r="E14" s="816" t="s">
        <v>4669</v>
      </c>
      <c r="F14" s="816" t="s">
        <v>4669</v>
      </c>
      <c r="G14" s="833" t="s">
        <v>4230</v>
      </c>
      <c r="H14" s="842"/>
      <c r="I14" s="842"/>
      <c r="J14" s="842"/>
      <c r="K14" s="842"/>
      <c r="L14" s="842"/>
      <c r="M14" s="842"/>
      <c r="N14" s="834"/>
      <c r="O14" s="833" t="s">
        <v>4230</v>
      </c>
      <c r="P14" s="834"/>
      <c r="Q14" s="832" t="s">
        <v>4231</v>
      </c>
      <c r="R14" s="832"/>
      <c r="S14" s="832"/>
      <c r="T14" s="832"/>
      <c r="U14" s="77"/>
      <c r="V14" s="73"/>
    </row>
    <row r="15" spans="1:25" s="76" customFormat="1" ht="35.25" customHeight="1" x14ac:dyDescent="0.25">
      <c r="B15" s="80"/>
      <c r="C15" s="316"/>
      <c r="D15" s="817"/>
      <c r="E15" s="817"/>
      <c r="F15" s="817"/>
      <c r="G15" s="843"/>
      <c r="H15" s="844"/>
      <c r="I15" s="844"/>
      <c r="J15" s="844"/>
      <c r="K15" s="844"/>
      <c r="L15" s="844"/>
      <c r="M15" s="844"/>
      <c r="N15" s="845"/>
      <c r="O15" s="835"/>
      <c r="P15" s="836"/>
      <c r="Q15" s="78">
        <v>1</v>
      </c>
      <c r="R15" s="78">
        <v>2</v>
      </c>
      <c r="S15" s="78">
        <v>3</v>
      </c>
      <c r="T15" s="78">
        <v>4</v>
      </c>
      <c r="U15" s="81" t="s">
        <v>4667</v>
      </c>
      <c r="V15" s="73"/>
    </row>
    <row r="16" spans="1:25" s="76" customFormat="1" ht="24.95" customHeight="1" x14ac:dyDescent="0.25">
      <c r="B16" s="496" t="s">
        <v>4229</v>
      </c>
      <c r="C16" s="317" t="s">
        <v>6506</v>
      </c>
      <c r="D16" s="83" t="s">
        <v>4671</v>
      </c>
      <c r="E16" s="83" t="s">
        <v>4672</v>
      </c>
      <c r="F16" s="83" t="s">
        <v>4670</v>
      </c>
      <c r="G16" s="626" t="s">
        <v>5845</v>
      </c>
      <c r="H16" s="626" t="s">
        <v>5846</v>
      </c>
      <c r="I16" s="626" t="s">
        <v>5840</v>
      </c>
      <c r="J16" s="626" t="s">
        <v>5847</v>
      </c>
      <c r="K16" s="626" t="s">
        <v>5843</v>
      </c>
      <c r="L16" s="626" t="s">
        <v>5841</v>
      </c>
      <c r="M16" s="626" t="s">
        <v>5842</v>
      </c>
      <c r="N16" s="626" t="s">
        <v>5844</v>
      </c>
      <c r="O16" s="626" t="s">
        <v>6322</v>
      </c>
      <c r="P16" s="626" t="s">
        <v>6323</v>
      </c>
      <c r="Q16" s="411" t="s">
        <v>4663</v>
      </c>
      <c r="R16" s="411" t="s">
        <v>4664</v>
      </c>
      <c r="S16" s="411" t="s">
        <v>4665</v>
      </c>
      <c r="T16" s="411" t="s">
        <v>4666</v>
      </c>
      <c r="U16" s="412" t="s">
        <v>4668</v>
      </c>
      <c r="V16" s="73"/>
    </row>
    <row r="17" spans="2:22" ht="19.5" customHeight="1" x14ac:dyDescent="0.25">
      <c r="B17" s="497">
        <f t="shared" ref="B17:B28" si="0">IFERROR(B16+1,1)</f>
        <v>1</v>
      </c>
      <c r="C17" s="494" t="s">
        <v>6048</v>
      </c>
      <c r="D17" s="494" t="s">
        <v>5538</v>
      </c>
      <c r="E17" s="71" t="str">
        <f xml:space="preserve"> CLEAN(IFERROR(IF(tblSA3[[#This Row],[W/V]]="W",INDEX(Ward_Names_TS!$C$2:$F$87,MATCH(CLEAN($D17),Ward_Name_Sort_TS,0),3),INDEX(Village_Names_TS!$C$2:$F$1183,MATCH(CLEAN($D17),Village_Name_Sort_TS,0),3)),$A$1))</f>
        <v>ရင်းငြိမ် (မြောက်)</v>
      </c>
      <c r="F17" s="71" t="str">
        <f xml:space="preserve"> CLEAN(IFERROR(IF(tblSA3[[#This Row],[W/V]]="W",INDEX(Ward_Names_TS!$C$2:$F$87,MATCH(CLEAN($D17),Ward_Name_Sort_TS,0),1),INDEX(Village_Names_TS!$C$2:$F$1183,MATCH(CLEAN($D17),Village_Name_Sort_TS,0),1)),$A$1))</f>
        <v>195703</v>
      </c>
      <c r="G17" s="474"/>
      <c r="H17" s="474"/>
      <c r="I17" s="474"/>
      <c r="J17" s="474"/>
      <c r="K17" s="474"/>
      <c r="L17" s="474"/>
      <c r="M17" s="474"/>
      <c r="N17" s="474"/>
      <c r="O17" s="474">
        <v>480</v>
      </c>
      <c r="P17" s="474"/>
      <c r="Q17" s="478"/>
      <c r="R17" s="478">
        <v>1</v>
      </c>
      <c r="S17" s="478"/>
      <c r="T17" s="478"/>
      <c r="U17" s="495"/>
      <c r="V17" s="52"/>
    </row>
    <row r="18" spans="2:22" ht="19.5" customHeight="1" x14ac:dyDescent="0.25">
      <c r="B18" s="497">
        <f t="shared" si="0"/>
        <v>2</v>
      </c>
      <c r="C18" s="494" t="s">
        <v>6048</v>
      </c>
      <c r="D18" s="494" t="s">
        <v>5539</v>
      </c>
      <c r="E18" s="71" t="str">
        <f xml:space="preserve"> CLEAN(IFERROR(IF(tblSA3[[#This Row],[W/V]]="W",INDEX(Ward_Names_TS!$C$2:$F$87,MATCH(CLEAN($D18),Ward_Name_Sort_TS,0),3),INDEX(Village_Names_TS!$C$2:$F$1183,MATCH(CLEAN($D18),Village_Name_Sort_TS,0),3)),$A$1))</f>
        <v>ရင်းငြိမ် (တောင်)</v>
      </c>
      <c r="F18" s="71" t="str">
        <f xml:space="preserve"> CLEAN(IFERROR(IF(tblSA3[[#This Row],[W/V]]="W",INDEX(Ward_Names_TS!$C$2:$F$87,MATCH(CLEAN($D18),Ward_Name_Sort_TS,0),1),INDEX(Village_Names_TS!$C$2:$F$1183,MATCH(CLEAN($D18),Village_Name_Sort_TS,0),1)),$A$1))</f>
        <v>195708</v>
      </c>
      <c r="G18" s="474"/>
      <c r="H18" s="474"/>
      <c r="I18" s="474"/>
      <c r="J18" s="474"/>
      <c r="K18" s="474"/>
      <c r="L18" s="474"/>
      <c r="M18" s="474"/>
      <c r="N18" s="474"/>
      <c r="O18" s="474">
        <v>326</v>
      </c>
      <c r="P18" s="474"/>
      <c r="Q18" s="478"/>
      <c r="R18" s="478">
        <v>1</v>
      </c>
      <c r="S18" s="478"/>
      <c r="T18" s="478"/>
      <c r="U18" s="495">
        <v>1</v>
      </c>
      <c r="V18" s="52"/>
    </row>
    <row r="19" spans="2:22" ht="19.5" customHeight="1" x14ac:dyDescent="0.25">
      <c r="B19" s="497">
        <f t="shared" si="0"/>
        <v>3</v>
      </c>
      <c r="C19" s="494" t="s">
        <v>6048</v>
      </c>
      <c r="D19" s="494" t="s">
        <v>5544</v>
      </c>
      <c r="E19" s="71" t="str">
        <f xml:space="preserve"> CLEAN(IFERROR(IF(tblSA3[[#This Row],[W/V]]="W",INDEX(Ward_Names_TS!$C$2:$F$87,MATCH(CLEAN($D19),Ward_Name_Sort_TS,0),3),INDEX(Village_Names_TS!$C$2:$F$1183,MATCH(CLEAN($D19),Village_Name_Sort_TS,0),3)),$A$1))</f>
        <v>ရွာတန်းရှည်</v>
      </c>
      <c r="F19" s="71" t="str">
        <f xml:space="preserve"> CLEAN(IFERROR(IF(tblSA3[[#This Row],[W/V]]="W",INDEX(Ward_Names_TS!$C$2:$F$87,MATCH(CLEAN($D19),Ward_Name_Sort_TS,0),1),INDEX(Village_Names_TS!$C$2:$F$1183,MATCH(CLEAN($D19),Village_Name_Sort_TS,0),1)),$A$1))</f>
        <v>195711</v>
      </c>
      <c r="G19" s="474"/>
      <c r="H19" s="474"/>
      <c r="I19" s="474"/>
      <c r="J19" s="474"/>
      <c r="K19" s="474"/>
      <c r="L19" s="474"/>
      <c r="M19" s="474"/>
      <c r="N19" s="474"/>
      <c r="O19" s="474">
        <v>115</v>
      </c>
      <c r="P19" s="474"/>
      <c r="Q19" s="478"/>
      <c r="R19" s="478">
        <v>1</v>
      </c>
      <c r="S19" s="478"/>
      <c r="T19" s="478"/>
      <c r="U19" s="495">
        <v>2</v>
      </c>
      <c r="V19" s="52"/>
    </row>
    <row r="20" spans="2:22" ht="19.5" customHeight="1" x14ac:dyDescent="0.25">
      <c r="B20" s="497">
        <f t="shared" si="0"/>
        <v>4</v>
      </c>
      <c r="C20" s="494" t="s">
        <v>6048</v>
      </c>
      <c r="D20" s="494" t="s">
        <v>5516</v>
      </c>
      <c r="E20" s="71" t="str">
        <f xml:space="preserve"> CLEAN(IFERROR(IF(tblSA3[[#This Row],[W/V]]="W",INDEX(Ward_Names_TS!$C$2:$F$87,MATCH(CLEAN($D20),Ward_Name_Sort_TS,0),3),INDEX(Village_Names_TS!$C$2:$F$1183,MATCH(CLEAN($D20),Village_Name_Sort_TS,0),3)),$A$1))</f>
        <v>သဗြုချောင်</v>
      </c>
      <c r="F20" s="71" t="str">
        <f xml:space="preserve"> CLEAN(IFERROR(IF(tblSA3[[#This Row],[W/V]]="W",INDEX(Ward_Names_TS!$C$2:$F$87,MATCH(CLEAN($D20),Ward_Name_Sort_TS,0),1),INDEX(Village_Names_TS!$C$2:$F$1183,MATCH(CLEAN($D20),Village_Name_Sort_TS,0),1)),$A$1))</f>
        <v>195704</v>
      </c>
      <c r="G20" s="474"/>
      <c r="H20" s="474"/>
      <c r="I20" s="474"/>
      <c r="J20" s="474"/>
      <c r="K20" s="474"/>
      <c r="L20" s="474"/>
      <c r="M20" s="474"/>
      <c r="N20" s="474"/>
      <c r="O20" s="474">
        <v>75</v>
      </c>
      <c r="P20" s="474"/>
      <c r="Q20" s="478"/>
      <c r="R20" s="478">
        <v>1</v>
      </c>
      <c r="S20" s="478"/>
      <c r="T20" s="478"/>
      <c r="U20" s="495">
        <v>3</v>
      </c>
      <c r="V20" s="52"/>
    </row>
    <row r="21" spans="2:22" ht="19.5" customHeight="1" x14ac:dyDescent="0.25">
      <c r="B21" s="497">
        <f t="shared" si="0"/>
        <v>5</v>
      </c>
      <c r="C21" s="494"/>
      <c r="D21" s="494"/>
      <c r="E21" s="71" t="str">
        <f xml:space="preserve"> CLEAN(IFERROR(IF(tblSA3[[#This Row],[W/V]]="W",INDEX(Ward_Names_TS!$C$2:$F$87,MATCH(CLEAN($D21),Ward_Name_Sort_TS,0),3),INDEX(Village_Names_TS!$C$2:$F$1183,MATCH(CLEAN($D21),Village_Name_Sort_TS,0),3)),$A$1))</f>
        <v/>
      </c>
      <c r="F21" s="71" t="str">
        <f xml:space="preserve"> CLEAN(IFERROR(IF(tblSA3[[#This Row],[W/V]]="W",INDEX(Ward_Names_TS!$C$2:$F$87,MATCH(CLEAN($D21),Ward_Name_Sort_TS,0),1),INDEX(Village_Names_TS!$C$2:$F$1183,MATCH(CLEAN($D21),Village_Name_Sort_TS,0),1)),$A$1))</f>
        <v/>
      </c>
      <c r="G21" s="474"/>
      <c r="H21" s="474"/>
      <c r="I21" s="474"/>
      <c r="J21" s="474"/>
      <c r="K21" s="474"/>
      <c r="L21" s="474"/>
      <c r="M21" s="474"/>
      <c r="N21" s="474"/>
      <c r="O21" s="474"/>
      <c r="P21" s="474"/>
      <c r="Q21" s="478"/>
      <c r="R21" s="478"/>
      <c r="S21" s="478"/>
      <c r="T21" s="478"/>
      <c r="U21" s="495"/>
      <c r="V21" s="52"/>
    </row>
    <row r="22" spans="2:22" ht="19.5" customHeight="1" x14ac:dyDescent="0.25">
      <c r="B22" s="497">
        <f t="shared" si="0"/>
        <v>6</v>
      </c>
      <c r="C22" s="494"/>
      <c r="D22" s="494"/>
      <c r="E22" s="71" t="str">
        <f xml:space="preserve"> CLEAN(IFERROR(IF(tblSA3[[#This Row],[W/V]]="W",INDEX(Ward_Names_TS!$C$2:$F$87,MATCH(CLEAN($D22),Ward_Name_Sort_TS,0),3),INDEX(Village_Names_TS!$C$2:$F$1183,MATCH(CLEAN($D22),Village_Name_Sort_TS,0),3)),$A$1))</f>
        <v/>
      </c>
      <c r="F22" s="71" t="str">
        <f xml:space="preserve"> CLEAN(IFERROR(IF(tblSA3[[#This Row],[W/V]]="W",INDEX(Ward_Names_TS!$C$2:$F$87,MATCH(CLEAN($D22),Ward_Name_Sort_TS,0),1),INDEX(Village_Names_TS!$C$2:$F$1183,MATCH(CLEAN($D22),Village_Name_Sort_TS,0),1)),$A$1))</f>
        <v/>
      </c>
      <c r="G22" s="474"/>
      <c r="H22" s="474"/>
      <c r="I22" s="474"/>
      <c r="J22" s="474"/>
      <c r="K22" s="474"/>
      <c r="L22" s="474"/>
      <c r="M22" s="474"/>
      <c r="N22" s="474"/>
      <c r="O22" s="474"/>
      <c r="P22" s="474"/>
      <c r="Q22" s="478"/>
      <c r="R22" s="478"/>
      <c r="S22" s="478"/>
      <c r="T22" s="478"/>
      <c r="U22" s="495"/>
      <c r="V22" s="52"/>
    </row>
    <row r="23" spans="2:22" ht="19.5" customHeight="1" x14ac:dyDescent="0.25">
      <c r="B23" s="497">
        <f t="shared" si="0"/>
        <v>7</v>
      </c>
      <c r="C23" s="494"/>
      <c r="D23" s="494"/>
      <c r="E23" s="71" t="str">
        <f xml:space="preserve"> CLEAN(IFERROR(IF(tblSA3[[#This Row],[W/V]]="W",INDEX(Ward_Names_TS!$C$2:$F$87,MATCH(CLEAN($D23),Ward_Name_Sort_TS,0),3),INDEX(Village_Names_TS!$C$2:$F$1183,MATCH(CLEAN($D23),Village_Name_Sort_TS,0),3)),$A$1))</f>
        <v/>
      </c>
      <c r="F23" s="71" t="str">
        <f xml:space="preserve"> CLEAN(IFERROR(IF(tblSA3[[#This Row],[W/V]]="W",INDEX(Ward_Names_TS!$C$2:$F$87,MATCH(CLEAN($D23),Ward_Name_Sort_TS,0),1),INDEX(Village_Names_TS!$C$2:$F$1183,MATCH(CLEAN($D23),Village_Name_Sort_TS,0),1)),$A$1))</f>
        <v/>
      </c>
      <c r="G23" s="474"/>
      <c r="H23" s="474"/>
      <c r="I23" s="474"/>
      <c r="J23" s="474"/>
      <c r="K23" s="474"/>
      <c r="L23" s="474"/>
      <c r="M23" s="474"/>
      <c r="N23" s="474"/>
      <c r="O23" s="474"/>
      <c r="P23" s="474"/>
      <c r="Q23" s="478"/>
      <c r="R23" s="478"/>
      <c r="S23" s="478"/>
      <c r="T23" s="478"/>
      <c r="U23" s="495"/>
      <c r="V23" s="52"/>
    </row>
    <row r="24" spans="2:22" ht="19.5" customHeight="1" x14ac:dyDescent="0.25">
      <c r="B24" s="417">
        <f t="shared" si="0"/>
        <v>8</v>
      </c>
      <c r="C24" s="494"/>
      <c r="D24" s="494"/>
      <c r="E24" s="71" t="str">
        <f xml:space="preserve"> CLEAN(IFERROR(IF(tblSA3[[#This Row],[W/V]]="W",INDEX(Ward_Names_TS!$C$2:$F$87,MATCH(CLEAN($D24),Ward_Name_Sort_TS,0),3),INDEX(Village_Names_TS!$C$2:$F$1183,MATCH(CLEAN($D24),Village_Name_Sort_TS,0),3)),$A$1))</f>
        <v/>
      </c>
      <c r="F24" s="71" t="str">
        <f xml:space="preserve"> CLEAN(IFERROR(IF(tblSA3[[#This Row],[W/V]]="W",INDEX(Ward_Names_TS!$C$2:$F$87,MATCH(CLEAN($D24),Ward_Name_Sort_TS,0),1),INDEX(Village_Names_TS!$C$2:$F$1183,MATCH(CLEAN($D24),Village_Name_Sort_TS,0),1)),$A$1))</f>
        <v/>
      </c>
      <c r="G24" s="474"/>
      <c r="H24" s="474"/>
      <c r="I24" s="474"/>
      <c r="J24" s="474"/>
      <c r="K24" s="474"/>
      <c r="L24" s="474"/>
      <c r="M24" s="474"/>
      <c r="N24" s="474"/>
      <c r="O24" s="474"/>
      <c r="P24" s="474"/>
      <c r="Q24" s="478"/>
      <c r="R24" s="478"/>
      <c r="S24" s="478"/>
      <c r="T24" s="478"/>
      <c r="U24" s="495"/>
      <c r="V24" s="52"/>
    </row>
    <row r="25" spans="2:22" ht="19.5" customHeight="1" x14ac:dyDescent="0.25">
      <c r="B25" s="417">
        <f t="shared" si="0"/>
        <v>9</v>
      </c>
      <c r="C25" s="494"/>
      <c r="D25" s="494"/>
      <c r="E25" s="71" t="str">
        <f xml:space="preserve"> CLEAN(IFERROR(IF(tblSA3[[#This Row],[W/V]]="W",INDEX(Ward_Names_TS!$C$2:$F$87,MATCH(CLEAN($D25),Ward_Name_Sort_TS,0),3),INDEX(Village_Names_TS!$C$2:$F$1183,MATCH(CLEAN($D25),Village_Name_Sort_TS,0),3)),$A$1))</f>
        <v/>
      </c>
      <c r="F25" s="71" t="str">
        <f xml:space="preserve"> CLEAN(IFERROR(IF(tblSA3[[#This Row],[W/V]]="W",INDEX(Ward_Names_TS!$C$2:$F$87,MATCH(CLEAN($D25),Ward_Name_Sort_TS,0),1),INDEX(Village_Names_TS!$C$2:$F$1183,MATCH(CLEAN($D25),Village_Name_Sort_TS,0),1)),$A$1))</f>
        <v/>
      </c>
      <c r="G25" s="474"/>
      <c r="H25" s="474"/>
      <c r="I25" s="474"/>
      <c r="J25" s="474"/>
      <c r="K25" s="474"/>
      <c r="L25" s="474"/>
      <c r="M25" s="474"/>
      <c r="N25" s="474"/>
      <c r="O25" s="474"/>
      <c r="P25" s="474"/>
      <c r="Q25" s="478"/>
      <c r="R25" s="478"/>
      <c r="S25" s="478"/>
      <c r="T25" s="478"/>
      <c r="U25" s="495"/>
      <c r="V25" s="52"/>
    </row>
    <row r="26" spans="2:22" ht="19.5" customHeight="1" x14ac:dyDescent="0.25">
      <c r="B26" s="417">
        <f t="shared" si="0"/>
        <v>10</v>
      </c>
      <c r="C26" s="494"/>
      <c r="D26" s="494"/>
      <c r="E26" s="71" t="str">
        <f xml:space="preserve"> CLEAN(IFERROR(IF(tblSA3[[#This Row],[W/V]]="W",INDEX(Ward_Names_TS!$C$2:$F$87,MATCH(CLEAN($D26),Ward_Name_Sort_TS,0),3),INDEX(Village_Names_TS!$C$2:$F$1183,MATCH(CLEAN($D26),Village_Name_Sort_TS,0),3)),$A$1))</f>
        <v/>
      </c>
      <c r="F26" s="71" t="str">
        <f xml:space="preserve"> CLEAN(IFERROR(IF(tblSA3[[#This Row],[W/V]]="W",INDEX(Ward_Names_TS!$C$2:$F$87,MATCH(CLEAN($D26),Ward_Name_Sort_TS,0),1),INDEX(Village_Names_TS!$C$2:$F$1183,MATCH(CLEAN($D26),Village_Name_Sort_TS,0),1)),$A$1))</f>
        <v/>
      </c>
      <c r="G26" s="474"/>
      <c r="H26" s="474"/>
      <c r="I26" s="474"/>
      <c r="J26" s="474"/>
      <c r="K26" s="474"/>
      <c r="L26" s="474"/>
      <c r="M26" s="474"/>
      <c r="N26" s="474"/>
      <c r="O26" s="474"/>
      <c r="P26" s="474"/>
      <c r="Q26" s="478"/>
      <c r="R26" s="478"/>
      <c r="S26" s="478"/>
      <c r="T26" s="478"/>
      <c r="U26" s="495"/>
      <c r="V26" s="52"/>
    </row>
    <row r="27" spans="2:22" ht="19.5" customHeight="1" x14ac:dyDescent="0.25">
      <c r="B27" s="417">
        <f t="shared" si="0"/>
        <v>11</v>
      </c>
      <c r="C27" s="494"/>
      <c r="D27" s="494"/>
      <c r="E27" s="71" t="str">
        <f xml:space="preserve"> CLEAN(IFERROR(IF(tblSA3[[#This Row],[W/V]]="W",INDEX(Ward_Names_TS!$C$2:$F$87,MATCH(CLEAN($D27),Ward_Name_Sort_TS,0),3),INDEX(Village_Names_TS!$C$2:$F$1183,MATCH(CLEAN($D27),Village_Name_Sort_TS,0),3)),$A$1))</f>
        <v/>
      </c>
      <c r="F27" s="71" t="str">
        <f xml:space="preserve"> CLEAN(IFERROR(IF(tblSA3[[#This Row],[W/V]]="W",INDEX(Ward_Names_TS!$C$2:$F$87,MATCH(CLEAN($D27),Ward_Name_Sort_TS,0),1),INDEX(Village_Names_TS!$C$2:$F$1183,MATCH(CLEAN($D27),Village_Name_Sort_TS,0),1)),$A$1))</f>
        <v/>
      </c>
      <c r="G27" s="474"/>
      <c r="H27" s="474"/>
      <c r="I27" s="474"/>
      <c r="J27" s="474"/>
      <c r="K27" s="474"/>
      <c r="L27" s="474"/>
      <c r="M27" s="474"/>
      <c r="N27" s="474"/>
      <c r="O27" s="474"/>
      <c r="P27" s="474"/>
      <c r="Q27" s="478"/>
      <c r="R27" s="478"/>
      <c r="S27" s="478"/>
      <c r="T27" s="478"/>
      <c r="U27" s="495"/>
      <c r="V27" s="52"/>
    </row>
    <row r="28" spans="2:22" ht="19.5" customHeight="1" x14ac:dyDescent="0.25">
      <c r="B28" s="418">
        <f t="shared" si="0"/>
        <v>12</v>
      </c>
      <c r="C28" s="494"/>
      <c r="D28" s="494"/>
      <c r="E28" s="82" t="str">
        <f xml:space="preserve"> CLEAN(IFERROR(IF(tblSA3[[#This Row],[W/V]]="W",INDEX(Ward_Names_TS!$C$2:$F$87,MATCH(CLEAN($D28),Ward_Name_Sort_TS,0),3),INDEX(Village_Names_TS!$C$2:$F$1183,MATCH(CLEAN($D28),Village_Name_Sort_TS,0),3)),$A$1))</f>
        <v/>
      </c>
      <c r="F28" s="82" t="str">
        <f xml:space="preserve"> CLEAN(IFERROR(IF(tblSA3[[#This Row],[W/V]]="W",INDEX(Ward_Names_TS!$C$2:$F$87,MATCH(CLEAN($D28),Ward_Name_Sort_TS,0),1),INDEX(Village_Names_TS!$C$2:$F$1183,MATCH(CLEAN($D28),Village_Name_Sort_TS,0),1)),$A$1))</f>
        <v/>
      </c>
      <c r="G28" s="479"/>
      <c r="H28" s="479"/>
      <c r="I28" s="479"/>
      <c r="J28" s="479"/>
      <c r="K28" s="479"/>
      <c r="L28" s="479"/>
      <c r="M28" s="479"/>
      <c r="N28" s="479"/>
      <c r="O28" s="479"/>
      <c r="P28" s="479"/>
      <c r="Q28" s="482"/>
      <c r="R28" s="482"/>
      <c r="S28" s="482"/>
      <c r="T28" s="482"/>
      <c r="U28" s="495"/>
      <c r="V28" s="52"/>
    </row>
  </sheetData>
  <sheetProtection password="93C8" sheet="1" scenarios="1" selectLockedCells="1"/>
  <mergeCells count="16">
    <mergeCell ref="C2:U2"/>
    <mergeCell ref="E14:E15"/>
    <mergeCell ref="F14:F15"/>
    <mergeCell ref="G7:J7"/>
    <mergeCell ref="I10:K10"/>
    <mergeCell ref="D14:D15"/>
    <mergeCell ref="C5:U5"/>
    <mergeCell ref="C4:U4"/>
    <mergeCell ref="C3:U3"/>
    <mergeCell ref="G14:N15"/>
    <mergeCell ref="X5:Y5"/>
    <mergeCell ref="Q14:T14"/>
    <mergeCell ref="O14:P15"/>
    <mergeCell ref="O9:P9"/>
    <mergeCell ref="O10:P10"/>
    <mergeCell ref="O7:P7"/>
  </mergeCells>
  <conditionalFormatting sqref="H12 E12">
    <cfRule type="expression" dxfId="631" priority="6" stopIfTrue="1">
      <formula>IF(LEN(Selected_School_ID)&lt;&gt;11,TRUE,FALSE)</formula>
    </cfRule>
  </conditionalFormatting>
  <conditionalFormatting sqref="Q17:T28">
    <cfRule type="cellIs" dxfId="630" priority="4" stopIfTrue="1" operator="equal">
      <formula>1</formula>
    </cfRule>
  </conditionalFormatting>
  <conditionalFormatting sqref="A16:XFD1048576 A14:G14 A15:F15 Q14:XFD15 Q9:XFD10 A9:N10 A1:XFD6 A8:XFD8 A7:G7 K7:O7 Q7:XFD7 A11:XFD11 A13:XFD13 A12:M12 O12:XFD12">
    <cfRule type="expression" dxfId="629" priority="42">
      <formula>IF(CELL("protect",A1)=0,TRUE,FALSE)</formula>
    </cfRule>
  </conditionalFormatting>
  <conditionalFormatting sqref="C17:F28">
    <cfRule type="expression" dxfId="628" priority="46" stopIfTrue="1">
      <formula>IF(AND(NOT($F17=""),COUNTIF($F$17:$F$28,$F17)&gt;1),TRUE,FALSE)</formula>
    </cfRule>
  </conditionalFormatting>
  <conditionalFormatting sqref="O9">
    <cfRule type="expression" dxfId="627" priority="3">
      <formula>IF(CELL("protect",O9)=0,TRUE,FALSE)</formula>
    </cfRule>
  </conditionalFormatting>
  <conditionalFormatting sqref="O10">
    <cfRule type="expression" dxfId="626" priority="2">
      <formula>IF(CELL("protect",O10)=0,TRUE,FALSE)</formula>
    </cfRule>
  </conditionalFormatting>
  <conditionalFormatting sqref="O12">
    <cfRule type="expression" dxfId="625" priority="1" stopIfTrue="1">
      <formula>IF(LEN(Selected_School_ID)&lt;&gt;11,TRUE,FALSE)</formula>
    </cfRule>
  </conditionalFormatting>
  <dataValidations xWindow="144" yWindow="524" count="11">
    <dataValidation type="list" allowBlank="1" showInputMessage="1" showErrorMessage="1" errorTitle="Invalid Ward/Village" error="Please Choose from the List" prompt="1- Click on the DropDown_x000a_2- Choose using DownArrow_x000a_3- Press Enter when Desire Named Reached" sqref="D17">
      <formula1>IF($C17="W",Ward_Name_Sort_TS_Sel,IF($C17="V",Village_Name_Sort_TS_Sel,NA_Sign))</formula1>
    </dataValidation>
    <dataValidation type="date" operator="lessThanOrEqual" allowBlank="1" showInputMessage="1" showErrorMessage="1" errorTitle="Invalid Date" error="1.Please Entry Current or Old Date_x000a_2.Invalid Date Format" sqref="Y10">
      <formula1>TodayDate</formula1>
    </dataValidation>
    <dataValidation type="decimal" allowBlank="1" showInputMessage="1" showErrorMessage="1" errorTitle="Large Distance" error="Maximum Number of Allowable Distance Exceed!" prompt="Please Fill Value between 0 to 20thousands." sqref="U17">
      <formula1>0</formula1>
      <formula2>20000</formula2>
    </dataValidation>
    <dataValidation type="whole" allowBlank="1" showInputMessage="1" showErrorMessage="1" errorTitle="Invalid Value" error="Please Fill Value_x000a_ 1= Yes_x000a_ 0 = No" prompt="Please Fill Value 1 or 0 _x000a_eg. 1 = Yes_x000a_eg. 0 = No" sqref="Q17:T17">
      <formula1>0</formula1>
      <formula2>1</formula2>
    </dataValidation>
    <dataValidation type="whole" allowBlank="1" showInputMessage="1" showErrorMessage="1" errorTitle="Large Population" error="Maximum Number of Allowable Distance Exceed!" prompt="Please Fill Value between 0 to 20thousands." sqref="G17:P17">
      <formula1>0</formula1>
      <formula2>20000</formula2>
    </dataValidation>
    <dataValidation type="decimal" allowBlank="1" showErrorMessage="1" errorTitle="Large Distance" error="Maximum Number of Allowable Distance Exceed!" prompt="Please Fill Value between 0 to 20thousands." sqref="U18:U28">
      <formula1>0</formula1>
      <formula2>20000</formula2>
    </dataValidation>
    <dataValidation type="whole" allowBlank="1" showErrorMessage="1" errorTitle="Invalid Value" error="Please Fill Value_x000a_ 1= Yes_x000a_ 0 = No" prompt="Please Fill Value 1 or 0 _x000a_eg. 1 = Yes_x000a_eg. 0 = No" sqref="Q18:T28">
      <formula1>0</formula1>
      <formula2>1</formula2>
    </dataValidation>
    <dataValidation type="whole" allowBlank="1" showErrorMessage="1" errorTitle="Large Population" error="Maximum Number of Allowable Distance Exceed!" prompt="Please Fill Value between 0 to 20thousands." sqref="G18:P28">
      <formula1>0</formula1>
      <formula2>20000</formula2>
    </dataValidation>
    <dataValidation type="list" allowBlank="1" showInputMessage="1" showErrorMessage="1" errorTitle="Invalid Ward/Village" error="Please Choose from the List" prompt="1- Click on the DropDown_x000a_2- Choose using DownArrow_x000a_3- Press Enter when Desire Value Reached" sqref="C17">
      <formula1>"W,V"</formula1>
    </dataValidation>
    <dataValidation type="list" allowBlank="1" showErrorMessage="1" errorTitle="Invalid Ward/Village" error="Please Choose from the List" prompt="1- Click on the DropDown_x000a_2- Choose using DownArrow_x000a_3- Press Enter when Desire Value Reached" sqref="C18:C28">
      <formula1>"W,V"</formula1>
    </dataValidation>
    <dataValidation type="list" allowBlank="1" showErrorMessage="1" errorTitle="Invalid Ward/Village" error="Please Choose from the List" prompt="1- Click on the DropDown_x000a_2- Choose using DownArrow_x000a_3- Press Enter when Desire Named Reached" sqref="D18:D28">
      <formula1>IF($C18="W",Ward_Name_Sort_TS_Sel,IF($C18="V",Village_Name_Sort_TS_Sel,NA_Sign))</formula1>
    </dataValidation>
  </dataValidations>
  <pageMargins left="0.23622047244094491" right="0.23622047244094491" top="0.51181102362204722" bottom="0.51181102362204722" header="0.31496062992125984" footer="0.31496062992125984"/>
  <pageSetup paperSize="9" orientation="landscape" horizontalDpi="300" verticalDpi="300" r:id="rId1"/>
  <drawing r:id="rId2"/>
  <legacyDrawing r:id="rId3"/>
  <controls>
    <mc:AlternateContent xmlns:mc="http://schemas.openxmlformats.org/markup-compatibility/2006">
      <mc:Choice Requires="x14">
        <control shapeId="6151" r:id="rId4" name="cmdSA3">
          <controlPr defaultSize="0" autoLine="0" r:id="rId5">
            <anchor moveWithCells="1">
              <from>
                <xdr:col>16</xdr:col>
                <xdr:colOff>76200</xdr:colOff>
                <xdr:row>8</xdr:row>
                <xdr:rowOff>28575</xdr:rowOff>
              </from>
              <to>
                <xdr:col>20</xdr:col>
                <xdr:colOff>76200</xdr:colOff>
                <xdr:row>10</xdr:row>
                <xdr:rowOff>0</xdr:rowOff>
              </to>
            </anchor>
          </controlPr>
        </control>
      </mc:Choice>
      <mc:Fallback>
        <control shapeId="6151" r:id="rId4" name="cmdSA3"/>
      </mc:Fallback>
    </mc:AlternateContent>
    <mc:AlternateContent xmlns:mc="http://schemas.openxmlformats.org/markup-compatibility/2006">
      <mc:Choice Requires="x14">
        <control shapeId="6150" r:id="rId6" name="cmdSA3_ClearForm">
          <controlPr defaultSize="0" autoLine="0" r:id="rId7">
            <anchor moveWithCells="1">
              <from>
                <xdr:col>16</xdr:col>
                <xdr:colOff>95250</xdr:colOff>
                <xdr:row>6</xdr:row>
                <xdr:rowOff>0</xdr:rowOff>
              </from>
              <to>
                <xdr:col>20</xdr:col>
                <xdr:colOff>66675</xdr:colOff>
                <xdr:row>8</xdr:row>
                <xdr:rowOff>38100</xdr:rowOff>
              </to>
            </anchor>
          </controlPr>
        </control>
      </mc:Choice>
      <mc:Fallback>
        <control shapeId="6150" r:id="rId6" name="cmdSA3_ClearForm"/>
      </mc:Fallback>
    </mc:AlternateContent>
    <mc:AlternateContent xmlns:mc="http://schemas.openxmlformats.org/markup-compatibility/2006">
      <mc:Choice Requires="x14">
        <control shapeId="6147" r:id="rId8" name="cbo33FormSignPost">
          <controlPr defaultSize="0" autoLine="0" linkedCell="FormPost_33" listFillRange="FormSignPost_List" r:id="rId9">
            <anchor moveWithCells="1">
              <from>
                <xdr:col>24</xdr:col>
                <xdr:colOff>1314450</xdr:colOff>
                <xdr:row>8</xdr:row>
                <xdr:rowOff>9525</xdr:rowOff>
              </from>
              <to>
                <xdr:col>27</xdr:col>
                <xdr:colOff>85725</xdr:colOff>
                <xdr:row>9</xdr:row>
                <xdr:rowOff>28575</xdr:rowOff>
              </to>
            </anchor>
          </controlPr>
        </control>
      </mc:Choice>
      <mc:Fallback>
        <control shapeId="6147" r:id="rId8" name="cbo33FormSignPost"/>
      </mc:Fallback>
    </mc:AlternateContent>
  </controls>
  <tableParts count="1">
    <tablePart r:id="rId10"/>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F5"/>
  <sheetViews>
    <sheetView showGridLines="0" showRowColHeaders="0" workbookViewId="0">
      <selection activeCell="H22" sqref="H2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6005</v>
      </c>
      <c r="B1" s="1" t="s">
        <v>5930</v>
      </c>
      <c r="C1" s="1" t="s">
        <v>6003</v>
      </c>
    </row>
    <row r="2" spans="1:6" x14ac:dyDescent="0.25">
      <c r="A2" t="str">
        <f>"33"  &amp; C2 &amp; AcademicYear_ID&amp; "" &amp; TSIndex_SchoolID</f>
        <v>33052014180018001</v>
      </c>
      <c r="B2" t="str">
        <f>CLEAN(SchoolAY_Info_ID)</f>
        <v>30201411008018001</v>
      </c>
      <c r="C2" s="165" t="s">
        <v>6210</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Q16"/>
  <sheetViews>
    <sheetView showGridLines="0" showRowColHeaders="0" workbookViewId="0">
      <selection activeCell="H22" sqref="H22"/>
    </sheetView>
  </sheetViews>
  <sheetFormatPr defaultRowHeight="15" x14ac:dyDescent="0.25"/>
  <cols>
    <col min="2" max="2" width="21.42578125" bestFit="1" customWidth="1"/>
    <col min="3" max="3" width="18.28515625" bestFit="1" customWidth="1"/>
    <col min="4" max="4" width="10" bestFit="1" customWidth="1"/>
    <col min="5" max="5" width="5.28515625" bestFit="1" customWidth="1"/>
    <col min="6" max="6" width="5.140625" bestFit="1" customWidth="1"/>
    <col min="7" max="7" width="5.28515625" bestFit="1" customWidth="1"/>
    <col min="8" max="8" width="5.140625" bestFit="1" customWidth="1"/>
    <col min="9" max="9" width="5.28515625" bestFit="1" customWidth="1"/>
    <col min="10" max="10" width="5.140625" bestFit="1" customWidth="1"/>
    <col min="11" max="11" width="5.28515625" bestFit="1" customWidth="1"/>
    <col min="12" max="12" width="5.140625" bestFit="1" customWidth="1"/>
    <col min="13" max="13" width="10" bestFit="1" customWidth="1"/>
    <col min="14" max="14" width="10.28515625" bestFit="1" customWidth="1"/>
    <col min="15" max="15" width="11.28515625" bestFit="1" customWidth="1"/>
    <col min="16" max="16" width="10" bestFit="1" customWidth="1"/>
    <col min="17" max="17" width="29.42578125" bestFit="1" customWidth="1"/>
  </cols>
  <sheetData>
    <row r="1" spans="1:17" s="2" customFormat="1" x14ac:dyDescent="0.25">
      <c r="A1" s="103" t="s">
        <v>6002</v>
      </c>
      <c r="B1" s="1" t="s">
        <v>6006</v>
      </c>
      <c r="C1" s="1" t="s">
        <v>6005</v>
      </c>
      <c r="D1" s="1" t="s">
        <v>4139</v>
      </c>
      <c r="E1" s="1" t="s">
        <v>5845</v>
      </c>
      <c r="F1" s="1" t="s">
        <v>5846</v>
      </c>
      <c r="G1" s="1" t="s">
        <v>5840</v>
      </c>
      <c r="H1" s="1" t="s">
        <v>5847</v>
      </c>
      <c r="I1" s="1" t="s">
        <v>5843</v>
      </c>
      <c r="J1" s="1" t="s">
        <v>5841</v>
      </c>
      <c r="K1" s="1" t="s">
        <v>5842</v>
      </c>
      <c r="L1" s="1" t="s">
        <v>5844</v>
      </c>
      <c r="M1" s="1" t="s">
        <v>5848</v>
      </c>
      <c r="N1" s="1" t="s">
        <v>5849</v>
      </c>
      <c r="O1" s="1" t="s">
        <v>5850</v>
      </c>
      <c r="P1" s="1" t="s">
        <v>5851</v>
      </c>
      <c r="Q1" s="1" t="s">
        <v>5852</v>
      </c>
    </row>
    <row r="2" spans="1:17" x14ac:dyDescent="0.25">
      <c r="A2">
        <v>1</v>
      </c>
      <c r="B2" t="str">
        <f>C2&amp;A2</f>
        <v>330520141800180011</v>
      </c>
      <c r="C2" t="str">
        <f t="shared" ref="C2:C13" si="0">SA_3_ID</f>
        <v>33052014180018001</v>
      </c>
      <c r="D2" t="str">
        <f>'SA-3'!F17</f>
        <v>195703</v>
      </c>
      <c r="E2">
        <f>'SA-3'!G17</f>
        <v>0</v>
      </c>
      <c r="F2">
        <f>'SA-3'!H17</f>
        <v>0</v>
      </c>
      <c r="G2">
        <f>'SA-3'!I17</f>
        <v>0</v>
      </c>
      <c r="H2">
        <f>'SA-3'!J17</f>
        <v>0</v>
      </c>
      <c r="I2">
        <f>'SA-3'!K17</f>
        <v>0</v>
      </c>
      <c r="J2">
        <f>'SA-3'!L17</f>
        <v>0</v>
      </c>
      <c r="K2">
        <f>'SA-3'!M17</f>
        <v>0</v>
      </c>
      <c r="L2">
        <f>'SA-3'!N17</f>
        <v>0</v>
      </c>
      <c r="M2">
        <f>'SA-3'!Q17</f>
        <v>0</v>
      </c>
      <c r="N2">
        <f>'SA-3'!R17</f>
        <v>1</v>
      </c>
      <c r="O2">
        <f>'SA-3'!S17</f>
        <v>0</v>
      </c>
      <c r="P2">
        <f>'SA-3'!T17</f>
        <v>0</v>
      </c>
      <c r="Q2">
        <f>'SA-3'!U17</f>
        <v>0</v>
      </c>
    </row>
    <row r="3" spans="1:17" x14ac:dyDescent="0.25">
      <c r="A3">
        <v>2</v>
      </c>
      <c r="B3" t="str">
        <f t="shared" ref="B3:B13" si="1">C3&amp;A3</f>
        <v>330520141800180012</v>
      </c>
      <c r="C3" t="str">
        <f t="shared" si="0"/>
        <v>33052014180018001</v>
      </c>
      <c r="D3" t="str">
        <f>'SA-3'!F18</f>
        <v>195708</v>
      </c>
      <c r="E3">
        <f>'SA-3'!G18</f>
        <v>0</v>
      </c>
      <c r="F3">
        <f>'SA-3'!H18</f>
        <v>0</v>
      </c>
      <c r="G3">
        <f>'SA-3'!I18</f>
        <v>0</v>
      </c>
      <c r="H3">
        <f>'SA-3'!J18</f>
        <v>0</v>
      </c>
      <c r="I3">
        <f>'SA-3'!K18</f>
        <v>0</v>
      </c>
      <c r="J3">
        <f>'SA-3'!L18</f>
        <v>0</v>
      </c>
      <c r="K3">
        <f>'SA-3'!M18</f>
        <v>0</v>
      </c>
      <c r="L3">
        <f>'SA-3'!N18</f>
        <v>0</v>
      </c>
      <c r="M3">
        <f>'SA-3'!Q18</f>
        <v>0</v>
      </c>
      <c r="N3">
        <f>'SA-3'!R18</f>
        <v>1</v>
      </c>
      <c r="O3">
        <f>'SA-3'!S18</f>
        <v>0</v>
      </c>
      <c r="P3">
        <f>'SA-3'!T18</f>
        <v>0</v>
      </c>
      <c r="Q3">
        <f>'SA-3'!U18</f>
        <v>1</v>
      </c>
    </row>
    <row r="4" spans="1:17" x14ac:dyDescent="0.25">
      <c r="A4">
        <v>3</v>
      </c>
      <c r="B4" t="str">
        <f t="shared" si="1"/>
        <v>330520141800180013</v>
      </c>
      <c r="C4" t="str">
        <f t="shared" si="0"/>
        <v>33052014180018001</v>
      </c>
      <c r="D4" t="str">
        <f>'SA-3'!F19</f>
        <v>195711</v>
      </c>
      <c r="E4">
        <f>'SA-3'!G19</f>
        <v>0</v>
      </c>
      <c r="F4">
        <f>'SA-3'!H19</f>
        <v>0</v>
      </c>
      <c r="G4">
        <f>'SA-3'!I19</f>
        <v>0</v>
      </c>
      <c r="H4">
        <f>'SA-3'!J19</f>
        <v>0</v>
      </c>
      <c r="I4">
        <f>'SA-3'!K19</f>
        <v>0</v>
      </c>
      <c r="J4">
        <f>'SA-3'!L19</f>
        <v>0</v>
      </c>
      <c r="K4">
        <f>'SA-3'!M19</f>
        <v>0</v>
      </c>
      <c r="L4">
        <f>'SA-3'!N19</f>
        <v>0</v>
      </c>
      <c r="M4">
        <f>'SA-3'!Q19</f>
        <v>0</v>
      </c>
      <c r="N4">
        <f>'SA-3'!R19</f>
        <v>1</v>
      </c>
      <c r="O4">
        <f>'SA-3'!S19</f>
        <v>0</v>
      </c>
      <c r="P4">
        <f>'SA-3'!T19</f>
        <v>0</v>
      </c>
      <c r="Q4">
        <f>'SA-3'!U19</f>
        <v>2</v>
      </c>
    </row>
    <row r="5" spans="1:17" x14ac:dyDescent="0.25">
      <c r="A5">
        <v>4</v>
      </c>
      <c r="B5" t="str">
        <f t="shared" si="1"/>
        <v>330520141800180014</v>
      </c>
      <c r="C5" t="str">
        <f t="shared" si="0"/>
        <v>33052014180018001</v>
      </c>
      <c r="D5" t="str">
        <f>'SA-3'!F20</f>
        <v>195704</v>
      </c>
      <c r="E5">
        <f>'SA-3'!G20</f>
        <v>0</v>
      </c>
      <c r="F5">
        <f>'SA-3'!H20</f>
        <v>0</v>
      </c>
      <c r="G5">
        <f>'SA-3'!I20</f>
        <v>0</v>
      </c>
      <c r="H5">
        <f>'SA-3'!J20</f>
        <v>0</v>
      </c>
      <c r="I5">
        <f>'SA-3'!K20</f>
        <v>0</v>
      </c>
      <c r="J5">
        <f>'SA-3'!L20</f>
        <v>0</v>
      </c>
      <c r="K5">
        <f>'SA-3'!M20</f>
        <v>0</v>
      </c>
      <c r="L5">
        <f>'SA-3'!N20</f>
        <v>0</v>
      </c>
      <c r="M5">
        <f>'SA-3'!Q20</f>
        <v>0</v>
      </c>
      <c r="N5">
        <f>'SA-3'!R20</f>
        <v>1</v>
      </c>
      <c r="O5">
        <f>'SA-3'!S20</f>
        <v>0</v>
      </c>
      <c r="P5">
        <f>'SA-3'!T20</f>
        <v>0</v>
      </c>
      <c r="Q5">
        <f>'SA-3'!U20</f>
        <v>3</v>
      </c>
    </row>
    <row r="6" spans="1:17" x14ac:dyDescent="0.25">
      <c r="A6">
        <v>5</v>
      </c>
      <c r="B6" t="str">
        <f t="shared" si="1"/>
        <v>330520141800180015</v>
      </c>
      <c r="C6" t="str">
        <f t="shared" si="0"/>
        <v>33052014180018001</v>
      </c>
      <c r="D6" t="str">
        <f>'SA-3'!F21</f>
        <v/>
      </c>
      <c r="E6">
        <f>'SA-3'!G21</f>
        <v>0</v>
      </c>
      <c r="F6">
        <f>'SA-3'!H21</f>
        <v>0</v>
      </c>
      <c r="G6">
        <f>'SA-3'!I21</f>
        <v>0</v>
      </c>
      <c r="H6">
        <f>'SA-3'!J21</f>
        <v>0</v>
      </c>
      <c r="I6">
        <f>'SA-3'!K21</f>
        <v>0</v>
      </c>
      <c r="J6">
        <f>'SA-3'!L21</f>
        <v>0</v>
      </c>
      <c r="K6">
        <f>'SA-3'!M21</f>
        <v>0</v>
      </c>
      <c r="L6">
        <f>'SA-3'!N21</f>
        <v>0</v>
      </c>
      <c r="M6">
        <f>'SA-3'!Q21</f>
        <v>0</v>
      </c>
      <c r="N6">
        <f>'SA-3'!R21</f>
        <v>0</v>
      </c>
      <c r="O6">
        <f>'SA-3'!S21</f>
        <v>0</v>
      </c>
      <c r="P6">
        <f>'SA-3'!T21</f>
        <v>0</v>
      </c>
      <c r="Q6">
        <f>'SA-3'!U21</f>
        <v>0</v>
      </c>
    </row>
    <row r="7" spans="1:17" x14ac:dyDescent="0.25">
      <c r="A7">
        <v>6</v>
      </c>
      <c r="B7" t="str">
        <f t="shared" si="1"/>
        <v>330520141800180016</v>
      </c>
      <c r="C7" t="str">
        <f t="shared" si="0"/>
        <v>33052014180018001</v>
      </c>
      <c r="D7" t="str">
        <f>'SA-3'!F22</f>
        <v/>
      </c>
      <c r="E7">
        <f>'SA-3'!G22</f>
        <v>0</v>
      </c>
      <c r="F7">
        <f>'SA-3'!H22</f>
        <v>0</v>
      </c>
      <c r="G7">
        <f>'SA-3'!I22</f>
        <v>0</v>
      </c>
      <c r="H7">
        <f>'SA-3'!J22</f>
        <v>0</v>
      </c>
      <c r="I7">
        <f>'SA-3'!K22</f>
        <v>0</v>
      </c>
      <c r="J7">
        <f>'SA-3'!L22</f>
        <v>0</v>
      </c>
      <c r="K7">
        <f>'SA-3'!M22</f>
        <v>0</v>
      </c>
      <c r="L7">
        <f>'SA-3'!N22</f>
        <v>0</v>
      </c>
      <c r="M7">
        <f>'SA-3'!Q22</f>
        <v>0</v>
      </c>
      <c r="N7">
        <f>'SA-3'!R22</f>
        <v>0</v>
      </c>
      <c r="O7">
        <f>'SA-3'!S22</f>
        <v>0</v>
      </c>
      <c r="P7">
        <f>'SA-3'!T22</f>
        <v>0</v>
      </c>
      <c r="Q7">
        <f>'SA-3'!U22</f>
        <v>0</v>
      </c>
    </row>
    <row r="8" spans="1:17" x14ac:dyDescent="0.25">
      <c r="A8">
        <v>7</v>
      </c>
      <c r="B8" t="str">
        <f t="shared" si="1"/>
        <v>330520141800180017</v>
      </c>
      <c r="C8" t="str">
        <f t="shared" si="0"/>
        <v>33052014180018001</v>
      </c>
      <c r="D8" t="str">
        <f>'SA-3'!F23</f>
        <v/>
      </c>
      <c r="E8">
        <f>'SA-3'!G23</f>
        <v>0</v>
      </c>
      <c r="F8">
        <f>'SA-3'!H23</f>
        <v>0</v>
      </c>
      <c r="G8">
        <f>'SA-3'!I23</f>
        <v>0</v>
      </c>
      <c r="H8">
        <f>'SA-3'!J23</f>
        <v>0</v>
      </c>
      <c r="I8">
        <f>'SA-3'!K23</f>
        <v>0</v>
      </c>
      <c r="J8">
        <f>'SA-3'!L23</f>
        <v>0</v>
      </c>
      <c r="K8">
        <f>'SA-3'!M23</f>
        <v>0</v>
      </c>
      <c r="L8">
        <f>'SA-3'!N23</f>
        <v>0</v>
      </c>
      <c r="M8">
        <f>'SA-3'!Q23</f>
        <v>0</v>
      </c>
      <c r="N8">
        <f>'SA-3'!R23</f>
        <v>0</v>
      </c>
      <c r="O8">
        <f>'SA-3'!S23</f>
        <v>0</v>
      </c>
      <c r="P8">
        <f>'SA-3'!T23</f>
        <v>0</v>
      </c>
      <c r="Q8">
        <f>'SA-3'!U23</f>
        <v>0</v>
      </c>
    </row>
    <row r="9" spans="1:17" x14ac:dyDescent="0.25">
      <c r="A9">
        <v>8</v>
      </c>
      <c r="B9" t="str">
        <f t="shared" si="1"/>
        <v>330520141800180018</v>
      </c>
      <c r="C9" t="str">
        <f t="shared" si="0"/>
        <v>33052014180018001</v>
      </c>
      <c r="D9" t="str">
        <f>'SA-3'!F24</f>
        <v/>
      </c>
      <c r="E9">
        <f>'SA-3'!G24</f>
        <v>0</v>
      </c>
      <c r="F9">
        <f>'SA-3'!H24</f>
        <v>0</v>
      </c>
      <c r="G9">
        <f>'SA-3'!I24</f>
        <v>0</v>
      </c>
      <c r="H9">
        <f>'SA-3'!J24</f>
        <v>0</v>
      </c>
      <c r="I9">
        <f>'SA-3'!K24</f>
        <v>0</v>
      </c>
      <c r="J9">
        <f>'SA-3'!L24</f>
        <v>0</v>
      </c>
      <c r="K9">
        <f>'SA-3'!M24</f>
        <v>0</v>
      </c>
      <c r="L9">
        <f>'SA-3'!N24</f>
        <v>0</v>
      </c>
      <c r="M9">
        <f>'SA-3'!Q24</f>
        <v>0</v>
      </c>
      <c r="N9">
        <f>'SA-3'!R24</f>
        <v>0</v>
      </c>
      <c r="O9">
        <f>'SA-3'!S24</f>
        <v>0</v>
      </c>
      <c r="P9">
        <f>'SA-3'!T24</f>
        <v>0</v>
      </c>
      <c r="Q9">
        <f>'SA-3'!U24</f>
        <v>0</v>
      </c>
    </row>
    <row r="10" spans="1:17" x14ac:dyDescent="0.25">
      <c r="A10">
        <v>9</v>
      </c>
      <c r="B10" t="str">
        <f t="shared" si="1"/>
        <v>330520141800180019</v>
      </c>
      <c r="C10" t="str">
        <f t="shared" si="0"/>
        <v>33052014180018001</v>
      </c>
      <c r="D10" t="str">
        <f>'SA-3'!F25</f>
        <v/>
      </c>
      <c r="E10">
        <f>'SA-3'!G25</f>
        <v>0</v>
      </c>
      <c r="F10">
        <f>'SA-3'!H25</f>
        <v>0</v>
      </c>
      <c r="G10">
        <f>'SA-3'!I25</f>
        <v>0</v>
      </c>
      <c r="H10">
        <f>'SA-3'!J25</f>
        <v>0</v>
      </c>
      <c r="I10">
        <f>'SA-3'!K25</f>
        <v>0</v>
      </c>
      <c r="J10">
        <f>'SA-3'!L25</f>
        <v>0</v>
      </c>
      <c r="K10">
        <f>'SA-3'!M25</f>
        <v>0</v>
      </c>
      <c r="L10">
        <f>'SA-3'!N25</f>
        <v>0</v>
      </c>
      <c r="M10">
        <f>'SA-3'!Q25</f>
        <v>0</v>
      </c>
      <c r="N10">
        <f>'SA-3'!R25</f>
        <v>0</v>
      </c>
      <c r="O10">
        <f>'SA-3'!S25</f>
        <v>0</v>
      </c>
      <c r="P10">
        <f>'SA-3'!T25</f>
        <v>0</v>
      </c>
      <c r="Q10">
        <f>'SA-3'!U25</f>
        <v>0</v>
      </c>
    </row>
    <row r="11" spans="1:17" x14ac:dyDescent="0.25">
      <c r="A11">
        <v>10</v>
      </c>
      <c r="B11" t="str">
        <f t="shared" si="1"/>
        <v>3305201418001800110</v>
      </c>
      <c r="C11" t="str">
        <f t="shared" si="0"/>
        <v>33052014180018001</v>
      </c>
      <c r="D11" t="str">
        <f>'SA-3'!F26</f>
        <v/>
      </c>
      <c r="E11">
        <f>'SA-3'!G26</f>
        <v>0</v>
      </c>
      <c r="F11">
        <f>'SA-3'!H26</f>
        <v>0</v>
      </c>
      <c r="G11">
        <f>'SA-3'!I26</f>
        <v>0</v>
      </c>
      <c r="H11">
        <f>'SA-3'!J26</f>
        <v>0</v>
      </c>
      <c r="I11">
        <f>'SA-3'!K26</f>
        <v>0</v>
      </c>
      <c r="J11">
        <f>'SA-3'!L26</f>
        <v>0</v>
      </c>
      <c r="K11">
        <f>'SA-3'!M26</f>
        <v>0</v>
      </c>
      <c r="L11">
        <f>'SA-3'!N26</f>
        <v>0</v>
      </c>
      <c r="M11">
        <f>'SA-3'!Q26</f>
        <v>0</v>
      </c>
      <c r="N11">
        <f>'SA-3'!R26</f>
        <v>0</v>
      </c>
      <c r="O11">
        <f>'SA-3'!S26</f>
        <v>0</v>
      </c>
      <c r="P11">
        <f>'SA-3'!T26</f>
        <v>0</v>
      </c>
      <c r="Q11">
        <f>'SA-3'!U26</f>
        <v>0</v>
      </c>
    </row>
    <row r="12" spans="1:17" x14ac:dyDescent="0.25">
      <c r="A12">
        <v>11</v>
      </c>
      <c r="B12" t="str">
        <f t="shared" si="1"/>
        <v>3305201418001800111</v>
      </c>
      <c r="C12" t="str">
        <f t="shared" si="0"/>
        <v>33052014180018001</v>
      </c>
      <c r="D12" t="str">
        <f>'SA-3'!F27</f>
        <v/>
      </c>
      <c r="E12">
        <f>'SA-3'!G27</f>
        <v>0</v>
      </c>
      <c r="F12">
        <f>'SA-3'!H27</f>
        <v>0</v>
      </c>
      <c r="G12">
        <f>'SA-3'!I27</f>
        <v>0</v>
      </c>
      <c r="H12">
        <f>'SA-3'!J27</f>
        <v>0</v>
      </c>
      <c r="I12">
        <f>'SA-3'!K27</f>
        <v>0</v>
      </c>
      <c r="J12">
        <f>'SA-3'!L27</f>
        <v>0</v>
      </c>
      <c r="K12">
        <f>'SA-3'!M27</f>
        <v>0</v>
      </c>
      <c r="L12">
        <f>'SA-3'!N27</f>
        <v>0</v>
      </c>
      <c r="M12">
        <f>'SA-3'!Q27</f>
        <v>0</v>
      </c>
      <c r="N12">
        <f>'SA-3'!R27</f>
        <v>0</v>
      </c>
      <c r="O12">
        <f>'SA-3'!S27</f>
        <v>0</v>
      </c>
      <c r="P12">
        <f>'SA-3'!T27</f>
        <v>0</v>
      </c>
      <c r="Q12">
        <f>'SA-3'!U27</f>
        <v>0</v>
      </c>
    </row>
    <row r="13" spans="1:17" x14ac:dyDescent="0.25">
      <c r="A13">
        <v>12</v>
      </c>
      <c r="B13" t="str">
        <f t="shared" si="1"/>
        <v>3305201418001800112</v>
      </c>
      <c r="C13" t="str">
        <f t="shared" si="0"/>
        <v>33052014180018001</v>
      </c>
      <c r="D13" t="str">
        <f>'SA-3'!F28</f>
        <v/>
      </c>
      <c r="E13">
        <f>'SA-3'!G28</f>
        <v>0</v>
      </c>
      <c r="F13">
        <f>'SA-3'!H28</f>
        <v>0</v>
      </c>
      <c r="G13">
        <f>'SA-3'!I28</f>
        <v>0</v>
      </c>
      <c r="H13">
        <f>'SA-3'!J28</f>
        <v>0</v>
      </c>
      <c r="I13">
        <f>'SA-3'!K28</f>
        <v>0</v>
      </c>
      <c r="J13">
        <f>'SA-3'!L28</f>
        <v>0</v>
      </c>
      <c r="K13">
        <f>'SA-3'!M28</f>
        <v>0</v>
      </c>
      <c r="L13">
        <f>'SA-3'!N28</f>
        <v>0</v>
      </c>
      <c r="M13">
        <f>'SA-3'!Q28</f>
        <v>0</v>
      </c>
      <c r="N13">
        <f>'SA-3'!R28</f>
        <v>0</v>
      </c>
      <c r="O13">
        <f>'SA-3'!S28</f>
        <v>0</v>
      </c>
      <c r="P13">
        <f>'SA-3'!T28</f>
        <v>0</v>
      </c>
      <c r="Q13">
        <f>'SA-3'!U28</f>
        <v>0</v>
      </c>
    </row>
    <row r="16" spans="1:17" x14ac:dyDescent="0.25">
      <c r="A16">
        <f>LEN($A$2)</f>
        <v>1</v>
      </c>
      <c r="B16">
        <f>LEN($B$13)</f>
        <v>19</v>
      </c>
      <c r="C16">
        <f>LEN($C$2)</f>
        <v>17</v>
      </c>
      <c r="D16">
        <f>LEN($D$2)</f>
        <v>6</v>
      </c>
      <c r="E16">
        <f>LEN($E$2)</f>
        <v>1</v>
      </c>
      <c r="F16">
        <f>LEN($F$2)</f>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F5"/>
  <sheetViews>
    <sheetView showGridLines="0" showRowColHeaders="0" workbookViewId="0">
      <selection activeCell="H22" sqref="H2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6005</v>
      </c>
      <c r="B1" s="1" t="s">
        <v>4173</v>
      </c>
      <c r="C1" s="1" t="s">
        <v>4174</v>
      </c>
      <c r="D1" s="44" t="s">
        <v>4175</v>
      </c>
    </row>
    <row r="2" spans="1:6" ht="16.5" x14ac:dyDescent="0.25">
      <c r="A2" t="str">
        <f>SA_3_ID</f>
        <v>33052014180018001</v>
      </c>
      <c r="B2" s="65" t="str">
        <f>CLEAN('SA-3'!$Y$7)</f>
        <v>ငွေဝင်း</v>
      </c>
      <c r="C2" s="46">
        <f>FormPost_33</f>
        <v>7</v>
      </c>
      <c r="D2" s="92">
        <f>'SA-3'!$Y$10</f>
        <v>41768</v>
      </c>
    </row>
    <row r="5" spans="1:6" x14ac:dyDescent="0.25">
      <c r="A5">
        <f>LEN($A$2)</f>
        <v>17</v>
      </c>
      <c r="B5">
        <f>LEN($B$2)</f>
        <v>7</v>
      </c>
      <c r="C5">
        <f>LEN($C$2)</f>
        <v>1</v>
      </c>
      <c r="D5">
        <f>LEN($D$2)</f>
        <v>5</v>
      </c>
      <c r="E5">
        <f>LEN($E$2)</f>
        <v>0</v>
      </c>
      <c r="F5">
        <f>LEN($F$2)</f>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00B050"/>
  </sheetPr>
  <dimension ref="A1:K45"/>
  <sheetViews>
    <sheetView showGridLines="0" showRowColHeaders="0" topLeftCell="B1" zoomScale="90" zoomScaleNormal="90" workbookViewId="0">
      <selection activeCell="F29" sqref="F29"/>
    </sheetView>
  </sheetViews>
  <sheetFormatPr defaultColWidth="9.140625" defaultRowHeight="24.95" customHeight="1" x14ac:dyDescent="0.3"/>
  <cols>
    <col min="1" max="1" width="5.5703125" style="176" customWidth="1"/>
    <col min="2" max="2" width="3.42578125" style="176" customWidth="1"/>
    <col min="3" max="3" width="5" style="176" customWidth="1"/>
    <col min="4" max="4" width="35.140625" style="176" customWidth="1"/>
    <col min="5" max="6" width="19" style="176" customWidth="1"/>
    <col min="7" max="7" width="18.140625" style="176" customWidth="1"/>
    <col min="8" max="8" width="5" style="176" customWidth="1"/>
    <col min="9" max="9" width="18.85546875" style="176" customWidth="1"/>
    <col min="10" max="10" width="29.5703125" style="176" customWidth="1"/>
    <col min="11" max="11" width="44.85546875" style="176" customWidth="1"/>
    <col min="12" max="16384" width="9.140625" style="176"/>
  </cols>
  <sheetData>
    <row r="1" spans="1:11" ht="18" thickBot="1" x14ac:dyDescent="0.4">
      <c r="A1" s="118"/>
      <c r="B1" s="3"/>
      <c r="C1" s="105"/>
      <c r="D1" s="105"/>
      <c r="E1" s="105"/>
      <c r="F1" s="105"/>
      <c r="G1" s="105"/>
      <c r="H1" s="105"/>
      <c r="I1" s="104"/>
      <c r="J1" s="105"/>
      <c r="K1" s="105"/>
    </row>
    <row r="2" spans="1:11" ht="16.5" x14ac:dyDescent="0.35">
      <c r="A2" s="104"/>
      <c r="B2" s="425"/>
      <c r="C2" s="801" t="s">
        <v>2</v>
      </c>
      <c r="D2" s="801"/>
      <c r="E2" s="801"/>
      <c r="F2" s="801"/>
      <c r="G2" s="801"/>
      <c r="H2" s="847"/>
      <c r="I2" s="121"/>
      <c r="J2" s="30"/>
      <c r="K2" s="30"/>
    </row>
    <row r="3" spans="1:11" ht="16.5" x14ac:dyDescent="0.35">
      <c r="A3" s="104"/>
      <c r="B3" s="345"/>
      <c r="C3" s="787" t="s">
        <v>7063</v>
      </c>
      <c r="D3" s="787"/>
      <c r="E3" s="787"/>
      <c r="F3" s="787"/>
      <c r="G3" s="787"/>
      <c r="H3" s="848"/>
      <c r="I3" s="121"/>
      <c r="J3" s="30"/>
      <c r="K3" s="30"/>
    </row>
    <row r="4" spans="1:11" ht="16.5" x14ac:dyDescent="0.35">
      <c r="A4" s="104"/>
      <c r="B4" s="345"/>
      <c r="C4" s="787" t="s">
        <v>3</v>
      </c>
      <c r="D4" s="787"/>
      <c r="E4" s="787"/>
      <c r="F4" s="787"/>
      <c r="G4" s="787"/>
      <c r="H4" s="848"/>
      <c r="I4" s="121"/>
      <c r="J4" s="30"/>
      <c r="K4" s="30"/>
    </row>
    <row r="5" spans="1:11" ht="16.5" x14ac:dyDescent="0.35">
      <c r="A5" s="104"/>
      <c r="B5" s="345"/>
      <c r="C5" s="787" t="s">
        <v>7717</v>
      </c>
      <c r="D5" s="787"/>
      <c r="E5" s="787"/>
      <c r="F5" s="787"/>
      <c r="G5" s="787"/>
      <c r="H5" s="848"/>
      <c r="I5" s="121"/>
      <c r="J5" s="831" t="s">
        <v>4169</v>
      </c>
      <c r="K5" s="831"/>
    </row>
    <row r="6" spans="1:11" ht="8.25" customHeight="1" x14ac:dyDescent="0.35">
      <c r="A6" s="104"/>
      <c r="B6" s="345"/>
      <c r="C6" s="8"/>
      <c r="D6" s="8"/>
      <c r="E6" s="32"/>
      <c r="F6" s="32"/>
      <c r="G6" s="121"/>
      <c r="H6" s="122"/>
      <c r="I6" s="121"/>
      <c r="J6" s="30"/>
      <c r="K6" s="30"/>
    </row>
    <row r="7" spans="1:11" ht="17.25" x14ac:dyDescent="0.35">
      <c r="A7" s="104"/>
      <c r="B7" s="345"/>
      <c r="C7" s="8"/>
      <c r="D7" s="211" t="s">
        <v>5</v>
      </c>
      <c r="E7" s="576" t="str">
        <f>AcademicYear_Name</f>
        <v>2013-2014</v>
      </c>
      <c r="G7" s="4"/>
      <c r="H7" s="582"/>
      <c r="I7" s="121"/>
      <c r="J7" s="406" t="s">
        <v>4170</v>
      </c>
      <c r="K7" s="70" t="str">
        <f>FormSignedName_31</f>
        <v>ငွေဝင်း</v>
      </c>
    </row>
    <row r="8" spans="1:11" ht="9.75" customHeight="1" x14ac:dyDescent="0.35">
      <c r="A8" s="104"/>
      <c r="B8" s="345"/>
      <c r="C8" s="8"/>
      <c r="D8" s="8"/>
      <c r="E8" s="207"/>
      <c r="F8" s="207"/>
      <c r="G8" s="207"/>
      <c r="H8" s="583"/>
      <c r="I8" s="121"/>
      <c r="J8" s="30"/>
      <c r="K8" s="30"/>
    </row>
    <row r="9" spans="1:11" ht="17.25" x14ac:dyDescent="0.35">
      <c r="A9" s="104"/>
      <c r="B9" s="345"/>
      <c r="C9" s="8"/>
      <c r="D9" s="211" t="s">
        <v>4</v>
      </c>
      <c r="E9" s="577" t="str">
        <f>Township_Name_EN</f>
        <v>Paung</v>
      </c>
      <c r="F9" s="211" t="s">
        <v>6</v>
      </c>
      <c r="G9" s="577" t="str">
        <f>StateRegion_Name_EN</f>
        <v>Mon</v>
      </c>
      <c r="H9" s="582"/>
      <c r="I9" s="121"/>
      <c r="J9" s="407" t="s">
        <v>4171</v>
      </c>
      <c r="K9" s="70">
        <f>FormDate_31</f>
        <v>41768</v>
      </c>
    </row>
    <row r="10" spans="1:11" ht="16.5" x14ac:dyDescent="0.35">
      <c r="A10" s="104"/>
      <c r="B10" s="345"/>
      <c r="C10" s="8"/>
      <c r="D10" s="578" t="s">
        <v>8</v>
      </c>
      <c r="E10" s="579" t="str">
        <f>Township_Name_MM</f>
        <v>ပေါင်</v>
      </c>
      <c r="F10" s="578" t="s">
        <v>7</v>
      </c>
      <c r="G10" s="579" t="str">
        <f>StateRegion_Name_MM</f>
        <v>မွန်ပြည်နယ်</v>
      </c>
      <c r="H10" s="584"/>
      <c r="I10" s="121"/>
      <c r="J10" s="407" t="s">
        <v>4172</v>
      </c>
      <c r="K10" s="614">
        <v>41768</v>
      </c>
    </row>
    <row r="11" spans="1:11" ht="16.5" x14ac:dyDescent="0.35">
      <c r="A11" s="104"/>
      <c r="B11" s="345"/>
      <c r="C11" s="88"/>
      <c r="D11" s="88"/>
      <c r="E11" s="88"/>
      <c r="F11" s="88"/>
      <c r="G11" s="88"/>
      <c r="H11" s="90"/>
      <c r="I11" s="121"/>
      <c r="J11" s="89"/>
      <c r="K11" s="89"/>
    </row>
    <row r="12" spans="1:11" ht="17.25" x14ac:dyDescent="0.35">
      <c r="A12" s="104"/>
      <c r="B12" s="345"/>
      <c r="C12" s="41"/>
      <c r="D12" s="98" t="s">
        <v>134</v>
      </c>
      <c r="E12" s="580" t="str">
        <f>CLEAN(Selected_School_ID)</f>
        <v>11008018001</v>
      </c>
      <c r="F12" s="175"/>
      <c r="G12" s="175"/>
      <c r="H12" s="179"/>
      <c r="I12" s="107"/>
      <c r="J12" s="30"/>
      <c r="K12" s="30"/>
    </row>
    <row r="13" spans="1:11" ht="21" customHeight="1" x14ac:dyDescent="0.35">
      <c r="A13" s="104"/>
      <c r="B13" s="345"/>
      <c r="C13" s="88"/>
      <c r="D13" s="98" t="s">
        <v>135</v>
      </c>
      <c r="E13" s="849" t="str">
        <f>CLEAN(Selected_School_Name)</f>
        <v>အ.ထ.က ရင်ငြိမ်</v>
      </c>
      <c r="F13" s="849"/>
      <c r="G13" s="849"/>
      <c r="H13" s="585"/>
      <c r="I13" s="121"/>
      <c r="J13" s="105"/>
      <c r="K13" s="105"/>
    </row>
    <row r="14" spans="1:11" ht="13.5" customHeight="1" x14ac:dyDescent="0.3">
      <c r="A14" s="232"/>
      <c r="B14" s="180"/>
      <c r="C14" s="175"/>
      <c r="D14" s="175"/>
      <c r="E14" s="175"/>
      <c r="F14" s="175"/>
      <c r="G14" s="175"/>
      <c r="H14" s="585"/>
    </row>
    <row r="15" spans="1:11" ht="22.5" customHeight="1" x14ac:dyDescent="0.35">
      <c r="A15" s="3"/>
      <c r="B15" s="346"/>
      <c r="C15" s="4"/>
      <c r="D15" s="4"/>
      <c r="E15" s="581" t="s">
        <v>7708</v>
      </c>
      <c r="F15" s="846" t="s">
        <v>7720</v>
      </c>
      <c r="G15" s="846"/>
      <c r="H15" s="586"/>
    </row>
    <row r="16" spans="1:11" ht="15.75" customHeight="1" x14ac:dyDescent="0.35">
      <c r="A16" s="3"/>
      <c r="B16" s="346"/>
      <c r="C16" s="4"/>
      <c r="D16" s="4"/>
      <c r="E16" s="581">
        <v>1</v>
      </c>
      <c r="F16" s="581">
        <v>2</v>
      </c>
      <c r="G16" s="575">
        <v>3</v>
      </c>
      <c r="H16" s="586"/>
    </row>
    <row r="17" spans="1:8" ht="15" customHeight="1" x14ac:dyDescent="0.3">
      <c r="A17" s="232"/>
      <c r="B17" s="587"/>
      <c r="C17" s="588" t="s">
        <v>4229</v>
      </c>
      <c r="D17" s="588" t="s">
        <v>7707</v>
      </c>
      <c r="E17" s="588" t="s">
        <v>7718</v>
      </c>
      <c r="F17" s="588" t="s">
        <v>7709</v>
      </c>
      <c r="G17" s="588" t="s">
        <v>7710</v>
      </c>
      <c r="H17" s="586"/>
    </row>
    <row r="18" spans="1:8" ht="24.95" customHeight="1" x14ac:dyDescent="0.3">
      <c r="A18" s="232"/>
      <c r="B18" s="587"/>
      <c r="C18" s="497">
        <f t="shared" ref="C18:C26" si="0">IFERROR(C17+1,1)</f>
        <v>1</v>
      </c>
      <c r="D18" s="71" t="s">
        <v>7063</v>
      </c>
      <c r="E18" s="590">
        <v>2000000</v>
      </c>
      <c r="F18" s="590"/>
      <c r="G18" s="591"/>
      <c r="H18" s="586"/>
    </row>
    <row r="19" spans="1:8" ht="24.95" customHeight="1" x14ac:dyDescent="0.3">
      <c r="A19" s="232"/>
      <c r="B19" s="587"/>
      <c r="C19" s="497">
        <f t="shared" si="0"/>
        <v>2</v>
      </c>
      <c r="D19" s="71" t="s">
        <v>7711</v>
      </c>
      <c r="E19" s="590"/>
      <c r="F19" s="590"/>
      <c r="G19" s="591"/>
      <c r="H19" s="586"/>
    </row>
    <row r="20" spans="1:8" ht="24.95" customHeight="1" x14ac:dyDescent="0.3">
      <c r="A20" s="232"/>
      <c r="B20" s="587"/>
      <c r="C20" s="497">
        <f t="shared" si="0"/>
        <v>3</v>
      </c>
      <c r="D20" s="71" t="s">
        <v>7712</v>
      </c>
      <c r="E20" s="590"/>
      <c r="F20" s="590"/>
      <c r="G20" s="591"/>
      <c r="H20" s="586"/>
    </row>
    <row r="21" spans="1:8" ht="24.95" customHeight="1" x14ac:dyDescent="0.3">
      <c r="A21" s="232"/>
      <c r="B21" s="587"/>
      <c r="C21" s="497">
        <f t="shared" si="0"/>
        <v>4</v>
      </c>
      <c r="D21" s="71" t="s">
        <v>7713</v>
      </c>
      <c r="E21" s="590">
        <v>700000</v>
      </c>
      <c r="F21" s="590"/>
      <c r="G21" s="591"/>
      <c r="H21" s="586"/>
    </row>
    <row r="22" spans="1:8" ht="24.95" customHeight="1" x14ac:dyDescent="0.3">
      <c r="A22" s="232"/>
      <c r="B22" s="587"/>
      <c r="C22" s="497">
        <f t="shared" si="0"/>
        <v>5</v>
      </c>
      <c r="D22" s="71" t="s">
        <v>150</v>
      </c>
      <c r="E22" s="590">
        <v>3500000</v>
      </c>
      <c r="F22" s="590"/>
      <c r="G22" s="591"/>
      <c r="H22" s="586"/>
    </row>
    <row r="23" spans="1:8" ht="24.95" customHeight="1" x14ac:dyDescent="0.3">
      <c r="A23" s="232"/>
      <c r="B23" s="587"/>
      <c r="C23" s="497">
        <f t="shared" si="0"/>
        <v>6</v>
      </c>
      <c r="D23" s="71" t="s">
        <v>7714</v>
      </c>
      <c r="E23" s="590"/>
      <c r="F23" s="590"/>
      <c r="G23" s="591"/>
      <c r="H23" s="586"/>
    </row>
    <row r="24" spans="1:8" ht="24.95" customHeight="1" x14ac:dyDescent="0.3">
      <c r="A24" s="232"/>
      <c r="B24" s="587"/>
      <c r="C24" s="497">
        <f t="shared" si="0"/>
        <v>7</v>
      </c>
      <c r="D24" s="71" t="s">
        <v>7715</v>
      </c>
      <c r="E24" s="590"/>
      <c r="F24" s="590"/>
      <c r="G24" s="591"/>
      <c r="H24" s="586"/>
    </row>
    <row r="25" spans="1:8" ht="24.95" customHeight="1" x14ac:dyDescent="0.3">
      <c r="A25" s="232"/>
      <c r="B25" s="587"/>
      <c r="C25" s="497">
        <f t="shared" si="0"/>
        <v>8</v>
      </c>
      <c r="D25" s="71" t="s">
        <v>7716</v>
      </c>
      <c r="E25" s="590"/>
      <c r="F25" s="590"/>
      <c r="G25" s="591"/>
      <c r="H25" s="586"/>
    </row>
    <row r="26" spans="1:8" ht="24.95" customHeight="1" x14ac:dyDescent="0.3">
      <c r="A26" s="232"/>
      <c r="B26" s="587"/>
      <c r="C26" s="497">
        <f t="shared" si="0"/>
        <v>9</v>
      </c>
      <c r="D26" s="589"/>
      <c r="E26" s="590"/>
      <c r="F26" s="592"/>
      <c r="G26" s="593"/>
      <c r="H26" s="586"/>
    </row>
    <row r="27" spans="1:8" ht="24.95" customHeight="1" x14ac:dyDescent="0.3">
      <c r="B27" s="180"/>
      <c r="C27" s="175"/>
      <c r="D27" s="175"/>
      <c r="E27" s="175"/>
      <c r="F27" s="175"/>
      <c r="G27" s="175"/>
      <c r="H27" s="179"/>
    </row>
    <row r="28" spans="1:8" ht="24.95" customHeight="1" x14ac:dyDescent="0.3">
      <c r="B28" s="180"/>
      <c r="C28" s="175"/>
      <c r="D28" s="175"/>
      <c r="E28" s="175"/>
      <c r="F28" s="175"/>
      <c r="G28" s="175"/>
      <c r="H28" s="179"/>
    </row>
    <row r="29" spans="1:8" ht="24.95" customHeight="1" x14ac:dyDescent="0.3">
      <c r="B29" s="180"/>
      <c r="C29" s="175"/>
      <c r="D29" s="175"/>
      <c r="E29" s="175"/>
      <c r="F29" s="175"/>
      <c r="G29" s="175"/>
      <c r="H29" s="179"/>
    </row>
    <row r="30" spans="1:8" ht="24.95" customHeight="1" x14ac:dyDescent="0.3">
      <c r="B30" s="180"/>
      <c r="C30" s="175"/>
      <c r="D30" s="175"/>
      <c r="E30" s="175"/>
      <c r="F30" s="175"/>
      <c r="G30" s="175"/>
      <c r="H30" s="179"/>
    </row>
    <row r="31" spans="1:8" ht="24.95" customHeight="1" x14ac:dyDescent="0.3">
      <c r="B31" s="180"/>
      <c r="C31" s="175"/>
      <c r="D31" s="175"/>
      <c r="E31" s="175"/>
      <c r="F31" s="175"/>
      <c r="G31" s="175"/>
      <c r="H31" s="179"/>
    </row>
    <row r="32" spans="1:8" ht="24.95" customHeight="1" x14ac:dyDescent="0.3">
      <c r="B32" s="180"/>
      <c r="C32" s="175"/>
      <c r="D32" s="175"/>
      <c r="E32" s="175"/>
      <c r="F32" s="175"/>
      <c r="G32" s="175"/>
      <c r="H32" s="179"/>
    </row>
    <row r="33" spans="2:8" ht="24.95" customHeight="1" x14ac:dyDescent="0.3">
      <c r="B33" s="180"/>
      <c r="C33" s="175"/>
      <c r="D33" s="175"/>
      <c r="E33" s="175"/>
      <c r="F33" s="175"/>
      <c r="G33" s="175"/>
      <c r="H33" s="179"/>
    </row>
    <row r="34" spans="2:8" ht="24.95" customHeight="1" x14ac:dyDescent="0.3">
      <c r="B34" s="180"/>
      <c r="C34" s="175"/>
      <c r="D34" s="175"/>
      <c r="E34" s="175"/>
      <c r="F34" s="175"/>
      <c r="G34" s="175"/>
      <c r="H34" s="179"/>
    </row>
    <row r="35" spans="2:8" ht="24.95" customHeight="1" x14ac:dyDescent="0.3">
      <c r="B35" s="180"/>
      <c r="C35" s="175"/>
      <c r="D35" s="175"/>
      <c r="E35" s="175"/>
      <c r="F35" s="175"/>
      <c r="G35" s="175"/>
      <c r="H35" s="179"/>
    </row>
    <row r="36" spans="2:8" ht="24.95" customHeight="1" x14ac:dyDescent="0.3">
      <c r="B36" s="180"/>
      <c r="C36" s="175"/>
      <c r="D36" s="175"/>
      <c r="E36" s="175"/>
      <c r="F36" s="175"/>
      <c r="G36" s="175"/>
      <c r="H36" s="179"/>
    </row>
    <row r="37" spans="2:8" ht="24.95" customHeight="1" x14ac:dyDescent="0.3">
      <c r="B37" s="180"/>
      <c r="C37" s="175"/>
      <c r="D37" s="175"/>
      <c r="E37" s="175"/>
      <c r="F37" s="175"/>
      <c r="G37" s="175"/>
      <c r="H37" s="179"/>
    </row>
    <row r="38" spans="2:8" ht="24.95" customHeight="1" x14ac:dyDescent="0.3">
      <c r="B38" s="180"/>
      <c r="C38" s="175"/>
      <c r="D38" s="175"/>
      <c r="E38" s="175"/>
      <c r="F38" s="175"/>
      <c r="G38" s="175"/>
      <c r="H38" s="179"/>
    </row>
    <row r="39" spans="2:8" ht="24.95" customHeight="1" x14ac:dyDescent="0.3">
      <c r="B39" s="180"/>
      <c r="C39" s="175"/>
      <c r="D39" s="175"/>
      <c r="E39" s="175"/>
      <c r="F39" s="175"/>
      <c r="G39" s="175"/>
      <c r="H39" s="179"/>
    </row>
    <row r="40" spans="2:8" ht="24.95" customHeight="1" x14ac:dyDescent="0.3">
      <c r="B40" s="180"/>
      <c r="C40" s="175"/>
      <c r="D40" s="175"/>
      <c r="E40" s="175"/>
      <c r="F40" s="175"/>
      <c r="G40" s="175"/>
      <c r="H40" s="179"/>
    </row>
    <row r="41" spans="2:8" ht="24.95" customHeight="1" x14ac:dyDescent="0.3">
      <c r="B41" s="180"/>
      <c r="C41" s="175"/>
      <c r="D41" s="175"/>
      <c r="E41" s="175"/>
      <c r="F41" s="175"/>
      <c r="G41" s="175"/>
      <c r="H41" s="179"/>
    </row>
    <row r="42" spans="2:8" ht="24.95" customHeight="1" x14ac:dyDescent="0.3">
      <c r="B42" s="180"/>
      <c r="C42" s="175"/>
      <c r="D42" s="175"/>
      <c r="E42" s="175"/>
      <c r="F42" s="175"/>
      <c r="G42" s="175"/>
      <c r="H42" s="179"/>
    </row>
    <row r="43" spans="2:8" ht="24.95" customHeight="1" x14ac:dyDescent="0.3">
      <c r="B43" s="180"/>
      <c r="C43" s="175"/>
      <c r="D43" s="175"/>
      <c r="E43" s="175"/>
      <c r="F43" s="175"/>
      <c r="G43" s="175"/>
      <c r="H43" s="179"/>
    </row>
    <row r="44" spans="2:8" ht="24.95" customHeight="1" x14ac:dyDescent="0.3">
      <c r="B44" s="180"/>
      <c r="C44" s="175"/>
      <c r="D44" s="175"/>
      <c r="E44" s="175"/>
      <c r="F44" s="175"/>
      <c r="G44" s="175"/>
      <c r="H44" s="179"/>
    </row>
    <row r="45" spans="2:8" ht="24.95" customHeight="1" x14ac:dyDescent="0.3">
      <c r="B45" s="180"/>
      <c r="C45" s="175"/>
      <c r="D45" s="175"/>
      <c r="E45" s="175"/>
      <c r="F45" s="175"/>
      <c r="G45" s="175"/>
      <c r="H45" s="179"/>
    </row>
  </sheetData>
  <mergeCells count="7">
    <mergeCell ref="F15:G15"/>
    <mergeCell ref="J5:K5"/>
    <mergeCell ref="C2:H2"/>
    <mergeCell ref="C3:H3"/>
    <mergeCell ref="C4:H4"/>
    <mergeCell ref="C5:H5"/>
    <mergeCell ref="E13:G13"/>
  </mergeCells>
  <conditionalFormatting sqref="E12:E13">
    <cfRule type="expression" dxfId="599" priority="10" stopIfTrue="1">
      <formula>IF(LEN(Selected_School_ID)&lt;&gt;11,TRUE,FALSE)</formula>
    </cfRule>
  </conditionalFormatting>
  <conditionalFormatting sqref="A1:XFD1048576">
    <cfRule type="expression" dxfId="598" priority="9">
      <formula>IF(CELL("protect",A1)=0,TRUE,FALSE)</formula>
    </cfRule>
  </conditionalFormatting>
  <conditionalFormatting sqref="D18:D26">
    <cfRule type="expression" dxfId="597" priority="4" stopIfTrue="1">
      <formula>IF(AND(NOT($D18=""),COUNTIF($D$17:$D$26,$D18)&gt;1),TRUE,FALSE)</formula>
    </cfRule>
  </conditionalFormatting>
  <conditionalFormatting sqref="J2:K12">
    <cfRule type="expression" dxfId="596" priority="1">
      <formula>IF(CELL("protect",J2)=0,TRUE,FALSE)</formula>
    </cfRule>
  </conditionalFormatting>
  <dataValidations count="2">
    <dataValidation type="date" operator="lessThanOrEqual" allowBlank="1" showInputMessage="1" showErrorMessage="1" errorTitle="Invalid Date" error="1.Please Entry Current or Old Date_x000a_2.Invalid Date Format" sqref="K10">
      <formula1>TodayDate</formula1>
    </dataValidation>
    <dataValidation type="decimal" allowBlank="1" showInputMessage="1" showErrorMessage="1" sqref="F18:G26">
      <formula1>0</formula1>
      <formula2>9000000000</formula2>
    </dataValidation>
  </dataValidations>
  <pageMargins left="0.34" right="0.33" top="0.75" bottom="0.75" header="0.3" footer="0.3"/>
  <pageSetup paperSize="9" orientation="portrait" horizontalDpi="300" verticalDpi="300" r:id="rId1"/>
  <drawing r:id="rId2"/>
  <legacyDrawing r:id="rId3"/>
  <controls>
    <mc:AlternateContent xmlns:mc="http://schemas.openxmlformats.org/markup-compatibility/2006">
      <mc:Choice Requires="x14">
        <control shapeId="157698" r:id="rId4" name="cmdSA4_ClearForm">
          <controlPr defaultSize="0" autoLine="0" r:id="rId5">
            <anchor moveWithCells="1">
              <from>
                <xdr:col>1</xdr:col>
                <xdr:colOff>104775</xdr:colOff>
                <xdr:row>11</xdr:row>
                <xdr:rowOff>57150</xdr:rowOff>
              </from>
              <to>
                <xdr:col>3</xdr:col>
                <xdr:colOff>1314450</xdr:colOff>
                <xdr:row>13</xdr:row>
                <xdr:rowOff>85725</xdr:rowOff>
              </to>
            </anchor>
          </controlPr>
        </control>
      </mc:Choice>
      <mc:Fallback>
        <control shapeId="157698" r:id="rId4" name="cmdSA4_ClearForm"/>
      </mc:Fallback>
    </mc:AlternateContent>
    <mc:AlternateContent xmlns:mc="http://schemas.openxmlformats.org/markup-compatibility/2006">
      <mc:Choice Requires="x14">
        <control shapeId="157697" r:id="rId6" name="cmdSA4">
          <controlPr defaultSize="0" autoLine="0" r:id="rId7">
            <anchor moveWithCells="1">
              <from>
                <xdr:col>2</xdr:col>
                <xdr:colOff>38100</xdr:colOff>
                <xdr:row>5</xdr:row>
                <xdr:rowOff>57150</xdr:rowOff>
              </from>
              <to>
                <xdr:col>3</xdr:col>
                <xdr:colOff>1266825</xdr:colOff>
                <xdr:row>9</xdr:row>
                <xdr:rowOff>171450</xdr:rowOff>
              </to>
            </anchor>
          </controlPr>
        </control>
      </mc:Choice>
      <mc:Fallback>
        <control shapeId="157697" r:id="rId6" name="cmdSA4"/>
      </mc:Fallback>
    </mc:AlternateContent>
    <mc:AlternateContent xmlns:mc="http://schemas.openxmlformats.org/markup-compatibility/2006">
      <mc:Choice Requires="x14">
        <control shapeId="157699" r:id="rId8" name="cbo34FormSignPost">
          <controlPr defaultSize="0" autoLine="0" autoPict="0" linkedCell="FormPost_33" listFillRange="FormSignPost_List" r:id="rId9">
            <anchor moveWithCells="1">
              <from>
                <xdr:col>10</xdr:col>
                <xdr:colOff>9525</xdr:colOff>
                <xdr:row>8</xdr:row>
                <xdr:rowOff>9525</xdr:rowOff>
              </from>
              <to>
                <xdr:col>10</xdr:col>
                <xdr:colOff>2352675</xdr:colOff>
                <xdr:row>9</xdr:row>
                <xdr:rowOff>0</xdr:rowOff>
              </to>
            </anchor>
          </controlPr>
        </control>
      </mc:Choice>
      <mc:Fallback>
        <control shapeId="157699" r:id="rId8" name="cbo34FormSignPost"/>
      </mc:Fallback>
    </mc:AlternateContent>
  </controls>
  <tableParts count="1">
    <tablePart r:id="rId10"/>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00B050"/>
  </sheetPr>
  <dimension ref="A1:AG159"/>
  <sheetViews>
    <sheetView showGridLines="0" showRowColHeaders="0" topLeftCell="C48" zoomScale="90" zoomScaleNormal="90" workbookViewId="0">
      <selection activeCell="N10" sqref="N10"/>
    </sheetView>
  </sheetViews>
  <sheetFormatPr defaultColWidth="9.140625" defaultRowHeight="17.25" x14ac:dyDescent="0.35"/>
  <cols>
    <col min="1" max="1" width="15.5703125" style="104" customWidth="1"/>
    <col min="2" max="3" width="4.5703125" style="105" customWidth="1"/>
    <col min="4" max="4" width="10.140625" style="105" customWidth="1"/>
    <col min="5" max="5" width="14" style="105" customWidth="1"/>
    <col min="6" max="6" width="23.85546875" style="105" customWidth="1"/>
    <col min="7" max="7" width="27.7109375" style="105" customWidth="1"/>
    <col min="8" max="8" width="39.7109375" style="105" customWidth="1"/>
    <col min="9" max="10" width="46.85546875" style="105" customWidth="1"/>
    <col min="11" max="12" width="5.140625" style="104" customWidth="1"/>
    <col min="13" max="13" width="39.7109375" style="105" customWidth="1"/>
    <col min="14" max="14" width="39.5703125" style="105" customWidth="1"/>
    <col min="15" max="16384" width="9.140625" style="105"/>
  </cols>
  <sheetData>
    <row r="1" spans="1:33" ht="18" thickBot="1" x14ac:dyDescent="0.4">
      <c r="A1" s="118"/>
    </row>
    <row r="2" spans="1:33" x14ac:dyDescent="0.35">
      <c r="B2" s="783" t="s">
        <v>2</v>
      </c>
      <c r="C2" s="801"/>
      <c r="D2" s="801"/>
      <c r="E2" s="801"/>
      <c r="F2" s="801"/>
      <c r="G2" s="801"/>
      <c r="H2" s="801"/>
      <c r="I2" s="801"/>
      <c r="J2" s="801"/>
      <c r="K2" s="600"/>
      <c r="AF2" s="104"/>
      <c r="AG2" s="104"/>
    </row>
    <row r="3" spans="1:33" x14ac:dyDescent="0.35">
      <c r="B3" s="785" t="s">
        <v>7063</v>
      </c>
      <c r="C3" s="787"/>
      <c r="D3" s="787"/>
      <c r="E3" s="787"/>
      <c r="F3" s="787"/>
      <c r="G3" s="787"/>
      <c r="H3" s="787"/>
      <c r="I3" s="787"/>
      <c r="J3" s="787"/>
      <c r="K3" s="600"/>
      <c r="AF3" s="104"/>
      <c r="AG3" s="104"/>
    </row>
    <row r="4" spans="1:33" x14ac:dyDescent="0.35">
      <c r="B4" s="785" t="s">
        <v>3</v>
      </c>
      <c r="C4" s="787"/>
      <c r="D4" s="787"/>
      <c r="E4" s="787"/>
      <c r="F4" s="787"/>
      <c r="G4" s="787"/>
      <c r="H4" s="787"/>
      <c r="I4" s="787"/>
      <c r="J4" s="787"/>
      <c r="K4" s="600"/>
      <c r="AF4" s="104"/>
      <c r="AG4" s="104"/>
    </row>
    <row r="5" spans="1:33" x14ac:dyDescent="0.35">
      <c r="B5" s="785" t="s">
        <v>7814</v>
      </c>
      <c r="C5" s="787"/>
      <c r="D5" s="787"/>
      <c r="E5" s="787"/>
      <c r="F5" s="787"/>
      <c r="G5" s="787"/>
      <c r="H5" s="787"/>
      <c r="I5" s="787"/>
      <c r="J5" s="787"/>
      <c r="K5" s="600"/>
      <c r="M5" s="850" t="s">
        <v>4169</v>
      </c>
      <c r="N5" s="851"/>
      <c r="AF5" s="104"/>
      <c r="AG5" s="104"/>
    </row>
    <row r="6" spans="1:33" ht="5.0999999999999996" customHeight="1" x14ac:dyDescent="0.35">
      <c r="B6" s="54"/>
      <c r="C6" s="8"/>
      <c r="D6" s="32"/>
      <c r="E6" s="32"/>
      <c r="F6" s="121"/>
      <c r="G6" s="32"/>
      <c r="H6" s="32"/>
      <c r="I6" s="32"/>
      <c r="J6" s="32"/>
      <c r="K6" s="600"/>
      <c r="AF6" s="104"/>
      <c r="AG6" s="104"/>
    </row>
    <row r="7" spans="1:33" x14ac:dyDescent="0.35">
      <c r="B7" s="54"/>
      <c r="C7" s="8"/>
      <c r="D7" s="205"/>
      <c r="E7" s="212" t="s">
        <v>5</v>
      </c>
      <c r="F7" s="213" t="str">
        <f>AcademicYear_Name</f>
        <v>2013-2014</v>
      </c>
      <c r="G7" s="212" t="s">
        <v>6945</v>
      </c>
      <c r="H7" s="214" t="str">
        <f>"Aug " &amp; Academic_Start_Year</f>
        <v>Aug 2013</v>
      </c>
      <c r="I7" s="32"/>
      <c r="J7" s="32"/>
      <c r="K7" s="600"/>
      <c r="M7" s="602" t="s">
        <v>4170</v>
      </c>
      <c r="N7" s="494" t="str">
        <f>FormSignedName_31</f>
        <v>ငွေဝင်း</v>
      </c>
      <c r="AF7" s="104"/>
      <c r="AG7" s="104"/>
    </row>
    <row r="8" spans="1:33" ht="5.0999999999999996" customHeight="1" x14ac:dyDescent="0.35">
      <c r="B8" s="54"/>
      <c r="C8" s="8"/>
      <c r="D8" s="207"/>
      <c r="E8" s="207"/>
      <c r="F8" s="207"/>
      <c r="G8" s="207"/>
      <c r="H8" s="207"/>
      <c r="I8" s="32"/>
      <c r="J8" s="32"/>
      <c r="K8" s="600"/>
      <c r="AF8" s="104"/>
      <c r="AG8" s="104"/>
    </row>
    <row r="9" spans="1:33" x14ac:dyDescent="0.35">
      <c r="B9" s="54"/>
      <c r="C9" s="8"/>
      <c r="D9" s="212"/>
      <c r="E9" s="212" t="s">
        <v>4</v>
      </c>
      <c r="F9" s="117" t="str">
        <f>Township_Name_EN</f>
        <v>Paung</v>
      </c>
      <c r="G9" s="212" t="s">
        <v>6</v>
      </c>
      <c r="H9" s="117" t="str">
        <f>StateRegion_Name_EN</f>
        <v>Mon</v>
      </c>
      <c r="I9" s="88"/>
      <c r="J9" s="88"/>
      <c r="K9" s="600"/>
      <c r="M9" s="602" t="s">
        <v>4171</v>
      </c>
      <c r="N9" s="494">
        <v>7</v>
      </c>
      <c r="AF9" s="104"/>
      <c r="AG9" s="104"/>
    </row>
    <row r="10" spans="1:33" x14ac:dyDescent="0.35">
      <c r="B10" s="54"/>
      <c r="C10" s="8"/>
      <c r="D10" s="215"/>
      <c r="E10" s="215" t="s">
        <v>8</v>
      </c>
      <c r="F10" s="216" t="str">
        <f>Township_Name_MM</f>
        <v>ပေါင်</v>
      </c>
      <c r="G10" s="215" t="s">
        <v>7</v>
      </c>
      <c r="H10" s="216" t="str">
        <f>StateRegion_Name_MM</f>
        <v>မွန်ပြည်နယ်</v>
      </c>
      <c r="I10" s="88"/>
      <c r="J10" s="88"/>
      <c r="K10" s="600"/>
      <c r="M10" s="602" t="s">
        <v>4172</v>
      </c>
      <c r="N10" s="615">
        <v>41768</v>
      </c>
      <c r="AF10" s="104"/>
      <c r="AG10" s="104"/>
    </row>
    <row r="11" spans="1:33" ht="5.0999999999999996" customHeight="1" x14ac:dyDescent="0.35">
      <c r="B11" s="87"/>
      <c r="C11" s="88"/>
      <c r="D11" s="88"/>
      <c r="E11" s="88"/>
      <c r="F11" s="88"/>
      <c r="G11" s="88"/>
      <c r="H11" s="88"/>
      <c r="I11" s="88"/>
      <c r="J11" s="88"/>
      <c r="K11" s="600"/>
      <c r="AF11" s="104"/>
      <c r="AG11" s="104"/>
    </row>
    <row r="12" spans="1:33" x14ac:dyDescent="0.35">
      <c r="B12" s="57"/>
      <c r="C12" s="41"/>
      <c r="D12" s="34"/>
      <c r="E12" s="98" t="s">
        <v>134</v>
      </c>
      <c r="F12" s="217" t="str">
        <f>CLEAN(Selected_School_ID)</f>
        <v>11008018001</v>
      </c>
      <c r="G12" s="98" t="s">
        <v>135</v>
      </c>
      <c r="H12" s="218" t="str">
        <f>CLEAN(Selected_School_Name)</f>
        <v>အ.ထ.က ရင်ငြိမ်</v>
      </c>
      <c r="I12" s="107"/>
      <c r="J12" s="107"/>
      <c r="K12" s="108"/>
      <c r="L12" s="105"/>
      <c r="AF12" s="104"/>
      <c r="AG12" s="104"/>
    </row>
    <row r="13" spans="1:33" ht="5.0999999999999996" customHeight="1" x14ac:dyDescent="0.35">
      <c r="B13" s="99"/>
      <c r="C13" s="96"/>
      <c r="D13" s="96"/>
      <c r="E13" s="96"/>
      <c r="F13" s="96"/>
      <c r="G13" s="96"/>
      <c r="H13" s="96"/>
      <c r="I13" s="96"/>
      <c r="J13" s="96"/>
      <c r="K13" s="600"/>
      <c r="AF13" s="104"/>
      <c r="AG13" s="104"/>
    </row>
    <row r="14" spans="1:33" ht="7.15" customHeight="1" thickBot="1" x14ac:dyDescent="0.4">
      <c r="B14" s="106"/>
      <c r="C14" s="107"/>
      <c r="D14" s="107"/>
      <c r="E14" s="107"/>
      <c r="F14" s="107"/>
      <c r="G14" s="107"/>
      <c r="H14" s="107"/>
      <c r="I14" s="107"/>
      <c r="J14" s="107"/>
      <c r="K14" s="108"/>
      <c r="L14" s="105"/>
      <c r="R14" s="89"/>
    </row>
    <row r="15" spans="1:33" ht="18" thickBot="1" x14ac:dyDescent="0.4">
      <c r="B15" s="106"/>
      <c r="C15" s="107"/>
      <c r="D15" s="881" t="s">
        <v>5961</v>
      </c>
      <c r="E15" s="882"/>
      <c r="F15" s="882"/>
      <c r="G15" s="882"/>
      <c r="H15" s="883"/>
      <c r="I15" s="108"/>
      <c r="J15" s="107"/>
      <c r="K15" s="108"/>
      <c r="L15" s="105"/>
      <c r="R15" s="89"/>
    </row>
    <row r="16" spans="1:33" ht="6" customHeight="1" x14ac:dyDescent="0.35">
      <c r="A16" s="498"/>
      <c r="B16" s="499"/>
      <c r="C16" s="500"/>
      <c r="D16" s="501"/>
      <c r="E16" s="501"/>
      <c r="F16" s="501"/>
      <c r="G16" s="501"/>
      <c r="H16" s="501"/>
      <c r="I16" s="500"/>
      <c r="J16" s="500"/>
      <c r="K16" s="108"/>
      <c r="L16" s="105"/>
      <c r="R16" s="89"/>
    </row>
    <row r="17" spans="1:12" x14ac:dyDescent="0.35">
      <c r="A17" s="498"/>
      <c r="B17" s="499"/>
      <c r="C17" s="500"/>
      <c r="D17" s="878" t="s">
        <v>6917</v>
      </c>
      <c r="E17" s="879"/>
      <c r="F17" s="880"/>
      <c r="G17" s="502" t="s">
        <v>5962</v>
      </c>
      <c r="H17" s="502" t="s">
        <v>5989</v>
      </c>
      <c r="I17" s="500"/>
      <c r="J17" s="500"/>
      <c r="K17" s="108"/>
      <c r="L17" s="105"/>
    </row>
    <row r="18" spans="1:12" ht="20.100000000000001" customHeight="1" x14ac:dyDescent="0.35">
      <c r="A18" s="498"/>
      <c r="B18" s="499"/>
      <c r="C18" s="501">
        <f>IFERROR(C17+1,1)</f>
        <v>1</v>
      </c>
      <c r="D18" s="875" t="str">
        <f>CLEAN(Form_Setup!$G$8)</f>
        <v>School Fees</v>
      </c>
      <c r="E18" s="876"/>
      <c r="F18" s="877"/>
      <c r="G18" s="503"/>
      <c r="H18" s="503">
        <v>748500</v>
      </c>
      <c r="I18" s="500"/>
      <c r="J18" s="500"/>
      <c r="K18" s="600"/>
    </row>
    <row r="19" spans="1:12" ht="20.100000000000001" customHeight="1" x14ac:dyDescent="0.35">
      <c r="A19" s="498"/>
      <c r="B19" s="499"/>
      <c r="C19" s="504">
        <f>IFERROR(C18+1,1)</f>
        <v>2</v>
      </c>
      <c r="D19" s="852" t="str">
        <f>CLEAN(Form_Setup!$G$9)</f>
        <v/>
      </c>
      <c r="E19" s="852"/>
      <c r="F19" s="852"/>
      <c r="G19" s="503"/>
      <c r="H19" s="503">
        <v>1050701</v>
      </c>
      <c r="I19" s="500"/>
      <c r="J19" s="500"/>
      <c r="K19" s="600"/>
    </row>
    <row r="20" spans="1:12" ht="20.100000000000001" customHeight="1" x14ac:dyDescent="0.35">
      <c r="A20" s="498"/>
      <c r="B20" s="499"/>
      <c r="C20" s="504">
        <f>IFERROR(C19+1,1)</f>
        <v>3</v>
      </c>
      <c r="D20" s="852" t="str">
        <f>CLEAN(Form_Setup!$G$10)</f>
        <v/>
      </c>
      <c r="E20" s="852"/>
      <c r="F20" s="852"/>
      <c r="G20" s="503"/>
      <c r="H20" s="503">
        <v>1799201</v>
      </c>
      <c r="I20" s="500"/>
      <c r="J20" s="500"/>
      <c r="K20" s="600"/>
    </row>
    <row r="21" spans="1:12" ht="20.100000000000001" customHeight="1" x14ac:dyDescent="0.35">
      <c r="A21" s="498"/>
      <c r="B21" s="499"/>
      <c r="C21" s="504">
        <f>IFERROR(C20+1,1)</f>
        <v>4</v>
      </c>
      <c r="D21" s="852" t="str">
        <f>CLEAN(Form_Setup!$G$11)</f>
        <v/>
      </c>
      <c r="E21" s="852"/>
      <c r="F21" s="852"/>
      <c r="G21" s="503"/>
      <c r="H21" s="503"/>
      <c r="I21" s="500"/>
      <c r="J21" s="500"/>
      <c r="K21" s="600"/>
    </row>
    <row r="22" spans="1:12" ht="20.100000000000001" customHeight="1" x14ac:dyDescent="0.35">
      <c r="A22" s="498"/>
      <c r="B22" s="499"/>
      <c r="C22" s="504">
        <f>IFERROR(C21+1,1)</f>
        <v>5</v>
      </c>
      <c r="D22" s="852" t="str">
        <f>CLEAN(Form_Setup!$G$11)</f>
        <v/>
      </c>
      <c r="E22" s="852"/>
      <c r="F22" s="852"/>
      <c r="G22" s="503"/>
      <c r="H22" s="503"/>
      <c r="I22" s="500"/>
      <c r="J22" s="500"/>
      <c r="K22" s="600"/>
    </row>
    <row r="23" spans="1:12" ht="20.100000000000001" customHeight="1" thickBot="1" x14ac:dyDescent="0.4">
      <c r="B23" s="106"/>
      <c r="C23" s="107"/>
      <c r="D23" s="856" t="s">
        <v>6696</v>
      </c>
      <c r="E23" s="857"/>
      <c r="F23" s="116"/>
      <c r="G23" s="123">
        <f>SUM(G18:G21)</f>
        <v>0</v>
      </c>
      <c r="H23" s="123">
        <f>SUM(H18:H21)</f>
        <v>3598402</v>
      </c>
      <c r="I23" s="107"/>
      <c r="J23" s="107"/>
      <c r="K23" s="600"/>
    </row>
    <row r="24" spans="1:12" ht="18.600000000000001" customHeight="1" x14ac:dyDescent="0.35">
      <c r="B24" s="106"/>
      <c r="C24" s="107"/>
      <c r="D24" s="107"/>
      <c r="E24" s="107"/>
      <c r="F24" s="107"/>
      <c r="G24" s="107"/>
      <c r="H24" s="107"/>
      <c r="I24" s="107"/>
      <c r="J24" s="107"/>
      <c r="K24" s="600"/>
    </row>
    <row r="25" spans="1:12" ht="3.75" customHeight="1" thickBot="1" x14ac:dyDescent="0.4">
      <c r="B25" s="106"/>
      <c r="C25" s="107"/>
      <c r="D25" s="109"/>
      <c r="E25" s="109"/>
      <c r="F25" s="109"/>
      <c r="G25" s="109"/>
      <c r="H25" s="109"/>
      <c r="I25" s="107"/>
      <c r="J25" s="107"/>
      <c r="K25" s="600"/>
    </row>
    <row r="26" spans="1:12" ht="18" thickBot="1" x14ac:dyDescent="0.4">
      <c r="B26" s="106"/>
      <c r="C26" s="108"/>
      <c r="D26" s="853" t="s">
        <v>5963</v>
      </c>
      <c r="E26" s="854"/>
      <c r="F26" s="854"/>
      <c r="G26" s="854"/>
      <c r="H26" s="855"/>
      <c r="I26" s="107"/>
      <c r="J26" s="107"/>
      <c r="K26" s="600"/>
    </row>
    <row r="27" spans="1:12" ht="10.5" customHeight="1" thickBot="1" x14ac:dyDescent="0.4">
      <c r="B27" s="106"/>
      <c r="C27" s="107"/>
      <c r="D27" s="107"/>
      <c r="E27" s="107"/>
      <c r="F27" s="107"/>
      <c r="G27" s="107"/>
      <c r="H27" s="107"/>
      <c r="I27" s="107"/>
      <c r="J27" s="107"/>
      <c r="K27" s="600"/>
    </row>
    <row r="28" spans="1:12" ht="32.25" customHeight="1" thickBot="1" x14ac:dyDescent="0.55000000000000004">
      <c r="B28" s="106"/>
      <c r="C28" s="107"/>
      <c r="D28" s="861" t="s">
        <v>5965</v>
      </c>
      <c r="E28" s="862"/>
      <c r="F28" s="862"/>
      <c r="G28" s="862"/>
      <c r="H28" s="863"/>
      <c r="I28" s="107"/>
      <c r="J28" s="107"/>
      <c r="K28" s="600"/>
    </row>
    <row r="29" spans="1:12" x14ac:dyDescent="0.35">
      <c r="B29" s="106"/>
      <c r="C29" s="107"/>
      <c r="D29" s="127"/>
      <c r="E29" s="128"/>
      <c r="F29" s="110" t="s">
        <v>5964</v>
      </c>
      <c r="G29" s="114" t="s">
        <v>5984</v>
      </c>
      <c r="H29" s="115" t="s">
        <v>5985</v>
      </c>
      <c r="I29" s="107"/>
      <c r="J29" s="107"/>
      <c r="K29" s="600"/>
    </row>
    <row r="30" spans="1:12" ht="20.100000000000001" customHeight="1" x14ac:dyDescent="0.35">
      <c r="B30" s="106"/>
      <c r="C30" s="107"/>
      <c r="D30" s="868" t="s">
        <v>5965</v>
      </c>
      <c r="E30" s="505" t="s">
        <v>5966</v>
      </c>
      <c r="F30" s="506"/>
      <c r="G30" s="503"/>
      <c r="H30" s="503"/>
      <c r="I30" s="107"/>
      <c r="J30" s="107"/>
      <c r="K30" s="600"/>
    </row>
    <row r="31" spans="1:12" ht="20.100000000000001" customHeight="1" x14ac:dyDescent="0.35">
      <c r="B31" s="106"/>
      <c r="C31" s="107"/>
      <c r="D31" s="872"/>
      <c r="E31" s="507" t="s">
        <v>5967</v>
      </c>
      <c r="F31" s="506"/>
      <c r="G31" s="503"/>
      <c r="H31" s="503"/>
      <c r="I31" s="107"/>
      <c r="J31" s="107"/>
      <c r="K31" s="600"/>
    </row>
    <row r="32" spans="1:12" ht="20.100000000000001" customHeight="1" x14ac:dyDescent="0.35">
      <c r="B32" s="106"/>
      <c r="C32" s="107"/>
      <c r="D32" s="872"/>
      <c r="E32" s="505" t="s">
        <v>5968</v>
      </c>
      <c r="F32" s="506"/>
      <c r="G32" s="503"/>
      <c r="H32" s="503"/>
      <c r="I32" s="107"/>
      <c r="J32" s="107"/>
      <c r="K32" s="600"/>
    </row>
    <row r="33" spans="2:33" ht="20.100000000000001" customHeight="1" x14ac:dyDescent="0.35">
      <c r="B33" s="106"/>
      <c r="C33" s="107"/>
      <c r="D33" s="872"/>
      <c r="E33" s="504" t="s">
        <v>5969</v>
      </c>
      <c r="F33" s="506"/>
      <c r="G33" s="503"/>
      <c r="H33" s="503"/>
      <c r="I33" s="107"/>
      <c r="J33" s="107"/>
      <c r="K33" s="600"/>
    </row>
    <row r="34" spans="2:33" ht="20.100000000000001" customHeight="1" x14ac:dyDescent="0.35">
      <c r="B34" s="106"/>
      <c r="C34" s="107"/>
      <c r="D34" s="872"/>
      <c r="E34" s="864" t="s">
        <v>6911</v>
      </c>
      <c r="F34" s="865"/>
      <c r="G34" s="124">
        <f>SUM(G30:G33)</f>
        <v>0</v>
      </c>
      <c r="H34" s="124">
        <f>SUM(H30:H33)</f>
        <v>0</v>
      </c>
      <c r="I34" s="107"/>
      <c r="J34" s="107"/>
      <c r="K34" s="600"/>
    </row>
    <row r="35" spans="2:33" ht="20.100000000000001" customHeight="1" x14ac:dyDescent="0.35">
      <c r="B35" s="106"/>
      <c r="C35" s="107"/>
      <c r="D35" s="872"/>
      <c r="E35" s="507" t="s">
        <v>5970</v>
      </c>
      <c r="F35" s="506"/>
      <c r="G35" s="503"/>
      <c r="H35" s="503"/>
      <c r="I35" s="107"/>
      <c r="J35" s="107"/>
      <c r="K35" s="600"/>
    </row>
    <row r="36" spans="2:33" s="104" customFormat="1" ht="20.100000000000001" customHeight="1" x14ac:dyDescent="0.35">
      <c r="B36" s="106"/>
      <c r="C36" s="107"/>
      <c r="D36" s="872"/>
      <c r="E36" s="507" t="s">
        <v>5971</v>
      </c>
      <c r="F36" s="506"/>
      <c r="G36" s="503"/>
      <c r="H36" s="503"/>
      <c r="I36" s="107"/>
      <c r="J36" s="107"/>
      <c r="K36" s="600"/>
      <c r="M36" s="105"/>
      <c r="N36" s="105"/>
      <c r="O36" s="105"/>
      <c r="P36" s="105"/>
      <c r="Q36" s="105"/>
      <c r="R36" s="105"/>
      <c r="S36" s="105"/>
      <c r="T36" s="105"/>
      <c r="U36" s="105"/>
      <c r="V36" s="105"/>
      <c r="W36" s="105"/>
      <c r="X36" s="105"/>
      <c r="Y36" s="105"/>
      <c r="Z36" s="105"/>
      <c r="AA36" s="105"/>
      <c r="AB36" s="105"/>
      <c r="AC36" s="105"/>
      <c r="AD36" s="105"/>
      <c r="AE36" s="105"/>
      <c r="AF36" s="105"/>
      <c r="AG36" s="105"/>
    </row>
    <row r="37" spans="2:33" s="104" customFormat="1" ht="20.100000000000001" customHeight="1" x14ac:dyDescent="0.35">
      <c r="B37" s="106"/>
      <c r="C37" s="107"/>
      <c r="D37" s="872"/>
      <c r="E37" s="507" t="s">
        <v>5972</v>
      </c>
      <c r="F37" s="506"/>
      <c r="G37" s="503"/>
      <c r="H37" s="503"/>
      <c r="I37" s="107"/>
      <c r="J37" s="107"/>
      <c r="K37" s="600"/>
      <c r="M37" s="105"/>
      <c r="N37" s="105"/>
      <c r="O37" s="105"/>
      <c r="P37" s="105"/>
      <c r="Q37" s="105"/>
      <c r="R37" s="105"/>
      <c r="S37" s="105"/>
      <c r="T37" s="105"/>
      <c r="U37" s="105"/>
      <c r="V37" s="105"/>
      <c r="W37" s="105"/>
      <c r="X37" s="105"/>
      <c r="Y37" s="105"/>
      <c r="Z37" s="105"/>
      <c r="AA37" s="105"/>
      <c r="AB37" s="105"/>
      <c r="AC37" s="105"/>
      <c r="AD37" s="105"/>
      <c r="AE37" s="105"/>
      <c r="AF37" s="105"/>
      <c r="AG37" s="105"/>
    </row>
    <row r="38" spans="2:33" s="104" customFormat="1" ht="20.100000000000001" customHeight="1" x14ac:dyDescent="0.35">
      <c r="B38" s="106"/>
      <c r="C38" s="107"/>
      <c r="D38" s="872"/>
      <c r="E38" s="504" t="s">
        <v>5973</v>
      </c>
      <c r="F38" s="506"/>
      <c r="G38" s="503"/>
      <c r="H38" s="503"/>
      <c r="I38" s="107"/>
      <c r="J38" s="107"/>
      <c r="K38" s="600"/>
      <c r="M38" s="105"/>
      <c r="N38" s="105"/>
      <c r="O38" s="105"/>
      <c r="P38" s="105"/>
      <c r="Q38" s="105"/>
      <c r="R38" s="105"/>
      <c r="S38" s="105"/>
      <c r="T38" s="105"/>
      <c r="U38" s="105"/>
      <c r="V38" s="105"/>
      <c r="W38" s="105"/>
      <c r="X38" s="105"/>
      <c r="Y38" s="105"/>
      <c r="Z38" s="105"/>
      <c r="AA38" s="105"/>
      <c r="AB38" s="105"/>
      <c r="AC38" s="105"/>
      <c r="AD38" s="105"/>
      <c r="AE38" s="105"/>
      <c r="AF38" s="105"/>
      <c r="AG38" s="105"/>
    </row>
    <row r="39" spans="2:33" s="104" customFormat="1" ht="20.100000000000001" customHeight="1" x14ac:dyDescent="0.35">
      <c r="B39" s="106"/>
      <c r="C39" s="107"/>
      <c r="D39" s="872"/>
      <c r="E39" s="864" t="s">
        <v>6912</v>
      </c>
      <c r="F39" s="865"/>
      <c r="G39" s="124">
        <f>SUM(G35:G38)</f>
        <v>0</v>
      </c>
      <c r="H39" s="124">
        <f>SUM(H35:H38)</f>
        <v>0</v>
      </c>
      <c r="I39" s="107"/>
      <c r="J39" s="107"/>
      <c r="K39" s="600"/>
      <c r="M39" s="105"/>
      <c r="N39" s="105"/>
      <c r="O39" s="105"/>
      <c r="P39" s="105"/>
      <c r="Q39" s="105"/>
      <c r="R39" s="105"/>
      <c r="S39" s="105"/>
      <c r="T39" s="105"/>
      <c r="U39" s="105"/>
      <c r="V39" s="105"/>
      <c r="W39" s="105"/>
      <c r="X39" s="105"/>
      <c r="Y39" s="105"/>
      <c r="Z39" s="105"/>
      <c r="AA39" s="105"/>
      <c r="AB39" s="105"/>
      <c r="AC39" s="105"/>
      <c r="AD39" s="105"/>
      <c r="AE39" s="105"/>
      <c r="AF39" s="105"/>
      <c r="AG39" s="105"/>
    </row>
    <row r="40" spans="2:33" s="104" customFormat="1" ht="20.100000000000001" customHeight="1" x14ac:dyDescent="0.35">
      <c r="B40" s="106"/>
      <c r="C40" s="107"/>
      <c r="D40" s="872"/>
      <c r="E40" s="507" t="s">
        <v>5974</v>
      </c>
      <c r="F40" s="506"/>
      <c r="G40" s="503"/>
      <c r="H40" s="503">
        <v>260000</v>
      </c>
      <c r="I40" s="107"/>
      <c r="J40" s="107"/>
      <c r="K40" s="600"/>
      <c r="M40" s="105"/>
      <c r="N40" s="105"/>
      <c r="O40" s="105"/>
      <c r="P40" s="105"/>
      <c r="Q40" s="105"/>
      <c r="R40" s="105"/>
      <c r="S40" s="105"/>
      <c r="T40" s="105"/>
      <c r="U40" s="105"/>
      <c r="V40" s="105"/>
      <c r="W40" s="105"/>
      <c r="X40" s="105"/>
      <c r="Y40" s="105"/>
      <c r="Z40" s="105"/>
      <c r="AA40" s="105"/>
      <c r="AB40" s="105"/>
      <c r="AC40" s="105"/>
      <c r="AD40" s="105"/>
      <c r="AE40" s="105"/>
      <c r="AF40" s="105"/>
      <c r="AG40" s="105"/>
    </row>
    <row r="41" spans="2:33" s="104" customFormat="1" ht="20.100000000000001" customHeight="1" x14ac:dyDescent="0.35">
      <c r="B41" s="106"/>
      <c r="C41" s="107"/>
      <c r="D41" s="872"/>
      <c r="E41" s="507" t="s">
        <v>5975</v>
      </c>
      <c r="F41" s="506"/>
      <c r="G41" s="503"/>
      <c r="H41" s="503"/>
      <c r="I41" s="107"/>
      <c r="J41" s="107"/>
      <c r="K41" s="600"/>
      <c r="M41" s="105"/>
      <c r="N41" s="105"/>
      <c r="O41" s="105"/>
      <c r="P41" s="105"/>
      <c r="Q41" s="105"/>
      <c r="R41" s="105"/>
      <c r="S41" s="105"/>
      <c r="T41" s="105"/>
      <c r="U41" s="105"/>
      <c r="V41" s="105"/>
      <c r="W41" s="105"/>
      <c r="X41" s="105"/>
      <c r="Y41" s="105"/>
      <c r="Z41" s="105"/>
      <c r="AA41" s="105"/>
      <c r="AB41" s="105"/>
      <c r="AC41" s="105"/>
      <c r="AD41" s="105"/>
      <c r="AE41" s="105"/>
      <c r="AF41" s="105"/>
      <c r="AG41" s="105"/>
    </row>
    <row r="42" spans="2:33" s="104" customFormat="1" ht="20.100000000000001" customHeight="1" x14ac:dyDescent="0.35">
      <c r="B42" s="106"/>
      <c r="C42" s="107"/>
      <c r="D42" s="872"/>
      <c r="E42" s="507" t="s">
        <v>5976</v>
      </c>
      <c r="F42" s="506"/>
      <c r="G42" s="503"/>
      <c r="H42" s="503">
        <v>110000</v>
      </c>
      <c r="I42" s="107"/>
      <c r="J42" s="107"/>
      <c r="K42" s="600"/>
      <c r="M42" s="105"/>
      <c r="N42" s="105"/>
      <c r="O42" s="105"/>
      <c r="P42" s="105"/>
      <c r="Q42" s="105"/>
      <c r="R42" s="105"/>
      <c r="S42" s="105"/>
      <c r="T42" s="105"/>
      <c r="U42" s="105"/>
      <c r="V42" s="105"/>
      <c r="W42" s="105"/>
      <c r="X42" s="105"/>
      <c r="Y42" s="105"/>
      <c r="Z42" s="105"/>
      <c r="AA42" s="105"/>
      <c r="AB42" s="105"/>
      <c r="AC42" s="105"/>
      <c r="AD42" s="105"/>
      <c r="AE42" s="105"/>
      <c r="AF42" s="105"/>
      <c r="AG42" s="105"/>
    </row>
    <row r="43" spans="2:33" s="104" customFormat="1" ht="20.100000000000001" customHeight="1" x14ac:dyDescent="0.35">
      <c r="B43" s="106"/>
      <c r="C43" s="107"/>
      <c r="D43" s="872"/>
      <c r="E43" s="507" t="s">
        <v>5977</v>
      </c>
      <c r="F43" s="506"/>
      <c r="G43" s="503"/>
      <c r="H43" s="503">
        <v>120000</v>
      </c>
      <c r="I43" s="107"/>
      <c r="J43" s="107"/>
      <c r="K43" s="600"/>
      <c r="M43" s="105"/>
      <c r="N43" s="105"/>
      <c r="O43" s="105"/>
      <c r="P43" s="105"/>
      <c r="Q43" s="105"/>
      <c r="R43" s="105"/>
      <c r="S43" s="105"/>
      <c r="T43" s="105"/>
      <c r="U43" s="105"/>
      <c r="V43" s="105"/>
      <c r="W43" s="105"/>
      <c r="X43" s="105"/>
      <c r="Y43" s="105"/>
      <c r="Z43" s="105"/>
      <c r="AA43" s="105"/>
      <c r="AB43" s="105"/>
      <c r="AC43" s="105"/>
      <c r="AD43" s="105"/>
      <c r="AE43" s="105"/>
      <c r="AF43" s="105"/>
      <c r="AG43" s="105"/>
    </row>
    <row r="44" spans="2:33" s="104" customFormat="1" ht="20.100000000000001" customHeight="1" x14ac:dyDescent="0.35">
      <c r="B44" s="106"/>
      <c r="C44" s="107"/>
      <c r="D44" s="872"/>
      <c r="E44" s="507" t="s">
        <v>7723</v>
      </c>
      <c r="F44" s="506"/>
      <c r="G44" s="503"/>
      <c r="H44" s="503">
        <v>712500</v>
      </c>
      <c r="I44" s="107"/>
      <c r="J44" s="107"/>
      <c r="K44" s="600"/>
      <c r="M44" s="105"/>
      <c r="N44" s="105"/>
      <c r="O44" s="105"/>
      <c r="P44" s="105"/>
      <c r="Q44" s="105"/>
      <c r="R44" s="105"/>
      <c r="S44" s="105"/>
      <c r="T44" s="105"/>
      <c r="U44" s="105"/>
      <c r="V44" s="105"/>
      <c r="W44" s="105"/>
      <c r="X44" s="105"/>
      <c r="Y44" s="105"/>
      <c r="Z44" s="105"/>
      <c r="AA44" s="105"/>
      <c r="AB44" s="105"/>
      <c r="AC44" s="105"/>
      <c r="AD44" s="105"/>
      <c r="AE44" s="105"/>
      <c r="AF44" s="105"/>
      <c r="AG44" s="105"/>
    </row>
    <row r="45" spans="2:33" s="104" customFormat="1" ht="20.100000000000001" customHeight="1" x14ac:dyDescent="0.35">
      <c r="B45" s="106"/>
      <c r="C45" s="107"/>
      <c r="D45" s="872"/>
      <c r="E45" s="507" t="s">
        <v>7724</v>
      </c>
      <c r="F45" s="506"/>
      <c r="G45" s="503"/>
      <c r="H45" s="503"/>
      <c r="I45" s="107"/>
      <c r="J45" s="107"/>
      <c r="K45" s="600"/>
      <c r="M45" s="105"/>
      <c r="N45" s="105"/>
      <c r="O45" s="105"/>
      <c r="P45" s="105"/>
      <c r="Q45" s="105"/>
      <c r="R45" s="105"/>
      <c r="S45" s="105"/>
      <c r="T45" s="105"/>
      <c r="U45" s="105"/>
      <c r="V45" s="105"/>
      <c r="W45" s="105"/>
      <c r="X45" s="105"/>
      <c r="Y45" s="105"/>
      <c r="Z45" s="105"/>
      <c r="AA45" s="105"/>
      <c r="AB45" s="105"/>
      <c r="AC45" s="105"/>
      <c r="AD45" s="105"/>
      <c r="AE45" s="105"/>
      <c r="AF45" s="105"/>
      <c r="AG45" s="105"/>
    </row>
    <row r="46" spans="2:33" s="104" customFormat="1" ht="20.100000000000001" customHeight="1" x14ac:dyDescent="0.35">
      <c r="B46" s="106"/>
      <c r="C46" s="107"/>
      <c r="D46" s="872"/>
      <c r="E46" s="507" t="s">
        <v>7725</v>
      </c>
      <c r="F46" s="506"/>
      <c r="G46" s="503"/>
      <c r="H46" s="503"/>
      <c r="I46" s="107"/>
      <c r="J46" s="107"/>
      <c r="K46" s="600"/>
      <c r="M46" s="105"/>
      <c r="N46" s="105"/>
      <c r="O46" s="105"/>
      <c r="P46" s="105"/>
      <c r="Q46" s="105"/>
      <c r="R46" s="105"/>
      <c r="S46" s="105"/>
      <c r="T46" s="105"/>
      <c r="U46" s="105"/>
      <c r="V46" s="105"/>
      <c r="W46" s="105"/>
      <c r="X46" s="105"/>
      <c r="Y46" s="105"/>
      <c r="Z46" s="105"/>
      <c r="AA46" s="105"/>
      <c r="AB46" s="105"/>
      <c r="AC46" s="105"/>
      <c r="AD46" s="105"/>
      <c r="AE46" s="105"/>
      <c r="AF46" s="105"/>
      <c r="AG46" s="105"/>
    </row>
    <row r="47" spans="2:33" s="104" customFormat="1" ht="20.100000000000001" customHeight="1" x14ac:dyDescent="0.35">
      <c r="B47" s="106"/>
      <c r="C47" s="107"/>
      <c r="D47" s="872"/>
      <c r="E47" s="507" t="s">
        <v>7726</v>
      </c>
      <c r="F47" s="506"/>
      <c r="G47" s="503"/>
      <c r="H47" s="503"/>
      <c r="I47" s="107"/>
      <c r="J47" s="107"/>
      <c r="K47" s="600"/>
      <c r="M47" s="105"/>
      <c r="N47" s="105"/>
      <c r="O47" s="105"/>
      <c r="P47" s="105"/>
      <c r="Q47" s="105"/>
      <c r="R47" s="105"/>
      <c r="S47" s="105"/>
      <c r="T47" s="105"/>
      <c r="U47" s="105"/>
      <c r="V47" s="105"/>
      <c r="W47" s="105"/>
      <c r="X47" s="105"/>
      <c r="Y47" s="105"/>
      <c r="Z47" s="105"/>
      <c r="AA47" s="105"/>
      <c r="AB47" s="105"/>
      <c r="AC47" s="105"/>
      <c r="AD47" s="105"/>
      <c r="AE47" s="105"/>
      <c r="AF47" s="105"/>
      <c r="AG47" s="105"/>
    </row>
    <row r="48" spans="2:33" s="104" customFormat="1" ht="20.100000000000001" customHeight="1" x14ac:dyDescent="0.35">
      <c r="B48" s="106"/>
      <c r="C48" s="107"/>
      <c r="D48" s="872"/>
      <c r="E48" s="507" t="s">
        <v>7727</v>
      </c>
      <c r="F48" s="506"/>
      <c r="G48" s="503"/>
      <c r="H48" s="503">
        <v>187575</v>
      </c>
      <c r="I48" s="107"/>
      <c r="J48" s="107"/>
      <c r="K48" s="600"/>
      <c r="M48" s="105"/>
      <c r="N48" s="105"/>
      <c r="O48" s="105"/>
      <c r="P48" s="105"/>
      <c r="Q48" s="105"/>
      <c r="R48" s="105"/>
      <c r="S48" s="105"/>
      <c r="T48" s="105"/>
      <c r="U48" s="105"/>
      <c r="V48" s="105"/>
      <c r="W48" s="105"/>
      <c r="X48" s="105"/>
      <c r="Y48" s="105"/>
      <c r="Z48" s="105"/>
      <c r="AA48" s="105"/>
      <c r="AB48" s="105"/>
      <c r="AC48" s="105"/>
      <c r="AD48" s="105"/>
      <c r="AE48" s="105"/>
      <c r="AF48" s="105"/>
      <c r="AG48" s="105"/>
    </row>
    <row r="49" spans="2:33" s="104" customFormat="1" ht="20.100000000000001" customHeight="1" x14ac:dyDescent="0.35">
      <c r="B49" s="106"/>
      <c r="C49" s="107"/>
      <c r="D49" s="872"/>
      <c r="E49" s="507" t="s">
        <v>7728</v>
      </c>
      <c r="F49" s="506"/>
      <c r="G49" s="503"/>
      <c r="H49" s="503"/>
      <c r="I49" s="107"/>
      <c r="J49" s="107"/>
      <c r="K49" s="600"/>
      <c r="M49" s="105"/>
      <c r="N49" s="105"/>
      <c r="O49" s="105"/>
      <c r="P49" s="105"/>
      <c r="Q49" s="105"/>
      <c r="R49" s="105"/>
      <c r="S49" s="105"/>
      <c r="T49" s="105"/>
      <c r="U49" s="105"/>
      <c r="V49" s="105"/>
      <c r="W49" s="105"/>
      <c r="X49" s="105"/>
      <c r="Y49" s="105"/>
      <c r="Z49" s="105"/>
      <c r="AA49" s="105"/>
      <c r="AB49" s="105"/>
      <c r="AC49" s="105"/>
      <c r="AD49" s="105"/>
      <c r="AE49" s="105"/>
      <c r="AF49" s="105"/>
      <c r="AG49" s="105"/>
    </row>
    <row r="50" spans="2:33" s="104" customFormat="1" ht="20.100000000000001" customHeight="1" x14ac:dyDescent="0.35">
      <c r="B50" s="106"/>
      <c r="C50" s="107"/>
      <c r="D50" s="872"/>
      <c r="E50" s="507" t="s">
        <v>7729</v>
      </c>
      <c r="F50" s="506"/>
      <c r="G50" s="503"/>
      <c r="H50" s="503"/>
      <c r="I50" s="107"/>
      <c r="J50" s="107"/>
      <c r="K50" s="600"/>
      <c r="M50" s="105"/>
      <c r="N50" s="105"/>
      <c r="O50" s="105"/>
      <c r="P50" s="105"/>
      <c r="Q50" s="105"/>
      <c r="R50" s="105"/>
      <c r="S50" s="105"/>
      <c r="T50" s="105"/>
      <c r="U50" s="105"/>
      <c r="V50" s="105"/>
      <c r="W50" s="105"/>
      <c r="X50" s="105"/>
      <c r="Y50" s="105"/>
      <c r="Z50" s="105"/>
      <c r="AA50" s="105"/>
      <c r="AB50" s="105"/>
      <c r="AC50" s="105"/>
      <c r="AD50" s="105"/>
      <c r="AE50" s="105"/>
      <c r="AF50" s="105"/>
      <c r="AG50" s="105"/>
    </row>
    <row r="51" spans="2:33" s="104" customFormat="1" ht="20.100000000000001" customHeight="1" x14ac:dyDescent="0.35">
      <c r="B51" s="106"/>
      <c r="C51" s="107"/>
      <c r="D51" s="872"/>
      <c r="E51" s="507" t="s">
        <v>7730</v>
      </c>
      <c r="F51" s="506"/>
      <c r="G51" s="503"/>
      <c r="H51" s="503"/>
      <c r="I51" s="107"/>
      <c r="J51" s="107"/>
      <c r="K51" s="600"/>
      <c r="M51" s="105"/>
      <c r="N51" s="105"/>
      <c r="O51" s="105"/>
      <c r="P51" s="105"/>
      <c r="Q51" s="105"/>
      <c r="R51" s="105"/>
      <c r="S51" s="105"/>
      <c r="T51" s="105"/>
      <c r="U51" s="105"/>
      <c r="V51" s="105"/>
      <c r="W51" s="105"/>
      <c r="X51" s="105"/>
      <c r="Y51" s="105"/>
      <c r="Z51" s="105"/>
      <c r="AA51" s="105"/>
      <c r="AB51" s="105"/>
      <c r="AC51" s="105"/>
      <c r="AD51" s="105"/>
      <c r="AE51" s="105"/>
      <c r="AF51" s="105"/>
      <c r="AG51" s="105"/>
    </row>
    <row r="52" spans="2:33" s="104" customFormat="1" ht="20.100000000000001" customHeight="1" x14ac:dyDescent="0.35">
      <c r="B52" s="106"/>
      <c r="C52" s="107"/>
      <c r="D52" s="872"/>
      <c r="E52" s="507" t="s">
        <v>7731</v>
      </c>
      <c r="F52" s="506"/>
      <c r="G52" s="503"/>
      <c r="H52" s="503">
        <v>182500</v>
      </c>
      <c r="I52" s="107"/>
      <c r="J52" s="107"/>
      <c r="K52" s="600"/>
      <c r="M52" s="105"/>
      <c r="N52" s="105"/>
      <c r="O52" s="105"/>
      <c r="P52" s="105"/>
      <c r="Q52" s="105"/>
      <c r="R52" s="105"/>
      <c r="S52" s="105"/>
      <c r="T52" s="105"/>
      <c r="U52" s="105"/>
      <c r="V52" s="105"/>
      <c r="W52" s="105"/>
      <c r="X52" s="105"/>
      <c r="Y52" s="105"/>
      <c r="Z52" s="105"/>
      <c r="AA52" s="105"/>
      <c r="AB52" s="105"/>
      <c r="AC52" s="105"/>
      <c r="AD52" s="105"/>
      <c r="AE52" s="105"/>
      <c r="AF52" s="105"/>
      <c r="AG52" s="105"/>
    </row>
    <row r="53" spans="2:33" s="104" customFormat="1" ht="20.100000000000001" customHeight="1" x14ac:dyDescent="0.35">
      <c r="B53" s="106"/>
      <c r="C53" s="107"/>
      <c r="D53" s="872"/>
      <c r="E53" s="507" t="s">
        <v>7732</v>
      </c>
      <c r="F53" s="506"/>
      <c r="G53" s="503"/>
      <c r="H53" s="503">
        <v>62500</v>
      </c>
      <c r="I53" s="107"/>
      <c r="J53" s="107"/>
      <c r="K53" s="600"/>
      <c r="M53" s="105"/>
      <c r="N53" s="105"/>
      <c r="O53" s="105"/>
      <c r="P53" s="105"/>
      <c r="Q53" s="105"/>
      <c r="R53" s="105"/>
      <c r="S53" s="105"/>
      <c r="T53" s="105"/>
      <c r="U53" s="105"/>
      <c r="V53" s="105"/>
      <c r="W53" s="105"/>
      <c r="X53" s="105"/>
      <c r="Y53" s="105"/>
      <c r="Z53" s="105"/>
      <c r="AA53" s="105"/>
      <c r="AB53" s="105"/>
      <c r="AC53" s="105"/>
      <c r="AD53" s="105"/>
      <c r="AE53" s="105"/>
      <c r="AF53" s="105"/>
      <c r="AG53" s="105"/>
    </row>
    <row r="54" spans="2:33" s="104" customFormat="1" ht="20.100000000000001" customHeight="1" x14ac:dyDescent="0.35">
      <c r="B54" s="106"/>
      <c r="C54" s="107"/>
      <c r="D54" s="872"/>
      <c r="E54" s="507" t="s">
        <v>7733</v>
      </c>
      <c r="F54" s="506"/>
      <c r="G54" s="503"/>
      <c r="H54" s="503"/>
      <c r="I54" s="107"/>
      <c r="J54" s="107"/>
      <c r="K54" s="600"/>
      <c r="M54" s="105"/>
      <c r="N54" s="105"/>
      <c r="O54" s="105"/>
      <c r="P54" s="105"/>
      <c r="Q54" s="105"/>
      <c r="R54" s="105"/>
      <c r="S54" s="105"/>
      <c r="T54" s="105"/>
      <c r="U54" s="105"/>
      <c r="V54" s="105"/>
      <c r="W54" s="105"/>
      <c r="X54" s="105"/>
      <c r="Y54" s="105"/>
      <c r="Z54" s="105"/>
      <c r="AA54" s="105"/>
      <c r="AB54" s="105"/>
      <c r="AC54" s="105"/>
      <c r="AD54" s="105"/>
      <c r="AE54" s="105"/>
      <c r="AF54" s="105"/>
      <c r="AG54" s="105"/>
    </row>
    <row r="55" spans="2:33" s="104" customFormat="1" ht="20.100000000000001" customHeight="1" x14ac:dyDescent="0.35">
      <c r="B55" s="106"/>
      <c r="C55" s="107"/>
      <c r="D55" s="872"/>
      <c r="E55" s="507" t="s">
        <v>6415</v>
      </c>
      <c r="F55" s="506"/>
      <c r="G55" s="503"/>
      <c r="H55" s="503"/>
      <c r="I55" s="107"/>
      <c r="J55" s="107"/>
      <c r="K55" s="600"/>
      <c r="M55" s="105"/>
      <c r="N55" s="105"/>
      <c r="O55" s="105"/>
      <c r="P55" s="105"/>
      <c r="Q55" s="105"/>
      <c r="R55" s="105"/>
      <c r="S55" s="105"/>
      <c r="T55" s="105"/>
      <c r="U55" s="105"/>
      <c r="V55" s="105"/>
      <c r="W55" s="105"/>
      <c r="X55" s="105"/>
      <c r="Y55" s="105"/>
      <c r="Z55" s="105"/>
      <c r="AA55" s="105"/>
      <c r="AB55" s="105"/>
      <c r="AC55" s="105"/>
      <c r="AD55" s="105"/>
      <c r="AE55" s="105"/>
      <c r="AF55" s="105"/>
      <c r="AG55" s="105"/>
    </row>
    <row r="56" spans="2:33" s="104" customFormat="1" ht="20.100000000000001" customHeight="1" x14ac:dyDescent="0.35">
      <c r="B56" s="106"/>
      <c r="C56" s="107"/>
      <c r="D56" s="872"/>
      <c r="E56" s="507" t="s">
        <v>6108</v>
      </c>
      <c r="F56" s="506"/>
      <c r="G56" s="503"/>
      <c r="H56" s="503"/>
      <c r="I56" s="107"/>
      <c r="J56" s="107"/>
      <c r="K56" s="600"/>
      <c r="M56" s="105"/>
      <c r="N56" s="105"/>
      <c r="O56" s="105"/>
      <c r="P56" s="105"/>
      <c r="Q56" s="105"/>
      <c r="R56" s="105"/>
      <c r="S56" s="105"/>
      <c r="T56" s="105"/>
      <c r="U56" s="105"/>
      <c r="V56" s="105"/>
      <c r="W56" s="105"/>
      <c r="X56" s="105"/>
      <c r="Y56" s="105"/>
      <c r="Z56" s="105"/>
      <c r="AA56" s="105"/>
      <c r="AB56" s="105"/>
      <c r="AC56" s="105"/>
      <c r="AD56" s="105"/>
      <c r="AE56" s="105"/>
      <c r="AF56" s="105"/>
      <c r="AG56" s="105"/>
    </row>
    <row r="57" spans="2:33" s="104" customFormat="1" ht="20.100000000000001" customHeight="1" x14ac:dyDescent="0.35">
      <c r="B57" s="106"/>
      <c r="C57" s="107"/>
      <c r="D57" s="872"/>
      <c r="E57" s="507" t="s">
        <v>6109</v>
      </c>
      <c r="F57" s="506"/>
      <c r="G57" s="503"/>
      <c r="H57" s="503"/>
      <c r="I57" s="107"/>
      <c r="J57" s="107"/>
      <c r="K57" s="600"/>
      <c r="M57" s="105"/>
      <c r="N57" s="105"/>
      <c r="O57" s="105"/>
      <c r="P57" s="105"/>
      <c r="Q57" s="105"/>
      <c r="R57" s="105"/>
      <c r="S57" s="105"/>
      <c r="T57" s="105"/>
      <c r="U57" s="105"/>
      <c r="V57" s="105"/>
      <c r="W57" s="105"/>
      <c r="X57" s="105"/>
      <c r="Y57" s="105"/>
      <c r="Z57" s="105"/>
      <c r="AA57" s="105"/>
      <c r="AB57" s="105"/>
      <c r="AC57" s="105"/>
      <c r="AD57" s="105"/>
      <c r="AE57" s="105"/>
      <c r="AF57" s="105"/>
      <c r="AG57" s="105"/>
    </row>
    <row r="58" spans="2:33" s="104" customFormat="1" ht="20.100000000000001" customHeight="1" x14ac:dyDescent="0.35">
      <c r="B58" s="106"/>
      <c r="C58" s="107"/>
      <c r="D58" s="872"/>
      <c r="E58" s="507" t="s">
        <v>7734</v>
      </c>
      <c r="F58" s="506"/>
      <c r="G58" s="503"/>
      <c r="H58" s="503"/>
      <c r="I58" s="107"/>
      <c r="J58" s="107"/>
      <c r="K58" s="600"/>
      <c r="M58" s="105"/>
      <c r="N58" s="105"/>
      <c r="O58" s="105"/>
      <c r="P58" s="105"/>
      <c r="Q58" s="105"/>
      <c r="R58" s="105"/>
      <c r="S58" s="105"/>
      <c r="T58" s="105"/>
      <c r="U58" s="105"/>
      <c r="V58" s="105"/>
      <c r="W58" s="105"/>
      <c r="X58" s="105"/>
      <c r="Y58" s="105"/>
      <c r="Z58" s="105"/>
      <c r="AA58" s="105"/>
      <c r="AB58" s="105"/>
      <c r="AC58" s="105"/>
      <c r="AD58" s="105"/>
      <c r="AE58" s="105"/>
      <c r="AF58" s="105"/>
      <c r="AG58" s="105"/>
    </row>
    <row r="59" spans="2:33" s="104" customFormat="1" ht="20.100000000000001" customHeight="1" x14ac:dyDescent="0.35">
      <c r="B59" s="106"/>
      <c r="C59" s="107"/>
      <c r="D59" s="872"/>
      <c r="E59" s="507" t="s">
        <v>6416</v>
      </c>
      <c r="F59" s="506"/>
      <c r="G59" s="503"/>
      <c r="H59" s="503"/>
      <c r="I59" s="107"/>
      <c r="J59" s="107"/>
      <c r="K59" s="600"/>
      <c r="M59" s="105"/>
      <c r="N59" s="105"/>
      <c r="O59" s="105"/>
      <c r="P59" s="105"/>
      <c r="Q59" s="105"/>
      <c r="R59" s="105"/>
      <c r="S59" s="105"/>
      <c r="T59" s="105"/>
      <c r="U59" s="105"/>
      <c r="V59" s="105"/>
      <c r="W59" s="105"/>
      <c r="X59" s="105"/>
      <c r="Y59" s="105"/>
      <c r="Z59" s="105"/>
      <c r="AA59" s="105"/>
      <c r="AB59" s="105"/>
      <c r="AC59" s="105"/>
      <c r="AD59" s="105"/>
      <c r="AE59" s="105"/>
      <c r="AF59" s="105"/>
      <c r="AG59" s="105"/>
    </row>
    <row r="60" spans="2:33" s="104" customFormat="1" ht="20.100000000000001" customHeight="1" x14ac:dyDescent="0.35">
      <c r="B60" s="106"/>
      <c r="C60" s="107"/>
      <c r="D60" s="872"/>
      <c r="E60" s="507" t="s">
        <v>6110</v>
      </c>
      <c r="F60" s="506"/>
      <c r="G60" s="503"/>
      <c r="H60" s="503"/>
      <c r="I60" s="107"/>
      <c r="J60" s="107"/>
      <c r="K60" s="600"/>
      <c r="M60" s="105"/>
      <c r="N60" s="105"/>
      <c r="O60" s="105"/>
      <c r="P60" s="105"/>
      <c r="Q60" s="105"/>
      <c r="R60" s="105"/>
      <c r="S60" s="105"/>
      <c r="T60" s="105"/>
      <c r="U60" s="105"/>
      <c r="V60" s="105"/>
      <c r="W60" s="105"/>
      <c r="X60" s="105"/>
      <c r="Y60" s="105"/>
      <c r="Z60" s="105"/>
      <c r="AA60" s="105"/>
      <c r="AB60" s="105"/>
      <c r="AC60" s="105"/>
      <c r="AD60" s="105"/>
      <c r="AE60" s="105"/>
      <c r="AF60" s="105"/>
      <c r="AG60" s="105"/>
    </row>
    <row r="61" spans="2:33" s="104" customFormat="1" ht="20.100000000000001" customHeight="1" x14ac:dyDescent="0.35">
      <c r="B61" s="106"/>
      <c r="C61" s="107"/>
      <c r="D61" s="872"/>
      <c r="E61" s="507" t="s">
        <v>7735</v>
      </c>
      <c r="F61" s="506"/>
      <c r="G61" s="503"/>
      <c r="H61" s="503"/>
      <c r="I61" s="107"/>
      <c r="J61" s="107"/>
      <c r="K61" s="600"/>
      <c r="M61" s="105"/>
      <c r="N61" s="105"/>
      <c r="O61" s="105"/>
      <c r="P61" s="105"/>
      <c r="Q61" s="105"/>
      <c r="R61" s="105"/>
      <c r="S61" s="105"/>
      <c r="T61" s="105"/>
      <c r="U61" s="105"/>
      <c r="V61" s="105"/>
      <c r="W61" s="105"/>
      <c r="X61" s="105"/>
      <c r="Y61" s="105"/>
      <c r="Z61" s="105"/>
      <c r="AA61" s="105"/>
      <c r="AB61" s="105"/>
      <c r="AC61" s="105"/>
      <c r="AD61" s="105"/>
      <c r="AE61" s="105"/>
      <c r="AF61" s="105"/>
      <c r="AG61" s="105"/>
    </row>
    <row r="62" spans="2:33" s="104" customFormat="1" ht="20.100000000000001" customHeight="1" x14ac:dyDescent="0.35">
      <c r="B62" s="106"/>
      <c r="C62" s="107"/>
      <c r="D62" s="872"/>
      <c r="E62" s="507" t="s">
        <v>6417</v>
      </c>
      <c r="F62" s="506"/>
      <c r="G62" s="503"/>
      <c r="H62" s="503"/>
      <c r="I62" s="107"/>
      <c r="J62" s="107"/>
      <c r="K62" s="600"/>
      <c r="M62" s="105"/>
      <c r="N62" s="105"/>
      <c r="O62" s="105"/>
      <c r="P62" s="105"/>
      <c r="Q62" s="105"/>
      <c r="R62" s="105"/>
      <c r="S62" s="105"/>
      <c r="T62" s="105"/>
      <c r="U62" s="105"/>
      <c r="V62" s="105"/>
      <c r="W62" s="105"/>
      <c r="X62" s="105"/>
      <c r="Y62" s="105"/>
      <c r="Z62" s="105"/>
      <c r="AA62" s="105"/>
      <c r="AB62" s="105"/>
      <c r="AC62" s="105"/>
      <c r="AD62" s="105"/>
      <c r="AE62" s="105"/>
      <c r="AF62" s="105"/>
      <c r="AG62" s="105"/>
    </row>
    <row r="63" spans="2:33" s="104" customFormat="1" ht="20.100000000000001" customHeight="1" x14ac:dyDescent="0.35">
      <c r="B63" s="106"/>
      <c r="C63" s="107"/>
      <c r="D63" s="872"/>
      <c r="E63" s="507" t="s">
        <v>6111</v>
      </c>
      <c r="F63" s="506"/>
      <c r="G63" s="503"/>
      <c r="H63" s="503"/>
      <c r="I63" s="107"/>
      <c r="J63" s="107"/>
      <c r="K63" s="600"/>
      <c r="M63" s="105"/>
      <c r="N63" s="105"/>
      <c r="O63" s="105"/>
      <c r="P63" s="105"/>
      <c r="Q63" s="105"/>
      <c r="R63" s="105"/>
      <c r="S63" s="105"/>
      <c r="T63" s="105"/>
      <c r="U63" s="105"/>
      <c r="V63" s="105"/>
      <c r="W63" s="105"/>
      <c r="X63" s="105"/>
      <c r="Y63" s="105"/>
      <c r="Z63" s="105"/>
      <c r="AA63" s="105"/>
      <c r="AB63" s="105"/>
      <c r="AC63" s="105"/>
      <c r="AD63" s="105"/>
      <c r="AE63" s="105"/>
      <c r="AF63" s="105"/>
      <c r="AG63" s="105"/>
    </row>
    <row r="64" spans="2:33" s="104" customFormat="1" ht="20.100000000000001" customHeight="1" x14ac:dyDescent="0.35">
      <c r="B64" s="106"/>
      <c r="C64" s="107"/>
      <c r="D64" s="872"/>
      <c r="E64" s="507" t="s">
        <v>7736</v>
      </c>
      <c r="F64" s="506"/>
      <c r="G64" s="503"/>
      <c r="H64" s="503">
        <v>220000</v>
      </c>
      <c r="I64" s="107"/>
      <c r="J64" s="107"/>
      <c r="K64" s="600"/>
      <c r="M64" s="105"/>
      <c r="N64" s="105"/>
      <c r="O64" s="105"/>
      <c r="P64" s="105"/>
      <c r="Q64" s="105"/>
      <c r="R64" s="105"/>
      <c r="S64" s="105"/>
      <c r="T64" s="105"/>
      <c r="U64" s="105"/>
      <c r="V64" s="105"/>
      <c r="W64" s="105"/>
      <c r="X64" s="105"/>
      <c r="Y64" s="105"/>
      <c r="Z64" s="105"/>
      <c r="AA64" s="105"/>
      <c r="AB64" s="105"/>
      <c r="AC64" s="105"/>
      <c r="AD64" s="105"/>
      <c r="AE64" s="105"/>
      <c r="AF64" s="105"/>
      <c r="AG64" s="105"/>
    </row>
    <row r="65" spans="2:33" s="104" customFormat="1" ht="20.100000000000001" customHeight="1" x14ac:dyDescent="0.35">
      <c r="B65" s="106"/>
      <c r="C65" s="107"/>
      <c r="D65" s="872"/>
      <c r="E65" s="507" t="s">
        <v>7737</v>
      </c>
      <c r="F65" s="506"/>
      <c r="G65" s="503"/>
      <c r="H65" s="503">
        <v>99000</v>
      </c>
      <c r="I65" s="107"/>
      <c r="J65" s="107"/>
      <c r="K65" s="600"/>
      <c r="M65" s="105"/>
      <c r="N65" s="105"/>
      <c r="O65" s="105"/>
      <c r="P65" s="105"/>
      <c r="Q65" s="105"/>
      <c r="R65" s="105"/>
      <c r="S65" s="105"/>
      <c r="T65" s="105"/>
      <c r="U65" s="105"/>
      <c r="V65" s="105"/>
      <c r="W65" s="105"/>
      <c r="X65" s="105"/>
      <c r="Y65" s="105"/>
      <c r="Z65" s="105"/>
      <c r="AA65" s="105"/>
      <c r="AB65" s="105"/>
      <c r="AC65" s="105"/>
      <c r="AD65" s="105"/>
      <c r="AE65" s="105"/>
      <c r="AF65" s="105"/>
      <c r="AG65" s="105"/>
    </row>
    <row r="66" spans="2:33" s="104" customFormat="1" ht="20.100000000000001" customHeight="1" x14ac:dyDescent="0.35">
      <c r="B66" s="106"/>
      <c r="C66" s="107"/>
      <c r="D66" s="872"/>
      <c r="E66" s="507" t="s">
        <v>7738</v>
      </c>
      <c r="F66" s="506"/>
      <c r="G66" s="503"/>
      <c r="H66" s="503"/>
      <c r="I66" s="107"/>
      <c r="J66" s="107"/>
      <c r="K66" s="600"/>
      <c r="M66" s="105"/>
      <c r="N66" s="105"/>
      <c r="O66" s="105"/>
      <c r="P66" s="105"/>
      <c r="Q66" s="105"/>
      <c r="R66" s="105"/>
      <c r="S66" s="105"/>
      <c r="T66" s="105"/>
      <c r="U66" s="105"/>
      <c r="V66" s="105"/>
      <c r="W66" s="105"/>
      <c r="X66" s="105"/>
      <c r="Y66" s="105"/>
      <c r="Z66" s="105"/>
      <c r="AA66" s="105"/>
      <c r="AB66" s="105"/>
      <c r="AC66" s="105"/>
      <c r="AD66" s="105"/>
      <c r="AE66" s="105"/>
      <c r="AF66" s="105"/>
      <c r="AG66" s="105"/>
    </row>
    <row r="67" spans="2:33" s="104" customFormat="1" ht="20.100000000000001" customHeight="1" x14ac:dyDescent="0.35">
      <c r="B67" s="106"/>
      <c r="C67" s="107"/>
      <c r="D67" s="872"/>
      <c r="E67" s="507" t="s">
        <v>7739</v>
      </c>
      <c r="F67" s="506"/>
      <c r="G67" s="503"/>
      <c r="H67" s="503"/>
      <c r="I67" s="107"/>
      <c r="J67" s="107"/>
      <c r="K67" s="600"/>
      <c r="M67" s="105"/>
      <c r="N67" s="105"/>
      <c r="O67" s="105"/>
      <c r="P67" s="105"/>
      <c r="Q67" s="105"/>
      <c r="R67" s="105"/>
      <c r="S67" s="105"/>
      <c r="T67" s="105"/>
      <c r="U67" s="105"/>
      <c r="V67" s="105"/>
      <c r="W67" s="105"/>
      <c r="X67" s="105"/>
      <c r="Y67" s="105"/>
      <c r="Z67" s="105"/>
      <c r="AA67" s="105"/>
      <c r="AB67" s="105"/>
      <c r="AC67" s="105"/>
      <c r="AD67" s="105"/>
      <c r="AE67" s="105"/>
      <c r="AF67" s="105"/>
      <c r="AG67" s="105"/>
    </row>
    <row r="68" spans="2:33" s="104" customFormat="1" ht="20.100000000000001" customHeight="1" x14ac:dyDescent="0.35">
      <c r="B68" s="106"/>
      <c r="C68" s="107"/>
      <c r="D68" s="872"/>
      <c r="E68" s="507" t="s">
        <v>7740</v>
      </c>
      <c r="F68" s="506"/>
      <c r="G68" s="503"/>
      <c r="H68" s="503"/>
      <c r="I68" s="107"/>
      <c r="J68" s="107"/>
      <c r="K68" s="600"/>
      <c r="M68" s="105"/>
      <c r="N68" s="105"/>
      <c r="O68" s="105"/>
      <c r="P68" s="105"/>
      <c r="Q68" s="105"/>
      <c r="R68" s="105"/>
      <c r="S68" s="105"/>
      <c r="T68" s="105"/>
      <c r="U68" s="105"/>
      <c r="V68" s="105"/>
      <c r="W68" s="105"/>
      <c r="X68" s="105"/>
      <c r="Y68" s="105"/>
      <c r="Z68" s="105"/>
      <c r="AA68" s="105"/>
      <c r="AB68" s="105"/>
      <c r="AC68" s="105"/>
      <c r="AD68" s="105"/>
      <c r="AE68" s="105"/>
      <c r="AF68" s="105"/>
      <c r="AG68" s="105"/>
    </row>
    <row r="69" spans="2:33" s="104" customFormat="1" ht="20.100000000000001" customHeight="1" x14ac:dyDescent="0.35">
      <c r="B69" s="106"/>
      <c r="C69" s="107"/>
      <c r="D69" s="872"/>
      <c r="E69" s="504" t="s">
        <v>7741</v>
      </c>
      <c r="F69" s="506"/>
      <c r="G69" s="503"/>
      <c r="H69" s="503"/>
      <c r="I69" s="107"/>
      <c r="J69" s="107"/>
      <c r="K69" s="600"/>
      <c r="M69" s="105"/>
      <c r="N69" s="105"/>
      <c r="O69" s="105"/>
      <c r="P69" s="105"/>
      <c r="Q69" s="105"/>
      <c r="R69" s="105"/>
      <c r="S69" s="105"/>
      <c r="T69" s="105"/>
      <c r="U69" s="105"/>
      <c r="V69" s="105"/>
      <c r="W69" s="105"/>
      <c r="X69" s="105"/>
      <c r="Y69" s="105"/>
      <c r="Z69" s="105"/>
      <c r="AA69" s="105"/>
      <c r="AB69" s="105"/>
      <c r="AC69" s="105"/>
      <c r="AD69" s="105"/>
      <c r="AE69" s="105"/>
      <c r="AF69" s="105"/>
      <c r="AG69" s="105"/>
    </row>
    <row r="70" spans="2:33" s="104" customFormat="1" ht="20.100000000000001" customHeight="1" x14ac:dyDescent="0.35">
      <c r="B70" s="106"/>
      <c r="C70" s="107"/>
      <c r="D70" s="872"/>
      <c r="E70" s="864" t="s">
        <v>6913</v>
      </c>
      <c r="F70" s="865"/>
      <c r="G70" s="124">
        <f>SUM(G40:G69)</f>
        <v>0</v>
      </c>
      <c r="H70" s="124">
        <f>SUM(H40:H69)</f>
        <v>1954075</v>
      </c>
      <c r="I70" s="107"/>
      <c r="J70" s="107"/>
      <c r="K70" s="600"/>
      <c r="M70" s="105"/>
      <c r="N70" s="105"/>
      <c r="O70" s="105"/>
      <c r="P70" s="105"/>
      <c r="Q70" s="105"/>
      <c r="R70" s="105"/>
      <c r="S70" s="105"/>
      <c r="T70" s="105"/>
      <c r="U70" s="105"/>
      <c r="V70" s="105"/>
      <c r="W70" s="105"/>
      <c r="X70" s="105"/>
      <c r="Y70" s="105"/>
      <c r="Z70" s="105"/>
      <c r="AA70" s="105"/>
      <c r="AB70" s="105"/>
      <c r="AC70" s="105"/>
      <c r="AD70" s="105"/>
      <c r="AE70" s="105"/>
      <c r="AF70" s="105"/>
      <c r="AG70" s="105"/>
    </row>
    <row r="71" spans="2:33" s="104" customFormat="1" ht="20.100000000000001" customHeight="1" x14ac:dyDescent="0.35">
      <c r="B71" s="106"/>
      <c r="C71" s="107"/>
      <c r="D71" s="872"/>
      <c r="E71" s="507" t="s">
        <v>6112</v>
      </c>
      <c r="F71" s="506"/>
      <c r="G71" s="503"/>
      <c r="H71" s="503">
        <v>65000</v>
      </c>
      <c r="I71" s="107"/>
      <c r="J71" s="107"/>
      <c r="K71" s="600"/>
      <c r="M71" s="105"/>
      <c r="N71" s="105"/>
      <c r="O71" s="105"/>
      <c r="P71" s="105"/>
      <c r="Q71" s="105"/>
      <c r="R71" s="105"/>
      <c r="S71" s="105"/>
      <c r="T71" s="105"/>
      <c r="U71" s="105"/>
      <c r="V71" s="105"/>
      <c r="W71" s="105"/>
      <c r="X71" s="105"/>
      <c r="Y71" s="105"/>
      <c r="Z71" s="105"/>
      <c r="AA71" s="105"/>
      <c r="AB71" s="105"/>
      <c r="AC71" s="105"/>
      <c r="AD71" s="105"/>
      <c r="AE71" s="105"/>
      <c r="AF71" s="105"/>
      <c r="AG71" s="105"/>
    </row>
    <row r="72" spans="2:33" s="104" customFormat="1" ht="20.100000000000001" customHeight="1" x14ac:dyDescent="0.35">
      <c r="B72" s="106"/>
      <c r="C72" s="107"/>
      <c r="D72" s="872"/>
      <c r="E72" s="507" t="s">
        <v>7742</v>
      </c>
      <c r="F72" s="506"/>
      <c r="G72" s="503"/>
      <c r="H72" s="503"/>
      <c r="I72" s="107"/>
      <c r="J72" s="107"/>
      <c r="K72" s="600"/>
      <c r="M72" s="105"/>
      <c r="N72" s="105"/>
      <c r="O72" s="105"/>
      <c r="P72" s="105"/>
      <c r="Q72" s="105"/>
      <c r="R72" s="105"/>
      <c r="S72" s="105"/>
      <c r="T72" s="105"/>
      <c r="U72" s="105"/>
      <c r="V72" s="105"/>
      <c r="W72" s="105"/>
      <c r="X72" s="105"/>
      <c r="Y72" s="105"/>
      <c r="Z72" s="105"/>
      <c r="AA72" s="105"/>
      <c r="AB72" s="105"/>
      <c r="AC72" s="105"/>
      <c r="AD72" s="105"/>
      <c r="AE72" s="105"/>
      <c r="AF72" s="105"/>
      <c r="AG72" s="105"/>
    </row>
    <row r="73" spans="2:33" s="104" customFormat="1" ht="20.100000000000001" customHeight="1" x14ac:dyDescent="0.35">
      <c r="B73" s="106"/>
      <c r="C73" s="107"/>
      <c r="D73" s="872"/>
      <c r="E73" s="507" t="s">
        <v>7077</v>
      </c>
      <c r="F73" s="506"/>
      <c r="G73" s="503"/>
      <c r="H73" s="503"/>
      <c r="I73" s="107"/>
      <c r="J73" s="107"/>
      <c r="K73" s="600"/>
      <c r="M73" s="105"/>
      <c r="N73" s="105"/>
      <c r="O73" s="105"/>
      <c r="P73" s="105"/>
      <c r="Q73" s="105"/>
      <c r="R73" s="105"/>
      <c r="S73" s="105"/>
      <c r="T73" s="105"/>
      <c r="U73" s="105"/>
      <c r="V73" s="105"/>
      <c r="W73" s="105"/>
      <c r="X73" s="105"/>
      <c r="Y73" s="105"/>
      <c r="Z73" s="105"/>
      <c r="AA73" s="105"/>
      <c r="AB73" s="105"/>
      <c r="AC73" s="105"/>
      <c r="AD73" s="105"/>
      <c r="AE73" s="105"/>
      <c r="AF73" s="105"/>
      <c r="AG73" s="105"/>
    </row>
    <row r="74" spans="2:33" s="104" customFormat="1" ht="20.100000000000001" customHeight="1" x14ac:dyDescent="0.35">
      <c r="B74" s="106"/>
      <c r="C74" s="107"/>
      <c r="D74" s="872"/>
      <c r="E74" s="507" t="s">
        <v>7743</v>
      </c>
      <c r="F74" s="506"/>
      <c r="G74" s="503"/>
      <c r="H74" s="503"/>
      <c r="I74" s="107"/>
      <c r="J74" s="107"/>
      <c r="K74" s="600"/>
      <c r="M74" s="105"/>
      <c r="N74" s="105"/>
      <c r="O74" s="105"/>
      <c r="P74" s="105"/>
      <c r="Q74" s="105"/>
      <c r="R74" s="105"/>
      <c r="S74" s="105"/>
      <c r="T74" s="105"/>
      <c r="U74" s="105"/>
      <c r="V74" s="105"/>
      <c r="W74" s="105"/>
      <c r="X74" s="105"/>
      <c r="Y74" s="105"/>
      <c r="Z74" s="105"/>
      <c r="AA74" s="105"/>
      <c r="AB74" s="105"/>
      <c r="AC74" s="105"/>
      <c r="AD74" s="105"/>
      <c r="AE74" s="105"/>
      <c r="AF74" s="105"/>
      <c r="AG74" s="105"/>
    </row>
    <row r="75" spans="2:33" s="104" customFormat="1" ht="20.100000000000001" customHeight="1" x14ac:dyDescent="0.35">
      <c r="B75" s="106"/>
      <c r="C75" s="107"/>
      <c r="D75" s="872"/>
      <c r="E75" s="507" t="s">
        <v>7745</v>
      </c>
      <c r="F75" s="506"/>
      <c r="G75" s="503"/>
      <c r="H75" s="503"/>
      <c r="I75" s="107"/>
      <c r="J75" s="107"/>
      <c r="K75" s="600"/>
      <c r="M75" s="105"/>
      <c r="N75" s="105"/>
      <c r="O75" s="105"/>
      <c r="P75" s="105"/>
      <c r="Q75" s="105"/>
      <c r="R75" s="105"/>
      <c r="S75" s="105"/>
      <c r="T75" s="105"/>
      <c r="U75" s="105"/>
      <c r="V75" s="105"/>
      <c r="W75" s="105"/>
      <c r="X75" s="105"/>
      <c r="Y75" s="105"/>
      <c r="Z75" s="105"/>
      <c r="AA75" s="105"/>
      <c r="AB75" s="105"/>
      <c r="AC75" s="105"/>
      <c r="AD75" s="105"/>
      <c r="AE75" s="105"/>
      <c r="AF75" s="105"/>
      <c r="AG75" s="105"/>
    </row>
    <row r="76" spans="2:33" s="104" customFormat="1" ht="20.100000000000001" customHeight="1" x14ac:dyDescent="0.35">
      <c r="B76" s="106"/>
      <c r="C76" s="107"/>
      <c r="D76" s="872"/>
      <c r="E76" s="507" t="s">
        <v>7746</v>
      </c>
      <c r="F76" s="506"/>
      <c r="G76" s="503"/>
      <c r="H76" s="503"/>
      <c r="I76" s="107"/>
      <c r="J76" s="107"/>
      <c r="K76" s="600"/>
      <c r="M76" s="105"/>
      <c r="N76" s="105"/>
      <c r="O76" s="105"/>
      <c r="P76" s="105"/>
      <c r="Q76" s="105"/>
      <c r="R76" s="105"/>
      <c r="S76" s="105"/>
      <c r="T76" s="105"/>
      <c r="U76" s="105"/>
      <c r="V76" s="105"/>
      <c r="W76" s="105"/>
      <c r="X76" s="105"/>
      <c r="Y76" s="105"/>
      <c r="Z76" s="105"/>
      <c r="AA76" s="105"/>
      <c r="AB76" s="105"/>
      <c r="AC76" s="105"/>
      <c r="AD76" s="105"/>
      <c r="AE76" s="105"/>
      <c r="AF76" s="105"/>
      <c r="AG76" s="105"/>
    </row>
    <row r="77" spans="2:33" s="104" customFormat="1" ht="20.100000000000001" customHeight="1" x14ac:dyDescent="0.35">
      <c r="B77" s="106"/>
      <c r="C77" s="107"/>
      <c r="D77" s="872"/>
      <c r="E77" s="507" t="s">
        <v>7747</v>
      </c>
      <c r="F77" s="506"/>
      <c r="G77" s="503"/>
      <c r="H77" s="503"/>
      <c r="I77" s="107"/>
      <c r="J77" s="107"/>
      <c r="K77" s="600"/>
      <c r="M77" s="105"/>
      <c r="N77" s="105"/>
      <c r="O77" s="105"/>
      <c r="P77" s="105"/>
      <c r="Q77" s="105"/>
      <c r="R77" s="105"/>
      <c r="S77" s="105"/>
      <c r="T77" s="105"/>
      <c r="U77" s="105"/>
      <c r="V77" s="105"/>
      <c r="W77" s="105"/>
      <c r="X77" s="105"/>
      <c r="Y77" s="105"/>
      <c r="Z77" s="105"/>
      <c r="AA77" s="105"/>
      <c r="AB77" s="105"/>
      <c r="AC77" s="105"/>
      <c r="AD77" s="105"/>
      <c r="AE77" s="105"/>
      <c r="AF77" s="105"/>
      <c r="AG77" s="105"/>
    </row>
    <row r="78" spans="2:33" s="104" customFormat="1" ht="20.100000000000001" customHeight="1" x14ac:dyDescent="0.35">
      <c r="B78" s="106"/>
      <c r="C78" s="107"/>
      <c r="D78" s="872"/>
      <c r="E78" s="507" t="s">
        <v>7748</v>
      </c>
      <c r="F78" s="506"/>
      <c r="G78" s="503"/>
      <c r="H78" s="503"/>
      <c r="I78" s="107"/>
      <c r="J78" s="107"/>
      <c r="K78" s="600"/>
      <c r="M78" s="105"/>
      <c r="N78" s="105"/>
      <c r="O78" s="105"/>
      <c r="P78" s="105"/>
      <c r="Q78" s="105"/>
      <c r="R78" s="105"/>
      <c r="S78" s="105"/>
      <c r="T78" s="105"/>
      <c r="U78" s="105"/>
      <c r="V78" s="105"/>
      <c r="W78" s="105"/>
      <c r="X78" s="105"/>
      <c r="Y78" s="105"/>
      <c r="Z78" s="105"/>
      <c r="AA78" s="105"/>
      <c r="AB78" s="105"/>
      <c r="AC78" s="105"/>
      <c r="AD78" s="105"/>
      <c r="AE78" s="105"/>
      <c r="AF78" s="105"/>
      <c r="AG78" s="105"/>
    </row>
    <row r="79" spans="2:33" s="104" customFormat="1" ht="20.100000000000001" customHeight="1" x14ac:dyDescent="0.35">
      <c r="B79" s="106"/>
      <c r="C79" s="107"/>
      <c r="D79" s="872"/>
      <c r="E79" s="507" t="s">
        <v>7749</v>
      </c>
      <c r="F79" s="506"/>
      <c r="G79" s="503"/>
      <c r="H79" s="503"/>
      <c r="I79" s="107"/>
      <c r="J79" s="107"/>
      <c r="K79" s="600"/>
      <c r="M79" s="105"/>
      <c r="N79" s="105"/>
      <c r="O79" s="105"/>
      <c r="P79" s="105"/>
      <c r="Q79" s="105"/>
      <c r="R79" s="105"/>
      <c r="S79" s="105"/>
      <c r="T79" s="105"/>
      <c r="U79" s="105"/>
      <c r="V79" s="105"/>
      <c r="W79" s="105"/>
      <c r="X79" s="105"/>
      <c r="Y79" s="105"/>
      <c r="Z79" s="105"/>
      <c r="AA79" s="105"/>
      <c r="AB79" s="105"/>
      <c r="AC79" s="105"/>
      <c r="AD79" s="105"/>
      <c r="AE79" s="105"/>
      <c r="AF79" s="105"/>
      <c r="AG79" s="105"/>
    </row>
    <row r="80" spans="2:33" s="104" customFormat="1" ht="20.100000000000001" customHeight="1" x14ac:dyDescent="0.35">
      <c r="B80" s="106"/>
      <c r="C80" s="107"/>
      <c r="D80" s="872"/>
      <c r="E80" s="604" t="s">
        <v>7750</v>
      </c>
      <c r="F80" s="506"/>
      <c r="G80" s="503"/>
      <c r="H80" s="503"/>
      <c r="I80" s="107"/>
      <c r="J80" s="107"/>
      <c r="K80" s="600"/>
      <c r="M80" s="105"/>
      <c r="N80" s="105"/>
      <c r="O80" s="105"/>
      <c r="P80" s="105"/>
      <c r="Q80" s="105"/>
      <c r="R80" s="105"/>
      <c r="S80" s="105"/>
      <c r="T80" s="105"/>
      <c r="U80" s="105"/>
      <c r="V80" s="105"/>
      <c r="W80" s="105"/>
      <c r="X80" s="105"/>
      <c r="Y80" s="105"/>
      <c r="Z80" s="105"/>
      <c r="AA80" s="105"/>
      <c r="AB80" s="105"/>
      <c r="AC80" s="105"/>
      <c r="AD80" s="105"/>
      <c r="AE80" s="105"/>
      <c r="AF80" s="105"/>
      <c r="AG80" s="105"/>
    </row>
    <row r="81" spans="2:33" s="104" customFormat="1" ht="20.100000000000001" customHeight="1" x14ac:dyDescent="0.35">
      <c r="B81" s="106"/>
      <c r="C81" s="107"/>
      <c r="D81" s="872"/>
      <c r="E81" s="864" t="s">
        <v>7744</v>
      </c>
      <c r="F81" s="865"/>
      <c r="G81" s="124"/>
      <c r="H81" s="124">
        <f>SUM(H71:H80)</f>
        <v>65000</v>
      </c>
      <c r="I81" s="107"/>
      <c r="J81" s="107"/>
      <c r="K81" s="600"/>
      <c r="M81" s="105"/>
      <c r="N81" s="105"/>
      <c r="O81" s="105"/>
      <c r="P81" s="105"/>
      <c r="Q81" s="105"/>
      <c r="R81" s="105"/>
      <c r="S81" s="105"/>
      <c r="T81" s="105"/>
      <c r="U81" s="105"/>
      <c r="V81" s="105"/>
      <c r="W81" s="105"/>
      <c r="X81" s="105"/>
      <c r="Y81" s="105"/>
      <c r="Z81" s="105"/>
      <c r="AA81" s="105"/>
      <c r="AB81" s="105"/>
      <c r="AC81" s="105"/>
      <c r="AD81" s="105"/>
      <c r="AE81" s="105"/>
      <c r="AF81" s="105"/>
      <c r="AG81" s="105"/>
    </row>
    <row r="82" spans="2:33" s="104" customFormat="1" ht="20.100000000000001" customHeight="1" x14ac:dyDescent="0.35">
      <c r="B82" s="106"/>
      <c r="C82" s="107"/>
      <c r="D82" s="872"/>
      <c r="E82" s="507" t="s">
        <v>6117</v>
      </c>
      <c r="F82" s="506"/>
      <c r="G82" s="503"/>
      <c r="H82" s="503"/>
      <c r="I82" s="107"/>
      <c r="J82" s="107"/>
      <c r="K82" s="600"/>
      <c r="M82" s="105"/>
      <c r="N82" s="105"/>
      <c r="O82" s="105"/>
      <c r="P82" s="105"/>
      <c r="Q82" s="105"/>
      <c r="R82" s="105"/>
      <c r="S82" s="105"/>
      <c r="T82" s="105"/>
      <c r="U82" s="105"/>
      <c r="V82" s="105"/>
      <c r="W82" s="105"/>
      <c r="X82" s="105"/>
      <c r="Y82" s="105"/>
      <c r="Z82" s="105"/>
      <c r="AA82" s="105"/>
      <c r="AB82" s="105"/>
      <c r="AC82" s="105"/>
      <c r="AD82" s="105"/>
      <c r="AE82" s="105"/>
      <c r="AF82" s="105"/>
      <c r="AG82" s="105"/>
    </row>
    <row r="83" spans="2:33" s="104" customFormat="1" ht="20.100000000000001" customHeight="1" x14ac:dyDescent="0.35">
      <c r="B83" s="106"/>
      <c r="C83" s="107"/>
      <c r="D83" s="872"/>
      <c r="E83" s="507" t="s">
        <v>7751</v>
      </c>
      <c r="F83" s="506"/>
      <c r="G83" s="503"/>
      <c r="H83" s="503"/>
      <c r="I83" s="107"/>
      <c r="J83" s="107"/>
      <c r="K83" s="600"/>
      <c r="M83" s="105"/>
      <c r="N83" s="105"/>
      <c r="O83" s="105"/>
      <c r="P83" s="105"/>
      <c r="Q83" s="105"/>
      <c r="R83" s="105"/>
      <c r="S83" s="105"/>
      <c r="T83" s="105"/>
      <c r="U83" s="105"/>
      <c r="V83" s="105"/>
      <c r="W83" s="105"/>
      <c r="X83" s="105"/>
      <c r="Y83" s="105"/>
      <c r="Z83" s="105"/>
      <c r="AA83" s="105"/>
      <c r="AB83" s="105"/>
      <c r="AC83" s="105"/>
      <c r="AD83" s="105"/>
      <c r="AE83" s="105"/>
      <c r="AF83" s="105"/>
      <c r="AG83" s="105"/>
    </row>
    <row r="84" spans="2:33" s="104" customFormat="1" ht="20.100000000000001" customHeight="1" x14ac:dyDescent="0.35">
      <c r="B84" s="106"/>
      <c r="C84" s="107"/>
      <c r="D84" s="872"/>
      <c r="E84" s="507" t="s">
        <v>7761</v>
      </c>
      <c r="F84" s="506"/>
      <c r="G84" s="503"/>
      <c r="H84" s="503"/>
      <c r="I84" s="107"/>
      <c r="J84" s="107"/>
      <c r="K84" s="600"/>
      <c r="M84" s="105"/>
      <c r="N84" s="105"/>
      <c r="O84" s="105"/>
      <c r="P84" s="105"/>
      <c r="Q84" s="105"/>
      <c r="R84" s="105"/>
      <c r="S84" s="105"/>
      <c r="T84" s="105"/>
      <c r="U84" s="105"/>
      <c r="V84" s="105"/>
      <c r="W84" s="105"/>
      <c r="X84" s="105"/>
      <c r="Y84" s="105"/>
      <c r="Z84" s="105"/>
      <c r="AA84" s="105"/>
      <c r="AB84" s="105"/>
      <c r="AC84" s="105"/>
      <c r="AD84" s="105"/>
      <c r="AE84" s="105"/>
      <c r="AF84" s="105"/>
      <c r="AG84" s="105"/>
    </row>
    <row r="85" spans="2:33" s="104" customFormat="1" ht="20.100000000000001" customHeight="1" x14ac:dyDescent="0.35">
      <c r="B85" s="106"/>
      <c r="C85" s="107"/>
      <c r="D85" s="872"/>
      <c r="E85" s="507" t="s">
        <v>7078</v>
      </c>
      <c r="F85" s="506"/>
      <c r="G85" s="503"/>
      <c r="H85" s="503"/>
      <c r="I85" s="107"/>
      <c r="J85" s="107"/>
      <c r="K85" s="600"/>
      <c r="M85" s="105"/>
      <c r="N85" s="105"/>
      <c r="O85" s="105"/>
      <c r="P85" s="105"/>
      <c r="Q85" s="105"/>
      <c r="R85" s="105"/>
      <c r="S85" s="105"/>
      <c r="T85" s="105"/>
      <c r="U85" s="105"/>
      <c r="V85" s="105"/>
      <c r="W85" s="105"/>
      <c r="X85" s="105"/>
      <c r="Y85" s="105"/>
      <c r="Z85" s="105"/>
      <c r="AA85" s="105"/>
      <c r="AB85" s="105"/>
      <c r="AC85" s="105"/>
      <c r="AD85" s="105"/>
      <c r="AE85" s="105"/>
      <c r="AF85" s="105"/>
      <c r="AG85" s="105"/>
    </row>
    <row r="86" spans="2:33" s="104" customFormat="1" ht="20.100000000000001" customHeight="1" x14ac:dyDescent="0.35">
      <c r="B86" s="106"/>
      <c r="C86" s="107"/>
      <c r="D86" s="872"/>
      <c r="E86" s="507" t="s">
        <v>7752</v>
      </c>
      <c r="F86" s="506"/>
      <c r="G86" s="503"/>
      <c r="H86" s="503"/>
      <c r="I86" s="107"/>
      <c r="J86" s="107"/>
      <c r="K86" s="600"/>
      <c r="M86" s="105"/>
      <c r="N86" s="105"/>
      <c r="O86" s="105"/>
      <c r="P86" s="105"/>
      <c r="Q86" s="105"/>
      <c r="R86" s="105"/>
      <c r="S86" s="105"/>
      <c r="T86" s="105"/>
      <c r="U86" s="105"/>
      <c r="V86" s="105"/>
      <c r="W86" s="105"/>
      <c r="X86" s="105"/>
      <c r="Y86" s="105"/>
      <c r="Z86" s="105"/>
      <c r="AA86" s="105"/>
      <c r="AB86" s="105"/>
      <c r="AC86" s="105"/>
      <c r="AD86" s="105"/>
      <c r="AE86" s="105"/>
      <c r="AF86" s="105"/>
      <c r="AG86" s="105"/>
    </row>
    <row r="87" spans="2:33" s="104" customFormat="1" ht="20.100000000000001" customHeight="1" x14ac:dyDescent="0.35">
      <c r="B87" s="106"/>
      <c r="C87" s="107"/>
      <c r="D87" s="872"/>
      <c r="E87" s="507" t="s">
        <v>7753</v>
      </c>
      <c r="F87" s="506"/>
      <c r="G87" s="503"/>
      <c r="H87" s="503"/>
      <c r="I87" s="107"/>
      <c r="J87" s="107"/>
      <c r="K87" s="600"/>
      <c r="M87" s="105"/>
      <c r="N87" s="105"/>
      <c r="O87" s="105"/>
      <c r="P87" s="105"/>
      <c r="Q87" s="105"/>
      <c r="R87" s="105"/>
      <c r="S87" s="105"/>
      <c r="T87" s="105"/>
      <c r="U87" s="105"/>
      <c r="V87" s="105"/>
      <c r="W87" s="105"/>
      <c r="X87" s="105"/>
      <c r="Y87" s="105"/>
      <c r="Z87" s="105"/>
      <c r="AA87" s="105"/>
      <c r="AB87" s="105"/>
      <c r="AC87" s="105"/>
      <c r="AD87" s="105"/>
      <c r="AE87" s="105"/>
      <c r="AF87" s="105"/>
      <c r="AG87" s="105"/>
    </row>
    <row r="88" spans="2:33" s="104" customFormat="1" ht="20.100000000000001" customHeight="1" x14ac:dyDescent="0.35">
      <c r="B88" s="106"/>
      <c r="C88" s="107"/>
      <c r="D88" s="872"/>
      <c r="E88" s="507" t="s">
        <v>7754</v>
      </c>
      <c r="F88" s="506"/>
      <c r="G88" s="503"/>
      <c r="H88" s="503"/>
      <c r="I88" s="107"/>
      <c r="J88" s="107"/>
      <c r="K88" s="600"/>
      <c r="M88" s="105"/>
      <c r="N88" s="105"/>
      <c r="O88" s="105"/>
      <c r="P88" s="105"/>
      <c r="Q88" s="105"/>
      <c r="R88" s="105"/>
      <c r="S88" s="105"/>
      <c r="T88" s="105"/>
      <c r="U88" s="105"/>
      <c r="V88" s="105"/>
      <c r="W88" s="105"/>
      <c r="X88" s="105"/>
      <c r="Y88" s="105"/>
      <c r="Z88" s="105"/>
      <c r="AA88" s="105"/>
      <c r="AB88" s="105"/>
      <c r="AC88" s="105"/>
      <c r="AD88" s="105"/>
      <c r="AE88" s="105"/>
      <c r="AF88" s="105"/>
      <c r="AG88" s="105"/>
    </row>
    <row r="89" spans="2:33" s="104" customFormat="1" ht="20.100000000000001" customHeight="1" x14ac:dyDescent="0.35">
      <c r="B89" s="106"/>
      <c r="C89" s="107"/>
      <c r="D89" s="872"/>
      <c r="E89" s="507" t="s">
        <v>7755</v>
      </c>
      <c r="F89" s="506"/>
      <c r="G89" s="503"/>
      <c r="H89" s="503"/>
      <c r="I89" s="107"/>
      <c r="J89" s="107"/>
      <c r="K89" s="600"/>
      <c r="M89" s="105"/>
      <c r="N89" s="105"/>
      <c r="O89" s="105"/>
      <c r="P89" s="105"/>
      <c r="Q89" s="105"/>
      <c r="R89" s="105"/>
      <c r="S89" s="105"/>
      <c r="T89" s="105"/>
      <c r="U89" s="105"/>
      <c r="V89" s="105"/>
      <c r="W89" s="105"/>
      <c r="X89" s="105"/>
      <c r="Y89" s="105"/>
      <c r="Z89" s="105"/>
      <c r="AA89" s="105"/>
      <c r="AB89" s="105"/>
      <c r="AC89" s="105"/>
      <c r="AD89" s="105"/>
      <c r="AE89" s="105"/>
      <c r="AF89" s="105"/>
      <c r="AG89" s="105"/>
    </row>
    <row r="90" spans="2:33" s="104" customFormat="1" ht="20.100000000000001" customHeight="1" x14ac:dyDescent="0.35">
      <c r="B90" s="106"/>
      <c r="C90" s="107"/>
      <c r="D90" s="872"/>
      <c r="E90" s="507" t="s">
        <v>7756</v>
      </c>
      <c r="F90" s="506"/>
      <c r="G90" s="503"/>
      <c r="H90" s="503"/>
      <c r="I90" s="107"/>
      <c r="J90" s="107"/>
      <c r="K90" s="600"/>
      <c r="M90" s="105"/>
      <c r="N90" s="105"/>
      <c r="O90" s="105"/>
      <c r="P90" s="105"/>
      <c r="Q90" s="105"/>
      <c r="R90" s="105"/>
      <c r="S90" s="105"/>
      <c r="T90" s="105"/>
      <c r="U90" s="105"/>
      <c r="V90" s="105"/>
      <c r="W90" s="105"/>
      <c r="X90" s="105"/>
      <c r="Y90" s="105"/>
      <c r="Z90" s="105"/>
      <c r="AA90" s="105"/>
      <c r="AB90" s="105"/>
      <c r="AC90" s="105"/>
      <c r="AD90" s="105"/>
      <c r="AE90" s="105"/>
      <c r="AF90" s="105"/>
      <c r="AG90" s="105"/>
    </row>
    <row r="91" spans="2:33" s="104" customFormat="1" ht="20.100000000000001" customHeight="1" x14ac:dyDescent="0.35">
      <c r="B91" s="106"/>
      <c r="C91" s="107"/>
      <c r="D91" s="872"/>
      <c r="E91" s="507" t="s">
        <v>7757</v>
      </c>
      <c r="F91" s="506"/>
      <c r="G91" s="503"/>
      <c r="H91" s="503"/>
      <c r="I91" s="107"/>
      <c r="J91" s="107"/>
      <c r="K91" s="600"/>
      <c r="M91" s="105"/>
      <c r="N91" s="105"/>
      <c r="O91" s="105"/>
      <c r="P91" s="105"/>
      <c r="Q91" s="105"/>
      <c r="R91" s="105"/>
      <c r="S91" s="105"/>
      <c r="T91" s="105"/>
      <c r="U91" s="105"/>
      <c r="V91" s="105"/>
      <c r="W91" s="105"/>
      <c r="X91" s="105"/>
      <c r="Y91" s="105"/>
      <c r="Z91" s="105"/>
      <c r="AA91" s="105"/>
      <c r="AB91" s="105"/>
      <c r="AC91" s="105"/>
      <c r="AD91" s="105"/>
      <c r="AE91" s="105"/>
      <c r="AF91" s="105"/>
      <c r="AG91" s="105"/>
    </row>
    <row r="92" spans="2:33" s="104" customFormat="1" ht="20.100000000000001" customHeight="1" x14ac:dyDescent="0.35">
      <c r="B92" s="106"/>
      <c r="C92" s="107"/>
      <c r="D92" s="872"/>
      <c r="E92" s="507" t="s">
        <v>7758</v>
      </c>
      <c r="F92" s="506"/>
      <c r="G92" s="503"/>
      <c r="H92" s="503"/>
      <c r="I92" s="107"/>
      <c r="J92" s="107"/>
      <c r="K92" s="600"/>
      <c r="M92" s="105"/>
      <c r="N92" s="105"/>
      <c r="O92" s="105"/>
      <c r="P92" s="105"/>
      <c r="Q92" s="105"/>
      <c r="R92" s="105"/>
      <c r="S92" s="105"/>
      <c r="T92" s="105"/>
      <c r="U92" s="105"/>
      <c r="V92" s="105"/>
      <c r="W92" s="105"/>
      <c r="X92" s="105"/>
      <c r="Y92" s="105"/>
      <c r="Z92" s="105"/>
      <c r="AA92" s="105"/>
      <c r="AB92" s="105"/>
      <c r="AC92" s="105"/>
      <c r="AD92" s="105"/>
      <c r="AE92" s="105"/>
      <c r="AF92" s="105"/>
      <c r="AG92" s="105"/>
    </row>
    <row r="93" spans="2:33" s="104" customFormat="1" ht="20.100000000000001" customHeight="1" x14ac:dyDescent="0.35">
      <c r="B93" s="106"/>
      <c r="C93" s="107"/>
      <c r="D93" s="872"/>
      <c r="E93" s="604" t="s">
        <v>7759</v>
      </c>
      <c r="F93" s="506"/>
      <c r="G93" s="503"/>
      <c r="H93" s="503"/>
      <c r="I93" s="107"/>
      <c r="J93" s="107"/>
      <c r="K93" s="600"/>
      <c r="M93" s="105"/>
      <c r="N93" s="105"/>
      <c r="O93" s="105"/>
      <c r="P93" s="105"/>
      <c r="Q93" s="105"/>
      <c r="R93" s="105"/>
      <c r="S93" s="105"/>
      <c r="T93" s="105"/>
      <c r="U93" s="105"/>
      <c r="V93" s="105"/>
      <c r="W93" s="105"/>
      <c r="X93" s="105"/>
      <c r="Y93" s="105"/>
      <c r="Z93" s="105"/>
      <c r="AA93" s="105"/>
      <c r="AB93" s="105"/>
      <c r="AC93" s="105"/>
      <c r="AD93" s="105"/>
      <c r="AE93" s="105"/>
      <c r="AF93" s="105"/>
      <c r="AG93" s="105"/>
    </row>
    <row r="94" spans="2:33" s="104" customFormat="1" ht="20.100000000000001" customHeight="1" x14ac:dyDescent="0.35">
      <c r="B94" s="106"/>
      <c r="C94" s="107"/>
      <c r="D94" s="872"/>
      <c r="E94" s="864" t="s">
        <v>7760</v>
      </c>
      <c r="F94" s="865"/>
      <c r="G94" s="124">
        <f>SUM(G82:G93)</f>
        <v>0</v>
      </c>
      <c r="H94" s="124">
        <f>SUM(H82:H93)</f>
        <v>0</v>
      </c>
      <c r="I94" s="107"/>
      <c r="J94" s="107"/>
      <c r="K94" s="600"/>
      <c r="M94" s="105"/>
      <c r="N94" s="105"/>
      <c r="O94" s="105"/>
      <c r="P94" s="105"/>
      <c r="Q94" s="105"/>
      <c r="R94" s="105"/>
      <c r="S94" s="105"/>
      <c r="T94" s="105"/>
      <c r="U94" s="105"/>
      <c r="V94" s="105"/>
      <c r="W94" s="105"/>
      <c r="X94" s="105"/>
      <c r="Y94" s="105"/>
      <c r="Z94" s="105"/>
      <c r="AA94" s="105"/>
      <c r="AB94" s="105"/>
      <c r="AC94" s="105"/>
      <c r="AD94" s="105"/>
      <c r="AE94" s="105"/>
      <c r="AF94" s="105"/>
      <c r="AG94" s="105"/>
    </row>
    <row r="95" spans="2:33" s="104" customFormat="1" ht="20.100000000000001" customHeight="1" x14ac:dyDescent="0.35">
      <c r="B95" s="106"/>
      <c r="C95" s="107"/>
      <c r="D95" s="872"/>
      <c r="E95" s="507" t="s">
        <v>6125</v>
      </c>
      <c r="F95" s="506"/>
      <c r="G95" s="503"/>
      <c r="H95" s="503"/>
      <c r="I95" s="107"/>
      <c r="J95" s="107"/>
      <c r="K95" s="600"/>
      <c r="M95" s="105"/>
      <c r="N95" s="105"/>
      <c r="O95" s="105"/>
      <c r="P95" s="105"/>
      <c r="Q95" s="105"/>
      <c r="R95" s="105"/>
      <c r="S95" s="105"/>
      <c r="T95" s="105"/>
      <c r="U95" s="105"/>
      <c r="V95" s="105"/>
      <c r="W95" s="105"/>
      <c r="X95" s="105"/>
      <c r="Y95" s="105"/>
      <c r="Z95" s="105"/>
      <c r="AA95" s="105"/>
      <c r="AB95" s="105"/>
      <c r="AC95" s="105"/>
      <c r="AD95" s="105"/>
      <c r="AE95" s="105"/>
      <c r="AF95" s="105"/>
      <c r="AG95" s="105"/>
    </row>
    <row r="96" spans="2:33" s="104" customFormat="1" ht="20.100000000000001" customHeight="1" x14ac:dyDescent="0.35">
      <c r="B96" s="106"/>
      <c r="C96" s="107"/>
      <c r="D96" s="872"/>
      <c r="E96" s="507" t="s">
        <v>6264</v>
      </c>
      <c r="F96" s="506"/>
      <c r="G96" s="503"/>
      <c r="H96" s="503"/>
      <c r="I96" s="107"/>
      <c r="J96" s="107"/>
      <c r="K96" s="600"/>
      <c r="M96" s="105"/>
      <c r="N96" s="105"/>
      <c r="O96" s="105"/>
      <c r="P96" s="105"/>
      <c r="Q96" s="105"/>
      <c r="R96" s="105"/>
      <c r="S96" s="105"/>
      <c r="T96" s="105"/>
      <c r="U96" s="105"/>
      <c r="V96" s="105"/>
      <c r="W96" s="105"/>
      <c r="X96" s="105"/>
      <c r="Y96" s="105"/>
      <c r="Z96" s="105"/>
      <c r="AA96" s="105"/>
      <c r="AB96" s="105"/>
      <c r="AC96" s="105"/>
      <c r="AD96" s="105"/>
      <c r="AE96" s="105"/>
      <c r="AF96" s="105"/>
      <c r="AG96" s="105"/>
    </row>
    <row r="97" spans="2:33" s="104" customFormat="1" ht="20.100000000000001" customHeight="1" x14ac:dyDescent="0.35">
      <c r="B97" s="106"/>
      <c r="C97" s="107"/>
      <c r="D97" s="872"/>
      <c r="E97" s="507" t="s">
        <v>7762</v>
      </c>
      <c r="F97" s="506"/>
      <c r="G97" s="503"/>
      <c r="H97" s="503"/>
      <c r="I97" s="107"/>
      <c r="J97" s="107"/>
      <c r="K97" s="600"/>
      <c r="M97" s="105"/>
      <c r="N97" s="105"/>
      <c r="O97" s="105"/>
      <c r="P97" s="105"/>
      <c r="Q97" s="105"/>
      <c r="R97" s="105"/>
      <c r="S97" s="105"/>
      <c r="T97" s="105"/>
      <c r="U97" s="105"/>
      <c r="V97" s="105"/>
      <c r="W97" s="105"/>
      <c r="X97" s="105"/>
      <c r="Y97" s="105"/>
      <c r="Z97" s="105"/>
      <c r="AA97" s="105"/>
      <c r="AB97" s="105"/>
      <c r="AC97" s="105"/>
      <c r="AD97" s="105"/>
      <c r="AE97" s="105"/>
      <c r="AF97" s="105"/>
      <c r="AG97" s="105"/>
    </row>
    <row r="98" spans="2:33" s="104" customFormat="1" ht="20.100000000000001" customHeight="1" x14ac:dyDescent="0.35">
      <c r="B98" s="106"/>
      <c r="C98" s="107"/>
      <c r="D98" s="872"/>
      <c r="E98" s="604" t="s">
        <v>7764</v>
      </c>
      <c r="F98" s="506"/>
      <c r="G98" s="503"/>
      <c r="H98" s="503"/>
      <c r="I98" s="107"/>
      <c r="J98" s="107"/>
      <c r="K98" s="600"/>
      <c r="M98" s="105"/>
      <c r="N98" s="105"/>
      <c r="O98" s="105"/>
      <c r="P98" s="105"/>
      <c r="Q98" s="105"/>
      <c r="R98" s="105"/>
      <c r="S98" s="105"/>
      <c r="T98" s="105"/>
      <c r="U98" s="105"/>
      <c r="V98" s="105"/>
      <c r="W98" s="105"/>
      <c r="X98" s="105"/>
      <c r="Y98" s="105"/>
      <c r="Z98" s="105"/>
      <c r="AA98" s="105"/>
      <c r="AB98" s="105"/>
      <c r="AC98" s="105"/>
      <c r="AD98" s="105"/>
      <c r="AE98" s="105"/>
      <c r="AF98" s="105"/>
      <c r="AG98" s="105"/>
    </row>
    <row r="99" spans="2:33" s="104" customFormat="1" ht="20.100000000000001" customHeight="1" x14ac:dyDescent="0.35">
      <c r="B99" s="106"/>
      <c r="C99" s="107"/>
      <c r="D99" s="872"/>
      <c r="E99" s="864" t="s">
        <v>7763</v>
      </c>
      <c r="F99" s="865"/>
      <c r="G99" s="124">
        <f>SUM(G95:G98)</f>
        <v>0</v>
      </c>
      <c r="H99" s="124">
        <f>SUM(H95:H98)</f>
        <v>0</v>
      </c>
      <c r="I99" s="107"/>
      <c r="J99" s="107"/>
      <c r="K99" s="600"/>
      <c r="M99" s="105"/>
      <c r="N99" s="105"/>
      <c r="O99" s="105"/>
      <c r="P99" s="105"/>
      <c r="Q99" s="105"/>
      <c r="R99" s="105"/>
      <c r="S99" s="105"/>
      <c r="T99" s="105"/>
      <c r="U99" s="105"/>
      <c r="V99" s="105"/>
      <c r="W99" s="105"/>
      <c r="X99" s="105"/>
      <c r="Y99" s="105"/>
      <c r="Z99" s="105"/>
      <c r="AA99" s="105"/>
      <c r="AB99" s="105"/>
      <c r="AC99" s="105"/>
      <c r="AD99" s="105"/>
      <c r="AE99" s="105"/>
      <c r="AF99" s="105"/>
      <c r="AG99" s="105"/>
    </row>
    <row r="100" spans="2:33" s="104" customFormat="1" ht="20.100000000000001" customHeight="1" x14ac:dyDescent="0.35">
      <c r="B100" s="106"/>
      <c r="C100" s="107"/>
      <c r="D100" s="872"/>
      <c r="E100" s="507" t="s">
        <v>7765</v>
      </c>
      <c r="F100" s="506"/>
      <c r="G100" s="503"/>
      <c r="H100" s="503"/>
      <c r="I100" s="107"/>
      <c r="J100" s="107"/>
      <c r="K100" s="600"/>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row>
    <row r="101" spans="2:33" s="104" customFormat="1" ht="20.100000000000001" customHeight="1" x14ac:dyDescent="0.35">
      <c r="B101" s="106"/>
      <c r="C101" s="107"/>
      <c r="D101" s="872"/>
      <c r="E101" s="507" t="s">
        <v>6133</v>
      </c>
      <c r="F101" s="506"/>
      <c r="G101" s="503"/>
      <c r="H101" s="503"/>
      <c r="I101" s="107"/>
      <c r="J101" s="107"/>
      <c r="K101" s="600"/>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row>
    <row r="102" spans="2:33" s="104" customFormat="1" ht="20.100000000000001" customHeight="1" x14ac:dyDescent="0.35">
      <c r="B102" s="106"/>
      <c r="C102" s="107"/>
      <c r="D102" s="872"/>
      <c r="E102" s="507" t="s">
        <v>7766</v>
      </c>
      <c r="F102" s="506"/>
      <c r="G102" s="503"/>
      <c r="H102" s="503"/>
      <c r="I102" s="107"/>
      <c r="J102" s="107"/>
      <c r="K102" s="600"/>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row>
    <row r="103" spans="2:33" s="104" customFormat="1" ht="20.100000000000001" customHeight="1" x14ac:dyDescent="0.35">
      <c r="B103" s="106"/>
      <c r="C103" s="107"/>
      <c r="D103" s="872"/>
      <c r="E103" s="604" t="s">
        <v>7079</v>
      </c>
      <c r="F103" s="506"/>
      <c r="G103" s="503"/>
      <c r="H103" s="503"/>
      <c r="I103" s="107"/>
      <c r="J103" s="107"/>
      <c r="K103" s="600"/>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row>
    <row r="104" spans="2:33" s="104" customFormat="1" ht="20.100000000000001" customHeight="1" x14ac:dyDescent="0.35">
      <c r="B104" s="106"/>
      <c r="C104" s="107"/>
      <c r="D104" s="872"/>
      <c r="E104" s="864" t="s">
        <v>7767</v>
      </c>
      <c r="F104" s="865"/>
      <c r="G104" s="124">
        <f>SUM(G100:G103)</f>
        <v>0</v>
      </c>
      <c r="H104" s="124">
        <f>SUM(H100:H103)</f>
        <v>0</v>
      </c>
      <c r="I104" s="107"/>
      <c r="J104" s="107"/>
      <c r="K104" s="600"/>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row>
    <row r="105" spans="2:33" s="104" customFormat="1" ht="20.100000000000001" customHeight="1" x14ac:dyDescent="0.35">
      <c r="B105" s="106"/>
      <c r="C105" s="107"/>
      <c r="D105" s="872"/>
      <c r="E105" s="864" t="s">
        <v>6914</v>
      </c>
      <c r="F105" s="865"/>
      <c r="G105" s="124">
        <f>SUM(G34,G39,G70,G81,G94)</f>
        <v>0</v>
      </c>
      <c r="H105" s="124">
        <f>SUM(H34,H39,H70,H81,H94)</f>
        <v>2019075</v>
      </c>
      <c r="I105" s="107"/>
      <c r="J105" s="107"/>
      <c r="K105" s="600"/>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row>
    <row r="106" spans="2:33" s="104" customFormat="1" ht="6.6" customHeight="1" thickBot="1" x14ac:dyDescent="0.4">
      <c r="B106" s="106"/>
      <c r="C106" s="107"/>
      <c r="D106" s="107"/>
      <c r="E106" s="107"/>
      <c r="F106" s="107"/>
      <c r="G106" s="107"/>
      <c r="H106" s="107"/>
      <c r="I106" s="107"/>
      <c r="J106" s="107"/>
      <c r="K106" s="600"/>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row>
    <row r="107" spans="2:33" ht="32.25" customHeight="1" thickBot="1" x14ac:dyDescent="0.55000000000000004">
      <c r="B107" s="106"/>
      <c r="C107" s="107"/>
      <c r="D107" s="861" t="s">
        <v>6015</v>
      </c>
      <c r="E107" s="862"/>
      <c r="F107" s="862"/>
      <c r="G107" s="862"/>
      <c r="H107" s="863"/>
      <c r="I107" s="108"/>
      <c r="J107" s="107"/>
      <c r="K107" s="600"/>
    </row>
    <row r="108" spans="2:33" s="104" customFormat="1" ht="20.100000000000001" customHeight="1" x14ac:dyDescent="0.35">
      <c r="B108" s="106"/>
      <c r="C108" s="107"/>
      <c r="D108" s="872" t="s">
        <v>5978</v>
      </c>
      <c r="E108" s="866" t="s">
        <v>5979</v>
      </c>
      <c r="F108" s="508" t="s">
        <v>7768</v>
      </c>
      <c r="G108" s="503"/>
      <c r="H108" s="503"/>
      <c r="I108" s="107"/>
      <c r="J108" s="503"/>
      <c r="K108" s="600"/>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row>
    <row r="109" spans="2:33" s="104" customFormat="1" ht="20.100000000000001" customHeight="1" x14ac:dyDescent="0.35">
      <c r="B109" s="106"/>
      <c r="C109" s="107"/>
      <c r="D109" s="872"/>
      <c r="E109" s="867"/>
      <c r="F109" s="508" t="s">
        <v>7769</v>
      </c>
      <c r="G109" s="503"/>
      <c r="H109" s="503"/>
      <c r="I109" s="107"/>
      <c r="J109" s="503"/>
      <c r="K109" s="600"/>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row>
    <row r="110" spans="2:33" s="104" customFormat="1" ht="20.100000000000001" customHeight="1" x14ac:dyDescent="0.35">
      <c r="B110" s="106"/>
      <c r="C110" s="107"/>
      <c r="D110" s="872"/>
      <c r="E110" s="867"/>
      <c r="F110" s="508" t="s">
        <v>7770</v>
      </c>
      <c r="G110" s="503"/>
      <c r="H110" s="503"/>
      <c r="I110" s="107"/>
      <c r="J110" s="503"/>
      <c r="K110" s="600"/>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row>
    <row r="111" spans="2:33" s="104" customFormat="1" ht="20.100000000000001" customHeight="1" x14ac:dyDescent="0.35">
      <c r="B111" s="106"/>
      <c r="C111" s="107"/>
      <c r="D111" s="872"/>
      <c r="E111" s="867"/>
      <c r="F111" s="508" t="s">
        <v>7771</v>
      </c>
      <c r="G111" s="503"/>
      <c r="H111" s="503"/>
      <c r="I111" s="107"/>
      <c r="J111" s="503"/>
      <c r="K111" s="600"/>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row>
    <row r="112" spans="2:33" s="104" customFormat="1" ht="20.100000000000001" customHeight="1" x14ac:dyDescent="0.35">
      <c r="B112" s="106"/>
      <c r="C112" s="107"/>
      <c r="D112" s="872"/>
      <c r="E112" s="867"/>
      <c r="F112" s="508" t="s">
        <v>7772</v>
      </c>
      <c r="G112" s="503"/>
      <c r="H112" s="503"/>
      <c r="I112" s="107"/>
      <c r="J112" s="503"/>
      <c r="K112" s="600"/>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row>
    <row r="113" spans="2:11" ht="20.100000000000001" customHeight="1" x14ac:dyDescent="0.35">
      <c r="B113" s="106"/>
      <c r="C113" s="107"/>
      <c r="D113" s="872"/>
      <c r="E113" s="867"/>
      <c r="F113" s="508" t="s">
        <v>7773</v>
      </c>
      <c r="G113" s="503"/>
      <c r="H113" s="503"/>
      <c r="I113" s="107"/>
      <c r="J113" s="503"/>
      <c r="K113" s="600"/>
    </row>
    <row r="114" spans="2:11" ht="20.100000000000001" customHeight="1" x14ac:dyDescent="0.35">
      <c r="B114" s="106"/>
      <c r="C114" s="107"/>
      <c r="D114" s="872"/>
      <c r="E114" s="867"/>
      <c r="F114" s="508" t="s">
        <v>7774</v>
      </c>
      <c r="G114" s="503"/>
      <c r="H114" s="503"/>
      <c r="I114" s="107"/>
      <c r="J114" s="503"/>
      <c r="K114" s="600"/>
    </row>
    <row r="115" spans="2:11" ht="20.100000000000001" customHeight="1" x14ac:dyDescent="0.35">
      <c r="B115" s="106"/>
      <c r="C115" s="107"/>
      <c r="D115" s="872"/>
      <c r="E115" s="867"/>
      <c r="F115" s="508" t="s">
        <v>7775</v>
      </c>
      <c r="G115" s="503"/>
      <c r="H115" s="503"/>
      <c r="I115" s="107"/>
      <c r="J115" s="503"/>
      <c r="K115" s="600"/>
    </row>
    <row r="116" spans="2:11" ht="20.100000000000001" customHeight="1" x14ac:dyDescent="0.35">
      <c r="B116" s="106"/>
      <c r="C116" s="107"/>
      <c r="D116" s="872"/>
      <c r="E116" s="867"/>
      <c r="F116" s="508" t="s">
        <v>7776</v>
      </c>
      <c r="G116" s="503"/>
      <c r="H116" s="503"/>
      <c r="I116" s="107"/>
      <c r="J116" s="503"/>
      <c r="K116" s="600"/>
    </row>
    <row r="117" spans="2:11" ht="20.100000000000001" customHeight="1" x14ac:dyDescent="0.35">
      <c r="B117" s="106"/>
      <c r="C117" s="107"/>
      <c r="D117" s="872"/>
      <c r="E117" s="867"/>
      <c r="F117" s="508" t="s">
        <v>7777</v>
      </c>
      <c r="G117" s="503"/>
      <c r="H117" s="503"/>
      <c r="I117" s="107"/>
      <c r="J117" s="503"/>
      <c r="K117" s="600"/>
    </row>
    <row r="118" spans="2:11" ht="20.100000000000001" customHeight="1" x14ac:dyDescent="0.35">
      <c r="B118" s="106"/>
      <c r="C118" s="107"/>
      <c r="D118" s="872"/>
      <c r="E118" s="867"/>
      <c r="F118" s="542" t="s">
        <v>7778</v>
      </c>
      <c r="G118" s="503"/>
      <c r="H118" s="503"/>
      <c r="I118" s="107"/>
      <c r="J118" s="503"/>
      <c r="K118" s="600"/>
    </row>
    <row r="119" spans="2:11" ht="20.100000000000001" customHeight="1" x14ac:dyDescent="0.35">
      <c r="B119" s="106"/>
      <c r="C119" s="107"/>
      <c r="D119" s="872"/>
      <c r="E119" s="867"/>
      <c r="F119" s="603" t="s">
        <v>7779</v>
      </c>
      <c r="G119" s="503"/>
      <c r="H119" s="503"/>
      <c r="I119" s="107"/>
      <c r="J119" s="503"/>
      <c r="K119" s="600"/>
    </row>
    <row r="120" spans="2:11" ht="20.100000000000001" customHeight="1" x14ac:dyDescent="0.35">
      <c r="B120" s="106"/>
      <c r="C120" s="107"/>
      <c r="D120" s="872"/>
      <c r="E120" s="867"/>
      <c r="F120" s="603"/>
      <c r="G120" s="503"/>
      <c r="H120" s="503"/>
      <c r="I120" s="107"/>
      <c r="J120" s="503"/>
      <c r="K120" s="600"/>
    </row>
    <row r="121" spans="2:11" ht="20.100000000000001" customHeight="1" x14ac:dyDescent="0.35">
      <c r="B121" s="106"/>
      <c r="C121" s="107"/>
      <c r="D121" s="872"/>
      <c r="E121" s="868"/>
      <c r="F121" s="603"/>
      <c r="G121" s="503"/>
      <c r="H121" s="503"/>
      <c r="I121" s="107"/>
      <c r="J121" s="503"/>
      <c r="K121" s="600"/>
    </row>
    <row r="122" spans="2:11" ht="20.100000000000001" customHeight="1" x14ac:dyDescent="0.35">
      <c r="B122" s="106"/>
      <c r="C122" s="107"/>
      <c r="D122" s="872"/>
      <c r="E122" s="864" t="s">
        <v>6909</v>
      </c>
      <c r="F122" s="865"/>
      <c r="G122" s="124">
        <f>SUM(G108:G119)</f>
        <v>0</v>
      </c>
      <c r="H122" s="124">
        <f>SUM(H108:H119)</f>
        <v>0</v>
      </c>
      <c r="I122" s="107"/>
      <c r="J122" s="124">
        <f>SUM(J108:J119)</f>
        <v>0</v>
      </c>
      <c r="K122" s="600"/>
    </row>
    <row r="123" spans="2:11" ht="20.100000000000001" customHeight="1" x14ac:dyDescent="0.35">
      <c r="B123" s="106"/>
      <c r="C123" s="107"/>
      <c r="D123" s="872"/>
      <c r="E123" s="858" t="s">
        <v>5980</v>
      </c>
      <c r="F123" s="509" t="s">
        <v>7780</v>
      </c>
      <c r="G123" s="503"/>
      <c r="H123" s="503"/>
      <c r="I123" s="107"/>
      <c r="J123" s="503"/>
      <c r="K123" s="600"/>
    </row>
    <row r="124" spans="2:11" ht="20.100000000000001" customHeight="1" x14ac:dyDescent="0.35">
      <c r="B124" s="106"/>
      <c r="C124" s="107"/>
      <c r="D124" s="872"/>
      <c r="E124" s="859"/>
      <c r="F124" s="509" t="s">
        <v>7781</v>
      </c>
      <c r="G124" s="503"/>
      <c r="H124" s="503"/>
      <c r="I124" s="107"/>
      <c r="J124" s="503"/>
      <c r="K124" s="600"/>
    </row>
    <row r="125" spans="2:11" ht="20.100000000000001" customHeight="1" x14ac:dyDescent="0.35">
      <c r="B125" s="106"/>
      <c r="C125" s="107"/>
      <c r="D125" s="872"/>
      <c r="E125" s="859"/>
      <c r="F125" s="509" t="s">
        <v>7782</v>
      </c>
      <c r="G125" s="503"/>
      <c r="H125" s="503"/>
      <c r="I125" s="107"/>
      <c r="J125" s="503"/>
      <c r="K125" s="600"/>
    </row>
    <row r="126" spans="2:11" ht="20.100000000000001" customHeight="1" x14ac:dyDescent="0.35">
      <c r="B126" s="106"/>
      <c r="C126" s="107"/>
      <c r="D126" s="872"/>
      <c r="E126" s="859"/>
      <c r="F126" s="509" t="s">
        <v>7783</v>
      </c>
      <c r="G126" s="503"/>
      <c r="H126" s="503"/>
      <c r="I126" s="107"/>
      <c r="J126" s="503"/>
      <c r="K126" s="600"/>
    </row>
    <row r="127" spans="2:11" ht="20.100000000000001" customHeight="1" x14ac:dyDescent="0.35">
      <c r="B127" s="106"/>
      <c r="C127" s="107"/>
      <c r="D127" s="872"/>
      <c r="E127" s="859"/>
      <c r="F127" s="509" t="s">
        <v>7784</v>
      </c>
      <c r="G127" s="503"/>
      <c r="H127" s="503"/>
      <c r="I127" s="107"/>
      <c r="J127" s="503"/>
      <c r="K127" s="600"/>
    </row>
    <row r="128" spans="2:11" ht="20.100000000000001" customHeight="1" x14ac:dyDescent="0.35">
      <c r="B128" s="106"/>
      <c r="C128" s="107"/>
      <c r="D128" s="872"/>
      <c r="E128" s="859"/>
      <c r="F128" s="509" t="s">
        <v>7785</v>
      </c>
      <c r="G128" s="503"/>
      <c r="H128" s="503"/>
      <c r="I128" s="107"/>
      <c r="J128" s="503"/>
      <c r="K128" s="600"/>
    </row>
    <row r="129" spans="2:11" ht="20.100000000000001" customHeight="1" x14ac:dyDescent="0.35">
      <c r="B129" s="106"/>
      <c r="C129" s="107"/>
      <c r="D129" s="872"/>
      <c r="E129" s="859"/>
      <c r="F129" s="509" t="s">
        <v>7786</v>
      </c>
      <c r="G129" s="503"/>
      <c r="H129" s="503"/>
      <c r="I129" s="107"/>
      <c r="J129" s="503"/>
      <c r="K129" s="600"/>
    </row>
    <row r="130" spans="2:11" ht="20.100000000000001" customHeight="1" x14ac:dyDescent="0.35">
      <c r="B130" s="106"/>
      <c r="C130" s="107"/>
      <c r="D130" s="872"/>
      <c r="E130" s="859"/>
      <c r="F130" s="509" t="s">
        <v>7787</v>
      </c>
      <c r="G130" s="503"/>
      <c r="H130" s="503"/>
      <c r="I130" s="107"/>
      <c r="J130" s="503"/>
      <c r="K130" s="600"/>
    </row>
    <row r="131" spans="2:11" ht="20.100000000000001" customHeight="1" x14ac:dyDescent="0.35">
      <c r="B131" s="106"/>
      <c r="C131" s="107"/>
      <c r="D131" s="872"/>
      <c r="E131" s="859"/>
      <c r="F131" s="509"/>
      <c r="G131" s="503"/>
      <c r="H131" s="503"/>
      <c r="I131" s="107"/>
      <c r="J131" s="503"/>
      <c r="K131" s="600"/>
    </row>
    <row r="132" spans="2:11" ht="20.100000000000001" customHeight="1" x14ac:dyDescent="0.35">
      <c r="B132" s="106"/>
      <c r="C132" s="107"/>
      <c r="D132" s="872"/>
      <c r="E132" s="859"/>
      <c r="F132" s="509"/>
      <c r="G132" s="503"/>
      <c r="H132" s="503"/>
      <c r="I132" s="107"/>
      <c r="J132" s="503"/>
      <c r="K132" s="600"/>
    </row>
    <row r="133" spans="2:11" ht="20.100000000000001" customHeight="1" x14ac:dyDescent="0.35">
      <c r="B133" s="106"/>
      <c r="C133" s="107"/>
      <c r="D133" s="872"/>
      <c r="E133" s="860"/>
      <c r="F133" s="509"/>
      <c r="G133" s="503"/>
      <c r="H133" s="503"/>
      <c r="I133" s="107"/>
      <c r="J133" s="503"/>
      <c r="K133" s="600"/>
    </row>
    <row r="134" spans="2:11" ht="20.100000000000001" customHeight="1" x14ac:dyDescent="0.35">
      <c r="B134" s="106"/>
      <c r="C134" s="107"/>
      <c r="D134" s="872"/>
      <c r="E134" s="864" t="s">
        <v>6910</v>
      </c>
      <c r="F134" s="865"/>
      <c r="G134" s="124">
        <f>SUM(G123:G133)</f>
        <v>0</v>
      </c>
      <c r="H134" s="124">
        <f>SUM(H123:H133)</f>
        <v>0</v>
      </c>
      <c r="I134" s="107"/>
      <c r="J134" s="124">
        <f>SUM(J123:J133)</f>
        <v>0</v>
      </c>
      <c r="K134" s="600"/>
    </row>
    <row r="135" spans="2:11" ht="20.100000000000001" customHeight="1" x14ac:dyDescent="0.35">
      <c r="B135" s="106"/>
      <c r="C135" s="107"/>
      <c r="D135" s="872"/>
      <c r="E135" s="858" t="s">
        <v>159</v>
      </c>
      <c r="F135" s="509"/>
      <c r="G135" s="503"/>
      <c r="H135" s="503"/>
      <c r="I135" s="107"/>
      <c r="J135" s="503"/>
      <c r="K135" s="600"/>
    </row>
    <row r="136" spans="2:11" ht="20.100000000000001" customHeight="1" x14ac:dyDescent="0.35">
      <c r="B136" s="106"/>
      <c r="C136" s="107"/>
      <c r="D136" s="872"/>
      <c r="E136" s="859"/>
      <c r="F136" s="508"/>
      <c r="G136" s="503"/>
      <c r="H136" s="503"/>
      <c r="I136" s="107"/>
      <c r="J136" s="503"/>
      <c r="K136" s="600"/>
    </row>
    <row r="137" spans="2:11" ht="20.100000000000001" customHeight="1" x14ac:dyDescent="0.35">
      <c r="B137" s="106"/>
      <c r="C137" s="107"/>
      <c r="D137" s="872"/>
      <c r="E137" s="859"/>
      <c r="F137" s="542"/>
      <c r="G137" s="503"/>
      <c r="H137" s="503"/>
      <c r="I137" s="107"/>
      <c r="J137" s="503"/>
      <c r="K137" s="600"/>
    </row>
    <row r="138" spans="2:11" ht="20.100000000000001" customHeight="1" x14ac:dyDescent="0.35">
      <c r="B138" s="106"/>
      <c r="C138" s="107"/>
      <c r="D138" s="872"/>
      <c r="E138" s="860"/>
      <c r="F138" s="508"/>
      <c r="G138" s="503"/>
      <c r="H138" s="503"/>
      <c r="I138" s="107"/>
      <c r="J138" s="503"/>
      <c r="K138" s="600"/>
    </row>
    <row r="139" spans="2:11" ht="20.100000000000001" customHeight="1" x14ac:dyDescent="0.35">
      <c r="B139" s="106"/>
      <c r="C139" s="107"/>
      <c r="D139" s="872"/>
      <c r="E139" s="864" t="s">
        <v>6915</v>
      </c>
      <c r="F139" s="865"/>
      <c r="G139" s="124">
        <f>SUM(G135:G138)</f>
        <v>0</v>
      </c>
      <c r="H139" s="124">
        <f>SUM(H135:H138)</f>
        <v>0</v>
      </c>
      <c r="I139" s="107"/>
      <c r="J139" s="124">
        <f>SUM(J135:J138)</f>
        <v>0</v>
      </c>
      <c r="K139" s="600"/>
    </row>
    <row r="140" spans="2:11" ht="20.100000000000001" customHeight="1" x14ac:dyDescent="0.35">
      <c r="B140" s="106"/>
      <c r="C140" s="107"/>
      <c r="D140" s="872"/>
      <c r="E140" s="858" t="s">
        <v>5981</v>
      </c>
      <c r="F140" s="509"/>
      <c r="G140" s="503"/>
      <c r="H140" s="503"/>
      <c r="I140" s="107"/>
      <c r="J140" s="503"/>
      <c r="K140" s="600"/>
    </row>
    <row r="141" spans="2:11" ht="20.100000000000001" customHeight="1" x14ac:dyDescent="0.35">
      <c r="B141" s="106"/>
      <c r="C141" s="107"/>
      <c r="D141" s="872"/>
      <c r="E141" s="859"/>
      <c r="F141" s="508"/>
      <c r="G141" s="503"/>
      <c r="H141" s="503"/>
      <c r="I141" s="107"/>
      <c r="J141" s="503"/>
      <c r="K141" s="600"/>
    </row>
    <row r="142" spans="2:11" ht="20.100000000000001" customHeight="1" x14ac:dyDescent="0.35">
      <c r="B142" s="106"/>
      <c r="C142" s="107"/>
      <c r="D142" s="872"/>
      <c r="E142" s="859"/>
      <c r="F142" s="508"/>
      <c r="G142" s="503"/>
      <c r="H142" s="503"/>
      <c r="I142" s="107"/>
      <c r="J142" s="503"/>
      <c r="K142" s="600"/>
    </row>
    <row r="143" spans="2:11" ht="20.100000000000001" customHeight="1" x14ac:dyDescent="0.35">
      <c r="B143" s="106"/>
      <c r="C143" s="107"/>
      <c r="D143" s="872"/>
      <c r="E143" s="860"/>
      <c r="F143" s="508"/>
      <c r="G143" s="503"/>
      <c r="H143" s="503"/>
      <c r="I143" s="107"/>
      <c r="J143" s="503"/>
      <c r="K143" s="600"/>
    </row>
    <row r="144" spans="2:11" ht="20.100000000000001" customHeight="1" x14ac:dyDescent="0.35">
      <c r="B144" s="106"/>
      <c r="C144" s="107"/>
      <c r="D144" s="872"/>
      <c r="E144" s="864" t="s">
        <v>6916</v>
      </c>
      <c r="F144" s="865"/>
      <c r="G144" s="124">
        <f>SUM(G140:G143)</f>
        <v>0</v>
      </c>
      <c r="H144" s="124">
        <f>SUM(H140:H143)</f>
        <v>0</v>
      </c>
      <c r="I144" s="107"/>
      <c r="J144" s="124">
        <f>SUM(J140:J143)</f>
        <v>0</v>
      </c>
      <c r="K144" s="600"/>
    </row>
    <row r="145" spans="1:33" x14ac:dyDescent="0.35">
      <c r="B145" s="106"/>
      <c r="C145" s="107"/>
      <c r="D145" s="872"/>
      <c r="E145" s="873" t="s">
        <v>5983</v>
      </c>
      <c r="F145" s="874"/>
      <c r="G145" s="124">
        <f>SUM(G122,G134,G139,G144)</f>
        <v>0</v>
      </c>
      <c r="H145" s="124">
        <f>SUM(H122,H134,H139,H144)</f>
        <v>0</v>
      </c>
      <c r="I145" s="107"/>
      <c r="J145" s="124">
        <f>SUM(J122,J134,J139,J144)</f>
        <v>0</v>
      </c>
      <c r="K145" s="600"/>
    </row>
    <row r="146" spans="1:33" ht="6.6" customHeight="1" thickBot="1" x14ac:dyDescent="0.4">
      <c r="B146" s="106"/>
      <c r="C146" s="107"/>
      <c r="D146" s="111"/>
      <c r="E146" s="107"/>
      <c r="F146" s="107"/>
      <c r="G146" s="107"/>
      <c r="I146" s="107"/>
      <c r="J146" s="107"/>
      <c r="K146" s="600"/>
    </row>
    <row r="147" spans="1:33" ht="18" thickBot="1" x14ac:dyDescent="0.4">
      <c r="B147" s="112"/>
      <c r="C147" s="113"/>
      <c r="D147" s="869" t="s">
        <v>5982</v>
      </c>
      <c r="E147" s="870"/>
      <c r="F147" s="871"/>
      <c r="G147" s="125">
        <f>SUM(G105,H145)</f>
        <v>0</v>
      </c>
      <c r="I147" s="605"/>
      <c r="J147" s="125">
        <f>SUM(H105,J145)</f>
        <v>2019075</v>
      </c>
      <c r="K147" s="600"/>
    </row>
    <row r="148" spans="1:33" customFormat="1" ht="20.100000000000001" customHeight="1" x14ac:dyDescent="0.25">
      <c r="I148" s="570"/>
      <c r="K148" s="570"/>
    </row>
    <row r="149" spans="1:33" s="104" customFormat="1" ht="20.100000000000001" customHeight="1" x14ac:dyDescent="0.35">
      <c r="A149"/>
      <c r="B149"/>
      <c r="C149"/>
      <c r="D149"/>
      <c r="E149"/>
      <c r="F149"/>
      <c r="G149"/>
      <c r="H149"/>
      <c r="I149" s="570"/>
      <c r="J149"/>
      <c r="K149" s="570"/>
      <c r="L149"/>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row>
    <row r="155" spans="1:33" x14ac:dyDescent="0.35">
      <c r="G155"/>
      <c r="H155"/>
      <c r="I155" s="570"/>
      <c r="J155"/>
    </row>
    <row r="156" spans="1:33" x14ac:dyDescent="0.35">
      <c r="G156"/>
    </row>
    <row r="157" spans="1:33" x14ac:dyDescent="0.35">
      <c r="G157"/>
    </row>
    <row r="158" spans="1:33" x14ac:dyDescent="0.35">
      <c r="G158"/>
    </row>
    <row r="159" spans="1:33" x14ac:dyDescent="0.35">
      <c r="G159"/>
    </row>
  </sheetData>
  <sheetProtection insertRows="0"/>
  <mergeCells count="36">
    <mergeCell ref="B2:J2"/>
    <mergeCell ref="B3:J3"/>
    <mergeCell ref="B4:J4"/>
    <mergeCell ref="B5:J5"/>
    <mergeCell ref="D18:F18"/>
    <mergeCell ref="D17:F17"/>
    <mergeCell ref="D15:H15"/>
    <mergeCell ref="E140:E143"/>
    <mergeCell ref="E134:F134"/>
    <mergeCell ref="E139:F139"/>
    <mergeCell ref="D147:F147"/>
    <mergeCell ref="D30:D105"/>
    <mergeCell ref="D108:D145"/>
    <mergeCell ref="E145:F145"/>
    <mergeCell ref="E34:F34"/>
    <mergeCell ref="E105:F105"/>
    <mergeCell ref="E144:F144"/>
    <mergeCell ref="E122:F122"/>
    <mergeCell ref="E123:E133"/>
    <mergeCell ref="E39:F39"/>
    <mergeCell ref="E70:F70"/>
    <mergeCell ref="E81:F81"/>
    <mergeCell ref="E94:F94"/>
    <mergeCell ref="M5:N5"/>
    <mergeCell ref="D22:F22"/>
    <mergeCell ref="D26:H26"/>
    <mergeCell ref="D23:E23"/>
    <mergeCell ref="E135:E138"/>
    <mergeCell ref="D19:F19"/>
    <mergeCell ref="D20:F20"/>
    <mergeCell ref="D21:F21"/>
    <mergeCell ref="D28:H28"/>
    <mergeCell ref="E99:F99"/>
    <mergeCell ref="E104:F104"/>
    <mergeCell ref="D107:H107"/>
    <mergeCell ref="E108:E121"/>
  </mergeCells>
  <conditionalFormatting sqref="H12 F12">
    <cfRule type="expression" dxfId="586" priority="2" stopIfTrue="1">
      <formula>IF(LEN(Selected_School_ID)&lt;&gt;11,TRUE,FALSE)</formula>
    </cfRule>
  </conditionalFormatting>
  <conditionalFormatting sqref="O1:XFD33 N34:XFD1048576 K118:XFD118 M1:N5 M7:N7 M22:N33 M9:N19 F140:F143 F135:F138 F123:F133 E122:E1048576 F95:F98 F100:F103 F40:F69 F35:F38 F71:F80 F82:F93 F146:G1048576 H155:M1048576 A1:L33 A107:XFD107 E34:E108 A34:D1048576 F106:F121 H148:H149 I34:M149 A132:F132 A137:F137 G34:H145">
    <cfRule type="expression" dxfId="585" priority="3">
      <formula>IF(CELL("protect",A1)=0,TRUE,FALSE)</formula>
    </cfRule>
  </conditionalFormatting>
  <dataValidations xWindow="526" yWindow="429" count="3">
    <dataValidation type="decimal" allowBlank="1" showErrorMessage="1" errorTitle="Invalid Value" error="Maximumu Numbers of Allowable Value Exceed! " prompt="Please Input Money Value _x000a_from 0 to 10 Billions" sqref="J135:J138 J108:J121 J123:J133 J140:J143 G95:H98 G100:H103 G35:H38 G19:H22 G30:H33 G40:H69 G71:H80 G82:H93 G108:H121 G123:H133 G140:H143 G135:H138">
      <formula1>0</formula1>
      <formula2>1000000000</formula2>
    </dataValidation>
    <dataValidation type="date" operator="lessThanOrEqual" allowBlank="1" showInputMessage="1" showErrorMessage="1" errorTitle="Invalid Date" error="1.Please Entry Current or Old Date_x000a_2.Invalid Date Format" sqref="N10">
      <formula1>TodayDate</formula1>
    </dataValidation>
    <dataValidation type="decimal" allowBlank="1" showInputMessage="1" showErrorMessage="1" errorTitle="Invalid Value" error="Maximumu Numbers of Allowable Value Exceed! " prompt="Please Input Money Value _x000a_from 0 to 10 Billions" sqref="G18:H18">
      <formula1>0</formula1>
      <formula2>1000000000</formula2>
    </dataValidation>
  </dataValidations>
  <pageMargins left="0.25" right="0.25" top="0.75" bottom="0.75" header="0.3" footer="0.3"/>
  <pageSetup paperSize="9" orientation="portrait" r:id="rId1"/>
  <drawing r:id="rId2"/>
  <legacyDrawing r:id="rId3"/>
  <controls>
    <mc:AlternateContent xmlns:mc="http://schemas.openxmlformats.org/markup-compatibility/2006">
      <mc:Choice Requires="x14">
        <control shapeId="11292" r:id="rId4" name="cbo34_AugFormSignPost">
          <controlPr defaultSize="0" autoLine="0" linkedCell="FormPost_34_Aug" listFillRange="FormSignPost_List" r:id="rId5">
            <anchor moveWithCells="1">
              <from>
                <xdr:col>13</xdr:col>
                <xdr:colOff>19050</xdr:colOff>
                <xdr:row>6</xdr:row>
                <xdr:rowOff>171450</xdr:rowOff>
              </from>
              <to>
                <xdr:col>14</xdr:col>
                <xdr:colOff>9525</xdr:colOff>
                <xdr:row>8</xdr:row>
                <xdr:rowOff>152400</xdr:rowOff>
              </to>
            </anchor>
          </controlPr>
        </control>
      </mc:Choice>
      <mc:Fallback>
        <control shapeId="11292" r:id="rId4" name="cbo34_AugFormSignPost"/>
      </mc:Fallback>
    </mc:AlternateContent>
    <mc:AlternateContent xmlns:mc="http://schemas.openxmlformats.org/markup-compatibility/2006">
      <mc:Choice Requires="x14">
        <control shapeId="11293" r:id="rId6" name="cmd_SA4_Aug">
          <controlPr defaultSize="0" autoLine="0" r:id="rId7">
            <anchor moveWithCells="1">
              <from>
                <xdr:col>0</xdr:col>
                <xdr:colOff>200025</xdr:colOff>
                <xdr:row>3</xdr:row>
                <xdr:rowOff>133350</xdr:rowOff>
              </from>
              <to>
                <xdr:col>3</xdr:col>
                <xdr:colOff>114300</xdr:colOff>
                <xdr:row>8</xdr:row>
                <xdr:rowOff>142875</xdr:rowOff>
              </to>
            </anchor>
          </controlPr>
        </control>
      </mc:Choice>
      <mc:Fallback>
        <control shapeId="11293" r:id="rId6" name="cmd_SA4_Aug"/>
      </mc:Fallback>
    </mc:AlternateContent>
    <mc:AlternateContent xmlns:mc="http://schemas.openxmlformats.org/markup-compatibility/2006">
      <mc:Choice Requires="x14">
        <control shapeId="11294" r:id="rId8" name="cmd_SA4_Aug_ClearForm">
          <controlPr defaultSize="0" autoLine="0" r:id="rId9">
            <anchor moveWithCells="1">
              <from>
                <xdr:col>0</xdr:col>
                <xdr:colOff>133350</xdr:colOff>
                <xdr:row>8</xdr:row>
                <xdr:rowOff>161925</xdr:rowOff>
              </from>
              <to>
                <xdr:col>3</xdr:col>
                <xdr:colOff>257175</xdr:colOff>
                <xdr:row>11</xdr:row>
                <xdr:rowOff>180975</xdr:rowOff>
              </to>
            </anchor>
          </controlPr>
        </control>
      </mc:Choice>
      <mc:Fallback>
        <control shapeId="11294" r:id="rId8" name="cmd_SA4_Aug_ClearForm"/>
      </mc:Fallback>
    </mc:AlternateContent>
  </control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4">
    <tabColor rgb="FF00B050"/>
  </sheetPr>
  <dimension ref="A1:AK79"/>
  <sheetViews>
    <sheetView zoomScale="90" zoomScaleNormal="90" workbookViewId="0">
      <selection activeCell="L27" sqref="L27"/>
    </sheetView>
  </sheetViews>
  <sheetFormatPr defaultColWidth="9.140625" defaultRowHeight="24" customHeight="1" x14ac:dyDescent="0.35"/>
  <cols>
    <col min="1" max="1" width="7.7109375" style="104" customWidth="1"/>
    <col min="2" max="2" width="1.5703125" style="104" customWidth="1"/>
    <col min="3" max="3" width="7.42578125" style="104" customWidth="1"/>
    <col min="4" max="4" width="5.7109375" style="104" customWidth="1"/>
    <col min="5" max="5" width="0.42578125" style="104" customWidth="1"/>
    <col min="6" max="6" width="10.7109375" style="104" customWidth="1"/>
    <col min="7" max="7" width="0.42578125" style="104" customWidth="1"/>
    <col min="8" max="8" width="5.7109375" style="105" customWidth="1"/>
    <col min="9" max="9" width="0.42578125" style="105" customWidth="1"/>
    <col min="10" max="10" width="14.140625" style="105" customWidth="1"/>
    <col min="11" max="11" width="30.7109375" style="105" customWidth="1"/>
    <col min="12" max="12" width="19.7109375" style="105" customWidth="1"/>
    <col min="13" max="13" width="6.85546875" style="105" customWidth="1"/>
    <col min="14" max="14" width="9.7109375" style="105" customWidth="1"/>
    <col min="15" max="16" width="12" style="105" customWidth="1"/>
    <col min="17" max="17" width="6.42578125" style="104" customWidth="1"/>
    <col min="18" max="18" width="19.85546875" style="105" customWidth="1"/>
    <col min="19" max="19" width="1.85546875" style="105" customWidth="1"/>
    <col min="20" max="20" width="3.28515625" style="105" customWidth="1"/>
    <col min="21" max="21" width="31.42578125" style="105" customWidth="1"/>
    <col min="22" max="22" width="44.7109375" style="105" customWidth="1"/>
    <col min="23" max="16384" width="9.140625" style="105"/>
  </cols>
  <sheetData>
    <row r="1" spans="1:37" ht="6.95" customHeight="1" thickBot="1" x14ac:dyDescent="0.4">
      <c r="A1" s="118"/>
      <c r="B1" s="522"/>
      <c r="C1" s="522"/>
      <c r="D1" s="522"/>
      <c r="E1" s="522"/>
      <c r="F1" s="522"/>
      <c r="G1" s="522"/>
      <c r="H1" s="522"/>
      <c r="I1" s="522"/>
      <c r="J1" s="522"/>
      <c r="K1" s="522"/>
      <c r="L1" s="522"/>
      <c r="M1" s="522"/>
      <c r="N1" s="522"/>
      <c r="O1" s="522"/>
      <c r="P1" s="522"/>
      <c r="Q1" s="522"/>
      <c r="R1" s="522"/>
      <c r="S1" s="522"/>
      <c r="T1" s="522"/>
      <c r="U1" s="521"/>
    </row>
    <row r="2" spans="1:37" ht="17.25" x14ac:dyDescent="0.35">
      <c r="B2" s="688"/>
      <c r="C2" s="801" t="s">
        <v>2</v>
      </c>
      <c r="D2" s="801"/>
      <c r="E2" s="801"/>
      <c r="F2" s="801"/>
      <c r="G2" s="801"/>
      <c r="H2" s="801"/>
      <c r="I2" s="801"/>
      <c r="J2" s="801"/>
      <c r="K2" s="801"/>
      <c r="L2" s="801"/>
      <c r="M2" s="801"/>
      <c r="N2" s="801"/>
      <c r="O2" s="801"/>
      <c r="P2" s="801"/>
      <c r="Q2" s="801"/>
      <c r="R2" s="801"/>
      <c r="S2" s="687"/>
      <c r="T2" s="521"/>
      <c r="U2" s="521"/>
      <c r="AJ2" s="104"/>
      <c r="AK2" s="104"/>
    </row>
    <row r="3" spans="1:37" ht="17.25" x14ac:dyDescent="0.35">
      <c r="B3" s="686"/>
      <c r="C3" s="787" t="s">
        <v>7063</v>
      </c>
      <c r="D3" s="787"/>
      <c r="E3" s="787"/>
      <c r="F3" s="787"/>
      <c r="G3" s="787"/>
      <c r="H3" s="787"/>
      <c r="I3" s="787"/>
      <c r="J3" s="787"/>
      <c r="K3" s="787"/>
      <c r="L3" s="787"/>
      <c r="M3" s="787"/>
      <c r="N3" s="787"/>
      <c r="O3" s="787"/>
      <c r="P3" s="787"/>
      <c r="Q3" s="787"/>
      <c r="R3" s="787"/>
      <c r="S3" s="520"/>
      <c r="T3" s="521"/>
      <c r="U3" s="521"/>
      <c r="AJ3" s="104"/>
      <c r="AK3" s="104"/>
    </row>
    <row r="4" spans="1:37" ht="17.25" x14ac:dyDescent="0.35">
      <c r="B4" s="345"/>
      <c r="C4" s="787" t="s">
        <v>3</v>
      </c>
      <c r="D4" s="787"/>
      <c r="E4" s="787"/>
      <c r="F4" s="787"/>
      <c r="G4" s="787"/>
      <c r="H4" s="787"/>
      <c r="I4" s="787"/>
      <c r="J4" s="787"/>
      <c r="K4" s="787"/>
      <c r="L4" s="787"/>
      <c r="M4" s="787"/>
      <c r="N4" s="787"/>
      <c r="O4" s="787"/>
      <c r="P4" s="787"/>
      <c r="Q4" s="787"/>
      <c r="R4" s="787"/>
      <c r="S4" s="660"/>
      <c r="AJ4" s="104"/>
      <c r="AK4" s="104"/>
    </row>
    <row r="5" spans="1:37" ht="17.25" x14ac:dyDescent="0.35">
      <c r="B5" s="345"/>
      <c r="C5" s="787" t="s">
        <v>7825</v>
      </c>
      <c r="D5" s="787"/>
      <c r="E5" s="787"/>
      <c r="F5" s="787"/>
      <c r="G5" s="787"/>
      <c r="H5" s="787"/>
      <c r="I5" s="787"/>
      <c r="J5" s="787"/>
      <c r="K5" s="787"/>
      <c r="L5" s="787"/>
      <c r="M5" s="787"/>
      <c r="N5" s="787"/>
      <c r="O5" s="787"/>
      <c r="P5" s="787"/>
      <c r="Q5" s="787"/>
      <c r="R5" s="787"/>
      <c r="S5" s="660"/>
      <c r="U5" s="898" t="s">
        <v>4169</v>
      </c>
      <c r="V5" s="898"/>
      <c r="AJ5" s="104"/>
      <c r="AK5" s="104"/>
    </row>
    <row r="6" spans="1:37" ht="5.0999999999999996" customHeight="1" x14ac:dyDescent="0.35">
      <c r="B6" s="345"/>
      <c r="C6" s="121"/>
      <c r="D6" s="121"/>
      <c r="E6" s="121"/>
      <c r="F6" s="121"/>
      <c r="G6" s="121"/>
      <c r="H6" s="8"/>
      <c r="I6" s="8"/>
      <c r="J6" s="658"/>
      <c r="K6" s="658"/>
      <c r="L6" s="121"/>
      <c r="M6" s="658"/>
      <c r="N6" s="658"/>
      <c r="O6" s="107"/>
      <c r="P6" s="107"/>
      <c r="Q6" s="121"/>
      <c r="R6" s="107"/>
      <c r="S6" s="660"/>
      <c r="U6" s="322"/>
      <c r="V6" s="322"/>
      <c r="AJ6" s="104"/>
      <c r="AK6" s="104"/>
    </row>
    <row r="7" spans="1:37" ht="17.25" x14ac:dyDescent="0.35">
      <c r="B7" s="345"/>
      <c r="D7" s="105"/>
      <c r="E7" s="105"/>
      <c r="F7" s="212"/>
      <c r="G7" s="212" t="s">
        <v>5</v>
      </c>
      <c r="H7" s="899" t="str">
        <f>AcademicYear_Name</f>
        <v>2013-2014</v>
      </c>
      <c r="I7" s="900"/>
      <c r="J7" s="900"/>
      <c r="K7" s="901"/>
      <c r="N7" s="212" t="s">
        <v>6946</v>
      </c>
      <c r="O7" s="899" t="str">
        <f>"Jul " &amp; Academic_Start_Year</f>
        <v>Jul 2013</v>
      </c>
      <c r="P7" s="900"/>
      <c r="Q7" s="900"/>
      <c r="R7" s="901"/>
      <c r="S7" s="660"/>
      <c r="U7" s="685" t="s">
        <v>4170</v>
      </c>
      <c r="V7" s="684" t="str">
        <f>FormSignedName_31</f>
        <v>ငွေဝင်း</v>
      </c>
      <c r="AJ7" s="104"/>
      <c r="AK7" s="104"/>
    </row>
    <row r="8" spans="1:37" ht="5.0999999999999996" customHeight="1" x14ac:dyDescent="0.35">
      <c r="B8" s="345"/>
      <c r="D8" s="105"/>
      <c r="E8" s="105"/>
      <c r="F8" s="659"/>
      <c r="G8" s="659"/>
      <c r="H8" s="666"/>
      <c r="I8" s="666"/>
      <c r="J8" s="666"/>
      <c r="K8" s="666"/>
      <c r="N8" s="659"/>
      <c r="O8" s="666"/>
      <c r="P8" s="666"/>
      <c r="Q8" s="666"/>
      <c r="R8" s="666"/>
      <c r="S8" s="660"/>
      <c r="U8" s="322"/>
      <c r="V8" s="511"/>
      <c r="AJ8" s="104"/>
      <c r="AK8" s="104"/>
    </row>
    <row r="9" spans="1:37" ht="17.25" x14ac:dyDescent="0.35">
      <c r="B9" s="345"/>
      <c r="D9" s="105"/>
      <c r="E9" s="105"/>
      <c r="F9" s="212"/>
      <c r="G9" s="212" t="s">
        <v>4</v>
      </c>
      <c r="H9" s="788" t="str">
        <f>Township_Name_EN</f>
        <v>Paung</v>
      </c>
      <c r="I9" s="902"/>
      <c r="J9" s="902"/>
      <c r="K9" s="789"/>
      <c r="N9" s="212" t="s">
        <v>6</v>
      </c>
      <c r="O9" s="788" t="str">
        <f>StateRegion_Name_EN</f>
        <v>Mon</v>
      </c>
      <c r="P9" s="902"/>
      <c r="Q9" s="902"/>
      <c r="R9" s="789"/>
      <c r="S9" s="90"/>
      <c r="U9" s="683" t="s">
        <v>4171</v>
      </c>
      <c r="V9" s="684">
        <v>7</v>
      </c>
      <c r="AJ9" s="104"/>
      <c r="AK9" s="104"/>
    </row>
    <row r="10" spans="1:37" ht="17.25" x14ac:dyDescent="0.35">
      <c r="B10" s="345"/>
      <c r="D10" s="105"/>
      <c r="E10" s="105"/>
      <c r="F10" s="215"/>
      <c r="G10" s="215" t="s">
        <v>8</v>
      </c>
      <c r="H10" s="808" t="str">
        <f>Township_Name_MM</f>
        <v>ပေါင်</v>
      </c>
      <c r="I10" s="809"/>
      <c r="J10" s="809"/>
      <c r="K10" s="810"/>
      <c r="N10" s="215" t="s">
        <v>7</v>
      </c>
      <c r="O10" s="808" t="str">
        <f>StateRegion_Name_MM</f>
        <v>မွန်ပြည်နယ်</v>
      </c>
      <c r="P10" s="809"/>
      <c r="Q10" s="809"/>
      <c r="R10" s="810"/>
      <c r="S10" s="90"/>
      <c r="U10" s="683" t="s">
        <v>4172</v>
      </c>
      <c r="V10" s="615">
        <v>41768</v>
      </c>
      <c r="Y10" s="668"/>
      <c r="AJ10" s="104"/>
      <c r="AK10" s="104"/>
    </row>
    <row r="11" spans="1:37" ht="5.0999999999999996" customHeight="1" x14ac:dyDescent="0.35">
      <c r="B11" s="345"/>
      <c r="C11" s="121"/>
      <c r="D11" s="88"/>
      <c r="E11" s="88"/>
      <c r="F11" s="177"/>
      <c r="G11" s="177"/>
      <c r="H11" s="177"/>
      <c r="I11" s="177"/>
      <c r="L11" s="88"/>
      <c r="M11" s="177"/>
      <c r="N11" s="177"/>
      <c r="O11" s="177"/>
      <c r="P11" s="177"/>
      <c r="S11" s="90"/>
      <c r="V11" s="511"/>
      <c r="Y11" s="668"/>
      <c r="AJ11" s="104"/>
      <c r="AK11" s="104"/>
    </row>
    <row r="12" spans="1:37" ht="17.25" x14ac:dyDescent="0.35">
      <c r="B12" s="345"/>
      <c r="C12" s="121"/>
      <c r="D12" s="657"/>
      <c r="E12" s="656" t="s">
        <v>134</v>
      </c>
      <c r="F12" s="896" t="str">
        <f>CLEAN(Selected_School_ID)</f>
        <v>11008018001</v>
      </c>
      <c r="G12" s="897"/>
      <c r="H12" s="897"/>
      <c r="I12" s="897"/>
      <c r="J12" s="897"/>
      <c r="K12" s="656" t="s">
        <v>135</v>
      </c>
      <c r="L12" s="891" t="str">
        <f>CLEAN(Selected_School_Name)</f>
        <v>အ.ထ.က ရင်ငြိမ်</v>
      </c>
      <c r="M12" s="892"/>
      <c r="N12" s="892"/>
      <c r="O12" s="892"/>
      <c r="P12" s="892"/>
      <c r="Q12" s="892"/>
      <c r="R12" s="893"/>
      <c r="S12" s="108"/>
      <c r="V12" s="511"/>
      <c r="Y12" s="668"/>
      <c r="AJ12" s="104"/>
      <c r="AK12" s="104"/>
    </row>
    <row r="13" spans="1:37" ht="5.0999999999999996" customHeight="1" x14ac:dyDescent="0.35">
      <c r="B13" s="345"/>
      <c r="C13" s="96"/>
      <c r="D13" s="96"/>
      <c r="E13" s="96"/>
      <c r="F13" s="96"/>
      <c r="G13" s="96"/>
      <c r="H13" s="96"/>
      <c r="I13" s="96"/>
      <c r="J13" s="96"/>
      <c r="K13" s="96"/>
      <c r="L13" s="96"/>
      <c r="M13" s="96"/>
      <c r="N13" s="96"/>
      <c r="O13" s="343"/>
      <c r="P13" s="343"/>
      <c r="Q13" s="344"/>
      <c r="R13" s="343"/>
      <c r="S13" s="100"/>
      <c r="V13" s="511"/>
      <c r="Y13" s="668"/>
      <c r="AJ13" s="104"/>
      <c r="AK13" s="104"/>
    </row>
    <row r="14" spans="1:37" ht="7.15" customHeight="1" x14ac:dyDescent="0.35">
      <c r="B14" s="345"/>
      <c r="C14" s="107"/>
      <c r="D14" s="107"/>
      <c r="E14" s="107"/>
      <c r="F14" s="107"/>
      <c r="G14" s="107"/>
      <c r="H14" s="107"/>
      <c r="I14" s="107"/>
      <c r="J14" s="107"/>
      <c r="K14" s="107"/>
      <c r="L14" s="107"/>
      <c r="M14" s="107"/>
      <c r="N14" s="107"/>
      <c r="O14" s="107"/>
      <c r="P14" s="107"/>
      <c r="Q14" s="107"/>
      <c r="R14" s="107"/>
      <c r="S14" s="108"/>
      <c r="V14" s="513"/>
      <c r="Y14" s="668"/>
    </row>
    <row r="15" spans="1:37" s="104" customFormat="1" ht="6.75" customHeight="1" x14ac:dyDescent="0.35">
      <c r="A15" s="679"/>
      <c r="B15" s="345"/>
      <c r="C15" s="121"/>
      <c r="D15" s="121"/>
      <c r="E15" s="121"/>
      <c r="F15" s="121"/>
      <c r="G15" s="121"/>
      <c r="H15" s="121"/>
      <c r="I15" s="121"/>
      <c r="J15" s="682"/>
      <c r="K15" s="682"/>
      <c r="L15" s="682"/>
      <c r="M15" s="682"/>
      <c r="N15" s="682"/>
      <c r="O15" s="121"/>
      <c r="P15" s="121"/>
      <c r="Q15" s="682"/>
      <c r="R15" s="682"/>
      <c r="S15" s="681"/>
      <c r="T15" s="680"/>
      <c r="U15" s="680"/>
      <c r="V15" s="498"/>
      <c r="Y15" s="668"/>
    </row>
    <row r="16" spans="1:37" s="104" customFormat="1" ht="31.5" customHeight="1" x14ac:dyDescent="0.35">
      <c r="A16" s="679"/>
      <c r="B16" s="345"/>
      <c r="C16" s="894" t="s">
        <v>7824</v>
      </c>
      <c r="D16" s="894"/>
      <c r="E16" s="894"/>
      <c r="F16" s="894"/>
      <c r="G16" s="894"/>
      <c r="H16" s="894"/>
      <c r="I16" s="894"/>
      <c r="J16" s="895"/>
      <c r="K16" s="512">
        <v>63</v>
      </c>
      <c r="M16" s="682"/>
      <c r="O16" s="121"/>
      <c r="P16" s="121"/>
      <c r="Q16" s="682"/>
      <c r="R16" s="682"/>
      <c r="S16" s="681"/>
      <c r="T16" s="680"/>
      <c r="U16" s="680"/>
      <c r="V16" s="498"/>
      <c r="X16" s="668"/>
      <c r="Y16" s="668"/>
      <c r="Z16" s="668"/>
    </row>
    <row r="17" spans="1:28" s="104" customFormat="1" ht="5.25" customHeight="1" x14ac:dyDescent="0.35">
      <c r="A17" s="679"/>
      <c r="B17" s="345"/>
      <c r="C17" s="121"/>
      <c r="D17" s="121"/>
      <c r="E17" s="121"/>
      <c r="F17" s="121"/>
      <c r="G17" s="121"/>
      <c r="H17" s="121"/>
      <c r="I17" s="344"/>
      <c r="J17" s="344"/>
      <c r="K17" s="344"/>
      <c r="L17" s="344"/>
      <c r="M17" s="344"/>
      <c r="N17" s="344"/>
      <c r="O17" s="344"/>
      <c r="P17" s="344"/>
      <c r="Q17" s="344"/>
      <c r="R17" s="344"/>
      <c r="S17" s="600"/>
      <c r="V17" s="498"/>
      <c r="X17" s="668"/>
      <c r="Y17" s="668"/>
      <c r="Z17" s="668"/>
    </row>
    <row r="18" spans="1:28" s="669" customFormat="1" ht="24" customHeight="1" x14ac:dyDescent="0.25">
      <c r="A18" s="341"/>
      <c r="B18" s="350"/>
      <c r="C18" s="665"/>
      <c r="D18" s="665"/>
      <c r="E18" s="665"/>
      <c r="F18" s="665"/>
      <c r="G18" s="665"/>
      <c r="H18" s="884" t="s">
        <v>6726</v>
      </c>
      <c r="I18" s="885"/>
      <c r="J18" s="885"/>
      <c r="K18" s="886"/>
      <c r="L18" s="678"/>
      <c r="M18" s="890" t="s">
        <v>6725</v>
      </c>
      <c r="N18" s="890"/>
      <c r="O18" s="890"/>
      <c r="P18" s="890"/>
      <c r="Q18" s="890"/>
      <c r="R18" s="677" t="s">
        <v>6728</v>
      </c>
      <c r="S18" s="670"/>
      <c r="V18" s="673"/>
      <c r="X18" s="668"/>
      <c r="Y18" s="668"/>
      <c r="Z18" s="668"/>
      <c r="AA18" s="339"/>
      <c r="AB18" s="339"/>
    </row>
    <row r="19" spans="1:28" s="669" customFormat="1" ht="12.75" customHeight="1" x14ac:dyDescent="0.25">
      <c r="A19" s="341"/>
      <c r="B19" s="350"/>
      <c r="C19" s="665"/>
      <c r="D19" s="665"/>
      <c r="E19" s="676"/>
      <c r="F19" s="676"/>
      <c r="G19" s="676"/>
      <c r="H19" s="887"/>
      <c r="I19" s="888"/>
      <c r="J19" s="888"/>
      <c r="K19" s="889"/>
      <c r="L19" s="675"/>
      <c r="M19" s="674">
        <v>1</v>
      </c>
      <c r="N19" s="674">
        <v>2</v>
      </c>
      <c r="O19" s="674">
        <v>3</v>
      </c>
      <c r="P19" s="674"/>
      <c r="Q19" s="674">
        <v>4</v>
      </c>
      <c r="R19" s="674">
        <v>5</v>
      </c>
      <c r="S19" s="670"/>
      <c r="V19" s="673"/>
      <c r="X19" s="668"/>
      <c r="Y19" s="668"/>
      <c r="Z19" s="668"/>
      <c r="AA19" s="339"/>
      <c r="AB19" s="339"/>
    </row>
    <row r="20" spans="1:28" s="669" customFormat="1" ht="25.5" customHeight="1" x14ac:dyDescent="0.25">
      <c r="A20" s="341"/>
      <c r="B20" s="350"/>
      <c r="C20" s="356" t="s">
        <v>6947</v>
      </c>
      <c r="D20" s="357" t="s">
        <v>7048</v>
      </c>
      <c r="E20" s="599" t="s">
        <v>7047</v>
      </c>
      <c r="F20" s="357" t="s">
        <v>7072</v>
      </c>
      <c r="G20" s="599" t="s">
        <v>7046</v>
      </c>
      <c r="H20" s="357" t="s">
        <v>6727</v>
      </c>
      <c r="I20" s="599" t="s">
        <v>4670</v>
      </c>
      <c r="J20" s="357" t="s">
        <v>6902</v>
      </c>
      <c r="K20" s="357" t="s">
        <v>7058</v>
      </c>
      <c r="L20" s="357" t="s">
        <v>6901</v>
      </c>
      <c r="M20" s="357" t="s">
        <v>7059</v>
      </c>
      <c r="N20" s="357" t="s">
        <v>7060</v>
      </c>
      <c r="O20" s="357" t="s">
        <v>7061</v>
      </c>
      <c r="P20" s="357" t="s">
        <v>7073</v>
      </c>
      <c r="Q20" s="357" t="s">
        <v>7062</v>
      </c>
      <c r="R20" s="358" t="s">
        <v>7820</v>
      </c>
      <c r="S20" s="670"/>
      <c r="U20" s="668"/>
      <c r="V20" s="672"/>
      <c r="W20" s="668"/>
      <c r="Z20" s="668"/>
      <c r="AA20" s="339"/>
    </row>
    <row r="21" spans="1:28" s="669" customFormat="1" ht="24" customHeight="1" x14ac:dyDescent="0.25">
      <c r="A21" s="402" t="s">
        <v>7823</v>
      </c>
      <c r="B21" s="350"/>
      <c r="C21" s="662">
        <f t="shared" ref="C21:C40" si="0">IFERROR(C20+1,1)</f>
        <v>1</v>
      </c>
      <c r="D21" s="595">
        <v>10</v>
      </c>
      <c r="E21" s="661" t="str">
        <f>CLEAN(IFERROR(INDEX(NRCState_List,MATCH(tblTQ_Jul[[#This Row],[State
ID]],NRCState_ID,0),2),""))</f>
        <v xml:space="preserve">Mon </v>
      </c>
      <c r="F21" s="612" t="s">
        <v>7834</v>
      </c>
      <c r="G21"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1" s="596" t="s">
        <v>7026</v>
      </c>
      <c r="I21" s="661" t="str">
        <f>CLEAN(IFERROR(INDEX(NRCType_List,MATCH(tblTQ_Jul[[#This Row],[ID Type]],NRCType_Code,0),1),""))</f>
        <v>1</v>
      </c>
      <c r="J21" s="663" t="s">
        <v>7836</v>
      </c>
      <c r="K21" s="667" t="str">
        <f>tblTQ_Jul[[#This Row],[State
ID]] &amp; "/" &amp; tblTQ_Jul[[#This Row],[TS
Symbol]] &amp;CLEAN(IFERROR( " (" &amp; INDEX(NRCType_List,MATCH($H21,NRCType_Code,0),4)&amp;  ") ","")) &amp; tblTQ_Jul[[#This Row],[NRC/Passport
No]]</f>
        <v>10/ပမန (နိုင်) 030552</v>
      </c>
      <c r="L21" s="655" t="str">
        <f>tblTQ_Jul[[#This Row],[State
ID]]&amp;tblTQ_Jul[[#This Row],[TS
ID]]&amp;tblTQ_Jul[[#This Row],[ID]]&amp;tblTQ_Jul[[#This Row],[NRC/Passport
No]]</f>
        <v>102226211030552</v>
      </c>
      <c r="M21" s="601"/>
      <c r="N21" s="601">
        <v>1</v>
      </c>
      <c r="O21" s="601"/>
      <c r="P21" s="601"/>
      <c r="Q21" s="667">
        <f t="shared" ref="Q21:Q40" si="1">SUM($M21:$P21)</f>
        <v>1</v>
      </c>
      <c r="R21" s="671">
        <f>SchoolOpenDays_Feb-tblTQ_Jul[[#This Row],[Total 
Leave]]</f>
        <v>62</v>
      </c>
      <c r="S21" s="670"/>
      <c r="U21" s="668"/>
      <c r="V21" s="672"/>
      <c r="W21" s="668"/>
      <c r="Z21" s="339"/>
      <c r="AA21" s="339"/>
    </row>
    <row r="22" spans="1:28" s="669" customFormat="1" ht="24" customHeight="1" x14ac:dyDescent="0.25">
      <c r="A22" s="341"/>
      <c r="B22" s="350"/>
      <c r="C22" s="662">
        <f t="shared" si="0"/>
        <v>2</v>
      </c>
      <c r="D22" s="595">
        <v>10</v>
      </c>
      <c r="E22" s="661" t="str">
        <f>CLEAN(IFERROR(INDEX(NRCState_List,MATCH(tblTQ_Jul[[#This Row],[State
ID]],NRCState_ID,0),2),""))</f>
        <v xml:space="preserve">Mon </v>
      </c>
      <c r="F22" s="612" t="s">
        <v>7834</v>
      </c>
      <c r="G22"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2" s="596" t="s">
        <v>7026</v>
      </c>
      <c r="I22" s="661" t="str">
        <f>CLEAN(IFERROR(INDEX(NRCType_List,MATCH(tblTQ_Jul[[#This Row],[ID Type]],NRCType_Code,0),1),""))</f>
        <v>1</v>
      </c>
      <c r="J22" s="663" t="s">
        <v>7837</v>
      </c>
      <c r="K22" s="667" t="str">
        <f>tblTQ_Jul[[#This Row],[State
ID]] &amp; "/" &amp; tblTQ_Jul[[#This Row],[TS
Symbol]] &amp;CLEAN(IFERROR( " (" &amp; INDEX(NRCType_List,MATCH($H22,NRCType_Code,0),4)&amp;  ") ","")) &amp; tblTQ_Jul[[#This Row],[NRC/Passport
No]]</f>
        <v>10/ပမန (နိုင်) 030979</v>
      </c>
      <c r="L22" s="655" t="str">
        <f>tblTQ_Jul[[#This Row],[State
ID]]&amp;tblTQ_Jul[[#This Row],[TS
ID]]&amp;tblTQ_Jul[[#This Row],[ID]]&amp;tblTQ_Jul[[#This Row],[NRC/Passport
No]]</f>
        <v>102226211030979</v>
      </c>
      <c r="M22" s="601"/>
      <c r="N22" s="601">
        <v>1</v>
      </c>
      <c r="O22" s="601"/>
      <c r="P22" s="601"/>
      <c r="Q22" s="667">
        <f t="shared" si="1"/>
        <v>1</v>
      </c>
      <c r="R22" s="671">
        <f>SchoolOpenDays_Feb-tblTQ_Jul[[#This Row],[Total 
Leave]]</f>
        <v>62</v>
      </c>
      <c r="S22" s="670"/>
      <c r="U22" s="668"/>
      <c r="V22" s="668"/>
      <c r="W22" s="668"/>
      <c r="Z22" s="339"/>
      <c r="AA22" s="339"/>
    </row>
    <row r="23" spans="1:28" s="669" customFormat="1" ht="24" customHeight="1" x14ac:dyDescent="0.25">
      <c r="A23" s="341"/>
      <c r="B23" s="350"/>
      <c r="C23" s="662">
        <f t="shared" si="0"/>
        <v>3</v>
      </c>
      <c r="D23" s="595">
        <v>10</v>
      </c>
      <c r="E23" s="661" t="str">
        <f>CLEAN(IFERROR(INDEX(NRCState_List,MATCH(tblTQ_Jul[[#This Row],[State
ID]],NRCState_ID,0),2),""))</f>
        <v xml:space="preserve">Mon </v>
      </c>
      <c r="F23" s="612" t="s">
        <v>7834</v>
      </c>
      <c r="G23"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3" s="596" t="s">
        <v>7026</v>
      </c>
      <c r="I23" s="661" t="str">
        <f>CLEAN(IFERROR(INDEX(NRCType_List,MATCH(tblTQ_Jul[[#This Row],[ID Type]],NRCType_Code,0),1),""))</f>
        <v>1</v>
      </c>
      <c r="J23" s="663" t="s">
        <v>7838</v>
      </c>
      <c r="K23" s="667" t="str">
        <f>tblTQ_Jul[[#This Row],[State
ID]] &amp; "/" &amp; tblTQ_Jul[[#This Row],[TS
Symbol]] &amp;CLEAN(IFERROR( " (" &amp; INDEX(NRCType_List,MATCH($H23,NRCType_Code,0),4)&amp;  ") ","")) &amp; tblTQ_Jul[[#This Row],[NRC/Passport
No]]</f>
        <v>10/ပမန (နိုင်) 135754</v>
      </c>
      <c r="L23" s="655" t="str">
        <f>tblTQ_Jul[[#This Row],[State
ID]]&amp;tblTQ_Jul[[#This Row],[TS
ID]]&amp;tblTQ_Jul[[#This Row],[ID]]&amp;tblTQ_Jul[[#This Row],[NRC/Passport
No]]</f>
        <v>102226211135754</v>
      </c>
      <c r="M23" s="601"/>
      <c r="N23" s="601"/>
      <c r="O23" s="601"/>
      <c r="P23" s="601"/>
      <c r="Q23" s="667">
        <f t="shared" si="1"/>
        <v>0</v>
      </c>
      <c r="R23" s="671">
        <f>SchoolOpenDays_Feb-tblTQ_Jul[[#This Row],[Total 
Leave]]</f>
        <v>63</v>
      </c>
      <c r="S23" s="670"/>
      <c r="U23" s="668"/>
      <c r="V23" s="668"/>
      <c r="W23" s="668"/>
      <c r="Z23" s="339"/>
      <c r="AA23" s="339"/>
    </row>
    <row r="24" spans="1:28" s="669" customFormat="1" ht="24" customHeight="1" x14ac:dyDescent="0.25">
      <c r="A24" s="341"/>
      <c r="B24" s="350"/>
      <c r="C24" s="662">
        <f t="shared" si="0"/>
        <v>4</v>
      </c>
      <c r="D24" s="595">
        <v>10</v>
      </c>
      <c r="E24" s="661" t="str">
        <f>CLEAN(IFERROR(INDEX(NRCState_List,MATCH(tblTQ_Jul[[#This Row],[State
ID]],NRCState_ID,0),2),""))</f>
        <v xml:space="preserve">Mon </v>
      </c>
      <c r="F24" s="612" t="s">
        <v>7834</v>
      </c>
      <c r="G24"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4" s="596" t="s">
        <v>7026</v>
      </c>
      <c r="I24" s="661" t="str">
        <f>CLEAN(IFERROR(INDEX(NRCType_List,MATCH(tblTQ_Jul[[#This Row],[ID Type]],NRCType_Code,0),1),""))</f>
        <v>1</v>
      </c>
      <c r="J24" s="663" t="s">
        <v>7853</v>
      </c>
      <c r="K24" s="667" t="str">
        <f>tblTQ_Jul[[#This Row],[State
ID]] &amp; "/" &amp; tblTQ_Jul[[#This Row],[TS
Symbol]] &amp;CLEAN(IFERROR( " (" &amp; INDEX(NRCType_List,MATCH($H24,NRCType_Code,0),4)&amp;  ") ","")) &amp; tblTQ_Jul[[#This Row],[NRC/Passport
No]]</f>
        <v>10/ပမန (နိုင်) 031075</v>
      </c>
      <c r="L24" s="655" t="str">
        <f>tblTQ_Jul[[#This Row],[State
ID]]&amp;tblTQ_Jul[[#This Row],[TS
ID]]&amp;tblTQ_Jul[[#This Row],[ID]]&amp;tblTQ_Jul[[#This Row],[NRC/Passport
No]]</f>
        <v>102226211031075</v>
      </c>
      <c r="M24" s="601"/>
      <c r="N24" s="601">
        <v>2</v>
      </c>
      <c r="O24" s="601"/>
      <c r="P24" s="601"/>
      <c r="Q24" s="667">
        <f t="shared" si="1"/>
        <v>2</v>
      </c>
      <c r="R24" s="671">
        <f>SchoolOpenDays_Feb-tblTQ_Jul[[#This Row],[Total 
Leave]]</f>
        <v>61</v>
      </c>
      <c r="S24" s="670"/>
      <c r="U24" s="668"/>
      <c r="V24" s="668"/>
      <c r="W24" s="668"/>
      <c r="X24" s="339"/>
      <c r="Y24" s="339"/>
      <c r="Z24" s="339"/>
      <c r="AA24" s="339"/>
      <c r="AB24" s="339"/>
    </row>
    <row r="25" spans="1:28" s="669" customFormat="1" ht="24" customHeight="1" x14ac:dyDescent="0.25">
      <c r="A25" s="341"/>
      <c r="B25" s="350"/>
      <c r="C25" s="662">
        <f t="shared" si="0"/>
        <v>5</v>
      </c>
      <c r="D25" s="595">
        <v>10</v>
      </c>
      <c r="E25" s="661" t="str">
        <f>CLEAN(IFERROR(INDEX(NRCState_List,MATCH(tblTQ_Jul[[#This Row],[State
ID]],NRCState_ID,0),2),""))</f>
        <v xml:space="preserve">Mon </v>
      </c>
      <c r="F25" s="612" t="s">
        <v>7834</v>
      </c>
      <c r="G25"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5" s="596" t="s">
        <v>7026</v>
      </c>
      <c r="I25" s="661" t="str">
        <f>CLEAN(IFERROR(INDEX(NRCType_List,MATCH(tblTQ_Jul[[#This Row],[ID Type]],NRCType_Code,0),1),""))</f>
        <v>1</v>
      </c>
      <c r="J25" s="663" t="s">
        <v>7839</v>
      </c>
      <c r="K25" s="667" t="str">
        <f>tblTQ_Jul[[#This Row],[State
ID]] &amp; "/" &amp; tblTQ_Jul[[#This Row],[TS
Symbol]] &amp;CLEAN(IFERROR( " (" &amp; INDEX(NRCType_List,MATCH($H25,NRCType_Code,0),4)&amp;  ") ","")) &amp; tblTQ_Jul[[#This Row],[NRC/Passport
No]]</f>
        <v>10/ပမန (နိုင်) 031065</v>
      </c>
      <c r="L25" s="655" t="str">
        <f>tblTQ_Jul[[#This Row],[State
ID]]&amp;tblTQ_Jul[[#This Row],[TS
ID]]&amp;tblTQ_Jul[[#This Row],[ID]]&amp;tblTQ_Jul[[#This Row],[NRC/Passport
No]]</f>
        <v>102226211031065</v>
      </c>
      <c r="M25" s="601"/>
      <c r="N25" s="601"/>
      <c r="O25" s="601"/>
      <c r="P25" s="601"/>
      <c r="Q25" s="667">
        <f t="shared" si="1"/>
        <v>0</v>
      </c>
      <c r="R25" s="671">
        <f>SchoolOpenDays_Feb-tblTQ_Jul[[#This Row],[Total 
Leave]]</f>
        <v>63</v>
      </c>
      <c r="S25" s="670"/>
      <c r="U25" s="668"/>
      <c r="V25" s="668"/>
      <c r="W25" s="668"/>
      <c r="X25" s="339"/>
      <c r="Y25" s="339"/>
      <c r="Z25" s="339"/>
      <c r="AA25" s="339"/>
      <c r="AB25" s="339"/>
    </row>
    <row r="26" spans="1:28" s="669" customFormat="1" ht="24" customHeight="1" x14ac:dyDescent="0.25">
      <c r="A26" s="341"/>
      <c r="B26" s="350"/>
      <c r="C26" s="662">
        <f t="shared" si="0"/>
        <v>6</v>
      </c>
      <c r="D26" s="595">
        <v>10</v>
      </c>
      <c r="E26" s="661" t="str">
        <f>CLEAN(IFERROR(INDEX(NRCState_List,MATCH(tblTQ_Jul[[#This Row],[State
ID]],NRCState_ID,0),2),""))</f>
        <v xml:space="preserve">Mon </v>
      </c>
      <c r="F26" s="612" t="s">
        <v>7834</v>
      </c>
      <c r="G26"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6" s="596" t="s">
        <v>7026</v>
      </c>
      <c r="I26" s="661" t="str">
        <f>CLEAN(IFERROR(INDEX(NRCType_List,MATCH(tblTQ_Jul[[#This Row],[ID Type]],NRCType_Code,0),1),""))</f>
        <v>1</v>
      </c>
      <c r="J26" s="663" t="s">
        <v>7840</v>
      </c>
      <c r="K26" s="667" t="str">
        <f>tblTQ_Jul[[#This Row],[State
ID]] &amp; "/" &amp; tblTQ_Jul[[#This Row],[TS
Symbol]] &amp;CLEAN(IFERROR( " (" &amp; INDEX(NRCType_List,MATCH($H26,NRCType_Code,0),4)&amp;  ") ","")) &amp; tblTQ_Jul[[#This Row],[NRC/Passport
No]]</f>
        <v>10/ပမန (နိုင်) 035362</v>
      </c>
      <c r="L26" s="655">
        <v>102226211035362</v>
      </c>
      <c r="M26" s="601"/>
      <c r="N26" s="601">
        <v>2</v>
      </c>
      <c r="O26" s="601"/>
      <c r="P26" s="601"/>
      <c r="Q26" s="667">
        <f t="shared" si="1"/>
        <v>2</v>
      </c>
      <c r="R26" s="671">
        <f>SchoolOpenDays_Feb-tblTQ_Jul[[#This Row],[Total 
Leave]]</f>
        <v>61</v>
      </c>
      <c r="S26" s="670"/>
      <c r="U26" s="668"/>
      <c r="V26" s="668"/>
      <c r="W26" s="668"/>
      <c r="X26" s="339"/>
      <c r="Y26" s="339"/>
      <c r="Z26" s="339"/>
      <c r="AA26" s="339"/>
      <c r="AB26" s="339"/>
    </row>
    <row r="27" spans="1:28" s="669" customFormat="1" ht="24" customHeight="1" x14ac:dyDescent="0.25">
      <c r="A27" s="341"/>
      <c r="B27" s="350"/>
      <c r="C27" s="662">
        <f t="shared" si="0"/>
        <v>7</v>
      </c>
      <c r="D27" s="595">
        <v>10</v>
      </c>
      <c r="E27" s="661" t="str">
        <f>CLEAN(IFERROR(INDEX(NRCState_List,MATCH(tblTQ_Jul[[#This Row],[State
ID]],NRCState_ID,0),2),""))</f>
        <v xml:space="preserve">Mon </v>
      </c>
      <c r="F27" s="612" t="s">
        <v>7834</v>
      </c>
      <c r="G27"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7" s="596" t="s">
        <v>7026</v>
      </c>
      <c r="I27" s="661" t="str">
        <f>CLEAN(IFERROR(INDEX(NRCType_List,MATCH(tblTQ_Jul[[#This Row],[ID Type]],NRCType_Code,0),1),""))</f>
        <v>1</v>
      </c>
      <c r="J27" s="663" t="s">
        <v>7841</v>
      </c>
      <c r="K27" s="667" t="str">
        <f>tblTQ_Jul[[#This Row],[State
ID]] &amp; "/" &amp; tblTQ_Jul[[#This Row],[TS
Symbol]] &amp;CLEAN(IFERROR( " (" &amp; INDEX(NRCType_List,MATCH($H27,NRCType_Code,0),4)&amp;  ") ","")) &amp; tblTQ_Jul[[#This Row],[NRC/Passport
No]]</f>
        <v>10/ပမန (နိုင်) 094980</v>
      </c>
      <c r="L27" s="655"/>
      <c r="M27" s="601"/>
      <c r="N27" s="601">
        <v>2</v>
      </c>
      <c r="O27" s="601"/>
      <c r="P27" s="601"/>
      <c r="Q27" s="667">
        <f t="shared" si="1"/>
        <v>2</v>
      </c>
      <c r="R27" s="671">
        <f>SchoolOpenDays_Feb-tblTQ_Jul[[#This Row],[Total 
Leave]]</f>
        <v>61</v>
      </c>
      <c r="S27" s="670"/>
      <c r="U27" s="668"/>
      <c r="V27" s="668"/>
      <c r="W27" s="668"/>
      <c r="X27" s="339"/>
      <c r="Y27" s="339"/>
      <c r="Z27" s="339"/>
      <c r="AA27" s="339"/>
      <c r="AB27" s="339"/>
    </row>
    <row r="28" spans="1:28" s="669" customFormat="1" ht="24" customHeight="1" x14ac:dyDescent="0.25">
      <c r="A28" s="341"/>
      <c r="B28" s="350"/>
      <c r="C28" s="662">
        <f t="shared" si="0"/>
        <v>8</v>
      </c>
      <c r="D28" s="595">
        <v>10</v>
      </c>
      <c r="E28" s="661" t="str">
        <f>CLEAN(IFERROR(INDEX(NRCState_List,MATCH(tblTQ_Jul[[#This Row],[State
ID]],NRCState_ID,0),2),""))</f>
        <v xml:space="preserve">Mon </v>
      </c>
      <c r="F28" s="612" t="s">
        <v>7834</v>
      </c>
      <c r="G28"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28" s="596" t="s">
        <v>7026</v>
      </c>
      <c r="I28" s="661" t="str">
        <f>CLEAN(IFERROR(INDEX(NRCType_List,MATCH(tblTQ_Jul[[#This Row],[ID Type]],NRCType_Code,0),1),""))</f>
        <v>1</v>
      </c>
      <c r="J28" s="663" t="s">
        <v>7842</v>
      </c>
      <c r="K28" s="667" t="str">
        <f>tblTQ_Jul[[#This Row],[State
ID]] &amp; "/" &amp; tblTQ_Jul[[#This Row],[TS
Symbol]] &amp;CLEAN(IFERROR( " (" &amp; INDEX(NRCType_List,MATCH($H28,NRCType_Code,0),4)&amp;  ") ","")) &amp; tblTQ_Jul[[#This Row],[NRC/Passport
No]]</f>
        <v>10/ပမန (နိုင်) 126133</v>
      </c>
      <c r="L28" s="655" t="str">
        <f>tblTQ_Jul[[#This Row],[State
ID]]&amp;tblTQ_Jul[[#This Row],[TS
ID]]&amp;tblTQ_Jul[[#This Row],[ID]]&amp;tblTQ_Jul[[#This Row],[NRC/Passport
No]]</f>
        <v>102226211126133</v>
      </c>
      <c r="M28" s="601"/>
      <c r="N28" s="601">
        <v>1</v>
      </c>
      <c r="O28" s="601"/>
      <c r="P28" s="601"/>
      <c r="Q28" s="667">
        <f t="shared" si="1"/>
        <v>1</v>
      </c>
      <c r="R28" s="671">
        <f>SchoolOpenDays_Feb-tblTQ_Jul[[#This Row],[Total 
Leave]]</f>
        <v>62</v>
      </c>
      <c r="S28" s="670"/>
      <c r="U28" s="668"/>
      <c r="V28" s="668"/>
      <c r="W28" s="668"/>
      <c r="X28" s="339"/>
      <c r="Y28" s="339"/>
      <c r="Z28" s="339"/>
      <c r="AA28" s="339"/>
      <c r="AB28" s="339"/>
    </row>
    <row r="29" spans="1:28" s="669" customFormat="1" ht="24" customHeight="1" x14ac:dyDescent="0.25">
      <c r="A29" s="341"/>
      <c r="B29" s="350"/>
      <c r="C29" s="662">
        <f t="shared" si="0"/>
        <v>9</v>
      </c>
      <c r="D29" s="595">
        <v>7</v>
      </c>
      <c r="E29" s="661" t="str">
        <f>CLEAN(IFERROR(INDEX(NRCState_List,MATCH(tblTQ_Jul[[#This Row],[State
ID]],NRCState_ID,0),2),""))</f>
        <v xml:space="preserve">Bago </v>
      </c>
      <c r="F29" s="612" t="s">
        <v>7835</v>
      </c>
      <c r="G29"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341721</v>
      </c>
      <c r="H29" s="596" t="s">
        <v>7026</v>
      </c>
      <c r="I29" s="661" t="str">
        <f>CLEAN(IFERROR(INDEX(NRCType_List,MATCH(tblTQ_Jul[[#This Row],[ID Type]],NRCType_Code,0),1),""))</f>
        <v>1</v>
      </c>
      <c r="J29" s="597" t="s">
        <v>7843</v>
      </c>
      <c r="K29" s="667" t="str">
        <f>tblTQ_Jul[[#This Row],[State
ID]] &amp; "/" &amp; tblTQ_Jul[[#This Row],[TS
Symbol]] &amp;CLEAN(IFERROR( " (" &amp; INDEX(NRCType_List,MATCH($H29,NRCType_Code,0),4)&amp;  ") ","")) &amp; tblTQ_Jul[[#This Row],[NRC/Passport
No]]</f>
        <v>7/အတန (နိုင်) 070487</v>
      </c>
      <c r="L29" s="655"/>
      <c r="M29" s="601"/>
      <c r="N29" s="601"/>
      <c r="O29" s="601"/>
      <c r="P29" s="601"/>
      <c r="Q29" s="667">
        <f t="shared" si="1"/>
        <v>0</v>
      </c>
      <c r="R29" s="671">
        <f>SchoolOpenDays_Feb-tblTQ_Jul[[#This Row],[Total 
Leave]]</f>
        <v>63</v>
      </c>
      <c r="S29" s="670"/>
      <c r="U29" s="668"/>
      <c r="V29" s="668"/>
      <c r="W29" s="668"/>
      <c r="X29" s="339"/>
      <c r="Y29" s="339"/>
      <c r="Z29" s="339"/>
      <c r="AA29" s="339"/>
      <c r="AB29" s="339"/>
    </row>
    <row r="30" spans="1:28" s="669" customFormat="1" ht="24" customHeight="1" x14ac:dyDescent="0.25">
      <c r="A30" s="341"/>
      <c r="B30" s="350"/>
      <c r="C30" s="662">
        <f t="shared" si="0"/>
        <v>10</v>
      </c>
      <c r="D30" s="595">
        <v>10</v>
      </c>
      <c r="E30" s="661" t="str">
        <f>CLEAN(IFERROR(INDEX(NRCState_List,MATCH(tblTQ_Jul[[#This Row],[State
ID]],NRCState_ID,0),2),""))</f>
        <v xml:space="preserve">Mon </v>
      </c>
      <c r="F30" s="612" t="s">
        <v>7834</v>
      </c>
      <c r="G30"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0" s="596" t="s">
        <v>7026</v>
      </c>
      <c r="I30" s="661" t="str">
        <f>CLEAN(IFERROR(INDEX(NRCType_List,MATCH(tblTQ_Jul[[#This Row],[ID Type]],NRCType_Code,0),1),""))</f>
        <v>1</v>
      </c>
      <c r="J30" s="597" t="s">
        <v>7844</v>
      </c>
      <c r="K30" s="667" t="str">
        <f>tblTQ_Jul[[#This Row],[State
ID]] &amp; "/" &amp; tblTQ_Jul[[#This Row],[TS
Symbol]] &amp;CLEAN(IFERROR( " (" &amp; INDEX(NRCType_List,MATCH($H30,NRCType_Code,0),4)&amp;  ") ","")) &amp; tblTQ_Jul[[#This Row],[NRC/Passport
No]]</f>
        <v>10/ပမန (နိုင်) 133059</v>
      </c>
      <c r="L30" s="655" t="str">
        <f>tblTQ_Jul[[#This Row],[State
ID]]&amp;tblTQ_Jul[[#This Row],[TS
ID]]&amp;tblTQ_Jul[[#This Row],[ID]]&amp;tblTQ_Jul[[#This Row],[NRC/Passport
No]]</f>
        <v>102226211133059</v>
      </c>
      <c r="M30" s="601"/>
      <c r="N30" s="601"/>
      <c r="O30" s="601"/>
      <c r="P30" s="601"/>
      <c r="Q30" s="667">
        <f t="shared" si="1"/>
        <v>0</v>
      </c>
      <c r="R30" s="671">
        <f>SchoolOpenDays_Feb-tblTQ_Jul[[#This Row],[Total 
Leave]]</f>
        <v>63</v>
      </c>
      <c r="S30" s="670"/>
      <c r="U30" s="668"/>
      <c r="V30" s="668"/>
      <c r="W30" s="668"/>
      <c r="X30" s="339"/>
      <c r="Y30" s="339"/>
      <c r="Z30" s="339"/>
      <c r="AA30" s="339"/>
      <c r="AB30" s="339"/>
    </row>
    <row r="31" spans="1:28" s="669" customFormat="1" ht="24" customHeight="1" x14ac:dyDescent="0.25">
      <c r="A31" s="341"/>
      <c r="B31" s="350"/>
      <c r="C31" s="662">
        <f t="shared" si="0"/>
        <v>11</v>
      </c>
      <c r="D31" s="595">
        <v>10</v>
      </c>
      <c r="E31" s="661" t="str">
        <f>CLEAN(IFERROR(INDEX(NRCState_List,MATCH(tblTQ_Jul[[#This Row],[State
ID]],NRCState_ID,0),2),""))</f>
        <v xml:space="preserve">Mon </v>
      </c>
      <c r="F31" s="612" t="s">
        <v>7834</v>
      </c>
      <c r="G31"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1" s="596" t="s">
        <v>7026</v>
      </c>
      <c r="I31" s="661" t="str">
        <f>CLEAN(IFERROR(INDEX(NRCType_List,MATCH(tblTQ_Jul[[#This Row],[ID Type]],NRCType_Code,0),1),""))</f>
        <v>1</v>
      </c>
      <c r="J31" s="597" t="s">
        <v>7845</v>
      </c>
      <c r="K31" s="667" t="str">
        <f>tblTQ_Jul[[#This Row],[State
ID]] &amp; "/" &amp; tblTQ_Jul[[#This Row],[TS
Symbol]] &amp;CLEAN(IFERROR( " (" &amp; INDEX(NRCType_List,MATCH($H31,NRCType_Code,0),4)&amp;  ") ","")) &amp; tblTQ_Jul[[#This Row],[NRC/Passport
No]]</f>
        <v>10/ပမန (နိုင်) 001832</v>
      </c>
      <c r="L31" s="655" t="str">
        <f>tblTQ_Jul[[#This Row],[State
ID]]&amp;tblTQ_Jul[[#This Row],[TS
ID]]&amp;tblTQ_Jul[[#This Row],[ID]]&amp;tblTQ_Jul[[#This Row],[NRC/Passport
No]]</f>
        <v>102226211001832</v>
      </c>
      <c r="M31" s="601"/>
      <c r="N31" s="601"/>
      <c r="O31" s="601"/>
      <c r="P31" s="601"/>
      <c r="Q31" s="667">
        <f t="shared" si="1"/>
        <v>0</v>
      </c>
      <c r="R31" s="671">
        <f>SchoolOpenDays_Feb-tblTQ_Jul[[#This Row],[Total 
Leave]]</f>
        <v>63</v>
      </c>
      <c r="S31" s="670"/>
      <c r="U31" s="668"/>
      <c r="V31" s="668"/>
      <c r="W31" s="668"/>
      <c r="X31" s="339"/>
      <c r="Y31" s="339"/>
      <c r="Z31" s="339"/>
      <c r="AA31" s="339"/>
      <c r="AB31" s="339"/>
    </row>
    <row r="32" spans="1:28" s="669" customFormat="1" ht="24" customHeight="1" x14ac:dyDescent="0.25">
      <c r="A32" s="341"/>
      <c r="B32" s="350"/>
      <c r="C32" s="662">
        <f t="shared" si="0"/>
        <v>12</v>
      </c>
      <c r="D32" s="595">
        <v>10</v>
      </c>
      <c r="E32" s="661" t="str">
        <f>CLEAN(IFERROR(INDEX(NRCState_List,MATCH(tblTQ_Jul[[#This Row],[State
ID]],NRCState_ID,0),2),""))</f>
        <v xml:space="preserve">Mon </v>
      </c>
      <c r="F32" s="612" t="s">
        <v>7834</v>
      </c>
      <c r="G32"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2" s="596" t="s">
        <v>7026</v>
      </c>
      <c r="I32" s="661" t="str">
        <f>CLEAN(IFERROR(INDEX(NRCType_List,MATCH(tblTQ_Jul[[#This Row],[ID Type]],NRCType_Code,0),1),""))</f>
        <v>1</v>
      </c>
      <c r="J32" s="597" t="s">
        <v>7846</v>
      </c>
      <c r="K32" s="667" t="str">
        <f>tblTQ_Jul[[#This Row],[State
ID]] &amp; "/" &amp; tblTQ_Jul[[#This Row],[TS
Symbol]] &amp;CLEAN(IFERROR( " (" &amp; INDEX(NRCType_List,MATCH($H32,NRCType_Code,0),4)&amp;  ") ","")) &amp; tblTQ_Jul[[#This Row],[NRC/Passport
No]]</f>
        <v>10/ပမန (နိုင်) 195067</v>
      </c>
      <c r="L32" s="655" t="str">
        <f>tblTQ_Jul[[#This Row],[State
ID]]&amp;tblTQ_Jul[[#This Row],[TS
ID]]&amp;tblTQ_Jul[[#This Row],[ID]]&amp;tblTQ_Jul[[#This Row],[NRC/Passport
No]]</f>
        <v>102226211195067</v>
      </c>
      <c r="M32" s="601"/>
      <c r="N32" s="601"/>
      <c r="O32" s="601"/>
      <c r="P32" s="601"/>
      <c r="Q32" s="667">
        <f t="shared" si="1"/>
        <v>0</v>
      </c>
      <c r="R32" s="671">
        <f>SchoolOpenDays_Feb-tblTQ_Jul[[#This Row],[Total 
Leave]]</f>
        <v>63</v>
      </c>
      <c r="S32" s="670"/>
      <c r="U32" s="668"/>
      <c r="V32" s="668"/>
      <c r="W32" s="668"/>
      <c r="X32" s="339"/>
      <c r="Y32" s="339"/>
      <c r="Z32" s="339"/>
      <c r="AA32" s="339"/>
      <c r="AB32" s="339"/>
    </row>
    <row r="33" spans="1:28" s="669" customFormat="1" ht="24" customHeight="1" x14ac:dyDescent="0.25">
      <c r="A33" s="341"/>
      <c r="B33" s="350"/>
      <c r="C33" s="662">
        <f t="shared" si="0"/>
        <v>13</v>
      </c>
      <c r="D33" s="595">
        <v>10</v>
      </c>
      <c r="E33" s="661" t="str">
        <f>CLEAN(IFERROR(INDEX(NRCState_List,MATCH(tblTQ_Jul[[#This Row],[State
ID]],NRCState_ID,0),2),""))</f>
        <v xml:space="preserve">Mon </v>
      </c>
      <c r="F33" s="612" t="s">
        <v>7834</v>
      </c>
      <c r="G33"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3" s="596" t="s">
        <v>7026</v>
      </c>
      <c r="I33" s="661" t="str">
        <f>CLEAN(IFERROR(INDEX(NRCType_List,MATCH(tblTQ_Jul[[#This Row],[ID Type]],NRCType_Code,0),1),""))</f>
        <v>1</v>
      </c>
      <c r="J33" s="597" t="s">
        <v>7847</v>
      </c>
      <c r="K33" s="667" t="str">
        <f>tblTQ_Jul[[#This Row],[State
ID]] &amp; "/" &amp; tblTQ_Jul[[#This Row],[TS
Symbol]] &amp;CLEAN(IFERROR( " (" &amp; INDEX(NRCType_List,MATCH($H33,NRCType_Code,0),4)&amp;  ") ","")) &amp; tblTQ_Jul[[#This Row],[NRC/Passport
No]]</f>
        <v>10/ပမန (နိုင်) 003215</v>
      </c>
      <c r="L33" s="655" t="str">
        <f>tblTQ_Jul[[#This Row],[State
ID]]&amp;tblTQ_Jul[[#This Row],[TS
ID]]&amp;tblTQ_Jul[[#This Row],[ID]]&amp;tblTQ_Jul[[#This Row],[NRC/Passport
No]]</f>
        <v>102226211003215</v>
      </c>
      <c r="M33" s="601"/>
      <c r="N33" s="601">
        <v>2</v>
      </c>
      <c r="O33" s="601"/>
      <c r="P33" s="601"/>
      <c r="Q33" s="667">
        <f t="shared" si="1"/>
        <v>2</v>
      </c>
      <c r="R33" s="671">
        <f>SchoolOpenDays_Feb-tblTQ_Jul[[#This Row],[Total 
Leave]]</f>
        <v>61</v>
      </c>
      <c r="S33" s="670"/>
      <c r="U33" s="668"/>
      <c r="V33" s="668"/>
      <c r="W33" s="668"/>
      <c r="X33" s="339"/>
      <c r="Y33" s="339"/>
      <c r="Z33" s="339"/>
      <c r="AA33" s="339"/>
      <c r="AB33" s="339"/>
    </row>
    <row r="34" spans="1:28" s="669" customFormat="1" ht="24" customHeight="1" x14ac:dyDescent="0.25">
      <c r="A34" s="341"/>
      <c r="B34" s="350"/>
      <c r="C34" s="662">
        <f t="shared" si="0"/>
        <v>14</v>
      </c>
      <c r="D34" s="595">
        <v>10</v>
      </c>
      <c r="E34" s="661" t="str">
        <f>CLEAN(IFERROR(INDEX(NRCState_List,MATCH(tblTQ_Jul[[#This Row],[State
ID]],NRCState_ID,0),2),""))</f>
        <v xml:space="preserve">Mon </v>
      </c>
      <c r="F34" s="612" t="s">
        <v>7834</v>
      </c>
      <c r="G34"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4" s="596" t="s">
        <v>7026</v>
      </c>
      <c r="I34" s="661" t="str">
        <f>CLEAN(IFERROR(INDEX(NRCType_List,MATCH(tblTQ_Jul[[#This Row],[ID Type]],NRCType_Code,0),1),""))</f>
        <v>1</v>
      </c>
      <c r="J34" s="597" t="s">
        <v>7848</v>
      </c>
      <c r="K34" s="667" t="str">
        <f>tblTQ_Jul[[#This Row],[State
ID]] &amp; "/" &amp; tblTQ_Jul[[#This Row],[TS
Symbol]] &amp;CLEAN(IFERROR( " (" &amp; INDEX(NRCType_List,MATCH($H34,NRCType_Code,0),4)&amp;  ") ","")) &amp; tblTQ_Jul[[#This Row],[NRC/Passport
No]]</f>
        <v>10/ပမန (နိုင်) 031273</v>
      </c>
      <c r="L34" s="655" t="str">
        <f>tblTQ_Jul[[#This Row],[State
ID]]&amp;tblTQ_Jul[[#This Row],[TS
ID]]&amp;tblTQ_Jul[[#This Row],[ID]]&amp;tblTQ_Jul[[#This Row],[NRC/Passport
No]]</f>
        <v>102226211031273</v>
      </c>
      <c r="M34" s="601"/>
      <c r="N34" s="601">
        <v>1</v>
      </c>
      <c r="O34" s="601"/>
      <c r="P34" s="601"/>
      <c r="Q34" s="667">
        <f t="shared" si="1"/>
        <v>1</v>
      </c>
      <c r="R34" s="671">
        <f>SchoolOpenDays_Feb-tblTQ_Jul[[#This Row],[Total 
Leave]]</f>
        <v>62</v>
      </c>
      <c r="S34" s="670"/>
      <c r="U34" s="668"/>
      <c r="V34" s="668"/>
      <c r="W34" s="668"/>
      <c r="X34" s="339"/>
      <c r="Y34" s="339"/>
      <c r="Z34" s="339"/>
      <c r="AA34" s="339"/>
      <c r="AB34" s="339"/>
    </row>
    <row r="35" spans="1:28" s="669" customFormat="1" ht="24" customHeight="1" x14ac:dyDescent="0.25">
      <c r="A35" s="341"/>
      <c r="B35" s="350"/>
      <c r="C35" s="662">
        <f t="shared" si="0"/>
        <v>15</v>
      </c>
      <c r="D35" s="595">
        <v>10</v>
      </c>
      <c r="E35" s="661" t="str">
        <f>CLEAN(IFERROR(INDEX(NRCState_List,MATCH(tblTQ_Jul[[#This Row],[State
ID]],NRCState_ID,0),2),""))</f>
        <v xml:space="preserve">Mon </v>
      </c>
      <c r="F35" s="612" t="s">
        <v>7834</v>
      </c>
      <c r="G35"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5" s="596" t="s">
        <v>7026</v>
      </c>
      <c r="I35" s="661" t="str">
        <f>CLEAN(IFERROR(INDEX(NRCType_List,MATCH(tblTQ_Jul[[#This Row],[ID Type]],NRCType_Code,0),1),""))</f>
        <v>1</v>
      </c>
      <c r="J35" s="597" t="s">
        <v>7849</v>
      </c>
      <c r="K35" s="667" t="str">
        <f>tblTQ_Jul[[#This Row],[State
ID]] &amp; "/" &amp; tblTQ_Jul[[#This Row],[TS
Symbol]] &amp;CLEAN(IFERROR( " (" &amp; INDEX(NRCType_List,MATCH($H35,NRCType_Code,0),4)&amp;  ") ","")) &amp; tblTQ_Jul[[#This Row],[NRC/Passport
No]]</f>
        <v>10/ပမန (နိုင်) 031274</v>
      </c>
      <c r="L35" s="655" t="str">
        <f>tblTQ_Jul[[#This Row],[State
ID]]&amp;tblTQ_Jul[[#This Row],[TS
ID]]&amp;tblTQ_Jul[[#This Row],[ID]]&amp;tblTQ_Jul[[#This Row],[NRC/Passport
No]]</f>
        <v>102226211031274</v>
      </c>
      <c r="M35" s="601"/>
      <c r="N35" s="601">
        <v>2</v>
      </c>
      <c r="O35" s="601"/>
      <c r="P35" s="601"/>
      <c r="Q35" s="667">
        <f t="shared" si="1"/>
        <v>2</v>
      </c>
      <c r="R35" s="671">
        <f>SchoolOpenDays_Feb-tblTQ_Jul[[#This Row],[Total 
Leave]]</f>
        <v>61</v>
      </c>
      <c r="S35" s="670"/>
      <c r="U35" s="668"/>
      <c r="V35" s="668"/>
      <c r="W35" s="668"/>
      <c r="X35" s="339"/>
      <c r="Y35" s="339"/>
      <c r="Z35" s="339"/>
      <c r="AA35" s="339"/>
      <c r="AB35" s="339"/>
    </row>
    <row r="36" spans="1:28" s="669" customFormat="1" ht="24" customHeight="1" x14ac:dyDescent="0.25">
      <c r="A36" s="341"/>
      <c r="B36" s="350"/>
      <c r="C36" s="662">
        <f t="shared" si="0"/>
        <v>16</v>
      </c>
      <c r="D36" s="595">
        <v>10</v>
      </c>
      <c r="E36" s="661" t="str">
        <f>CLEAN(IFERROR(INDEX(NRCState_List,MATCH(tblTQ_Jul[[#This Row],[State
ID]],NRCState_ID,0),2),""))</f>
        <v xml:space="preserve">Mon </v>
      </c>
      <c r="F36" s="612" t="s">
        <v>7834</v>
      </c>
      <c r="G36"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6" s="596" t="s">
        <v>7026</v>
      </c>
      <c r="I36" s="661" t="str">
        <f>CLEAN(IFERROR(INDEX(NRCType_List,MATCH(tblTQ_Jul[[#This Row],[ID Type]],NRCType_Code,0),1),""))</f>
        <v>1</v>
      </c>
      <c r="J36" s="597" t="s">
        <v>7850</v>
      </c>
      <c r="K36" s="667" t="str">
        <f>tblTQ_Jul[[#This Row],[State
ID]] &amp; "/" &amp; tblTQ_Jul[[#This Row],[TS
Symbol]] &amp;CLEAN(IFERROR( " (" &amp; INDEX(NRCType_List,MATCH($H36,NRCType_Code,0),4)&amp;  ") ","")) &amp; tblTQ_Jul[[#This Row],[NRC/Passport
No]]</f>
        <v>10/ပမန (နိုင်) 030858</v>
      </c>
      <c r="L36" s="655" t="str">
        <f>tblTQ_Jul[[#This Row],[State
ID]]&amp;tblTQ_Jul[[#This Row],[TS
ID]]&amp;tblTQ_Jul[[#This Row],[ID]]&amp;tblTQ_Jul[[#This Row],[NRC/Passport
No]]</f>
        <v>102226211030858</v>
      </c>
      <c r="M36" s="601"/>
      <c r="N36" s="601"/>
      <c r="O36" s="601"/>
      <c r="P36" s="601"/>
      <c r="Q36" s="667">
        <f t="shared" si="1"/>
        <v>0</v>
      </c>
      <c r="R36" s="671">
        <f>SchoolOpenDays_Feb-tblTQ_Jul[[#This Row],[Total 
Leave]]</f>
        <v>63</v>
      </c>
      <c r="S36" s="670"/>
      <c r="U36" s="668"/>
      <c r="V36" s="668"/>
      <c r="W36" s="668"/>
      <c r="X36" s="339"/>
      <c r="Y36" s="339"/>
      <c r="Z36" s="339"/>
      <c r="AA36" s="339"/>
      <c r="AB36" s="339"/>
    </row>
    <row r="37" spans="1:28" s="669" customFormat="1" ht="24" customHeight="1" x14ac:dyDescent="0.25">
      <c r="A37" s="341"/>
      <c r="B37" s="350"/>
      <c r="C37" s="662">
        <f t="shared" si="0"/>
        <v>17</v>
      </c>
      <c r="D37" s="595">
        <v>10</v>
      </c>
      <c r="E37" s="661" t="str">
        <f>CLEAN(IFERROR(INDEX(NRCState_List,MATCH(tblTQ_Jul[[#This Row],[State
ID]],NRCState_ID,0),2),""))</f>
        <v xml:space="preserve">Mon </v>
      </c>
      <c r="F37" s="612" t="s">
        <v>7834</v>
      </c>
      <c r="G37"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7" s="596" t="s">
        <v>7026</v>
      </c>
      <c r="I37" s="661" t="str">
        <f>CLEAN(IFERROR(INDEX(NRCType_List,MATCH(tblTQ_Jul[[#This Row],[ID Type]],NRCType_Code,0),1),""))</f>
        <v>1</v>
      </c>
      <c r="J37" s="597" t="s">
        <v>7851</v>
      </c>
      <c r="K37" s="667" t="str">
        <f>tblTQ_Jul[[#This Row],[State
ID]] &amp; "/" &amp; tblTQ_Jul[[#This Row],[TS
Symbol]] &amp;CLEAN(IFERROR( " (" &amp; INDEX(NRCType_List,MATCH($H37,NRCType_Code,0),4)&amp;  ") ","")) &amp; tblTQ_Jul[[#This Row],[NRC/Passport
No]]</f>
        <v>10/ပမန (နိုင်) 003334</v>
      </c>
      <c r="L37" s="655" t="str">
        <f>tblTQ_Jul[[#This Row],[State
ID]]&amp;tblTQ_Jul[[#This Row],[TS
ID]]&amp;tblTQ_Jul[[#This Row],[ID]]&amp;tblTQ_Jul[[#This Row],[NRC/Passport
No]]</f>
        <v>102226211003334</v>
      </c>
      <c r="M37" s="601"/>
      <c r="N37" s="601"/>
      <c r="O37" s="601"/>
      <c r="P37" s="601"/>
      <c r="Q37" s="667">
        <f t="shared" si="1"/>
        <v>0</v>
      </c>
      <c r="R37" s="671">
        <f>SchoolOpenDays_Feb-tblTQ_Jul[[#This Row],[Total 
Leave]]</f>
        <v>63</v>
      </c>
      <c r="S37" s="670"/>
      <c r="U37" s="668"/>
      <c r="V37" s="668"/>
      <c r="W37" s="668"/>
      <c r="X37" s="339"/>
      <c r="Y37" s="339"/>
      <c r="Z37" s="339"/>
      <c r="AA37" s="339"/>
      <c r="AB37" s="339"/>
    </row>
    <row r="38" spans="1:28" s="669" customFormat="1" ht="24" customHeight="1" x14ac:dyDescent="0.25">
      <c r="A38" s="341"/>
      <c r="B38" s="350"/>
      <c r="C38" s="662">
        <f t="shared" si="0"/>
        <v>18</v>
      </c>
      <c r="D38" s="595">
        <v>10</v>
      </c>
      <c r="E38" s="661" t="str">
        <f>CLEAN(IFERROR(INDEX(NRCState_List,MATCH(tblTQ_Jul[[#This Row],[State
ID]],NRCState_ID,0),2),""))</f>
        <v xml:space="preserve">Mon </v>
      </c>
      <c r="F38" s="612" t="s">
        <v>7834</v>
      </c>
      <c r="G38"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8" s="596" t="s">
        <v>7026</v>
      </c>
      <c r="I38" s="661" t="str">
        <f>CLEAN(IFERROR(INDEX(NRCType_List,MATCH(tblTQ_Jul[[#This Row],[ID Type]],NRCType_Code,0),1),""))</f>
        <v>1</v>
      </c>
      <c r="J38" s="597" t="s">
        <v>7852</v>
      </c>
      <c r="K38" s="667" t="str">
        <f>tblTQ_Jul[[#This Row],[State
ID]] &amp; "/" &amp; tblTQ_Jul[[#This Row],[TS
Symbol]] &amp;CLEAN(IFERROR( " (" &amp; INDEX(NRCType_List,MATCH($H38,NRCType_Code,0),4)&amp;  ") ","")) &amp; tblTQ_Jul[[#This Row],[NRC/Passport
No]]</f>
        <v>10/ပမန (နိုင်) 013348</v>
      </c>
      <c r="L38" s="655" t="str">
        <f>tblTQ_Jul[[#This Row],[State
ID]]&amp;tblTQ_Jul[[#This Row],[TS
ID]]&amp;tblTQ_Jul[[#This Row],[ID]]&amp;tblTQ_Jul[[#This Row],[NRC/Passport
No]]</f>
        <v>102226211013348</v>
      </c>
      <c r="M38" s="601"/>
      <c r="N38" s="601">
        <v>1</v>
      </c>
      <c r="O38" s="601"/>
      <c r="P38" s="601"/>
      <c r="Q38" s="667">
        <f t="shared" si="1"/>
        <v>1</v>
      </c>
      <c r="R38" s="671">
        <f>SchoolOpenDays_Feb-tblTQ_Jul[[#This Row],[Total 
Leave]]</f>
        <v>62</v>
      </c>
      <c r="S38" s="670"/>
      <c r="U38" s="668"/>
      <c r="V38" s="668"/>
      <c r="W38" s="668"/>
      <c r="X38" s="339"/>
      <c r="Y38" s="339"/>
      <c r="Z38" s="339"/>
      <c r="AA38" s="339"/>
      <c r="AB38" s="339"/>
    </row>
    <row r="39" spans="1:28" s="669" customFormat="1" ht="24" customHeight="1" x14ac:dyDescent="0.25">
      <c r="A39" s="341"/>
      <c r="B39" s="350"/>
      <c r="C39" s="662">
        <f t="shared" si="0"/>
        <v>19</v>
      </c>
      <c r="D39" s="595">
        <v>10</v>
      </c>
      <c r="E39" s="661" t="str">
        <f>CLEAN(IFERROR(INDEX(NRCState_List,MATCH(tblTQ_Jul[[#This Row],[State
ID]],NRCState_ID,0),2),""))</f>
        <v xml:space="preserve">Mon </v>
      </c>
      <c r="F39" s="612" t="s">
        <v>7834</v>
      </c>
      <c r="G39"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39" s="596" t="s">
        <v>7026</v>
      </c>
      <c r="I39" s="661" t="str">
        <f>CLEAN(IFERROR(INDEX(NRCType_List,MATCH(tblTQ_Jul[[#This Row],[ID Type]],NRCType_Code,0),1),""))</f>
        <v>1</v>
      </c>
      <c r="J39" s="597" t="s">
        <v>7854</v>
      </c>
      <c r="K39" s="667" t="str">
        <f>tblTQ_Jul[[#This Row],[State
ID]] &amp; "/" &amp; tblTQ_Jul[[#This Row],[TS
Symbol]] &amp;CLEAN(IFERROR( " (" &amp; INDEX(NRCType_List,MATCH($H39,NRCType_Code,0),4)&amp;  ") ","")) &amp; tblTQ_Jul[[#This Row],[NRC/Passport
No]]</f>
        <v>10/ပမန (နိုင်) 000938</v>
      </c>
      <c r="L39" s="655" t="str">
        <f>tblTQ_Jul[[#This Row],[State
ID]]&amp;tblTQ_Jul[[#This Row],[TS
ID]]&amp;tblTQ_Jul[[#This Row],[ID]]&amp;tblTQ_Jul[[#This Row],[NRC/Passport
No]]</f>
        <v>102226211000938</v>
      </c>
      <c r="M39" s="601"/>
      <c r="N39" s="601">
        <v>1</v>
      </c>
      <c r="O39" s="601"/>
      <c r="P39" s="601"/>
      <c r="Q39" s="667">
        <f t="shared" si="1"/>
        <v>1</v>
      </c>
      <c r="R39" s="671">
        <f>SchoolOpenDays_Feb-tblTQ_Jul[[#This Row],[Total 
Leave]]</f>
        <v>62</v>
      </c>
      <c r="S39" s="670"/>
      <c r="U39" s="668"/>
      <c r="V39" s="668"/>
      <c r="W39" s="668"/>
      <c r="X39" s="339"/>
      <c r="Y39" s="339"/>
      <c r="Z39" s="339"/>
      <c r="AA39" s="339"/>
      <c r="AB39" s="339"/>
    </row>
    <row r="40" spans="1:28" s="669" customFormat="1" ht="24" customHeight="1" x14ac:dyDescent="0.25">
      <c r="A40" s="341"/>
      <c r="B40" s="350"/>
      <c r="C40" s="662">
        <f t="shared" si="0"/>
        <v>20</v>
      </c>
      <c r="D40" s="595">
        <v>10</v>
      </c>
      <c r="E40" s="661" t="str">
        <f>CLEAN(IFERROR(INDEX(NRCState_List,MATCH(tblTQ_Jul[[#This Row],[State
ID]],NRCState_ID,0),2),""))</f>
        <v xml:space="preserve">Mon </v>
      </c>
      <c r="F40" s="612" t="s">
        <v>7834</v>
      </c>
      <c r="G40" s="661"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40" s="596" t="s">
        <v>7026</v>
      </c>
      <c r="I40" s="661" t="str">
        <f>CLEAN(IFERROR(INDEX(NRCType_List,MATCH(tblTQ_Jul[[#This Row],[ID Type]],NRCType_Code,0),1),""))</f>
        <v>1</v>
      </c>
      <c r="J40" s="597" t="s">
        <v>7855</v>
      </c>
      <c r="K40" s="667" t="str">
        <f>tblTQ_Jul[[#This Row],[State
ID]] &amp; "/" &amp; tblTQ_Jul[[#This Row],[TS
Symbol]] &amp;CLEAN(IFERROR( " (" &amp; INDEX(NRCType_List,MATCH($H40,NRCType_Code,0),4)&amp;  ") ","")) &amp; tblTQ_Jul[[#This Row],[NRC/Passport
No]]</f>
        <v>10/ပမန (နိုင်) 198796</v>
      </c>
      <c r="L40" s="655" t="str">
        <f>tblTQ_Jul[[#This Row],[State
ID]]&amp;tblTQ_Jul[[#This Row],[TS
ID]]&amp;tblTQ_Jul[[#This Row],[ID]]&amp;tblTQ_Jul[[#This Row],[NRC/Passport
No]]</f>
        <v>102226211198796</v>
      </c>
      <c r="M40" s="601"/>
      <c r="N40" s="601">
        <v>1</v>
      </c>
      <c r="O40" s="601"/>
      <c r="P40" s="601"/>
      <c r="Q40" s="667">
        <f t="shared" si="1"/>
        <v>1</v>
      </c>
      <c r="R40" s="671">
        <f>SchoolOpenDays_Feb-tblTQ_Jul[[#This Row],[Total 
Leave]]</f>
        <v>62</v>
      </c>
      <c r="S40" s="670"/>
      <c r="U40" s="668"/>
      <c r="V40" s="668"/>
      <c r="W40" s="668"/>
      <c r="X40" s="339"/>
      <c r="Y40" s="339"/>
      <c r="Z40" s="339"/>
      <c r="AA40" s="339"/>
      <c r="AB40" s="339"/>
    </row>
    <row r="41" spans="1:28" ht="24" customHeight="1" x14ac:dyDescent="0.35">
      <c r="B41" s="345"/>
      <c r="C41" s="715">
        <f t="shared" ref="C41:C55" si="2">IFERROR(C40+1,1)</f>
        <v>21</v>
      </c>
      <c r="D41" s="716">
        <v>10</v>
      </c>
      <c r="E41" s="717" t="str">
        <f>CLEAN(IFERROR(INDEX(NRCState_List,MATCH(tblTQ_Jul[[#This Row],[State
ID]],NRCState_ID,0),2),""))</f>
        <v xml:space="preserve">Mon </v>
      </c>
      <c r="F41" s="718" t="s">
        <v>7834</v>
      </c>
      <c r="G41"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41" s="596" t="s">
        <v>7026</v>
      </c>
      <c r="I41" s="717" t="str">
        <f>CLEAN(IFERROR(INDEX(NRCType_List,MATCH(tblTQ_Jul[[#This Row],[ID Type]],NRCType_Code,0),1),""))</f>
        <v>1</v>
      </c>
      <c r="J41" s="597" t="s">
        <v>7856</v>
      </c>
      <c r="K41" s="720" t="str">
        <f>tblTQ_Jul[[#This Row],[State
ID]] &amp; "/" &amp; tblTQ_Jul[[#This Row],[TS
Symbol]] &amp;CLEAN(IFERROR( " (" &amp; INDEX(NRCType_List,MATCH($H41,NRCType_Code,0),4)&amp;  ") ","")) &amp; tblTQ_Jul[[#This Row],[NRC/Passport
No]]</f>
        <v>10/ပမန (နိုင်) 111061</v>
      </c>
      <c r="L41" s="655" t="str">
        <f>tblTQ_Jul[[#This Row],[State
ID]]&amp;tblTQ_Jul[[#This Row],[TS
ID]]&amp;tblTQ_Jul[[#This Row],[ID]]&amp;tblTQ_Jul[[#This Row],[NRC/Passport
No]]</f>
        <v>102226211111061</v>
      </c>
      <c r="M41" s="601"/>
      <c r="N41" s="601"/>
      <c r="O41" s="601"/>
      <c r="P41" s="601"/>
      <c r="Q41" s="720">
        <f t="shared" ref="Q41:Q55" si="3">SUM($M41:$P41)</f>
        <v>0</v>
      </c>
      <c r="R41" s="721">
        <f>SchoolOpenDays_Feb-tblTQ_Jul[[#This Row],[Total 
Leave]]</f>
        <v>63</v>
      </c>
      <c r="S41" s="108"/>
      <c r="U41" s="668"/>
      <c r="V41" s="668"/>
      <c r="W41" s="668"/>
    </row>
    <row r="42" spans="1:28" ht="24" customHeight="1" x14ac:dyDescent="0.35">
      <c r="B42" s="345"/>
      <c r="C42" s="715">
        <f t="shared" si="2"/>
        <v>22</v>
      </c>
      <c r="D42" s="716">
        <v>10</v>
      </c>
      <c r="E42" s="717" t="str">
        <f>CLEAN(IFERROR(INDEX(NRCState_List,MATCH(tblTQ_Jul[[#This Row],[State
ID]],NRCState_ID,0),2),""))</f>
        <v xml:space="preserve">Mon </v>
      </c>
      <c r="F42" s="718" t="s">
        <v>7834</v>
      </c>
      <c r="G42"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42" s="596" t="s">
        <v>7026</v>
      </c>
      <c r="I42" s="717" t="str">
        <f>CLEAN(IFERROR(INDEX(NRCType_List,MATCH(tblTQ_Jul[[#This Row],[ID Type]],NRCType_Code,0),1),""))</f>
        <v>1</v>
      </c>
      <c r="J42" s="597" t="s">
        <v>7857</v>
      </c>
      <c r="K42" s="720" t="str">
        <f>tblTQ_Jul[[#This Row],[State
ID]] &amp; "/" &amp; tblTQ_Jul[[#This Row],[TS
Symbol]] &amp;CLEAN(IFERROR( " (" &amp; INDEX(NRCType_List,MATCH($H42,NRCType_Code,0),4)&amp;  ") ","")) &amp; tblTQ_Jul[[#This Row],[NRC/Passport
No]]</f>
        <v>10/ပမန (နိုင်) 006110</v>
      </c>
      <c r="L42" s="655" t="str">
        <f>tblTQ_Jul[[#This Row],[State
ID]]&amp;tblTQ_Jul[[#This Row],[TS
ID]]&amp;tblTQ_Jul[[#This Row],[ID]]&amp;tblTQ_Jul[[#This Row],[NRC/Passport
No]]</f>
        <v>102226211006110</v>
      </c>
      <c r="M42" s="601"/>
      <c r="N42" s="601">
        <v>1</v>
      </c>
      <c r="O42" s="601"/>
      <c r="P42" s="601"/>
      <c r="Q42" s="720">
        <f t="shared" si="3"/>
        <v>1</v>
      </c>
      <c r="R42" s="721">
        <f>SchoolOpenDays_Feb-tblTQ_Jul[[#This Row],[Total 
Leave]]</f>
        <v>62</v>
      </c>
      <c r="S42" s="108"/>
      <c r="U42" s="668"/>
      <c r="V42" s="668"/>
      <c r="W42" s="668"/>
    </row>
    <row r="43" spans="1:28" ht="24" customHeight="1" x14ac:dyDescent="0.35">
      <c r="B43" s="345"/>
      <c r="C43" s="715">
        <f t="shared" si="2"/>
        <v>23</v>
      </c>
      <c r="D43" s="716">
        <v>10</v>
      </c>
      <c r="E43" s="717" t="str">
        <f>CLEAN(IFERROR(INDEX(NRCState_List,MATCH(tblTQ_Jul[[#This Row],[State
ID]],NRCState_ID,0),2),""))</f>
        <v xml:space="preserve">Mon </v>
      </c>
      <c r="F43" s="718" t="s">
        <v>7834</v>
      </c>
      <c r="G43"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222621</v>
      </c>
      <c r="H43" s="596" t="s">
        <v>7026</v>
      </c>
      <c r="I43" s="717" t="str">
        <f>CLEAN(IFERROR(INDEX(NRCType_List,MATCH(tblTQ_Jul[[#This Row],[ID Type]],NRCType_Code,0),1),""))</f>
        <v>1</v>
      </c>
      <c r="J43" s="597" t="s">
        <v>7858</v>
      </c>
      <c r="K43" s="720" t="str">
        <f>tblTQ_Jul[[#This Row],[State
ID]] &amp; "/" &amp; tblTQ_Jul[[#This Row],[TS
Symbol]] &amp;CLEAN(IFERROR( " (" &amp; INDEX(NRCType_List,MATCH($H43,NRCType_Code,0),4)&amp;  ") ","")) &amp; tblTQ_Jul[[#This Row],[NRC/Passport
No]]</f>
        <v>10/ပမန (နိုင်) 123699</v>
      </c>
      <c r="L43" s="655" t="str">
        <f>tblTQ_Jul[[#This Row],[State
ID]]&amp;tblTQ_Jul[[#This Row],[TS
ID]]&amp;tblTQ_Jul[[#This Row],[ID]]&amp;tblTQ_Jul[[#This Row],[NRC/Passport
No]]</f>
        <v>102226211123699</v>
      </c>
      <c r="M43" s="601"/>
      <c r="N43" s="601"/>
      <c r="O43" s="601"/>
      <c r="P43" s="601"/>
      <c r="Q43" s="720">
        <f t="shared" si="3"/>
        <v>0</v>
      </c>
      <c r="R43" s="721">
        <f>SchoolOpenDays_Feb-tblTQ_Jul[[#This Row],[Total 
Leave]]</f>
        <v>63</v>
      </c>
      <c r="S43" s="108"/>
      <c r="U43" s="668"/>
      <c r="V43" s="668"/>
      <c r="W43" s="668"/>
    </row>
    <row r="44" spans="1:28" ht="24" customHeight="1" x14ac:dyDescent="0.35">
      <c r="B44" s="345"/>
      <c r="C44" s="715">
        <f t="shared" si="2"/>
        <v>24</v>
      </c>
      <c r="D44" s="716"/>
      <c r="E44" s="717" t="str">
        <f>CLEAN(IFERROR(INDEX(NRCState_List,MATCH(tblTQ_Jul[[#This Row],[State
ID]],NRCState_ID,0),2),""))</f>
        <v/>
      </c>
      <c r="F44" s="718"/>
      <c r="G44"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44" s="596"/>
      <c r="I44" s="717" t="str">
        <f>CLEAN(IFERROR(INDEX(NRCType_List,MATCH(tblTQ_Jul[[#This Row],[ID Type]],NRCType_Code,0),1),""))</f>
        <v/>
      </c>
      <c r="J44" s="597"/>
      <c r="K44" s="720" t="str">
        <f>tblTQ_Jul[[#This Row],[State
ID]] &amp; "/" &amp; tblTQ_Jul[[#This Row],[TS
Symbol]] &amp;CLEAN(IFERROR( " (" &amp; INDEX(NRCType_List,MATCH($H44,NRCType_Code,0),4)&amp;  ") ","")) &amp; tblTQ_Jul[[#This Row],[NRC/Passport
No]]</f>
        <v>/</v>
      </c>
      <c r="L44" s="655" t="str">
        <f>tblTQ_Jul[[#This Row],[State
ID]]&amp;tblTQ_Jul[[#This Row],[TS
ID]]&amp;tblTQ_Jul[[#This Row],[ID]]&amp;tblTQ_Jul[[#This Row],[NRC/Passport
No]]</f>
        <v/>
      </c>
      <c r="M44" s="601"/>
      <c r="N44" s="601"/>
      <c r="O44" s="601"/>
      <c r="P44" s="601"/>
      <c r="Q44" s="720">
        <f t="shared" si="3"/>
        <v>0</v>
      </c>
      <c r="R44" s="721">
        <f>SchoolOpenDays_Feb-tblTQ_Jul[[#This Row],[Total 
Leave]]</f>
        <v>63</v>
      </c>
      <c r="S44" s="108"/>
      <c r="U44" s="668"/>
      <c r="V44" s="668"/>
      <c r="W44" s="668"/>
    </row>
    <row r="45" spans="1:28" ht="24" customHeight="1" x14ac:dyDescent="0.35">
      <c r="B45" s="345"/>
      <c r="C45" s="715">
        <f t="shared" si="2"/>
        <v>25</v>
      </c>
      <c r="D45" s="716"/>
      <c r="E45" s="717" t="str">
        <f>CLEAN(IFERROR(INDEX(NRCState_List,MATCH(tblTQ_Jul[[#This Row],[State
ID]],NRCState_ID,0),2),""))</f>
        <v/>
      </c>
      <c r="F45" s="718"/>
      <c r="G45"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45" s="596"/>
      <c r="I45" s="717" t="str">
        <f>CLEAN(IFERROR(INDEX(NRCType_List,MATCH(tblTQ_Jul[[#This Row],[ID Type]],NRCType_Code,0),1),""))</f>
        <v/>
      </c>
      <c r="J45" s="597"/>
      <c r="K45" s="720" t="str">
        <f>tblTQ_Jul[[#This Row],[State
ID]] &amp; "/" &amp; tblTQ_Jul[[#This Row],[TS
Symbol]] &amp;CLEAN(IFERROR( " (" &amp; INDEX(NRCType_List,MATCH($H45,NRCType_Code,0),4)&amp;  ") ","")) &amp; tblTQ_Jul[[#This Row],[NRC/Passport
No]]</f>
        <v>/</v>
      </c>
      <c r="L45" s="655" t="str">
        <f>tblTQ_Jul[[#This Row],[State
ID]]&amp;tblTQ_Jul[[#This Row],[TS
ID]]&amp;tblTQ_Jul[[#This Row],[ID]]&amp;tblTQ_Jul[[#This Row],[NRC/Passport
No]]</f>
        <v/>
      </c>
      <c r="M45" s="601"/>
      <c r="N45" s="601"/>
      <c r="O45" s="601"/>
      <c r="P45" s="601"/>
      <c r="Q45" s="720">
        <f t="shared" si="3"/>
        <v>0</v>
      </c>
      <c r="R45" s="721">
        <f>SchoolOpenDays_Feb-tblTQ_Jul[[#This Row],[Total 
Leave]]</f>
        <v>63</v>
      </c>
      <c r="S45" s="108"/>
      <c r="U45" s="668"/>
      <c r="V45" s="668"/>
      <c r="W45" s="668"/>
    </row>
    <row r="46" spans="1:28" ht="24" customHeight="1" x14ac:dyDescent="0.35">
      <c r="B46" s="345"/>
      <c r="C46" s="715">
        <f t="shared" si="2"/>
        <v>26</v>
      </c>
      <c r="D46" s="716"/>
      <c r="E46" s="717" t="str">
        <f>CLEAN(IFERROR(INDEX(NRCState_List,MATCH(tblTQ_Jul[[#This Row],[State
ID]],NRCState_ID,0),2),""))</f>
        <v/>
      </c>
      <c r="F46" s="718"/>
      <c r="G46"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46" s="596"/>
      <c r="I46" s="717" t="str">
        <f>CLEAN(IFERROR(INDEX(NRCType_List,MATCH(tblTQ_Jul[[#This Row],[ID Type]],NRCType_Code,0),1),""))</f>
        <v/>
      </c>
      <c r="J46" s="597"/>
      <c r="K46" s="720" t="str">
        <f>tblTQ_Jul[[#This Row],[State
ID]] &amp; "/" &amp; tblTQ_Jul[[#This Row],[TS
Symbol]] &amp;CLEAN(IFERROR( " (" &amp; INDEX(NRCType_List,MATCH($H46,NRCType_Code,0),4)&amp;  ") ","")) &amp; tblTQ_Jul[[#This Row],[NRC/Passport
No]]</f>
        <v>/</v>
      </c>
      <c r="L46" s="655" t="str">
        <f>tblTQ_Jul[[#This Row],[State
ID]]&amp;tblTQ_Jul[[#This Row],[TS
ID]]&amp;tblTQ_Jul[[#This Row],[ID]]&amp;tblTQ_Jul[[#This Row],[NRC/Passport
No]]</f>
        <v/>
      </c>
      <c r="M46" s="601"/>
      <c r="N46" s="601"/>
      <c r="O46" s="601"/>
      <c r="P46" s="601"/>
      <c r="Q46" s="720">
        <f t="shared" si="3"/>
        <v>0</v>
      </c>
      <c r="R46" s="721">
        <f>SchoolOpenDays_Feb-tblTQ_Jul[[#This Row],[Total 
Leave]]</f>
        <v>63</v>
      </c>
      <c r="S46" s="108"/>
      <c r="U46" s="668"/>
      <c r="V46" s="668"/>
      <c r="W46" s="668"/>
    </row>
    <row r="47" spans="1:28" ht="24" customHeight="1" x14ac:dyDescent="0.35">
      <c r="B47" s="345"/>
      <c r="C47" s="715">
        <f t="shared" si="2"/>
        <v>27</v>
      </c>
      <c r="D47" s="716"/>
      <c r="E47" s="717" t="str">
        <f>CLEAN(IFERROR(INDEX(NRCState_List,MATCH(tblTQ_Jul[[#This Row],[State
ID]],NRCState_ID,0),2),""))</f>
        <v/>
      </c>
      <c r="F47" s="718"/>
      <c r="G47"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47" s="596"/>
      <c r="I47" s="717" t="str">
        <f>CLEAN(IFERROR(INDEX(NRCType_List,MATCH(tblTQ_Jul[[#This Row],[ID Type]],NRCType_Code,0),1),""))</f>
        <v/>
      </c>
      <c r="J47" s="597"/>
      <c r="K47" s="720" t="str">
        <f>tblTQ_Jul[[#This Row],[State
ID]] &amp; "/" &amp; tblTQ_Jul[[#This Row],[TS
Symbol]] &amp;CLEAN(IFERROR( " (" &amp; INDEX(NRCType_List,MATCH($H47,NRCType_Code,0),4)&amp;  ") ","")) &amp; tblTQ_Jul[[#This Row],[NRC/Passport
No]]</f>
        <v>/</v>
      </c>
      <c r="L47" s="655" t="str">
        <f>tblTQ_Jul[[#This Row],[State
ID]]&amp;tblTQ_Jul[[#This Row],[TS
ID]]&amp;tblTQ_Jul[[#This Row],[ID]]&amp;tblTQ_Jul[[#This Row],[NRC/Passport
No]]</f>
        <v/>
      </c>
      <c r="M47" s="601"/>
      <c r="N47" s="601"/>
      <c r="O47" s="601"/>
      <c r="P47" s="601"/>
      <c r="Q47" s="720">
        <f t="shared" si="3"/>
        <v>0</v>
      </c>
      <c r="R47" s="721">
        <f>SchoolOpenDays_Feb-tblTQ_Jul[[#This Row],[Total 
Leave]]</f>
        <v>63</v>
      </c>
      <c r="S47" s="108"/>
      <c r="U47" s="668"/>
      <c r="V47" s="668"/>
      <c r="W47" s="668"/>
    </row>
    <row r="48" spans="1:28" ht="24" customHeight="1" x14ac:dyDescent="0.35">
      <c r="B48" s="345"/>
      <c r="C48" s="715">
        <f t="shared" si="2"/>
        <v>28</v>
      </c>
      <c r="D48" s="716"/>
      <c r="E48" s="717" t="str">
        <f>CLEAN(IFERROR(INDEX(NRCState_List,MATCH(tblTQ_Jul[[#This Row],[State
ID]],NRCState_ID,0),2),""))</f>
        <v/>
      </c>
      <c r="F48" s="718"/>
      <c r="G48"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48" s="596"/>
      <c r="I48" s="717" t="str">
        <f>CLEAN(IFERROR(INDEX(NRCType_List,MATCH(tblTQ_Jul[[#This Row],[ID Type]],NRCType_Code,0),1),""))</f>
        <v/>
      </c>
      <c r="J48" s="597"/>
      <c r="K48" s="720" t="str">
        <f>tblTQ_Jul[[#This Row],[State
ID]] &amp; "/" &amp; tblTQ_Jul[[#This Row],[TS
Symbol]] &amp;CLEAN(IFERROR( " (" &amp; INDEX(NRCType_List,MATCH($H48,NRCType_Code,0),4)&amp;  ") ","")) &amp; tblTQ_Jul[[#This Row],[NRC/Passport
No]]</f>
        <v>/</v>
      </c>
      <c r="L48" s="655" t="str">
        <f>tblTQ_Jul[[#This Row],[State
ID]]&amp;tblTQ_Jul[[#This Row],[TS
ID]]&amp;tblTQ_Jul[[#This Row],[ID]]&amp;tblTQ_Jul[[#This Row],[NRC/Passport
No]]</f>
        <v/>
      </c>
      <c r="M48" s="601"/>
      <c r="N48" s="601"/>
      <c r="O48" s="601"/>
      <c r="P48" s="601"/>
      <c r="Q48" s="720">
        <f t="shared" si="3"/>
        <v>0</v>
      </c>
      <c r="R48" s="721">
        <f>SchoolOpenDays_Feb-tblTQ_Jul[[#This Row],[Total 
Leave]]</f>
        <v>63</v>
      </c>
      <c r="S48" s="108"/>
      <c r="U48" s="668"/>
      <c r="V48" s="668"/>
      <c r="W48" s="668"/>
    </row>
    <row r="49" spans="2:23" ht="24" customHeight="1" x14ac:dyDescent="0.35">
      <c r="B49" s="345"/>
      <c r="C49" s="715">
        <f t="shared" si="2"/>
        <v>29</v>
      </c>
      <c r="D49" s="716"/>
      <c r="E49" s="717" t="str">
        <f>CLEAN(IFERROR(INDEX(NRCState_List,MATCH(tblTQ_Jul[[#This Row],[State
ID]],NRCState_ID,0),2),""))</f>
        <v/>
      </c>
      <c r="F49" s="718"/>
      <c r="G49"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49" s="596"/>
      <c r="I49" s="717" t="str">
        <f>CLEAN(IFERROR(INDEX(NRCType_List,MATCH(tblTQ_Jul[[#This Row],[ID Type]],NRCType_Code,0),1),""))</f>
        <v/>
      </c>
      <c r="J49" s="597"/>
      <c r="K49" s="720" t="str">
        <f>tblTQ_Jul[[#This Row],[State
ID]] &amp; "/" &amp; tblTQ_Jul[[#This Row],[TS
Symbol]] &amp;CLEAN(IFERROR( " (" &amp; INDEX(NRCType_List,MATCH($H49,NRCType_Code,0),4)&amp;  ") ","")) &amp; tblTQ_Jul[[#This Row],[NRC/Passport
No]]</f>
        <v>/</v>
      </c>
      <c r="L49" s="655" t="str">
        <f>tblTQ_Jul[[#This Row],[State
ID]]&amp;tblTQ_Jul[[#This Row],[TS
ID]]&amp;tblTQ_Jul[[#This Row],[ID]]&amp;tblTQ_Jul[[#This Row],[NRC/Passport
No]]</f>
        <v/>
      </c>
      <c r="M49" s="601"/>
      <c r="N49" s="601"/>
      <c r="O49" s="601"/>
      <c r="P49" s="601"/>
      <c r="Q49" s="720">
        <f t="shared" si="3"/>
        <v>0</v>
      </c>
      <c r="R49" s="721">
        <f>SchoolOpenDays_Feb-tblTQ_Jul[[#This Row],[Total 
Leave]]</f>
        <v>63</v>
      </c>
      <c r="S49" s="108"/>
      <c r="U49" s="668"/>
      <c r="V49" s="668"/>
      <c r="W49" s="668"/>
    </row>
    <row r="50" spans="2:23" ht="24" customHeight="1" x14ac:dyDescent="0.35">
      <c r="B50" s="345"/>
      <c r="C50" s="715">
        <f t="shared" si="2"/>
        <v>30</v>
      </c>
      <c r="D50" s="716"/>
      <c r="E50" s="717" t="str">
        <f>CLEAN(IFERROR(INDEX(NRCState_List,MATCH(tblTQ_Jul[[#This Row],[State
ID]],NRCState_ID,0),2),""))</f>
        <v/>
      </c>
      <c r="F50" s="718"/>
      <c r="G50"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50" s="596"/>
      <c r="I50" s="717" t="str">
        <f>CLEAN(IFERROR(INDEX(NRCType_List,MATCH(tblTQ_Jul[[#This Row],[ID Type]],NRCType_Code,0),1),""))</f>
        <v/>
      </c>
      <c r="J50" s="597"/>
      <c r="K50" s="720" t="str">
        <f>tblTQ_Jul[[#This Row],[State
ID]] &amp; "/" &amp; tblTQ_Jul[[#This Row],[TS
Symbol]] &amp;CLEAN(IFERROR( " (" &amp; INDEX(NRCType_List,MATCH($H50,NRCType_Code,0),4)&amp;  ") ","")) &amp; tblTQ_Jul[[#This Row],[NRC/Passport
No]]</f>
        <v>/</v>
      </c>
      <c r="L50" s="655" t="str">
        <f>tblTQ_Jul[[#This Row],[State
ID]]&amp;tblTQ_Jul[[#This Row],[TS
ID]]&amp;tblTQ_Jul[[#This Row],[ID]]&amp;tblTQ_Jul[[#This Row],[NRC/Passport
No]]</f>
        <v/>
      </c>
      <c r="M50" s="601"/>
      <c r="N50" s="601"/>
      <c r="O50" s="601"/>
      <c r="P50" s="601"/>
      <c r="Q50" s="720">
        <f t="shared" si="3"/>
        <v>0</v>
      </c>
      <c r="R50" s="721">
        <f>SchoolOpenDays_Feb-tblTQ_Jul[[#This Row],[Total 
Leave]]</f>
        <v>63</v>
      </c>
      <c r="S50" s="108"/>
      <c r="U50" s="668"/>
      <c r="V50" s="668"/>
      <c r="W50" s="668"/>
    </row>
    <row r="51" spans="2:23" ht="24" customHeight="1" x14ac:dyDescent="0.35">
      <c r="B51" s="345"/>
      <c r="C51" s="715">
        <f t="shared" si="2"/>
        <v>31</v>
      </c>
      <c r="D51" s="716"/>
      <c r="E51" s="717" t="str">
        <f>CLEAN(IFERROR(INDEX(NRCState_List,MATCH(tblTQ_Jul[[#This Row],[State
ID]],NRCState_ID,0),2),""))</f>
        <v/>
      </c>
      <c r="F51" s="718"/>
      <c r="G51"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51" s="596"/>
      <c r="I51" s="717" t="str">
        <f>CLEAN(IFERROR(INDEX(NRCType_List,MATCH(tblTQ_Jul[[#This Row],[ID Type]],NRCType_Code,0),1),""))</f>
        <v/>
      </c>
      <c r="J51" s="597"/>
      <c r="K51" s="720" t="str">
        <f>tblTQ_Jul[[#This Row],[State
ID]] &amp; "/" &amp; tblTQ_Jul[[#This Row],[TS
Symbol]] &amp;CLEAN(IFERROR( " (" &amp; INDEX(NRCType_List,MATCH($H51,NRCType_Code,0),4)&amp;  ") ","")) &amp; tblTQ_Jul[[#This Row],[NRC/Passport
No]]</f>
        <v>/</v>
      </c>
      <c r="L51" s="655" t="str">
        <f>tblTQ_Jul[[#This Row],[State
ID]]&amp;tblTQ_Jul[[#This Row],[TS
ID]]&amp;tblTQ_Jul[[#This Row],[ID]]&amp;tblTQ_Jul[[#This Row],[NRC/Passport
No]]</f>
        <v/>
      </c>
      <c r="M51" s="601"/>
      <c r="N51" s="601"/>
      <c r="O51" s="601"/>
      <c r="P51" s="601"/>
      <c r="Q51" s="720">
        <f t="shared" si="3"/>
        <v>0</v>
      </c>
      <c r="R51" s="721">
        <f>SchoolOpenDays_Feb-tblTQ_Jul[[#This Row],[Total 
Leave]]</f>
        <v>63</v>
      </c>
      <c r="S51" s="108"/>
      <c r="U51" s="668"/>
      <c r="V51" s="668"/>
      <c r="W51" s="668"/>
    </row>
    <row r="52" spans="2:23" ht="24" customHeight="1" x14ac:dyDescent="0.35">
      <c r="B52" s="345"/>
      <c r="C52" s="715">
        <f t="shared" si="2"/>
        <v>32</v>
      </c>
      <c r="D52" s="716"/>
      <c r="E52" s="717" t="str">
        <f>CLEAN(IFERROR(INDEX(NRCState_List,MATCH(tblTQ_Jul[[#This Row],[State
ID]],NRCState_ID,0),2),""))</f>
        <v/>
      </c>
      <c r="F52" s="718"/>
      <c r="G52"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52" s="596"/>
      <c r="I52" s="717" t="str">
        <f>CLEAN(IFERROR(INDEX(NRCType_List,MATCH(tblTQ_Jul[[#This Row],[ID Type]],NRCType_Code,0),1),""))</f>
        <v/>
      </c>
      <c r="J52" s="597"/>
      <c r="K52" s="720" t="str">
        <f>tblTQ_Jul[[#This Row],[State
ID]] &amp; "/" &amp; tblTQ_Jul[[#This Row],[TS
Symbol]] &amp;CLEAN(IFERROR( " (" &amp; INDEX(NRCType_List,MATCH($H52,NRCType_Code,0),4)&amp;  ") ","")) &amp; tblTQ_Jul[[#This Row],[NRC/Passport
No]]</f>
        <v>/</v>
      </c>
      <c r="L52" s="655" t="str">
        <f>tblTQ_Jul[[#This Row],[State
ID]]&amp;tblTQ_Jul[[#This Row],[TS
ID]]&amp;tblTQ_Jul[[#This Row],[ID]]&amp;tblTQ_Jul[[#This Row],[NRC/Passport
No]]</f>
        <v/>
      </c>
      <c r="M52" s="601"/>
      <c r="N52" s="601"/>
      <c r="O52" s="601"/>
      <c r="P52" s="601"/>
      <c r="Q52" s="720">
        <f t="shared" si="3"/>
        <v>0</v>
      </c>
      <c r="R52" s="721">
        <f>SchoolOpenDays_Feb-tblTQ_Jul[[#This Row],[Total 
Leave]]</f>
        <v>63</v>
      </c>
      <c r="S52" s="108"/>
      <c r="U52" s="668"/>
      <c r="V52" s="668"/>
      <c r="W52" s="668"/>
    </row>
    <row r="53" spans="2:23" ht="24" customHeight="1" x14ac:dyDescent="0.35">
      <c r="B53" s="345"/>
      <c r="C53" s="715">
        <f t="shared" si="2"/>
        <v>33</v>
      </c>
      <c r="D53" s="716"/>
      <c r="E53" s="717" t="str">
        <f>CLEAN(IFERROR(INDEX(NRCState_List,MATCH(tblTQ_Jul[[#This Row],[State
ID]],NRCState_ID,0),2),""))</f>
        <v/>
      </c>
      <c r="F53" s="718"/>
      <c r="G53"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53" s="596"/>
      <c r="I53" s="717" t="str">
        <f>CLEAN(IFERROR(INDEX(NRCType_List,MATCH(tblTQ_Jul[[#This Row],[ID Type]],NRCType_Code,0),1),""))</f>
        <v/>
      </c>
      <c r="J53" s="597"/>
      <c r="K53" s="720" t="str">
        <f>tblTQ_Jul[[#This Row],[State
ID]] &amp; "/" &amp; tblTQ_Jul[[#This Row],[TS
Symbol]] &amp;CLEAN(IFERROR( " (" &amp; INDEX(NRCType_List,MATCH($H53,NRCType_Code,0),4)&amp;  ") ","")) &amp; tblTQ_Jul[[#This Row],[NRC/Passport
No]]</f>
        <v>/</v>
      </c>
      <c r="L53" s="655" t="str">
        <f>tblTQ_Jul[[#This Row],[State
ID]]&amp;tblTQ_Jul[[#This Row],[TS
ID]]&amp;tblTQ_Jul[[#This Row],[ID]]&amp;tblTQ_Jul[[#This Row],[NRC/Passport
No]]</f>
        <v/>
      </c>
      <c r="M53" s="601"/>
      <c r="N53" s="601"/>
      <c r="O53" s="601"/>
      <c r="P53" s="601"/>
      <c r="Q53" s="720">
        <f t="shared" si="3"/>
        <v>0</v>
      </c>
      <c r="R53" s="721">
        <f>SchoolOpenDays_Feb-tblTQ_Jul[[#This Row],[Total 
Leave]]</f>
        <v>63</v>
      </c>
      <c r="S53" s="108"/>
      <c r="U53" s="668"/>
      <c r="V53" s="668"/>
      <c r="W53" s="668"/>
    </row>
    <row r="54" spans="2:23" ht="24" customHeight="1" x14ac:dyDescent="0.35">
      <c r="B54" s="345"/>
      <c r="C54" s="715">
        <f t="shared" si="2"/>
        <v>34</v>
      </c>
      <c r="D54" s="716"/>
      <c r="E54" s="717" t="str">
        <f>CLEAN(IFERROR(INDEX(NRCState_List,MATCH(tblTQ_Jul[[#This Row],[State
ID]],NRCState_ID,0),2),""))</f>
        <v/>
      </c>
      <c r="F54" s="718"/>
      <c r="G54"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54" s="596"/>
      <c r="I54" s="717" t="str">
        <f>CLEAN(IFERROR(INDEX(NRCType_List,MATCH(tblTQ_Jul[[#This Row],[ID Type]],NRCType_Code,0),1),""))</f>
        <v/>
      </c>
      <c r="J54" s="597"/>
      <c r="K54" s="720" t="str">
        <f>tblTQ_Jul[[#This Row],[State
ID]] &amp; "/" &amp; tblTQ_Jul[[#This Row],[TS
Symbol]] &amp;CLEAN(IFERROR( " (" &amp; INDEX(NRCType_List,MATCH($H54,NRCType_Code,0),4)&amp;  ") ","")) &amp; tblTQ_Jul[[#This Row],[NRC/Passport
No]]</f>
        <v>/</v>
      </c>
      <c r="L54" s="655" t="str">
        <f>tblTQ_Jul[[#This Row],[State
ID]]&amp;tblTQ_Jul[[#This Row],[TS
ID]]&amp;tblTQ_Jul[[#This Row],[ID]]&amp;tblTQ_Jul[[#This Row],[NRC/Passport
No]]</f>
        <v/>
      </c>
      <c r="M54" s="601"/>
      <c r="N54" s="601"/>
      <c r="O54" s="601"/>
      <c r="P54" s="601"/>
      <c r="Q54" s="720">
        <f t="shared" si="3"/>
        <v>0</v>
      </c>
      <c r="R54" s="721">
        <f>SchoolOpenDays_Feb-tblTQ_Jul[[#This Row],[Total 
Leave]]</f>
        <v>63</v>
      </c>
      <c r="S54" s="108"/>
      <c r="U54" s="668"/>
      <c r="V54" s="668"/>
      <c r="W54" s="668"/>
    </row>
    <row r="55" spans="2:23" ht="24" customHeight="1" x14ac:dyDescent="0.35">
      <c r="B55" s="345"/>
      <c r="C55" s="715">
        <f t="shared" si="2"/>
        <v>35</v>
      </c>
      <c r="D55" s="716"/>
      <c r="E55" s="717" t="str">
        <f>CLEAN(IFERROR(INDEX(NRCState_List,MATCH(tblTQ_Jul[[#This Row],[State
ID]],NRCState_ID,0),2),""))</f>
        <v/>
      </c>
      <c r="F55" s="718"/>
      <c r="G55" s="719" t="str">
        <f>CLEAN(IFERROR(INDEX(MyanmarLetter_List,MATCH(LEFT(tblTQ_Jul[[#This Row],[TS
Symbol]],1),MyanmarLetter_MM,0),1),""))&amp;CLEAN(IFERROR(INDEX(MyanmarLetter_List,MATCH(MID(tblTQ_Jul[[#This Row],[TS
Symbol]],2,1),MyanmarLetter_MM,0),1),""))&amp;CLEAN(IFERROR(INDEX(MyanmarLetter_List,MATCH(RIGHT(tblTQ_Jul[[#This Row],[TS
Symbol]],1),MyanmarLetter_MM,0),1),""))</f>
        <v/>
      </c>
      <c r="H55" s="596"/>
      <c r="I55" s="717" t="str">
        <f>CLEAN(IFERROR(INDEX(NRCType_List,MATCH(tblTQ_Jul[[#This Row],[ID Type]],NRCType_Code,0),1),""))</f>
        <v/>
      </c>
      <c r="J55" s="597"/>
      <c r="K55" s="720" t="str">
        <f>tblTQ_Jul[[#This Row],[State
ID]] &amp; "/" &amp; tblTQ_Jul[[#This Row],[TS
Symbol]] &amp;CLEAN(IFERROR( " (" &amp; INDEX(NRCType_List,MATCH($H55,NRCType_Code,0),4)&amp;  ") ","")) &amp; tblTQ_Jul[[#This Row],[NRC/Passport
No]]</f>
        <v>/</v>
      </c>
      <c r="L55" s="655" t="str">
        <f>tblTQ_Jul[[#This Row],[State
ID]]&amp;tblTQ_Jul[[#This Row],[TS
ID]]&amp;tblTQ_Jul[[#This Row],[ID]]&amp;tblTQ_Jul[[#This Row],[NRC/Passport
No]]</f>
        <v/>
      </c>
      <c r="M55" s="601"/>
      <c r="N55" s="601"/>
      <c r="O55" s="601"/>
      <c r="P55" s="601"/>
      <c r="Q55" s="720">
        <f t="shared" si="3"/>
        <v>0</v>
      </c>
      <c r="R55" s="721">
        <f>SchoolOpenDays_Feb-tblTQ_Jul[[#This Row],[Total 
Leave]]</f>
        <v>63</v>
      </c>
      <c r="S55" s="108"/>
      <c r="U55" s="668"/>
      <c r="V55" s="668"/>
      <c r="W55" s="668"/>
    </row>
    <row r="56" spans="2:23" ht="24" customHeight="1" x14ac:dyDescent="0.35">
      <c r="B56" s="345"/>
      <c r="C56" s="121"/>
      <c r="D56" s="121"/>
      <c r="E56" s="121"/>
      <c r="F56" s="121"/>
      <c r="G56" s="121"/>
      <c r="H56" s="107"/>
      <c r="I56" s="107"/>
      <c r="J56" s="107"/>
      <c r="K56" s="107"/>
      <c r="L56" s="107"/>
      <c r="M56" s="107"/>
      <c r="N56" s="107"/>
      <c r="O56" s="107"/>
      <c r="P56" s="107"/>
      <c r="Q56" s="121"/>
      <c r="R56" s="107"/>
      <c r="S56" s="108"/>
      <c r="U56" s="668"/>
      <c r="V56" s="668"/>
      <c r="W56" s="668"/>
    </row>
    <row r="57" spans="2:23" ht="24" customHeight="1" x14ac:dyDescent="0.35">
      <c r="B57" s="345"/>
      <c r="C57" s="121"/>
      <c r="D57" s="121"/>
      <c r="E57" s="121"/>
      <c r="F57" s="121"/>
      <c r="G57" s="121"/>
      <c r="H57" s="107"/>
      <c r="I57" s="107"/>
      <c r="J57" s="107"/>
      <c r="K57" s="107"/>
      <c r="L57" s="107"/>
      <c r="M57" s="107"/>
      <c r="N57" s="107"/>
      <c r="O57" s="107"/>
      <c r="P57" s="107"/>
      <c r="Q57" s="107"/>
      <c r="R57" s="107"/>
      <c r="S57" s="108"/>
      <c r="U57" s="668"/>
      <c r="V57" s="668"/>
      <c r="W57" s="668"/>
    </row>
    <row r="58" spans="2:23" ht="24" customHeight="1" x14ac:dyDescent="0.35">
      <c r="B58" s="345"/>
      <c r="C58" s="121"/>
      <c r="D58" s="121"/>
      <c r="E58" s="121"/>
      <c r="F58" s="121"/>
      <c r="G58" s="121"/>
      <c r="H58" s="107"/>
      <c r="I58" s="107"/>
      <c r="J58" s="107"/>
      <c r="K58" s="107"/>
      <c r="L58" s="107"/>
      <c r="M58" s="107"/>
      <c r="N58" s="107"/>
      <c r="O58" s="107"/>
      <c r="P58" s="107"/>
      <c r="Q58" s="107"/>
      <c r="R58" s="107"/>
      <c r="S58" s="108"/>
      <c r="U58" s="668"/>
      <c r="V58" s="668"/>
      <c r="W58" s="668"/>
    </row>
    <row r="59" spans="2:23" ht="24" customHeight="1" x14ac:dyDescent="0.35">
      <c r="B59" s="345"/>
      <c r="C59" s="121"/>
      <c r="D59" s="121"/>
      <c r="E59" s="121"/>
      <c r="F59" s="121"/>
      <c r="G59" s="121"/>
      <c r="H59" s="107"/>
      <c r="I59" s="107"/>
      <c r="J59" s="107"/>
      <c r="K59" s="107"/>
      <c r="L59" s="107"/>
      <c r="M59" s="107"/>
      <c r="N59" s="107"/>
      <c r="O59" s="107"/>
      <c r="P59" s="107"/>
      <c r="Q59" s="107"/>
      <c r="R59" s="107"/>
      <c r="S59" s="108"/>
    </row>
    <row r="60" spans="2:23" ht="24" customHeight="1" x14ac:dyDescent="0.35">
      <c r="B60" s="345"/>
      <c r="C60" s="121"/>
      <c r="D60" s="121"/>
      <c r="E60" s="121"/>
      <c r="F60" s="121"/>
      <c r="G60" s="121"/>
      <c r="H60" s="107"/>
      <c r="I60" s="107"/>
      <c r="J60" s="107"/>
      <c r="K60" s="107"/>
      <c r="L60" s="107"/>
      <c r="M60" s="107"/>
      <c r="N60" s="107"/>
      <c r="O60" s="107"/>
      <c r="P60" s="107"/>
      <c r="Q60" s="107"/>
      <c r="R60" s="107"/>
      <c r="S60" s="108"/>
    </row>
    <row r="61" spans="2:23" ht="24" customHeight="1" x14ac:dyDescent="0.35">
      <c r="C61" s="121"/>
      <c r="D61" s="121"/>
      <c r="E61" s="121"/>
      <c r="F61" s="121"/>
      <c r="G61" s="121"/>
      <c r="H61" s="107"/>
      <c r="I61" s="107"/>
      <c r="J61" s="107"/>
      <c r="K61" s="107"/>
      <c r="L61" s="107"/>
      <c r="M61" s="121"/>
      <c r="N61" s="121"/>
      <c r="O61" s="121"/>
      <c r="P61" s="121"/>
      <c r="Q61" s="121"/>
      <c r="R61" s="107"/>
    </row>
    <row r="62" spans="2:23" ht="24" customHeight="1" x14ac:dyDescent="0.35">
      <c r="C62" s="121"/>
      <c r="D62" s="121"/>
      <c r="E62" s="121"/>
      <c r="F62" s="121"/>
      <c r="G62" s="121"/>
      <c r="H62" s="107"/>
      <c r="I62" s="107"/>
      <c r="J62" s="107"/>
      <c r="K62" s="107"/>
      <c r="L62" s="107"/>
      <c r="M62" s="121"/>
      <c r="N62" s="107"/>
      <c r="O62" s="107"/>
      <c r="P62" s="107"/>
      <c r="Q62" s="121"/>
      <c r="R62" s="107"/>
    </row>
    <row r="63" spans="2:23" ht="24" customHeight="1" x14ac:dyDescent="0.35">
      <c r="C63" s="121"/>
      <c r="D63" s="121"/>
      <c r="E63" s="121"/>
      <c r="F63" s="121"/>
      <c r="G63" s="121"/>
      <c r="H63" s="107"/>
      <c r="I63" s="107"/>
      <c r="J63" s="107"/>
      <c r="K63" s="107"/>
      <c r="L63" s="107"/>
      <c r="M63" s="121"/>
      <c r="N63" s="107"/>
      <c r="O63" s="107"/>
      <c r="P63" s="107"/>
      <c r="Q63" s="121"/>
      <c r="R63" s="107"/>
    </row>
    <row r="64" spans="2:23" ht="24" customHeight="1" x14ac:dyDescent="0.35">
      <c r="C64" s="121"/>
      <c r="D64" s="121"/>
      <c r="E64" s="121"/>
      <c r="F64" s="121"/>
      <c r="G64" s="121"/>
      <c r="H64" s="107"/>
      <c r="I64" s="107"/>
      <c r="J64" s="107"/>
      <c r="K64" s="107"/>
      <c r="L64" s="107"/>
      <c r="M64" s="121"/>
      <c r="N64" s="107"/>
      <c r="O64" s="107"/>
      <c r="P64" s="107"/>
      <c r="Q64" s="121"/>
      <c r="R64" s="107"/>
    </row>
    <row r="65" spans="3:18" ht="24" customHeight="1" x14ac:dyDescent="0.35">
      <c r="C65" s="121"/>
      <c r="D65" s="121"/>
      <c r="E65" s="121"/>
      <c r="F65" s="121"/>
      <c r="G65" s="121"/>
      <c r="H65" s="107"/>
      <c r="I65" s="107"/>
      <c r="J65" s="107"/>
      <c r="K65" s="107"/>
      <c r="L65" s="107"/>
      <c r="M65" s="121"/>
      <c r="N65" s="107"/>
      <c r="O65" s="107"/>
      <c r="P65" s="107"/>
      <c r="Q65" s="121"/>
      <c r="R65" s="107"/>
    </row>
    <row r="66" spans="3:18" ht="24" customHeight="1" x14ac:dyDescent="0.35">
      <c r="C66" s="121"/>
      <c r="D66" s="121"/>
      <c r="E66" s="121"/>
      <c r="F66" s="121"/>
      <c r="G66" s="121"/>
      <c r="H66" s="107"/>
      <c r="I66" s="107"/>
      <c r="J66" s="107"/>
      <c r="K66" s="107"/>
      <c r="L66" s="107"/>
      <c r="M66" s="107"/>
      <c r="N66" s="107"/>
      <c r="O66" s="107"/>
      <c r="P66" s="107"/>
      <c r="Q66" s="121"/>
      <c r="R66" s="107"/>
    </row>
    <row r="67" spans="3:18" ht="24" customHeight="1" x14ac:dyDescent="0.35">
      <c r="C67" s="121"/>
      <c r="D67" s="121"/>
      <c r="E67" s="121"/>
      <c r="F67" s="121"/>
      <c r="G67" s="121"/>
      <c r="H67" s="107"/>
      <c r="I67" s="107"/>
      <c r="J67" s="107"/>
      <c r="K67" s="107"/>
      <c r="L67" s="107"/>
      <c r="M67" s="107"/>
      <c r="N67" s="107"/>
      <c r="O67" s="107"/>
      <c r="P67" s="107"/>
      <c r="Q67" s="121"/>
      <c r="R67" s="107"/>
    </row>
    <row r="68" spans="3:18" ht="24" customHeight="1" x14ac:dyDescent="0.35">
      <c r="C68" s="121"/>
      <c r="D68" s="121"/>
      <c r="E68" s="121"/>
      <c r="F68" s="121"/>
      <c r="G68" s="121"/>
      <c r="H68" s="107"/>
      <c r="I68" s="107"/>
      <c r="J68" s="107"/>
      <c r="K68" s="107"/>
      <c r="L68" s="107"/>
      <c r="M68" s="107"/>
      <c r="N68" s="107"/>
      <c r="O68" s="107"/>
      <c r="P68" s="107"/>
      <c r="Q68" s="121"/>
      <c r="R68" s="107"/>
    </row>
    <row r="69" spans="3:18" ht="24" customHeight="1" x14ac:dyDescent="0.35">
      <c r="C69" s="121"/>
      <c r="D69" s="121"/>
      <c r="E69" s="121"/>
      <c r="F69" s="121"/>
      <c r="G69" s="121"/>
      <c r="H69" s="107"/>
      <c r="I69" s="107"/>
      <c r="J69" s="107"/>
      <c r="K69" s="107"/>
      <c r="L69" s="107"/>
      <c r="M69" s="107"/>
      <c r="N69" s="107"/>
      <c r="O69" s="107"/>
      <c r="P69" s="107"/>
      <c r="Q69" s="121"/>
      <c r="R69" s="107"/>
    </row>
    <row r="70" spans="3:18" ht="24" customHeight="1" x14ac:dyDescent="0.35">
      <c r="C70" s="121"/>
      <c r="D70" s="121"/>
      <c r="E70" s="121"/>
      <c r="F70" s="121"/>
      <c r="G70" s="121"/>
      <c r="H70" s="107"/>
      <c r="I70" s="107"/>
      <c r="J70" s="107"/>
      <c r="K70" s="107"/>
      <c r="L70" s="107"/>
      <c r="M70" s="107"/>
      <c r="N70" s="107"/>
      <c r="O70" s="107"/>
      <c r="P70" s="107"/>
      <c r="Q70" s="121"/>
      <c r="R70" s="107"/>
    </row>
    <row r="71" spans="3:18" ht="24" customHeight="1" x14ac:dyDescent="0.35">
      <c r="C71" s="121"/>
      <c r="D71" s="121"/>
      <c r="E71" s="121"/>
      <c r="F71" s="121"/>
      <c r="G71" s="121"/>
      <c r="H71" s="107"/>
      <c r="I71" s="107"/>
      <c r="J71" s="107"/>
      <c r="K71" s="107"/>
      <c r="L71" s="107"/>
      <c r="M71" s="107"/>
      <c r="N71" s="107"/>
      <c r="O71" s="107"/>
      <c r="P71" s="107"/>
      <c r="Q71" s="121"/>
      <c r="R71" s="107"/>
    </row>
    <row r="72" spans="3:18" ht="24" customHeight="1" x14ac:dyDescent="0.35">
      <c r="C72" s="121"/>
      <c r="D72" s="121"/>
      <c r="E72" s="121"/>
      <c r="F72" s="121"/>
      <c r="G72" s="121"/>
      <c r="H72" s="107"/>
      <c r="I72" s="107"/>
      <c r="J72" s="107"/>
      <c r="K72" s="107"/>
      <c r="L72" s="107"/>
      <c r="M72" s="107"/>
      <c r="N72" s="107"/>
      <c r="O72" s="107"/>
      <c r="P72" s="107"/>
      <c r="Q72" s="121"/>
      <c r="R72" s="107"/>
    </row>
    <row r="73" spans="3:18" ht="24" customHeight="1" x14ac:dyDescent="0.35">
      <c r="C73" s="121"/>
      <c r="D73" s="121"/>
      <c r="E73" s="121"/>
      <c r="F73" s="121"/>
      <c r="G73" s="121"/>
      <c r="H73" s="107"/>
      <c r="I73" s="107"/>
      <c r="J73" s="107"/>
      <c r="K73" s="107"/>
      <c r="L73" s="107"/>
      <c r="M73" s="107"/>
      <c r="N73" s="107"/>
      <c r="O73" s="107"/>
      <c r="P73" s="107"/>
      <c r="Q73" s="121"/>
      <c r="R73" s="107"/>
    </row>
    <row r="74" spans="3:18" ht="24" customHeight="1" x14ac:dyDescent="0.35">
      <c r="C74" s="121"/>
      <c r="D74" s="121"/>
      <c r="E74" s="121"/>
      <c r="F74" s="121"/>
      <c r="G74" s="121"/>
      <c r="H74" s="107"/>
      <c r="I74" s="107"/>
      <c r="J74" s="107"/>
      <c r="K74" s="107"/>
      <c r="L74" s="107"/>
      <c r="M74" s="107"/>
      <c r="N74" s="107"/>
      <c r="O74" s="107"/>
      <c r="P74" s="107"/>
      <c r="Q74" s="121"/>
      <c r="R74" s="107"/>
    </row>
    <row r="75" spans="3:18" ht="24" customHeight="1" x14ac:dyDescent="0.35">
      <c r="C75" s="121"/>
      <c r="D75" s="121"/>
      <c r="E75" s="121"/>
      <c r="F75" s="121"/>
      <c r="G75" s="121"/>
      <c r="H75" s="107"/>
      <c r="I75" s="107"/>
      <c r="J75" s="107"/>
      <c r="K75" s="107"/>
      <c r="L75" s="107"/>
      <c r="M75" s="107"/>
      <c r="N75" s="107"/>
      <c r="O75" s="107"/>
      <c r="P75" s="107"/>
      <c r="Q75" s="121"/>
      <c r="R75" s="107"/>
    </row>
    <row r="76" spans="3:18" ht="24" customHeight="1" x14ac:dyDescent="0.35">
      <c r="C76" s="121"/>
      <c r="D76" s="121"/>
      <c r="E76" s="121"/>
      <c r="F76" s="121"/>
      <c r="G76" s="121"/>
      <c r="H76" s="107"/>
      <c r="I76" s="107"/>
      <c r="J76" s="107"/>
      <c r="K76" s="107"/>
      <c r="L76" s="107"/>
      <c r="M76" s="107"/>
      <c r="N76" s="107"/>
      <c r="O76" s="107"/>
      <c r="P76" s="107"/>
      <c r="Q76" s="121"/>
      <c r="R76" s="107"/>
    </row>
    <row r="77" spans="3:18" ht="24" customHeight="1" x14ac:dyDescent="0.35">
      <c r="C77" s="121"/>
      <c r="D77" s="121"/>
      <c r="E77" s="121"/>
      <c r="F77" s="121"/>
      <c r="G77" s="121"/>
      <c r="H77" s="107"/>
      <c r="I77" s="107"/>
      <c r="J77" s="107"/>
      <c r="K77" s="107"/>
      <c r="L77" s="107"/>
      <c r="M77" s="107"/>
      <c r="N77" s="107"/>
      <c r="O77" s="107"/>
      <c r="P77" s="107"/>
      <c r="Q77" s="121"/>
      <c r="R77" s="107"/>
    </row>
    <row r="78" spans="3:18" ht="24" customHeight="1" x14ac:dyDescent="0.35">
      <c r="C78" s="121"/>
      <c r="D78" s="121"/>
      <c r="E78" s="121"/>
      <c r="F78" s="121"/>
      <c r="G78" s="121"/>
      <c r="H78" s="107"/>
      <c r="I78" s="107"/>
      <c r="J78" s="107"/>
      <c r="K78" s="107"/>
      <c r="L78" s="107"/>
      <c r="M78" s="107"/>
      <c r="N78" s="107"/>
      <c r="O78" s="107"/>
      <c r="P78" s="107"/>
      <c r="Q78" s="121"/>
      <c r="R78" s="107"/>
    </row>
    <row r="79" spans="3:18" ht="24" customHeight="1" x14ac:dyDescent="0.35">
      <c r="C79" s="121"/>
      <c r="D79" s="121"/>
      <c r="E79" s="121"/>
      <c r="F79" s="121"/>
      <c r="G79" s="121"/>
      <c r="H79" s="107"/>
      <c r="I79" s="107"/>
      <c r="J79" s="107"/>
      <c r="K79" s="107"/>
      <c r="L79" s="107"/>
      <c r="M79" s="107"/>
      <c r="N79" s="107"/>
      <c r="O79" s="107"/>
      <c r="P79" s="107"/>
      <c r="Q79" s="121"/>
      <c r="R79" s="107"/>
    </row>
  </sheetData>
  <sheetProtection selectLockedCells="1" selectUnlockedCells="1"/>
  <mergeCells count="16">
    <mergeCell ref="H7:K7"/>
    <mergeCell ref="O7:R7"/>
    <mergeCell ref="H9:K9"/>
    <mergeCell ref="O9:R9"/>
    <mergeCell ref="H10:K10"/>
    <mergeCell ref="O10:R10"/>
    <mergeCell ref="C2:R2"/>
    <mergeCell ref="C3:R3"/>
    <mergeCell ref="C4:R4"/>
    <mergeCell ref="C5:R5"/>
    <mergeCell ref="U5:V5"/>
    <mergeCell ref="H18:K19"/>
    <mergeCell ref="M18:Q18"/>
    <mergeCell ref="L12:R12"/>
    <mergeCell ref="C16:J16"/>
    <mergeCell ref="F12:J12"/>
  </mergeCells>
  <conditionalFormatting sqref="L12 F12">
    <cfRule type="expression" dxfId="584" priority="6" stopIfTrue="1">
      <formula>IF(LEN(Selected_School_ID)&lt;&gt;11,TRUE,FALSE)</formula>
    </cfRule>
  </conditionalFormatting>
  <conditionalFormatting sqref="Q21:R55">
    <cfRule type="cellIs" dxfId="583" priority="5" stopIfTrue="1" operator="greaterThan">
      <formula>SchoolOpenDays_Feb</formula>
    </cfRule>
  </conditionalFormatting>
  <conditionalFormatting sqref="K21:L55">
    <cfRule type="expression" dxfId="582" priority="4" stopIfTrue="1">
      <formula>IF(AND(NOT($K21=""),COUNTIF(TearcherID_Feb,$K21)&gt;1),TRUE,FALSE)</formula>
    </cfRule>
  </conditionalFormatting>
  <conditionalFormatting sqref="R21:R55">
    <cfRule type="cellIs" dxfId="581" priority="3" stopIfTrue="1" operator="lessThan">
      <formula>1</formula>
    </cfRule>
  </conditionalFormatting>
  <conditionalFormatting sqref="D1:F15 G1:J11 G13:J15 D17:J20 D21:I28 A1:C1048576 K1:XFD1048576 D29:J1048576">
    <cfRule type="expression" dxfId="580" priority="7">
      <formula>IF(CELL("protect",A1)=0,TRUE,FALSE)</formula>
    </cfRule>
  </conditionalFormatting>
  <conditionalFormatting sqref="C16">
    <cfRule type="expression" dxfId="579" priority="2">
      <formula>IF(CELL("protect",C16)=0,TRUE,FALSE)</formula>
    </cfRule>
  </conditionalFormatting>
  <conditionalFormatting sqref="J21:J28">
    <cfRule type="expression" dxfId="578" priority="1">
      <formula>IF(CELL("protect",J21)=0,TRUE,FALSE)</formula>
    </cfRule>
  </conditionalFormatting>
  <dataValidations count="12">
    <dataValidation type="decimal" allowBlank="1" showErrorMessage="1" errorTitle="Large Value" error="1. Please Fill Value between 0 to  Total School Open Days_x000a_" prompt="Please Fill Value between 0 to Total School Open Days" sqref="M22:P55">
      <formula1>0</formula1>
      <formula2>SchoolOpenDays_Feb</formula2>
    </dataValidation>
    <dataValidation type="custom" allowBlank="1" showErrorMessage="1" errorTitle="Invalid NRC/ID Type" error="Please Type Acceptable Value" prompt="Please Type Value_x000a_eg.ပဇတ_x000a_     ဗဘန" sqref="F22:F55">
      <formula1>AND(LEN(F22)=3,LEN(G22)=6)</formula1>
    </dataValidation>
    <dataValidation type="decimal" allowBlank="1" showInputMessage="1" showErrorMessage="1" errorTitle="Large Value" error="1. Please Fill Value between 0 to  Total School Open Days_x000a_" prompt="Please Fill Value between 0 to Total School Open Days" sqref="M21:P21">
      <formula1>0</formula1>
      <formula2>SchoolOpenDays_Feb</formula2>
    </dataValidation>
    <dataValidation type="whole" allowBlank="1" showInputMessage="1" showErrorMessage="1" errorTitle="Invalid NRC/ID Type" error="Please Type 1 to 15" prompt="Range Between 1 to 15_x000a_eg. 12 for Yangon_x000a_       15 for Naypyitaw" sqref="D21">
      <formula1>1</formula1>
      <formula2>99</formula2>
    </dataValidation>
    <dataValidation type="whole" allowBlank="1" showErrorMessage="1" errorTitle="Invalid NRC/ID Type" error="Please Type 1 to 15" prompt="Range Between 1 to 15_x000a_eg. 12 for Yangon_x000a_       15 for Naypyitaw" sqref="D22:D55">
      <formula1>1</formula1>
      <formula2>99</formula2>
    </dataValidation>
    <dataValidation type="date" operator="lessThanOrEqual" allowBlank="1" showInputMessage="1" showErrorMessage="1" errorTitle="Invalid Date" error="1.Please Entry Current or Old Date_x000a_2.Invalid Date Format" sqref="V10">
      <formula1>TodayDate</formula1>
    </dataValidation>
    <dataValidation type="list" allowBlank="1" showInputMessage="1" showErrorMessage="1" errorTitle="Invalid NRC/ID Type" error="Please Choose from the List" prompt="1- Click on the DropDown_x000a_2- Choose using DownArrow_x000a_3- Press Enter when Desire Named Reached" sqref="H21">
      <formula1>NRCType_Code</formula1>
    </dataValidation>
    <dataValidation type="list" allowBlank="1" showErrorMessage="1" errorTitle="Invalid NRC/ID Type" error="Please Choose from the List" prompt="1- Click on the DropDown_x000a_2- Choose using DownArrow_x000a_3- Press Enter when Desire Named Reached" sqref="H22:H55">
      <formula1>NRCType_Code</formula1>
    </dataValidation>
    <dataValidation type="whole" allowBlank="1" showInputMessage="1" showErrorMessage="1" errorTitle="Large Value" error="1. Please Fill Value between 0 to 92 days_x000a_2. Only Integral Values (No Floating Points)" prompt="Please Fill Value between 0 to 91 days" sqref="K16">
      <formula1>0</formula1>
      <formula2>31+31+29</formula2>
    </dataValidation>
    <dataValidation type="custom" allowBlank="1" showInputMessage="1" showErrorMessage="1" errorTitle="Invalid NRC/ID Type" error="Please Type Acceptable Value" prompt="Please Type Value_x000a_eg.ပဇတ_x000a_     ဗဘန" sqref="F21">
      <formula1>AND(LEN(F21)=3,LEN(G21)=6)</formula1>
    </dataValidation>
    <dataValidation type="custom" allowBlank="1" showErrorMessage="1" errorTitle="Invalid Teacher ID" error="1. Numberical Format_x000a_2. Unique Teacher NRC ID" prompt="NRC Numerical Value After (N), (E), (P), (Y)" sqref="J22:J55">
      <formula1>AND(ISNUMBER(VALUE(J22)),LEN(J22)=6,COUNTIF($K$21:$K$66,K22)&lt;=1)</formula1>
    </dataValidation>
    <dataValidation type="custom" allowBlank="1" showInputMessage="1" showErrorMessage="1" errorTitle="Invalid Teacher ID" error="1. Numberical Format_x000a_2. Unique Teacher NRC ID" prompt="NRC Numerical Value After (N), (E), (P), (Y)" sqref="J21">
      <formula1>AND(ISNUMBER(VALUE(J21)),LEN(J21)=6,COUNTIF($K$21:$K$66,K21)&lt;=1)</formula1>
    </dataValidation>
  </dataValidations>
  <pageMargins left="0.25" right="0.25" top="0.75" bottom="0.75" header="0.3" footer="0.3"/>
  <pageSetup paperSize="9" orientation="portrait" r:id="rId1"/>
  <drawing r:id="rId2"/>
  <legacyDrawing r:id="rId3"/>
  <controls>
    <mc:AlternateContent xmlns:mc="http://schemas.openxmlformats.org/markup-compatibility/2006">
      <mc:Choice Requires="x14">
        <control shapeId="362499" r:id="rId4" name="cmdTQ_Feb_ClearForm">
          <controlPr defaultSize="0" autoLine="0" r:id="rId5">
            <anchor moveWithCells="1">
              <from>
                <xdr:col>11</xdr:col>
                <xdr:colOff>581025</xdr:colOff>
                <xdr:row>14</xdr:row>
                <xdr:rowOff>19050</xdr:rowOff>
              </from>
              <to>
                <xdr:col>13</xdr:col>
                <xdr:colOff>581025</xdr:colOff>
                <xdr:row>16</xdr:row>
                <xdr:rowOff>47625</xdr:rowOff>
              </to>
            </anchor>
          </controlPr>
        </control>
      </mc:Choice>
      <mc:Fallback>
        <control shapeId="362499" r:id="rId4" name="cmdTQ_Feb_ClearForm"/>
      </mc:Fallback>
    </mc:AlternateContent>
    <mc:AlternateContent xmlns:mc="http://schemas.openxmlformats.org/markup-compatibility/2006">
      <mc:Choice Requires="x14">
        <control shapeId="362498" r:id="rId6" name="cmdTQ_Feb">
          <controlPr defaultSize="0" autoLine="0" r:id="rId7">
            <anchor moveWithCells="1">
              <from>
                <xdr:col>14</xdr:col>
                <xdr:colOff>238125</xdr:colOff>
                <xdr:row>14</xdr:row>
                <xdr:rowOff>28575</xdr:rowOff>
              </from>
              <to>
                <xdr:col>16</xdr:col>
                <xdr:colOff>323850</xdr:colOff>
                <xdr:row>16</xdr:row>
                <xdr:rowOff>38100</xdr:rowOff>
              </to>
            </anchor>
          </controlPr>
        </control>
      </mc:Choice>
      <mc:Fallback>
        <control shapeId="362498" r:id="rId6" name="cmdTQ_Feb"/>
      </mc:Fallback>
    </mc:AlternateContent>
    <mc:AlternateContent xmlns:mc="http://schemas.openxmlformats.org/markup-compatibility/2006">
      <mc:Choice Requires="x14">
        <control shapeId="362497" r:id="rId8" name="cbo36_FebFormSignPost">
          <controlPr defaultSize="0" autoLine="0" linkedCell="FormPost_36_Feb" listFillRange="FormSignPost_List" r:id="rId9">
            <anchor moveWithCells="1">
              <from>
                <xdr:col>20</xdr:col>
                <xdr:colOff>1657350</xdr:colOff>
                <xdr:row>8</xdr:row>
                <xdr:rowOff>0</xdr:rowOff>
              </from>
              <to>
                <xdr:col>22</xdr:col>
                <xdr:colOff>28575</xdr:colOff>
                <xdr:row>9</xdr:row>
                <xdr:rowOff>38100</xdr:rowOff>
              </to>
            </anchor>
          </controlPr>
        </control>
      </mc:Choice>
      <mc:Fallback>
        <control shapeId="362497" r:id="rId8" name="cbo36_FebFormSignPost"/>
      </mc:Fallback>
    </mc:AlternateContent>
  </controls>
  <tableParts count="1">
    <tablePart r:id="rId10"/>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2">
    <tabColor rgb="FF00B050"/>
  </sheetPr>
  <dimension ref="A1:AN79"/>
  <sheetViews>
    <sheetView topLeftCell="M5" zoomScale="90" zoomScaleNormal="90" workbookViewId="0">
      <selection activeCell="V10" sqref="V10"/>
    </sheetView>
  </sheetViews>
  <sheetFormatPr defaultColWidth="9.140625" defaultRowHeight="24" customHeight="1" x14ac:dyDescent="0.35"/>
  <cols>
    <col min="1" max="1" width="7.7109375" style="104" customWidth="1"/>
    <col min="2" max="2" width="1.5703125" style="104" customWidth="1"/>
    <col min="3" max="3" width="7.42578125" style="104" customWidth="1"/>
    <col min="4" max="4" width="5.7109375" style="105" customWidth="1"/>
    <col min="5" max="5" width="0.42578125" style="105" customWidth="1"/>
    <col min="6" max="6" width="10.7109375" style="105" customWidth="1"/>
    <col min="7" max="7" width="0.42578125" style="105" customWidth="1"/>
    <col min="8" max="8" width="10.5703125" style="105" customWidth="1"/>
    <col min="9" max="9" width="0.42578125" style="105" customWidth="1"/>
    <col min="10" max="10" width="14.140625" style="105" customWidth="1"/>
    <col min="11" max="11" width="29.7109375" style="105" customWidth="1"/>
    <col min="12" max="12" width="19.140625" style="105" customWidth="1"/>
    <col min="13" max="13" width="6.85546875" style="105" customWidth="1"/>
    <col min="14" max="14" width="9.7109375" style="105" customWidth="1"/>
    <col min="15" max="16" width="12" style="105" customWidth="1"/>
    <col min="17" max="17" width="6.42578125" style="104" customWidth="1"/>
    <col min="18" max="18" width="20.7109375" style="105" customWidth="1"/>
    <col min="19" max="19" width="1.85546875" style="105" customWidth="1"/>
    <col min="20" max="20" width="3.28515625" style="105" customWidth="1"/>
    <col min="21" max="21" width="31.42578125" style="105" customWidth="1"/>
    <col min="22" max="22" width="44.7109375" style="105" customWidth="1"/>
    <col min="23" max="16384" width="9.140625" style="105"/>
  </cols>
  <sheetData>
    <row r="1" spans="1:37" ht="18" thickBot="1" x14ac:dyDescent="0.4">
      <c r="A1" s="118"/>
      <c r="B1" s="522"/>
      <c r="C1" s="522"/>
      <c r="D1" s="522"/>
      <c r="E1" s="522"/>
      <c r="F1" s="522"/>
      <c r="G1" s="522"/>
      <c r="H1" s="522"/>
      <c r="I1" s="522"/>
      <c r="J1" s="522"/>
      <c r="K1" s="522"/>
      <c r="L1" s="522"/>
      <c r="M1" s="522"/>
      <c r="N1" s="522"/>
      <c r="O1" s="522"/>
      <c r="P1" s="522"/>
      <c r="Q1" s="522"/>
      <c r="R1" s="522"/>
      <c r="S1" s="522"/>
      <c r="T1" s="521"/>
      <c r="U1" s="521"/>
    </row>
    <row r="2" spans="1:37" ht="17.25" x14ac:dyDescent="0.35">
      <c r="B2" s="425"/>
      <c r="C2" s="801" t="s">
        <v>2</v>
      </c>
      <c r="D2" s="801"/>
      <c r="E2" s="801"/>
      <c r="F2" s="801"/>
      <c r="G2" s="801"/>
      <c r="H2" s="801"/>
      <c r="I2" s="801"/>
      <c r="J2" s="801"/>
      <c r="K2" s="801"/>
      <c r="L2" s="801"/>
      <c r="M2" s="801"/>
      <c r="N2" s="801"/>
      <c r="O2" s="801"/>
      <c r="P2" s="801"/>
      <c r="Q2" s="801"/>
      <c r="R2" s="801"/>
      <c r="S2" s="426"/>
      <c r="AJ2" s="104"/>
      <c r="AK2" s="104"/>
    </row>
    <row r="3" spans="1:37" ht="17.25" x14ac:dyDescent="0.35">
      <c r="B3" s="345"/>
      <c r="C3" s="787" t="s">
        <v>7063</v>
      </c>
      <c r="D3" s="787"/>
      <c r="E3" s="787"/>
      <c r="F3" s="787"/>
      <c r="G3" s="787"/>
      <c r="H3" s="787"/>
      <c r="I3" s="787"/>
      <c r="J3" s="787"/>
      <c r="K3" s="787"/>
      <c r="L3" s="787"/>
      <c r="M3" s="787"/>
      <c r="N3" s="787"/>
      <c r="O3" s="787"/>
      <c r="P3" s="787"/>
      <c r="Q3" s="787"/>
      <c r="R3" s="787"/>
      <c r="S3" s="108"/>
      <c r="AJ3" s="104"/>
      <c r="AK3" s="104"/>
    </row>
    <row r="4" spans="1:37" ht="17.25" x14ac:dyDescent="0.35">
      <c r="B4" s="345"/>
      <c r="C4" s="787" t="s">
        <v>3</v>
      </c>
      <c r="D4" s="787"/>
      <c r="E4" s="787"/>
      <c r="F4" s="787"/>
      <c r="G4" s="787"/>
      <c r="H4" s="787"/>
      <c r="I4" s="787"/>
      <c r="J4" s="787"/>
      <c r="K4" s="787"/>
      <c r="L4" s="787"/>
      <c r="M4" s="787"/>
      <c r="N4" s="787"/>
      <c r="O4" s="787"/>
      <c r="P4" s="787"/>
      <c r="Q4" s="787"/>
      <c r="R4" s="787"/>
      <c r="S4" s="122"/>
      <c r="AJ4" s="104"/>
      <c r="AK4" s="104"/>
    </row>
    <row r="5" spans="1:37" ht="17.25" x14ac:dyDescent="0.35">
      <c r="B5" s="345"/>
      <c r="C5" s="787" t="s">
        <v>7064</v>
      </c>
      <c r="D5" s="787"/>
      <c r="E5" s="787"/>
      <c r="F5" s="787"/>
      <c r="G5" s="787"/>
      <c r="H5" s="787"/>
      <c r="I5" s="787"/>
      <c r="J5" s="787"/>
      <c r="K5" s="787"/>
      <c r="L5" s="787"/>
      <c r="M5" s="787"/>
      <c r="N5" s="787"/>
      <c r="O5" s="787"/>
      <c r="P5" s="787"/>
      <c r="Q5" s="787"/>
      <c r="R5" s="787"/>
      <c r="S5" s="122"/>
      <c r="U5" s="906" t="s">
        <v>4169</v>
      </c>
      <c r="V5" s="906"/>
      <c r="AJ5" s="104"/>
      <c r="AK5" s="104"/>
    </row>
    <row r="6" spans="1:37" ht="5.0999999999999996" customHeight="1" x14ac:dyDescent="0.35">
      <c r="B6" s="345"/>
      <c r="C6" s="121"/>
      <c r="D6" s="8"/>
      <c r="E6" s="8"/>
      <c r="F6" s="8"/>
      <c r="G6" s="8"/>
      <c r="H6" s="8"/>
      <c r="I6" s="8"/>
      <c r="J6" s="32"/>
      <c r="K6" s="32"/>
      <c r="L6" s="121"/>
      <c r="M6" s="32"/>
      <c r="N6" s="32"/>
      <c r="O6" s="107"/>
      <c r="P6" s="107"/>
      <c r="Q6" s="121"/>
      <c r="R6" s="107"/>
      <c r="S6" s="122"/>
      <c r="U6" s="322"/>
      <c r="V6" s="322"/>
      <c r="AJ6" s="104"/>
      <c r="AK6" s="104"/>
    </row>
    <row r="7" spans="1:37" ht="17.25" x14ac:dyDescent="0.35">
      <c r="B7" s="345"/>
      <c r="F7" s="212"/>
      <c r="G7" s="212" t="s">
        <v>5</v>
      </c>
      <c r="H7" s="899" t="str">
        <f>AcademicYear_Name</f>
        <v>2013-2014</v>
      </c>
      <c r="I7" s="900"/>
      <c r="J7" s="900"/>
      <c r="K7" s="901"/>
      <c r="N7" s="212" t="s">
        <v>6946</v>
      </c>
      <c r="O7" s="899" t="str">
        <f>"Oct " &amp; Academic_Start_Year</f>
        <v>Oct 2013</v>
      </c>
      <c r="P7" s="900"/>
      <c r="Q7" s="900"/>
      <c r="R7" s="901"/>
      <c r="S7" s="122"/>
      <c r="U7" s="406" t="s">
        <v>4170</v>
      </c>
      <c r="V7" s="494" t="str">
        <f>FormSignedName_31</f>
        <v>ငွေဝင်း</v>
      </c>
      <c r="AJ7" s="104"/>
      <c r="AK7" s="104"/>
    </row>
    <row r="8" spans="1:37" ht="5.0999999999999996" customHeight="1" x14ac:dyDescent="0.35">
      <c r="B8" s="345"/>
      <c r="F8" s="207"/>
      <c r="G8" s="207"/>
      <c r="H8" s="401"/>
      <c r="I8" s="401"/>
      <c r="J8" s="401"/>
      <c r="K8" s="401"/>
      <c r="N8" s="207"/>
      <c r="O8" s="401"/>
      <c r="P8" s="401"/>
      <c r="Q8" s="401"/>
      <c r="R8" s="401"/>
      <c r="S8" s="122"/>
      <c r="U8" s="322"/>
      <c r="V8" s="511"/>
      <c r="AJ8" s="104"/>
      <c r="AK8" s="104"/>
    </row>
    <row r="9" spans="1:37" ht="17.25" x14ac:dyDescent="0.35">
      <c r="B9" s="345"/>
      <c r="F9" s="212"/>
      <c r="G9" s="212" t="s">
        <v>4</v>
      </c>
      <c r="H9" s="788" t="str">
        <f>Township_Name_EN</f>
        <v>Paung</v>
      </c>
      <c r="I9" s="902"/>
      <c r="J9" s="902"/>
      <c r="K9" s="789"/>
      <c r="N9" s="212" t="s">
        <v>6</v>
      </c>
      <c r="O9" s="788" t="str">
        <f>StateRegion_Name_EN</f>
        <v>Mon</v>
      </c>
      <c r="P9" s="902"/>
      <c r="Q9" s="902"/>
      <c r="R9" s="789"/>
      <c r="S9" s="90"/>
      <c r="U9" s="407" t="s">
        <v>4171</v>
      </c>
      <c r="V9" s="494">
        <f>FormDate_31</f>
        <v>41768</v>
      </c>
      <c r="AJ9" s="104"/>
      <c r="AK9" s="104"/>
    </row>
    <row r="10" spans="1:37" ht="17.25" x14ac:dyDescent="0.35">
      <c r="B10" s="345"/>
      <c r="F10" s="215"/>
      <c r="G10" s="215" t="s">
        <v>8</v>
      </c>
      <c r="H10" s="808" t="str">
        <f>Township_Name_MM</f>
        <v>ပေါင်</v>
      </c>
      <c r="I10" s="809"/>
      <c r="J10" s="809"/>
      <c r="K10" s="810"/>
      <c r="N10" s="215" t="s">
        <v>7</v>
      </c>
      <c r="O10" s="808" t="str">
        <f>StateRegion_Name_MM</f>
        <v>မွန်ပြည်နယ်</v>
      </c>
      <c r="P10" s="809"/>
      <c r="Q10" s="809"/>
      <c r="R10" s="810"/>
      <c r="S10" s="90"/>
      <c r="U10" s="407" t="s">
        <v>4172</v>
      </c>
      <c r="V10" s="615">
        <v>41768</v>
      </c>
      <c r="AJ10" s="104"/>
      <c r="AK10" s="104"/>
    </row>
    <row r="11" spans="1:37" ht="5.0999999999999996" customHeight="1" x14ac:dyDescent="0.35">
      <c r="B11" s="345"/>
      <c r="C11" s="121"/>
      <c r="D11" s="88"/>
      <c r="E11" s="88"/>
      <c r="F11" s="177"/>
      <c r="G11" s="177"/>
      <c r="H11" s="177"/>
      <c r="I11" s="177"/>
      <c r="L11" s="88"/>
      <c r="M11" s="177"/>
      <c r="N11" s="177"/>
      <c r="O11" s="177"/>
      <c r="P11" s="177"/>
      <c r="S11" s="90"/>
      <c r="V11" s="511"/>
      <c r="Y11"/>
      <c r="AJ11" s="104"/>
      <c r="AK11" s="104"/>
    </row>
    <row r="12" spans="1:37" ht="17.25" x14ac:dyDescent="0.35">
      <c r="B12" s="345"/>
      <c r="C12" s="121"/>
      <c r="D12" s="34"/>
      <c r="E12" s="98" t="s">
        <v>134</v>
      </c>
      <c r="F12" s="904" t="str">
        <f>CLEAN(Selected_School_ID)</f>
        <v>11008018001</v>
      </c>
      <c r="G12" s="905"/>
      <c r="H12" s="905"/>
      <c r="I12" s="905"/>
      <c r="J12" s="905"/>
      <c r="K12" s="98" t="s">
        <v>135</v>
      </c>
      <c r="L12" s="811" t="str">
        <f>CLEAN(Selected_School_Name)</f>
        <v>အ.ထ.က ရင်ငြိမ်</v>
      </c>
      <c r="M12" s="812"/>
      <c r="N12" s="812"/>
      <c r="O12" s="812"/>
      <c r="P12" s="812"/>
      <c r="Q12" s="812"/>
      <c r="R12" s="813"/>
      <c r="S12" s="108"/>
      <c r="V12" s="511"/>
      <c r="Y12"/>
      <c r="AJ12" s="104"/>
      <c r="AK12" s="104"/>
    </row>
    <row r="13" spans="1:37" ht="5.0999999999999996" customHeight="1" x14ac:dyDescent="0.35">
      <c r="B13" s="345"/>
      <c r="C13" s="121"/>
      <c r="D13" s="96"/>
      <c r="E13" s="96"/>
      <c r="F13" s="96"/>
      <c r="G13" s="96"/>
      <c r="H13" s="96"/>
      <c r="I13" s="96"/>
      <c r="J13" s="96"/>
      <c r="K13" s="96"/>
      <c r="L13" s="96"/>
      <c r="M13" s="96"/>
      <c r="N13" s="96"/>
      <c r="O13" s="343"/>
      <c r="P13" s="343"/>
      <c r="Q13" s="344"/>
      <c r="R13" s="343"/>
      <c r="S13" s="100"/>
      <c r="V13" s="511"/>
      <c r="Y13"/>
      <c r="AJ13" s="104"/>
      <c r="AK13" s="104"/>
    </row>
    <row r="14" spans="1:37" ht="7.15" customHeight="1" x14ac:dyDescent="0.35">
      <c r="B14" s="345"/>
      <c r="C14" s="121"/>
      <c r="D14" s="107"/>
      <c r="E14" s="107"/>
      <c r="F14" s="107"/>
      <c r="G14" s="107"/>
      <c r="H14" s="107"/>
      <c r="I14" s="107"/>
      <c r="J14" s="107"/>
      <c r="K14" s="107"/>
      <c r="L14" s="107"/>
      <c r="M14" s="107"/>
      <c r="N14" s="107"/>
      <c r="O14" s="107"/>
      <c r="P14" s="107"/>
      <c r="Q14" s="107"/>
      <c r="R14" s="107"/>
      <c r="S14" s="108"/>
      <c r="V14" s="513"/>
      <c r="Y14"/>
    </row>
    <row r="15" spans="1:37" s="3" customFormat="1" ht="6.75" customHeight="1" x14ac:dyDescent="0.35">
      <c r="A15" s="195"/>
      <c r="B15" s="346"/>
      <c r="C15" s="4"/>
      <c r="D15" s="4"/>
      <c r="E15" s="4"/>
      <c r="F15" s="4"/>
      <c r="G15" s="4"/>
      <c r="H15" s="4"/>
      <c r="I15" s="4"/>
      <c r="J15" s="337"/>
      <c r="K15" s="337"/>
      <c r="L15" s="337"/>
      <c r="M15" s="337"/>
      <c r="N15" s="337"/>
      <c r="O15" s="4"/>
      <c r="P15" s="4"/>
      <c r="Q15" s="337"/>
      <c r="R15" s="337"/>
      <c r="S15" s="347"/>
      <c r="T15" s="338"/>
      <c r="U15" s="338"/>
      <c r="V15" s="514"/>
      <c r="Y15"/>
    </row>
    <row r="16" spans="1:37" s="3" customFormat="1" ht="31.5" customHeight="1" x14ac:dyDescent="0.35">
      <c r="A16" s="195"/>
      <c r="B16" s="346"/>
      <c r="C16" s="903" t="s">
        <v>7722</v>
      </c>
      <c r="D16" s="903"/>
      <c r="E16" s="903"/>
      <c r="F16" s="903"/>
      <c r="G16" s="903"/>
      <c r="H16" s="903"/>
      <c r="I16" s="903"/>
      <c r="J16" s="903"/>
      <c r="K16" s="512">
        <v>58</v>
      </c>
      <c r="M16" s="337"/>
      <c r="O16" s="4"/>
      <c r="P16" s="4"/>
      <c r="Q16" s="337"/>
      <c r="R16" s="337"/>
      <c r="S16" s="347"/>
      <c r="T16" s="338"/>
      <c r="V16" s="514"/>
      <c r="X16"/>
      <c r="Y16"/>
      <c r="Z16"/>
    </row>
    <row r="17" spans="1:40" s="3" customFormat="1" ht="5.25" customHeight="1" x14ac:dyDescent="0.35">
      <c r="A17" s="195"/>
      <c r="B17" s="346"/>
      <c r="C17" s="4"/>
      <c r="D17" s="4"/>
      <c r="E17" s="192"/>
      <c r="F17" s="192"/>
      <c r="G17" s="192"/>
      <c r="H17" s="192"/>
      <c r="I17" s="192"/>
      <c r="J17" s="192"/>
      <c r="K17" s="192"/>
      <c r="L17" s="192"/>
      <c r="M17" s="192"/>
      <c r="N17" s="192"/>
      <c r="O17" s="192"/>
      <c r="P17" s="192"/>
      <c r="Q17" s="192"/>
      <c r="R17" s="192"/>
      <c r="S17" s="348"/>
      <c r="V17" s="514"/>
      <c r="X17"/>
      <c r="Y17"/>
      <c r="Z17"/>
    </row>
    <row r="18" spans="1:40" s="340" customFormat="1" ht="24" customHeight="1" x14ac:dyDescent="0.25">
      <c r="A18" s="341"/>
      <c r="B18" s="350"/>
      <c r="C18" s="351"/>
      <c r="D18" s="884" t="s">
        <v>6726</v>
      </c>
      <c r="E18" s="885"/>
      <c r="F18" s="885"/>
      <c r="G18" s="885"/>
      <c r="H18" s="885"/>
      <c r="I18" s="885"/>
      <c r="J18" s="885"/>
      <c r="K18" s="886"/>
      <c r="L18" s="353"/>
      <c r="M18" s="890" t="s">
        <v>6725</v>
      </c>
      <c r="N18" s="890"/>
      <c r="O18" s="890"/>
      <c r="P18" s="890"/>
      <c r="Q18" s="890"/>
      <c r="R18" s="352" t="s">
        <v>6728</v>
      </c>
      <c r="S18" s="349"/>
      <c r="V18" s="515"/>
      <c r="X18"/>
      <c r="Y18"/>
      <c r="Z18"/>
      <c r="AA18" s="339"/>
      <c r="AB18" s="339"/>
    </row>
    <row r="19" spans="1:40" s="340" customFormat="1" ht="12.75" customHeight="1" x14ac:dyDescent="0.25">
      <c r="A19" s="341"/>
      <c r="B19" s="350"/>
      <c r="C19" s="342" t="s">
        <v>6947</v>
      </c>
      <c r="D19" s="887"/>
      <c r="E19" s="888"/>
      <c r="F19" s="888"/>
      <c r="G19" s="888"/>
      <c r="H19" s="888"/>
      <c r="I19" s="888"/>
      <c r="J19" s="888"/>
      <c r="K19" s="889"/>
      <c r="L19" s="354"/>
      <c r="M19" s="355">
        <v>1</v>
      </c>
      <c r="N19" s="355">
        <v>2</v>
      </c>
      <c r="O19" s="355">
        <v>3</v>
      </c>
      <c r="P19" s="355">
        <v>4</v>
      </c>
      <c r="Q19" s="355">
        <v>5</v>
      </c>
      <c r="R19" s="355">
        <v>6</v>
      </c>
      <c r="S19" s="349"/>
      <c r="V19" s="515"/>
      <c r="X19"/>
      <c r="Y19"/>
      <c r="Z19"/>
      <c r="AA19" s="339"/>
      <c r="AB19" s="339"/>
    </row>
    <row r="20" spans="1:40" s="340" customFormat="1" ht="25.5" customHeight="1" x14ac:dyDescent="0.25">
      <c r="A20" s="341"/>
      <c r="B20" s="350"/>
      <c r="C20" s="356" t="s">
        <v>6947</v>
      </c>
      <c r="D20" s="357" t="s">
        <v>7048</v>
      </c>
      <c r="E20" s="599" t="s">
        <v>7047</v>
      </c>
      <c r="F20" s="357" t="s">
        <v>7072</v>
      </c>
      <c r="G20" s="599" t="s">
        <v>7046</v>
      </c>
      <c r="H20" s="357" t="s">
        <v>6727</v>
      </c>
      <c r="I20" s="357" t="s">
        <v>4670</v>
      </c>
      <c r="J20" s="357" t="s">
        <v>6902</v>
      </c>
      <c r="K20" s="357" t="s">
        <v>7058</v>
      </c>
      <c r="L20" s="357" t="s">
        <v>6901</v>
      </c>
      <c r="M20" s="357" t="s">
        <v>7059</v>
      </c>
      <c r="N20" s="357" t="s">
        <v>7060</v>
      </c>
      <c r="O20" s="357" t="s">
        <v>7061</v>
      </c>
      <c r="P20" s="357" t="s">
        <v>7073</v>
      </c>
      <c r="Q20" s="357" t="s">
        <v>7062</v>
      </c>
      <c r="R20" s="358" t="s">
        <v>7025</v>
      </c>
      <c r="S20" s="349"/>
      <c r="U20"/>
      <c r="V20" s="132"/>
      <c r="X20"/>
      <c r="Y20"/>
      <c r="Z20"/>
      <c r="AA20" s="339"/>
      <c r="AB20" s="339"/>
    </row>
    <row r="21" spans="1:40" s="340" customFormat="1" ht="24" customHeight="1" x14ac:dyDescent="0.25">
      <c r="A21" s="402" t="s">
        <v>6879</v>
      </c>
      <c r="B21" s="350"/>
      <c r="C21" s="689">
        <v>1</v>
      </c>
      <c r="D21" s="690">
        <v>10</v>
      </c>
      <c r="E21" s="691" t="s">
        <v>7036</v>
      </c>
      <c r="F21" s="612" t="s">
        <v>7834</v>
      </c>
      <c r="G21" s="691" t="s">
        <v>7859</v>
      </c>
      <c r="H21" s="596" t="s">
        <v>7026</v>
      </c>
      <c r="I21" s="691" t="s">
        <v>6866</v>
      </c>
      <c r="J21" s="597" t="s">
        <v>7836</v>
      </c>
      <c r="K21" s="654" t="s">
        <v>7860</v>
      </c>
      <c r="L21" s="692" t="s">
        <v>7861</v>
      </c>
      <c r="M21" s="601"/>
      <c r="N21" s="601">
        <v>1</v>
      </c>
      <c r="O21" s="601"/>
      <c r="P21" s="601"/>
      <c r="Q21" s="654">
        <v>1</v>
      </c>
      <c r="R21" s="693">
        <v>57</v>
      </c>
      <c r="S21" s="516"/>
      <c r="T21" s="517"/>
      <c r="U21" s="152"/>
      <c r="V21" s="518"/>
      <c r="W21" s="517"/>
      <c r="X21" s="519"/>
      <c r="Y21" s="519"/>
      <c r="Z21" s="519"/>
      <c r="AA21" s="519"/>
      <c r="AB21" s="519"/>
      <c r="AC21" s="517"/>
      <c r="AD21" s="517"/>
      <c r="AE21" s="517"/>
      <c r="AF21" s="517"/>
      <c r="AG21" s="517"/>
      <c r="AH21" s="517"/>
      <c r="AI21" s="517"/>
      <c r="AJ21" s="517"/>
      <c r="AK21" s="517"/>
      <c r="AL21" s="517"/>
      <c r="AM21" s="517"/>
      <c r="AN21" s="517"/>
    </row>
    <row r="22" spans="1:40" s="340" customFormat="1" ht="24" customHeight="1" x14ac:dyDescent="0.25">
      <c r="A22" s="402" t="s">
        <v>7024</v>
      </c>
      <c r="B22" s="350"/>
      <c r="C22" s="689">
        <v>2</v>
      </c>
      <c r="D22" s="690">
        <v>10</v>
      </c>
      <c r="E22" s="691" t="s">
        <v>7036</v>
      </c>
      <c r="F22" s="612" t="s">
        <v>7834</v>
      </c>
      <c r="G22" s="691" t="s">
        <v>7859</v>
      </c>
      <c r="H22" s="596" t="s">
        <v>7026</v>
      </c>
      <c r="I22" s="691" t="s">
        <v>6866</v>
      </c>
      <c r="J22" s="597" t="s">
        <v>7837</v>
      </c>
      <c r="K22" s="654" t="s">
        <v>7862</v>
      </c>
      <c r="L22" s="692" t="s">
        <v>7863</v>
      </c>
      <c r="M22" s="601"/>
      <c r="N22" s="601">
        <v>2</v>
      </c>
      <c r="O22" s="601"/>
      <c r="P22" s="601"/>
      <c r="Q22" s="654">
        <v>2</v>
      </c>
      <c r="R22" s="693">
        <v>56</v>
      </c>
      <c r="S22" s="516"/>
      <c r="T22" s="517"/>
      <c r="U22" s="152"/>
      <c r="V22" s="152"/>
      <c r="W22" s="517"/>
      <c r="X22" s="519"/>
      <c r="Y22" s="519"/>
      <c r="Z22" s="519"/>
      <c r="AA22" s="519"/>
      <c r="AB22" s="519"/>
      <c r="AC22" s="517"/>
      <c r="AD22" s="517"/>
      <c r="AE22" s="517"/>
      <c r="AF22" s="517"/>
      <c r="AG22" s="517"/>
      <c r="AH22" s="517"/>
      <c r="AI22" s="517"/>
      <c r="AJ22" s="517"/>
      <c r="AK22" s="517"/>
      <c r="AL22" s="517"/>
      <c r="AM22" s="517"/>
      <c r="AN22" s="517"/>
    </row>
    <row r="23" spans="1:40" s="340" customFormat="1" ht="24" customHeight="1" x14ac:dyDescent="0.25">
      <c r="A23" s="341"/>
      <c r="B23" s="350"/>
      <c r="C23" s="689">
        <v>3</v>
      </c>
      <c r="D23" s="690">
        <v>10</v>
      </c>
      <c r="E23" s="691" t="s">
        <v>7036</v>
      </c>
      <c r="F23" s="612" t="s">
        <v>7834</v>
      </c>
      <c r="G23" s="691" t="s">
        <v>7859</v>
      </c>
      <c r="H23" s="596" t="s">
        <v>7026</v>
      </c>
      <c r="I23" s="691" t="s">
        <v>6866</v>
      </c>
      <c r="J23" s="597" t="s">
        <v>7838</v>
      </c>
      <c r="K23" s="654" t="s">
        <v>7864</v>
      </c>
      <c r="L23" s="692" t="s">
        <v>7865</v>
      </c>
      <c r="M23" s="601"/>
      <c r="N23" s="601">
        <v>1</v>
      </c>
      <c r="O23" s="601"/>
      <c r="P23" s="601"/>
      <c r="Q23" s="654">
        <v>1</v>
      </c>
      <c r="R23" s="693">
        <v>57</v>
      </c>
      <c r="S23" s="516"/>
      <c r="T23" s="517"/>
      <c r="U23" s="152"/>
      <c r="V23" s="152"/>
      <c r="W23" s="517"/>
      <c r="X23" s="519"/>
      <c r="Y23" s="519"/>
      <c r="Z23" s="519"/>
      <c r="AA23" s="519"/>
      <c r="AB23" s="519"/>
      <c r="AC23" s="517"/>
      <c r="AD23" s="517"/>
      <c r="AE23" s="517"/>
      <c r="AF23" s="517"/>
      <c r="AG23" s="517"/>
      <c r="AH23" s="517"/>
      <c r="AI23" s="517"/>
      <c r="AJ23" s="517"/>
      <c r="AK23" s="517"/>
      <c r="AL23" s="517"/>
      <c r="AM23" s="517"/>
      <c r="AN23" s="517"/>
    </row>
    <row r="24" spans="1:40" s="340" customFormat="1" ht="24" customHeight="1" x14ac:dyDescent="0.25">
      <c r="A24" s="402" t="s">
        <v>7050</v>
      </c>
      <c r="B24" s="350"/>
      <c r="C24" s="689">
        <v>4</v>
      </c>
      <c r="D24" s="690">
        <v>10</v>
      </c>
      <c r="E24" s="691" t="s">
        <v>7036</v>
      </c>
      <c r="F24" s="612" t="s">
        <v>7834</v>
      </c>
      <c r="G24" s="691" t="s">
        <v>7859</v>
      </c>
      <c r="H24" s="596" t="s">
        <v>7026</v>
      </c>
      <c r="I24" s="691" t="s">
        <v>6866</v>
      </c>
      <c r="J24" s="597" t="s">
        <v>7853</v>
      </c>
      <c r="K24" s="654" t="s">
        <v>7866</v>
      </c>
      <c r="L24" s="692" t="s">
        <v>7867</v>
      </c>
      <c r="M24" s="601"/>
      <c r="N24" s="601">
        <v>3</v>
      </c>
      <c r="O24" s="601"/>
      <c r="P24" s="601"/>
      <c r="Q24" s="654">
        <v>3</v>
      </c>
      <c r="R24" s="693">
        <v>55</v>
      </c>
      <c r="S24" s="516"/>
      <c r="T24" s="517"/>
      <c r="U24" s="152"/>
      <c r="V24" s="152"/>
      <c r="W24" s="517"/>
      <c r="X24" s="519"/>
      <c r="Y24" s="519"/>
      <c r="Z24" s="519"/>
      <c r="AA24" s="519"/>
      <c r="AB24" s="519"/>
      <c r="AC24" s="517"/>
      <c r="AD24" s="517"/>
      <c r="AE24" s="517"/>
      <c r="AF24" s="517"/>
      <c r="AG24" s="517"/>
      <c r="AH24" s="517"/>
      <c r="AI24" s="517"/>
      <c r="AJ24" s="517"/>
      <c r="AK24" s="517"/>
      <c r="AL24" s="517"/>
      <c r="AM24" s="517"/>
      <c r="AN24" s="517"/>
    </row>
    <row r="25" spans="1:40" s="340" customFormat="1" ht="24" customHeight="1" x14ac:dyDescent="0.25">
      <c r="A25" s="341"/>
      <c r="B25" s="350"/>
      <c r="C25" s="689">
        <v>5</v>
      </c>
      <c r="D25" s="690">
        <v>10</v>
      </c>
      <c r="E25" s="691" t="s">
        <v>7036</v>
      </c>
      <c r="F25" s="612" t="s">
        <v>7834</v>
      </c>
      <c r="G25" s="691" t="s">
        <v>7859</v>
      </c>
      <c r="H25" s="596" t="s">
        <v>7026</v>
      </c>
      <c r="I25" s="691" t="s">
        <v>6866</v>
      </c>
      <c r="J25" s="597" t="s">
        <v>7839</v>
      </c>
      <c r="K25" s="654" t="s">
        <v>7868</v>
      </c>
      <c r="L25" s="692" t="s">
        <v>7869</v>
      </c>
      <c r="M25" s="601"/>
      <c r="N25" s="601">
        <v>1</v>
      </c>
      <c r="O25" s="601"/>
      <c r="P25" s="601"/>
      <c r="Q25" s="654">
        <v>1</v>
      </c>
      <c r="R25" s="693">
        <v>57</v>
      </c>
      <c r="S25" s="516"/>
      <c r="T25" s="517"/>
      <c r="U25" s="152"/>
      <c r="V25" s="152"/>
      <c r="W25" s="517"/>
      <c r="X25" s="519"/>
      <c r="Y25" s="519"/>
      <c r="Z25" s="519"/>
      <c r="AA25" s="519"/>
      <c r="AB25" s="519"/>
      <c r="AC25" s="517"/>
      <c r="AD25" s="517"/>
      <c r="AE25" s="517"/>
      <c r="AF25" s="517"/>
      <c r="AG25" s="517"/>
      <c r="AH25" s="517"/>
      <c r="AI25" s="517"/>
      <c r="AJ25" s="517"/>
      <c r="AK25" s="517"/>
      <c r="AL25" s="517"/>
      <c r="AM25" s="517"/>
      <c r="AN25" s="517"/>
    </row>
    <row r="26" spans="1:40" s="340" customFormat="1" ht="24" customHeight="1" x14ac:dyDescent="0.25">
      <c r="A26" s="341"/>
      <c r="B26" s="350"/>
      <c r="C26" s="689">
        <v>6</v>
      </c>
      <c r="D26" s="690">
        <v>10</v>
      </c>
      <c r="E26" s="691" t="s">
        <v>7036</v>
      </c>
      <c r="F26" s="612" t="s">
        <v>7834</v>
      </c>
      <c r="G26" s="691" t="s">
        <v>7859</v>
      </c>
      <c r="H26" s="596" t="s">
        <v>7026</v>
      </c>
      <c r="I26" s="691" t="s">
        <v>6866</v>
      </c>
      <c r="J26" s="597" t="s">
        <v>7840</v>
      </c>
      <c r="K26" s="654" t="s">
        <v>7870</v>
      </c>
      <c r="L26" s="692"/>
      <c r="M26" s="601"/>
      <c r="N26" s="601">
        <v>2</v>
      </c>
      <c r="O26" s="601"/>
      <c r="P26" s="601"/>
      <c r="Q26" s="654">
        <v>2</v>
      </c>
      <c r="R26" s="693">
        <v>56</v>
      </c>
      <c r="S26" s="516"/>
      <c r="T26" s="517"/>
      <c r="U26" s="152"/>
      <c r="V26" s="152"/>
      <c r="W26" s="517"/>
      <c r="X26" s="519"/>
      <c r="Y26" s="519"/>
      <c r="Z26" s="519"/>
      <c r="AA26" s="519"/>
      <c r="AB26" s="519"/>
      <c r="AC26" s="517"/>
      <c r="AD26" s="517"/>
      <c r="AE26" s="517"/>
      <c r="AF26" s="517"/>
      <c r="AG26" s="517"/>
      <c r="AH26" s="517"/>
      <c r="AI26" s="517"/>
      <c r="AJ26" s="517"/>
      <c r="AK26" s="517"/>
      <c r="AL26" s="517"/>
      <c r="AM26" s="517"/>
      <c r="AN26" s="517"/>
    </row>
    <row r="27" spans="1:40" s="340" customFormat="1" ht="24" customHeight="1" x14ac:dyDescent="0.25">
      <c r="A27" s="341"/>
      <c r="B27" s="350"/>
      <c r="C27" s="689">
        <v>7</v>
      </c>
      <c r="D27" s="690">
        <v>10</v>
      </c>
      <c r="E27" s="691" t="s">
        <v>7036</v>
      </c>
      <c r="F27" s="612" t="s">
        <v>7834</v>
      </c>
      <c r="G27" s="691" t="s">
        <v>7859</v>
      </c>
      <c r="H27" s="596" t="s">
        <v>7026</v>
      </c>
      <c r="I27" s="691" t="s">
        <v>6866</v>
      </c>
      <c r="J27" s="597" t="s">
        <v>7841</v>
      </c>
      <c r="K27" s="654" t="s">
        <v>7871</v>
      </c>
      <c r="L27" s="692"/>
      <c r="M27" s="601"/>
      <c r="N27" s="601">
        <v>3</v>
      </c>
      <c r="O27" s="601"/>
      <c r="P27" s="601"/>
      <c r="Q27" s="654">
        <v>3</v>
      </c>
      <c r="R27" s="693">
        <v>55</v>
      </c>
      <c r="S27" s="516"/>
      <c r="T27" s="517"/>
      <c r="U27" s="152"/>
      <c r="V27" s="152"/>
      <c r="W27" s="517"/>
      <c r="X27" s="519"/>
      <c r="Y27" s="519"/>
      <c r="Z27" s="519"/>
      <c r="AA27" s="519"/>
      <c r="AB27" s="519"/>
      <c r="AC27" s="517"/>
      <c r="AD27" s="517"/>
      <c r="AE27" s="517"/>
      <c r="AF27" s="517"/>
      <c r="AG27" s="517"/>
      <c r="AH27" s="517"/>
      <c r="AI27" s="517"/>
      <c r="AJ27" s="517"/>
      <c r="AK27" s="517"/>
      <c r="AL27" s="517"/>
      <c r="AM27" s="517"/>
      <c r="AN27" s="517"/>
    </row>
    <row r="28" spans="1:40" s="340" customFormat="1" ht="24" customHeight="1" x14ac:dyDescent="0.25">
      <c r="A28" s="341"/>
      <c r="B28" s="350"/>
      <c r="C28" s="689">
        <v>8</v>
      </c>
      <c r="D28" s="690">
        <v>10</v>
      </c>
      <c r="E28" s="691" t="s">
        <v>7036</v>
      </c>
      <c r="F28" s="612" t="s">
        <v>7834</v>
      </c>
      <c r="G28" s="691" t="s">
        <v>7859</v>
      </c>
      <c r="H28" s="596" t="s">
        <v>7026</v>
      </c>
      <c r="I28" s="691" t="s">
        <v>6866</v>
      </c>
      <c r="J28" s="597" t="s">
        <v>7842</v>
      </c>
      <c r="K28" s="654" t="s">
        <v>7872</v>
      </c>
      <c r="L28" s="692" t="s">
        <v>7873</v>
      </c>
      <c r="M28" s="601"/>
      <c r="N28" s="601">
        <v>2</v>
      </c>
      <c r="O28" s="601"/>
      <c r="P28" s="601"/>
      <c r="Q28" s="654">
        <v>2</v>
      </c>
      <c r="R28" s="693">
        <v>56</v>
      </c>
      <c r="S28" s="516"/>
      <c r="T28" s="517"/>
      <c r="U28" s="152"/>
      <c r="V28" s="152"/>
      <c r="W28" s="517"/>
      <c r="X28" s="519"/>
      <c r="Y28" s="519"/>
      <c r="Z28" s="519"/>
      <c r="AA28" s="519"/>
      <c r="AB28" s="519"/>
      <c r="AC28" s="517"/>
      <c r="AD28" s="517"/>
      <c r="AE28" s="517"/>
      <c r="AF28" s="517"/>
      <c r="AG28" s="517"/>
      <c r="AH28" s="517"/>
      <c r="AI28" s="517"/>
      <c r="AJ28" s="517"/>
      <c r="AK28" s="517"/>
      <c r="AL28" s="517"/>
      <c r="AM28" s="517"/>
      <c r="AN28" s="517"/>
    </row>
    <row r="29" spans="1:40" s="340" customFormat="1" ht="24" customHeight="1" x14ac:dyDescent="0.25">
      <c r="A29" s="341"/>
      <c r="B29" s="350"/>
      <c r="C29" s="689">
        <v>9</v>
      </c>
      <c r="D29" s="690">
        <v>7</v>
      </c>
      <c r="E29" s="691" t="s">
        <v>7041</v>
      </c>
      <c r="F29" s="612" t="s">
        <v>7835</v>
      </c>
      <c r="G29" s="691" t="s">
        <v>7874</v>
      </c>
      <c r="H29" s="596" t="s">
        <v>7026</v>
      </c>
      <c r="I29" s="691" t="s">
        <v>6866</v>
      </c>
      <c r="J29" s="597" t="s">
        <v>7843</v>
      </c>
      <c r="K29" s="654" t="s">
        <v>7875</v>
      </c>
      <c r="L29" s="692"/>
      <c r="M29" s="601"/>
      <c r="N29" s="601">
        <v>1</v>
      </c>
      <c r="O29" s="601"/>
      <c r="P29" s="601"/>
      <c r="Q29" s="654">
        <v>1</v>
      </c>
      <c r="R29" s="693">
        <v>57</v>
      </c>
      <c r="S29" s="516"/>
      <c r="T29" s="517"/>
      <c r="U29" s="152"/>
      <c r="V29" s="152"/>
      <c r="W29" s="517"/>
      <c r="X29" s="519"/>
      <c r="Y29" s="519"/>
      <c r="Z29" s="519"/>
      <c r="AA29" s="519"/>
      <c r="AB29" s="519"/>
      <c r="AC29" s="517"/>
      <c r="AD29" s="517"/>
      <c r="AE29" s="517"/>
      <c r="AF29" s="517"/>
      <c r="AG29" s="517"/>
      <c r="AH29" s="517"/>
      <c r="AI29" s="517"/>
      <c r="AJ29" s="517"/>
      <c r="AK29" s="517"/>
      <c r="AL29" s="517"/>
      <c r="AM29" s="517"/>
      <c r="AN29" s="517"/>
    </row>
    <row r="30" spans="1:40" s="340" customFormat="1" ht="24" customHeight="1" x14ac:dyDescent="0.25">
      <c r="A30" s="341"/>
      <c r="B30" s="350"/>
      <c r="C30" s="689">
        <v>10</v>
      </c>
      <c r="D30" s="690">
        <v>10</v>
      </c>
      <c r="E30" s="691" t="s">
        <v>7036</v>
      </c>
      <c r="F30" s="612" t="s">
        <v>7834</v>
      </c>
      <c r="G30" s="691" t="s">
        <v>7859</v>
      </c>
      <c r="H30" s="596" t="s">
        <v>7026</v>
      </c>
      <c r="I30" s="691" t="s">
        <v>6866</v>
      </c>
      <c r="J30" s="597" t="s">
        <v>7844</v>
      </c>
      <c r="K30" s="654" t="s">
        <v>7876</v>
      </c>
      <c r="L30" s="692" t="s">
        <v>7877</v>
      </c>
      <c r="M30" s="601"/>
      <c r="N30" s="601"/>
      <c r="O30" s="601"/>
      <c r="P30" s="601"/>
      <c r="Q30" s="654">
        <v>0</v>
      </c>
      <c r="R30" s="693">
        <v>58</v>
      </c>
      <c r="S30" s="516"/>
      <c r="T30" s="517"/>
      <c r="U30" s="152"/>
      <c r="V30" s="152"/>
      <c r="W30" s="517"/>
      <c r="X30" s="519"/>
      <c r="Y30" s="519"/>
      <c r="Z30" s="519"/>
      <c r="AA30" s="519"/>
      <c r="AB30" s="519"/>
      <c r="AC30" s="517"/>
      <c r="AD30" s="517"/>
      <c r="AE30" s="517"/>
      <c r="AF30" s="517"/>
      <c r="AG30" s="517"/>
      <c r="AH30" s="517"/>
      <c r="AI30" s="517"/>
      <c r="AJ30" s="517"/>
      <c r="AK30" s="517"/>
      <c r="AL30" s="517"/>
      <c r="AM30" s="517"/>
      <c r="AN30" s="517"/>
    </row>
    <row r="31" spans="1:40" s="340" customFormat="1" ht="24" customHeight="1" x14ac:dyDescent="0.25">
      <c r="A31" s="341"/>
      <c r="B31" s="350"/>
      <c r="C31" s="689">
        <v>11</v>
      </c>
      <c r="D31" s="690">
        <v>10</v>
      </c>
      <c r="E31" s="691" t="s">
        <v>7036</v>
      </c>
      <c r="F31" s="612" t="s">
        <v>7834</v>
      </c>
      <c r="G31" s="691" t="s">
        <v>7859</v>
      </c>
      <c r="H31" s="596" t="s">
        <v>7026</v>
      </c>
      <c r="I31" s="691" t="s">
        <v>6866</v>
      </c>
      <c r="J31" s="597" t="s">
        <v>7845</v>
      </c>
      <c r="K31" s="654" t="s">
        <v>7878</v>
      </c>
      <c r="L31" s="692" t="s">
        <v>7879</v>
      </c>
      <c r="M31" s="601"/>
      <c r="N31" s="601">
        <v>1</v>
      </c>
      <c r="O31" s="601"/>
      <c r="P31" s="601"/>
      <c r="Q31" s="654">
        <v>1</v>
      </c>
      <c r="R31" s="693">
        <v>57</v>
      </c>
      <c r="S31" s="516"/>
      <c r="T31" s="517"/>
      <c r="U31" s="152"/>
      <c r="V31" s="152"/>
      <c r="W31" s="517"/>
      <c r="X31" s="519"/>
      <c r="Y31" s="519"/>
      <c r="Z31" s="519"/>
      <c r="AA31" s="519"/>
      <c r="AB31" s="519"/>
      <c r="AC31" s="517"/>
      <c r="AD31" s="517"/>
      <c r="AE31" s="517"/>
      <c r="AF31" s="517"/>
      <c r="AG31" s="517"/>
      <c r="AH31" s="517"/>
      <c r="AI31" s="517"/>
      <c r="AJ31" s="517"/>
      <c r="AK31" s="517"/>
      <c r="AL31" s="517"/>
      <c r="AM31" s="517"/>
      <c r="AN31" s="517"/>
    </row>
    <row r="32" spans="1:40" s="340" customFormat="1" ht="24" customHeight="1" x14ac:dyDescent="0.25">
      <c r="A32" s="341"/>
      <c r="B32" s="350"/>
      <c r="C32" s="689">
        <v>12</v>
      </c>
      <c r="D32" s="690">
        <v>10</v>
      </c>
      <c r="E32" s="691" t="s">
        <v>7036</v>
      </c>
      <c r="F32" s="612" t="s">
        <v>7834</v>
      </c>
      <c r="G32" s="691" t="s">
        <v>7859</v>
      </c>
      <c r="H32" s="596" t="s">
        <v>7026</v>
      </c>
      <c r="I32" s="691" t="s">
        <v>6866</v>
      </c>
      <c r="J32" s="597" t="s">
        <v>7846</v>
      </c>
      <c r="K32" s="654" t="s">
        <v>7880</v>
      </c>
      <c r="L32" s="692" t="s">
        <v>7881</v>
      </c>
      <c r="M32" s="601"/>
      <c r="N32" s="601">
        <v>1</v>
      </c>
      <c r="O32" s="601"/>
      <c r="P32" s="601"/>
      <c r="Q32" s="654">
        <v>1</v>
      </c>
      <c r="R32" s="693">
        <v>57</v>
      </c>
      <c r="S32" s="516"/>
      <c r="T32" s="517"/>
      <c r="U32" s="152"/>
      <c r="V32" s="152"/>
      <c r="W32" s="517"/>
      <c r="X32" s="519"/>
      <c r="Y32" s="519"/>
      <c r="Z32" s="519"/>
      <c r="AA32" s="519"/>
      <c r="AB32" s="519"/>
      <c r="AC32" s="517"/>
      <c r="AD32" s="517"/>
      <c r="AE32" s="517"/>
      <c r="AF32" s="517"/>
      <c r="AG32" s="517"/>
      <c r="AH32" s="517"/>
      <c r="AI32" s="517"/>
      <c r="AJ32" s="517"/>
      <c r="AK32" s="517"/>
      <c r="AL32" s="517"/>
      <c r="AM32" s="517"/>
      <c r="AN32" s="517"/>
    </row>
    <row r="33" spans="1:40" s="340" customFormat="1" ht="24" customHeight="1" x14ac:dyDescent="0.25">
      <c r="A33" s="341"/>
      <c r="B33" s="350"/>
      <c r="C33" s="689">
        <v>13</v>
      </c>
      <c r="D33" s="690">
        <v>10</v>
      </c>
      <c r="E33" s="691" t="s">
        <v>7036</v>
      </c>
      <c r="F33" s="612" t="s">
        <v>7834</v>
      </c>
      <c r="G33" s="691" t="s">
        <v>7859</v>
      </c>
      <c r="H33" s="596" t="s">
        <v>7026</v>
      </c>
      <c r="I33" s="691" t="s">
        <v>6866</v>
      </c>
      <c r="J33" s="597" t="s">
        <v>7847</v>
      </c>
      <c r="K33" s="654" t="s">
        <v>7882</v>
      </c>
      <c r="L33" s="692" t="s">
        <v>7883</v>
      </c>
      <c r="M33" s="601"/>
      <c r="N33" s="601">
        <v>2</v>
      </c>
      <c r="O33" s="601"/>
      <c r="P33" s="601"/>
      <c r="Q33" s="654">
        <v>2</v>
      </c>
      <c r="R33" s="693">
        <v>56</v>
      </c>
      <c r="S33" s="516"/>
      <c r="T33" s="517"/>
      <c r="U33" s="152"/>
      <c r="V33" s="152"/>
      <c r="W33" s="517"/>
      <c r="X33" s="519"/>
      <c r="Y33" s="519"/>
      <c r="Z33" s="519"/>
      <c r="AA33" s="519"/>
      <c r="AB33" s="519"/>
      <c r="AC33" s="517"/>
      <c r="AD33" s="517"/>
      <c r="AE33" s="517"/>
      <c r="AF33" s="517"/>
      <c r="AG33" s="517"/>
      <c r="AH33" s="517"/>
      <c r="AI33" s="517"/>
      <c r="AJ33" s="517"/>
      <c r="AK33" s="517"/>
      <c r="AL33" s="517"/>
      <c r="AM33" s="517"/>
      <c r="AN33" s="517"/>
    </row>
    <row r="34" spans="1:40" s="340" customFormat="1" ht="24" customHeight="1" x14ac:dyDescent="0.25">
      <c r="A34" s="341"/>
      <c r="B34" s="350"/>
      <c r="C34" s="689">
        <v>14</v>
      </c>
      <c r="D34" s="690">
        <v>10</v>
      </c>
      <c r="E34" s="691" t="s">
        <v>7036</v>
      </c>
      <c r="F34" s="612" t="s">
        <v>7834</v>
      </c>
      <c r="G34" s="691" t="s">
        <v>7859</v>
      </c>
      <c r="H34" s="596" t="s">
        <v>7026</v>
      </c>
      <c r="I34" s="691" t="s">
        <v>6866</v>
      </c>
      <c r="J34" s="597" t="s">
        <v>7848</v>
      </c>
      <c r="K34" s="654" t="s">
        <v>7884</v>
      </c>
      <c r="L34" s="692" t="s">
        <v>7885</v>
      </c>
      <c r="M34" s="601"/>
      <c r="N34" s="601"/>
      <c r="O34" s="601"/>
      <c r="P34" s="601"/>
      <c r="Q34" s="654">
        <v>0</v>
      </c>
      <c r="R34" s="693">
        <v>58</v>
      </c>
      <c r="S34" s="516"/>
      <c r="T34" s="517"/>
      <c r="U34" s="152"/>
      <c r="V34" s="152"/>
      <c r="W34" s="517"/>
      <c r="X34" s="519"/>
      <c r="Y34" s="519"/>
      <c r="Z34" s="519"/>
      <c r="AA34" s="519"/>
      <c r="AB34" s="519"/>
      <c r="AC34" s="517"/>
      <c r="AD34" s="517"/>
      <c r="AE34" s="517"/>
      <c r="AF34" s="517"/>
      <c r="AG34" s="517"/>
      <c r="AH34" s="517"/>
      <c r="AI34" s="517"/>
      <c r="AJ34" s="517"/>
      <c r="AK34" s="517"/>
      <c r="AL34" s="517"/>
      <c r="AM34" s="517"/>
      <c r="AN34" s="517"/>
    </row>
    <row r="35" spans="1:40" s="340" customFormat="1" ht="24" customHeight="1" x14ac:dyDescent="0.25">
      <c r="A35" s="341"/>
      <c r="B35" s="350"/>
      <c r="C35" s="689">
        <v>15</v>
      </c>
      <c r="D35" s="690">
        <v>10</v>
      </c>
      <c r="E35" s="691" t="s">
        <v>7036</v>
      </c>
      <c r="F35" s="612" t="s">
        <v>7834</v>
      </c>
      <c r="G35" s="691" t="s">
        <v>7859</v>
      </c>
      <c r="H35" s="596" t="s">
        <v>7026</v>
      </c>
      <c r="I35" s="691" t="s">
        <v>6866</v>
      </c>
      <c r="J35" s="597" t="s">
        <v>7849</v>
      </c>
      <c r="K35" s="654" t="s">
        <v>7886</v>
      </c>
      <c r="L35" s="692" t="s">
        <v>7887</v>
      </c>
      <c r="M35" s="601"/>
      <c r="N35" s="601">
        <v>3</v>
      </c>
      <c r="O35" s="601"/>
      <c r="P35" s="601"/>
      <c r="Q35" s="654">
        <v>3</v>
      </c>
      <c r="R35" s="693">
        <v>55</v>
      </c>
      <c r="S35" s="516"/>
      <c r="T35" s="517"/>
      <c r="U35" s="152"/>
      <c r="V35" s="152"/>
      <c r="W35" s="517"/>
      <c r="X35" s="519"/>
      <c r="Y35" s="519"/>
      <c r="Z35" s="519"/>
      <c r="AA35" s="519"/>
      <c r="AB35" s="519"/>
      <c r="AC35" s="517"/>
      <c r="AD35" s="517"/>
      <c r="AE35" s="517"/>
      <c r="AF35" s="517"/>
      <c r="AG35" s="517"/>
      <c r="AH35" s="517"/>
      <c r="AI35" s="517"/>
      <c r="AJ35" s="517"/>
      <c r="AK35" s="517"/>
      <c r="AL35" s="517"/>
      <c r="AM35" s="517"/>
      <c r="AN35" s="517"/>
    </row>
    <row r="36" spans="1:40" s="340" customFormat="1" ht="24" customHeight="1" x14ac:dyDescent="0.25">
      <c r="A36" s="341"/>
      <c r="B36" s="350"/>
      <c r="C36" s="689">
        <v>16</v>
      </c>
      <c r="D36" s="690">
        <v>10</v>
      </c>
      <c r="E36" s="691" t="s">
        <v>7036</v>
      </c>
      <c r="F36" s="612" t="s">
        <v>7834</v>
      </c>
      <c r="G36" s="691" t="s">
        <v>7859</v>
      </c>
      <c r="H36" s="596" t="s">
        <v>7026</v>
      </c>
      <c r="I36" s="691" t="s">
        <v>6866</v>
      </c>
      <c r="J36" s="597" t="s">
        <v>7850</v>
      </c>
      <c r="K36" s="654" t="s">
        <v>7888</v>
      </c>
      <c r="L36" s="692" t="s">
        <v>7889</v>
      </c>
      <c r="M36" s="601"/>
      <c r="N36" s="601">
        <v>1</v>
      </c>
      <c r="O36" s="601"/>
      <c r="P36" s="601"/>
      <c r="Q36" s="654">
        <v>1</v>
      </c>
      <c r="R36" s="693">
        <v>57</v>
      </c>
      <c r="S36" s="516"/>
      <c r="T36" s="517"/>
      <c r="U36" s="152"/>
      <c r="V36" s="152"/>
      <c r="W36" s="517"/>
      <c r="X36" s="519"/>
      <c r="Y36" s="519"/>
      <c r="Z36" s="519"/>
      <c r="AA36" s="519"/>
      <c r="AB36" s="519"/>
      <c r="AC36" s="517"/>
      <c r="AD36" s="517"/>
      <c r="AE36" s="517"/>
      <c r="AF36" s="517"/>
      <c r="AG36" s="517"/>
      <c r="AH36" s="517"/>
      <c r="AI36" s="517"/>
      <c r="AJ36" s="517"/>
      <c r="AK36" s="517"/>
      <c r="AL36" s="517"/>
      <c r="AM36" s="517"/>
      <c r="AN36" s="517"/>
    </row>
    <row r="37" spans="1:40" s="340" customFormat="1" ht="24" customHeight="1" x14ac:dyDescent="0.25">
      <c r="A37" s="341"/>
      <c r="B37" s="350"/>
      <c r="C37" s="689">
        <v>17</v>
      </c>
      <c r="D37" s="690">
        <v>10</v>
      </c>
      <c r="E37" s="691" t="s">
        <v>7036</v>
      </c>
      <c r="F37" s="612" t="s">
        <v>7834</v>
      </c>
      <c r="G37" s="691" t="s">
        <v>7859</v>
      </c>
      <c r="H37" s="596" t="s">
        <v>7026</v>
      </c>
      <c r="I37" s="691" t="s">
        <v>6866</v>
      </c>
      <c r="J37" s="597" t="s">
        <v>7851</v>
      </c>
      <c r="K37" s="654" t="s">
        <v>7890</v>
      </c>
      <c r="L37" s="692" t="s">
        <v>7891</v>
      </c>
      <c r="M37" s="601"/>
      <c r="N37" s="601">
        <v>2</v>
      </c>
      <c r="O37" s="601"/>
      <c r="P37" s="601"/>
      <c r="Q37" s="654">
        <v>2</v>
      </c>
      <c r="R37" s="693">
        <v>56</v>
      </c>
      <c r="S37" s="516"/>
      <c r="T37" s="517"/>
      <c r="U37" s="152"/>
      <c r="V37" s="152"/>
      <c r="W37" s="517"/>
      <c r="X37" s="519"/>
      <c r="Y37" s="519"/>
      <c r="Z37" s="519"/>
      <c r="AA37" s="519"/>
      <c r="AB37" s="519"/>
      <c r="AC37" s="517"/>
      <c r="AD37" s="517"/>
      <c r="AE37" s="517"/>
      <c r="AF37" s="517"/>
      <c r="AG37" s="517"/>
      <c r="AH37" s="517"/>
      <c r="AI37" s="517"/>
      <c r="AJ37" s="517"/>
      <c r="AK37" s="517"/>
      <c r="AL37" s="517"/>
      <c r="AM37" s="517"/>
      <c r="AN37" s="517"/>
    </row>
    <row r="38" spans="1:40" s="340" customFormat="1" ht="24" customHeight="1" x14ac:dyDescent="0.25">
      <c r="A38" s="341"/>
      <c r="B38" s="350"/>
      <c r="C38" s="689">
        <v>18</v>
      </c>
      <c r="D38" s="690">
        <v>10</v>
      </c>
      <c r="E38" s="691" t="s">
        <v>7036</v>
      </c>
      <c r="F38" s="612" t="s">
        <v>7834</v>
      </c>
      <c r="G38" s="691" t="s">
        <v>7859</v>
      </c>
      <c r="H38" s="596" t="s">
        <v>7026</v>
      </c>
      <c r="I38" s="691" t="s">
        <v>6866</v>
      </c>
      <c r="J38" s="597" t="s">
        <v>7852</v>
      </c>
      <c r="K38" s="654" t="s">
        <v>7892</v>
      </c>
      <c r="L38" s="692" t="s">
        <v>7893</v>
      </c>
      <c r="M38" s="601"/>
      <c r="N38" s="601">
        <v>1</v>
      </c>
      <c r="O38" s="601"/>
      <c r="P38" s="601"/>
      <c r="Q38" s="654">
        <v>1</v>
      </c>
      <c r="R38" s="693">
        <v>57</v>
      </c>
      <c r="S38" s="516"/>
      <c r="T38" s="517"/>
      <c r="U38" s="152"/>
      <c r="V38" s="152"/>
      <c r="W38" s="517"/>
      <c r="X38" s="519"/>
      <c r="Y38" s="519"/>
      <c r="Z38" s="519"/>
      <c r="AA38" s="519"/>
      <c r="AB38" s="519"/>
      <c r="AC38" s="517"/>
      <c r="AD38" s="517"/>
      <c r="AE38" s="517"/>
      <c r="AF38" s="517"/>
      <c r="AG38" s="517"/>
      <c r="AH38" s="517"/>
      <c r="AI38" s="517"/>
      <c r="AJ38" s="517"/>
      <c r="AK38" s="517"/>
      <c r="AL38" s="517"/>
      <c r="AM38" s="517"/>
      <c r="AN38" s="517"/>
    </row>
    <row r="39" spans="1:40" s="340" customFormat="1" ht="24" customHeight="1" x14ac:dyDescent="0.25">
      <c r="A39" s="341"/>
      <c r="B39" s="350"/>
      <c r="C39" s="689">
        <v>19</v>
      </c>
      <c r="D39" s="690">
        <v>10</v>
      </c>
      <c r="E39" s="691" t="s">
        <v>7036</v>
      </c>
      <c r="F39" s="612" t="s">
        <v>7834</v>
      </c>
      <c r="G39" s="691" t="s">
        <v>7859</v>
      </c>
      <c r="H39" s="596" t="s">
        <v>7026</v>
      </c>
      <c r="I39" s="691" t="s">
        <v>6866</v>
      </c>
      <c r="J39" s="597" t="s">
        <v>7854</v>
      </c>
      <c r="K39" s="654" t="s">
        <v>7894</v>
      </c>
      <c r="L39" s="692" t="s">
        <v>7895</v>
      </c>
      <c r="M39" s="601"/>
      <c r="N39" s="601">
        <v>1</v>
      </c>
      <c r="O39" s="601"/>
      <c r="P39" s="601"/>
      <c r="Q39" s="654">
        <v>1</v>
      </c>
      <c r="R39" s="693">
        <v>57</v>
      </c>
      <c r="S39" s="516"/>
      <c r="T39" s="517"/>
      <c r="U39" s="152"/>
      <c r="V39" s="152"/>
      <c r="W39" s="517"/>
      <c r="X39" s="519"/>
      <c r="Y39" s="519"/>
      <c r="Z39" s="519"/>
      <c r="AA39" s="519"/>
      <c r="AB39" s="519"/>
      <c r="AC39" s="517"/>
      <c r="AD39" s="517"/>
      <c r="AE39" s="517"/>
      <c r="AF39" s="517"/>
      <c r="AG39" s="517"/>
      <c r="AH39" s="517"/>
      <c r="AI39" s="517"/>
      <c r="AJ39" s="517"/>
      <c r="AK39" s="517"/>
      <c r="AL39" s="517"/>
      <c r="AM39" s="517"/>
      <c r="AN39" s="517"/>
    </row>
    <row r="40" spans="1:40" s="340" customFormat="1" ht="24" customHeight="1" x14ac:dyDescent="0.25">
      <c r="A40" s="341"/>
      <c r="B40" s="350"/>
      <c r="C40" s="694">
        <v>20</v>
      </c>
      <c r="D40" s="690">
        <v>10</v>
      </c>
      <c r="E40" s="695" t="s">
        <v>7036</v>
      </c>
      <c r="F40" s="612" t="s">
        <v>7834</v>
      </c>
      <c r="G40" s="691" t="s">
        <v>7859</v>
      </c>
      <c r="H40" s="598" t="s">
        <v>7026</v>
      </c>
      <c r="I40" s="691" t="s">
        <v>6866</v>
      </c>
      <c r="J40" s="597" t="s">
        <v>7855</v>
      </c>
      <c r="K40" s="654" t="s">
        <v>7896</v>
      </c>
      <c r="L40" s="692" t="s">
        <v>7897</v>
      </c>
      <c r="M40" s="601"/>
      <c r="N40" s="601">
        <v>1</v>
      </c>
      <c r="O40" s="601"/>
      <c r="P40" s="601"/>
      <c r="Q40" s="696">
        <v>1</v>
      </c>
      <c r="R40" s="697">
        <v>57</v>
      </c>
      <c r="S40" s="516"/>
      <c r="T40" s="517"/>
      <c r="U40" s="152"/>
      <c r="V40" s="152"/>
      <c r="W40" s="517"/>
      <c r="X40" s="519"/>
      <c r="Y40" s="519"/>
      <c r="Z40" s="519"/>
      <c r="AA40" s="519"/>
      <c r="AB40" s="519"/>
      <c r="AC40" s="517"/>
      <c r="AD40" s="517"/>
      <c r="AE40" s="517"/>
      <c r="AF40" s="517"/>
      <c r="AG40" s="517"/>
      <c r="AH40" s="517"/>
      <c r="AI40" s="517"/>
      <c r="AJ40" s="517"/>
      <c r="AK40" s="517"/>
      <c r="AL40" s="517"/>
      <c r="AM40" s="517"/>
      <c r="AN40" s="517"/>
    </row>
    <row r="41" spans="1:40" ht="24" customHeight="1" x14ac:dyDescent="0.35">
      <c r="B41" s="345"/>
      <c r="C41" s="262">
        <v>21</v>
      </c>
      <c r="D41" s="722">
        <v>10</v>
      </c>
      <c r="E41" s="723" t="s">
        <v>7036</v>
      </c>
      <c r="F41" s="724" t="s">
        <v>7834</v>
      </c>
      <c r="G41" s="723" t="s">
        <v>7859</v>
      </c>
      <c r="H41" s="725" t="s">
        <v>7026</v>
      </c>
      <c r="I41" s="723" t="s">
        <v>6866</v>
      </c>
      <c r="J41" s="726" t="s">
        <v>7856</v>
      </c>
      <c r="K41" s="727" t="s">
        <v>7898</v>
      </c>
      <c r="L41" s="728" t="s">
        <v>7899</v>
      </c>
      <c r="M41" s="729"/>
      <c r="N41" s="729">
        <v>1</v>
      </c>
      <c r="O41" s="729"/>
      <c r="P41" s="729"/>
      <c r="Q41" s="727">
        <v>1</v>
      </c>
      <c r="R41" s="727">
        <v>57</v>
      </c>
      <c r="S41" s="520"/>
      <c r="T41" s="521"/>
      <c r="U41" s="152"/>
      <c r="V41" s="152"/>
      <c r="W41" s="521"/>
      <c r="X41" s="521"/>
      <c r="Y41" s="521"/>
      <c r="Z41" s="521"/>
      <c r="AA41" s="521"/>
      <c r="AB41" s="521"/>
      <c r="AC41" s="521"/>
      <c r="AD41" s="521"/>
      <c r="AE41" s="521"/>
      <c r="AF41" s="521"/>
      <c r="AG41" s="521"/>
      <c r="AH41" s="521"/>
      <c r="AI41" s="521"/>
      <c r="AJ41" s="521"/>
      <c r="AK41" s="521"/>
      <c r="AL41" s="521"/>
      <c r="AM41" s="521"/>
      <c r="AN41" s="521"/>
    </row>
    <row r="42" spans="1:40" ht="24" customHeight="1" x14ac:dyDescent="0.35">
      <c r="B42" s="345"/>
      <c r="C42" s="262">
        <v>22</v>
      </c>
      <c r="D42" s="722">
        <v>10</v>
      </c>
      <c r="E42" s="723" t="s">
        <v>7036</v>
      </c>
      <c r="F42" s="724" t="s">
        <v>7834</v>
      </c>
      <c r="G42" s="723" t="s">
        <v>7859</v>
      </c>
      <c r="H42" s="725" t="s">
        <v>7026</v>
      </c>
      <c r="I42" s="723" t="s">
        <v>6866</v>
      </c>
      <c r="J42" s="726" t="s">
        <v>7857</v>
      </c>
      <c r="K42" s="727" t="s">
        <v>7900</v>
      </c>
      <c r="L42" s="728" t="s">
        <v>7901</v>
      </c>
      <c r="M42" s="729"/>
      <c r="N42" s="729">
        <v>2</v>
      </c>
      <c r="O42" s="729"/>
      <c r="P42" s="729"/>
      <c r="Q42" s="727">
        <v>2</v>
      </c>
      <c r="R42" s="727">
        <v>56</v>
      </c>
      <c r="S42" s="520"/>
      <c r="T42" s="521"/>
      <c r="U42" s="152"/>
      <c r="V42" s="152"/>
      <c r="W42" s="521"/>
      <c r="X42" s="521"/>
      <c r="Y42" s="521"/>
      <c r="Z42" s="521"/>
      <c r="AA42" s="521"/>
      <c r="AB42" s="521"/>
      <c r="AC42" s="521"/>
      <c r="AD42" s="521"/>
      <c r="AE42" s="521"/>
      <c r="AF42" s="521"/>
      <c r="AG42" s="521"/>
      <c r="AH42" s="521"/>
      <c r="AI42" s="521"/>
      <c r="AJ42" s="521"/>
      <c r="AK42" s="521"/>
      <c r="AL42" s="521"/>
      <c r="AM42" s="521"/>
      <c r="AN42" s="521"/>
    </row>
    <row r="43" spans="1:40" ht="24" customHeight="1" x14ac:dyDescent="0.35">
      <c r="B43" s="345"/>
      <c r="C43" s="262">
        <v>23</v>
      </c>
      <c r="D43" s="722">
        <v>10</v>
      </c>
      <c r="E43" s="723" t="s">
        <v>7036</v>
      </c>
      <c r="F43" s="724" t="s">
        <v>7834</v>
      </c>
      <c r="G43" s="723" t="s">
        <v>7859</v>
      </c>
      <c r="H43" s="725" t="s">
        <v>7026</v>
      </c>
      <c r="I43" s="723" t="s">
        <v>6866</v>
      </c>
      <c r="J43" s="726" t="s">
        <v>7858</v>
      </c>
      <c r="K43" s="727" t="s">
        <v>7902</v>
      </c>
      <c r="L43" s="728" t="s">
        <v>7903</v>
      </c>
      <c r="M43" s="729"/>
      <c r="N43" s="729">
        <v>1</v>
      </c>
      <c r="O43" s="729"/>
      <c r="P43" s="729"/>
      <c r="Q43" s="727">
        <v>1</v>
      </c>
      <c r="R43" s="727">
        <v>57</v>
      </c>
      <c r="S43" s="520"/>
      <c r="T43" s="521"/>
      <c r="U43" s="152"/>
      <c r="V43" s="152"/>
      <c r="W43" s="521"/>
      <c r="X43" s="521"/>
      <c r="Y43" s="521"/>
      <c r="Z43" s="521"/>
      <c r="AA43" s="521"/>
      <c r="AB43" s="521"/>
      <c r="AC43" s="521"/>
      <c r="AD43" s="521"/>
      <c r="AE43" s="521"/>
      <c r="AF43" s="521"/>
      <c r="AG43" s="521"/>
      <c r="AH43" s="521"/>
      <c r="AI43" s="521"/>
      <c r="AJ43" s="521"/>
      <c r="AK43" s="521"/>
      <c r="AL43" s="521"/>
      <c r="AM43" s="521"/>
      <c r="AN43" s="521"/>
    </row>
    <row r="44" spans="1:40" ht="24" customHeight="1" x14ac:dyDescent="0.35">
      <c r="B44" s="345"/>
      <c r="C44" s="262">
        <v>24</v>
      </c>
      <c r="D44" s="722"/>
      <c r="E44" s="723" t="s">
        <v>217</v>
      </c>
      <c r="F44" s="724"/>
      <c r="G44" s="723" t="s">
        <v>217</v>
      </c>
      <c r="H44" s="725"/>
      <c r="I44" s="723" t="s">
        <v>217</v>
      </c>
      <c r="J44" s="726"/>
      <c r="K44" s="727" t="s">
        <v>7827</v>
      </c>
      <c r="L44" s="728" t="s">
        <v>217</v>
      </c>
      <c r="M44" s="729"/>
      <c r="N44" s="729"/>
      <c r="O44" s="729"/>
      <c r="P44" s="729"/>
      <c r="Q44" s="727">
        <v>0</v>
      </c>
      <c r="R44" s="727">
        <v>64</v>
      </c>
      <c r="S44" s="520"/>
      <c r="T44" s="521"/>
      <c r="U44" s="152"/>
      <c r="V44" s="152"/>
      <c r="W44" s="521"/>
      <c r="X44" s="521"/>
      <c r="Y44" s="521"/>
      <c r="Z44" s="521"/>
      <c r="AA44" s="521"/>
      <c r="AB44" s="521"/>
      <c r="AC44" s="521"/>
      <c r="AD44" s="521"/>
      <c r="AE44" s="521"/>
      <c r="AF44" s="521"/>
      <c r="AG44" s="521"/>
      <c r="AH44" s="521"/>
      <c r="AI44" s="521"/>
      <c r="AJ44" s="521"/>
      <c r="AK44" s="521"/>
      <c r="AL44" s="521"/>
      <c r="AM44" s="521"/>
      <c r="AN44" s="521"/>
    </row>
    <row r="45" spans="1:40" ht="24" customHeight="1" x14ac:dyDescent="0.35">
      <c r="B45" s="345"/>
      <c r="C45" s="262">
        <v>25</v>
      </c>
      <c r="D45" s="722"/>
      <c r="E45" s="723" t="s">
        <v>217</v>
      </c>
      <c r="F45" s="724"/>
      <c r="G45" s="723" t="s">
        <v>217</v>
      </c>
      <c r="H45" s="725"/>
      <c r="I45" s="723" t="s">
        <v>217</v>
      </c>
      <c r="J45" s="726"/>
      <c r="K45" s="727" t="s">
        <v>7827</v>
      </c>
      <c r="L45" s="728" t="s">
        <v>217</v>
      </c>
      <c r="M45" s="729"/>
      <c r="N45" s="729"/>
      <c r="O45" s="729"/>
      <c r="P45" s="729"/>
      <c r="Q45" s="727">
        <v>0</v>
      </c>
      <c r="R45" s="727">
        <v>64</v>
      </c>
      <c r="S45" s="520"/>
      <c r="T45" s="521"/>
      <c r="U45" s="152"/>
      <c r="V45" s="152"/>
      <c r="W45" s="521"/>
      <c r="X45" s="521"/>
      <c r="Y45" s="521"/>
      <c r="Z45" s="521"/>
      <c r="AA45" s="521"/>
      <c r="AB45" s="521"/>
      <c r="AC45" s="521"/>
      <c r="AD45" s="521"/>
      <c r="AE45" s="521"/>
      <c r="AF45" s="521"/>
      <c r="AG45" s="521"/>
      <c r="AH45" s="521"/>
      <c r="AI45" s="521"/>
      <c r="AJ45" s="521"/>
      <c r="AK45" s="521"/>
      <c r="AL45" s="521"/>
      <c r="AM45" s="521"/>
      <c r="AN45" s="521"/>
    </row>
    <row r="46" spans="1:40" ht="24" customHeight="1" x14ac:dyDescent="0.35">
      <c r="B46" s="345"/>
      <c r="C46" s="262">
        <v>26</v>
      </c>
      <c r="D46" s="722"/>
      <c r="E46" s="723" t="s">
        <v>217</v>
      </c>
      <c r="F46" s="724"/>
      <c r="G46" s="723" t="s">
        <v>217</v>
      </c>
      <c r="H46" s="725"/>
      <c r="I46" s="723" t="s">
        <v>217</v>
      </c>
      <c r="J46" s="726"/>
      <c r="K46" s="727" t="s">
        <v>7827</v>
      </c>
      <c r="L46" s="728" t="s">
        <v>217</v>
      </c>
      <c r="M46" s="729"/>
      <c r="N46" s="729"/>
      <c r="O46" s="729"/>
      <c r="P46" s="729"/>
      <c r="Q46" s="727">
        <v>0</v>
      </c>
      <c r="R46" s="727">
        <v>64</v>
      </c>
      <c r="S46" s="520"/>
      <c r="T46" s="521"/>
      <c r="U46" s="152"/>
      <c r="V46" s="152"/>
      <c r="W46" s="521"/>
      <c r="X46" s="521"/>
      <c r="Y46" s="521"/>
      <c r="Z46" s="521"/>
      <c r="AA46" s="521"/>
      <c r="AB46" s="521"/>
      <c r="AC46" s="521"/>
      <c r="AD46" s="521"/>
      <c r="AE46" s="521"/>
      <c r="AF46" s="521"/>
      <c r="AG46" s="521"/>
      <c r="AH46" s="521"/>
      <c r="AI46" s="521"/>
      <c r="AJ46" s="521"/>
      <c r="AK46" s="521"/>
      <c r="AL46" s="521"/>
      <c r="AM46" s="521"/>
      <c r="AN46" s="521"/>
    </row>
    <row r="47" spans="1:40" ht="24" customHeight="1" x14ac:dyDescent="0.35">
      <c r="B47" s="345"/>
      <c r="C47" s="262">
        <v>27</v>
      </c>
      <c r="D47" s="722"/>
      <c r="E47" s="723" t="s">
        <v>217</v>
      </c>
      <c r="F47" s="724"/>
      <c r="G47" s="723" t="s">
        <v>217</v>
      </c>
      <c r="H47" s="725"/>
      <c r="I47" s="723" t="s">
        <v>217</v>
      </c>
      <c r="J47" s="726"/>
      <c r="K47" s="727" t="s">
        <v>7827</v>
      </c>
      <c r="L47" s="728" t="s">
        <v>217</v>
      </c>
      <c r="M47" s="729"/>
      <c r="N47" s="729"/>
      <c r="O47" s="729"/>
      <c r="P47" s="729"/>
      <c r="Q47" s="727">
        <v>0</v>
      </c>
      <c r="R47" s="727">
        <v>64</v>
      </c>
      <c r="S47" s="520"/>
      <c r="T47" s="521"/>
      <c r="U47" s="152"/>
      <c r="V47" s="152"/>
      <c r="W47" s="521"/>
      <c r="X47" s="521"/>
      <c r="Y47" s="521"/>
      <c r="Z47" s="521"/>
      <c r="AA47" s="521"/>
      <c r="AB47" s="521"/>
      <c r="AC47" s="521"/>
      <c r="AD47" s="521"/>
      <c r="AE47" s="521"/>
      <c r="AF47" s="521"/>
      <c r="AG47" s="521"/>
      <c r="AH47" s="521"/>
      <c r="AI47" s="521"/>
      <c r="AJ47" s="521"/>
      <c r="AK47" s="521"/>
      <c r="AL47" s="521"/>
      <c r="AM47" s="521"/>
      <c r="AN47" s="521"/>
    </row>
    <row r="48" spans="1:40" ht="24" customHeight="1" x14ac:dyDescent="0.35">
      <c r="B48" s="345"/>
      <c r="C48" s="262">
        <v>28</v>
      </c>
      <c r="D48" s="722"/>
      <c r="E48" s="723" t="s">
        <v>217</v>
      </c>
      <c r="F48" s="724"/>
      <c r="G48" s="723" t="s">
        <v>217</v>
      </c>
      <c r="H48" s="725"/>
      <c r="I48" s="723" t="s">
        <v>217</v>
      </c>
      <c r="J48" s="726"/>
      <c r="K48" s="727" t="s">
        <v>7827</v>
      </c>
      <c r="L48" s="728" t="s">
        <v>217</v>
      </c>
      <c r="M48" s="729"/>
      <c r="N48" s="729"/>
      <c r="O48" s="729"/>
      <c r="P48" s="729"/>
      <c r="Q48" s="727">
        <v>0</v>
      </c>
      <c r="R48" s="727">
        <v>64</v>
      </c>
      <c r="S48" s="520"/>
      <c r="T48" s="521"/>
      <c r="U48" s="152"/>
      <c r="V48" s="152"/>
      <c r="W48" s="521"/>
      <c r="X48" s="521"/>
      <c r="Y48" s="521"/>
      <c r="Z48" s="521"/>
      <c r="AA48" s="521"/>
      <c r="AB48" s="521"/>
      <c r="AC48" s="521"/>
      <c r="AD48" s="521"/>
      <c r="AE48" s="521"/>
      <c r="AF48" s="521"/>
      <c r="AG48" s="521"/>
      <c r="AH48" s="521"/>
      <c r="AI48" s="521"/>
      <c r="AJ48" s="521"/>
      <c r="AK48" s="521"/>
      <c r="AL48" s="521"/>
      <c r="AM48" s="521"/>
      <c r="AN48" s="521"/>
    </row>
    <row r="49" spans="2:40" ht="24" customHeight="1" x14ac:dyDescent="0.35">
      <c r="B49" s="345"/>
      <c r="C49" s="262">
        <v>29</v>
      </c>
      <c r="D49" s="722"/>
      <c r="E49" s="723" t="s">
        <v>217</v>
      </c>
      <c r="F49" s="724"/>
      <c r="G49" s="723" t="s">
        <v>217</v>
      </c>
      <c r="H49" s="725"/>
      <c r="I49" s="723" t="s">
        <v>217</v>
      </c>
      <c r="J49" s="726"/>
      <c r="K49" s="727" t="s">
        <v>7827</v>
      </c>
      <c r="L49" s="728" t="s">
        <v>217</v>
      </c>
      <c r="M49" s="729"/>
      <c r="N49" s="729"/>
      <c r="O49" s="729"/>
      <c r="P49" s="729"/>
      <c r="Q49" s="727">
        <v>0</v>
      </c>
      <c r="R49" s="727">
        <v>64</v>
      </c>
      <c r="S49" s="520"/>
      <c r="T49" s="521"/>
      <c r="U49" s="152"/>
      <c r="V49" s="152"/>
      <c r="W49" s="521"/>
      <c r="X49" s="521"/>
      <c r="Y49" s="521"/>
      <c r="Z49" s="521"/>
      <c r="AA49" s="521"/>
      <c r="AB49" s="521"/>
      <c r="AC49" s="521"/>
      <c r="AD49" s="521"/>
      <c r="AE49" s="521"/>
      <c r="AF49" s="521"/>
      <c r="AG49" s="521"/>
      <c r="AH49" s="521"/>
      <c r="AI49" s="521"/>
      <c r="AJ49" s="521"/>
      <c r="AK49" s="521"/>
      <c r="AL49" s="521"/>
      <c r="AM49" s="521"/>
      <c r="AN49" s="521"/>
    </row>
    <row r="50" spans="2:40" ht="24" customHeight="1" x14ac:dyDescent="0.35">
      <c r="B50" s="345"/>
      <c r="C50" s="262">
        <v>30</v>
      </c>
      <c r="D50" s="722"/>
      <c r="E50" s="723" t="s">
        <v>217</v>
      </c>
      <c r="F50" s="724"/>
      <c r="G50" s="723" t="s">
        <v>217</v>
      </c>
      <c r="H50" s="725"/>
      <c r="I50" s="723" t="s">
        <v>217</v>
      </c>
      <c r="J50" s="726"/>
      <c r="K50" s="727" t="s">
        <v>7827</v>
      </c>
      <c r="L50" s="728" t="s">
        <v>217</v>
      </c>
      <c r="M50" s="729"/>
      <c r="N50" s="729"/>
      <c r="O50" s="729"/>
      <c r="P50" s="729"/>
      <c r="Q50" s="727">
        <v>0</v>
      </c>
      <c r="R50" s="727">
        <v>64</v>
      </c>
      <c r="S50" s="520"/>
      <c r="T50" s="521"/>
      <c r="U50" s="152"/>
      <c r="V50" s="152"/>
      <c r="W50" s="521"/>
      <c r="X50" s="521"/>
      <c r="Y50" s="521"/>
      <c r="Z50" s="521"/>
      <c r="AA50" s="521"/>
      <c r="AB50" s="521"/>
      <c r="AC50" s="521"/>
      <c r="AD50" s="521"/>
      <c r="AE50" s="521"/>
      <c r="AF50" s="521"/>
      <c r="AG50" s="521"/>
      <c r="AH50" s="521"/>
      <c r="AI50" s="521"/>
      <c r="AJ50" s="521"/>
      <c r="AK50" s="521"/>
      <c r="AL50" s="521"/>
      <c r="AM50" s="521"/>
      <c r="AN50" s="521"/>
    </row>
    <row r="51" spans="2:40" ht="24" customHeight="1" x14ac:dyDescent="0.35">
      <c r="B51" s="345"/>
      <c r="C51" s="262">
        <v>31</v>
      </c>
      <c r="D51" s="722"/>
      <c r="E51" s="723" t="s">
        <v>217</v>
      </c>
      <c r="F51" s="724"/>
      <c r="G51" s="723" t="s">
        <v>217</v>
      </c>
      <c r="H51" s="725"/>
      <c r="I51" s="723" t="s">
        <v>217</v>
      </c>
      <c r="J51" s="726"/>
      <c r="K51" s="727" t="s">
        <v>7827</v>
      </c>
      <c r="L51" s="728" t="s">
        <v>217</v>
      </c>
      <c r="M51" s="729"/>
      <c r="N51" s="729"/>
      <c r="O51" s="729"/>
      <c r="P51" s="729"/>
      <c r="Q51" s="727">
        <v>0</v>
      </c>
      <c r="R51" s="727">
        <v>64</v>
      </c>
      <c r="S51" s="520"/>
      <c r="T51" s="521"/>
      <c r="U51" s="152"/>
      <c r="V51" s="152"/>
      <c r="W51" s="521"/>
      <c r="X51" s="521"/>
      <c r="Y51" s="521"/>
      <c r="Z51" s="521"/>
      <c r="AA51" s="521"/>
      <c r="AB51" s="521"/>
      <c r="AC51" s="521"/>
      <c r="AD51" s="521"/>
      <c r="AE51" s="521"/>
      <c r="AF51" s="521"/>
      <c r="AG51" s="521"/>
      <c r="AH51" s="521"/>
      <c r="AI51" s="521"/>
      <c r="AJ51" s="521"/>
      <c r="AK51" s="521"/>
      <c r="AL51" s="521"/>
      <c r="AM51" s="521"/>
      <c r="AN51" s="521"/>
    </row>
    <row r="52" spans="2:40" ht="24" customHeight="1" x14ac:dyDescent="0.35">
      <c r="B52" s="345"/>
      <c r="C52" s="262">
        <v>32</v>
      </c>
      <c r="D52" s="722"/>
      <c r="E52" s="723" t="s">
        <v>217</v>
      </c>
      <c r="F52" s="724"/>
      <c r="G52" s="723" t="s">
        <v>217</v>
      </c>
      <c r="H52" s="725"/>
      <c r="I52" s="723" t="s">
        <v>217</v>
      </c>
      <c r="J52" s="726"/>
      <c r="K52" s="727" t="s">
        <v>7827</v>
      </c>
      <c r="L52" s="728" t="s">
        <v>217</v>
      </c>
      <c r="M52" s="729"/>
      <c r="N52" s="729"/>
      <c r="O52" s="729"/>
      <c r="P52" s="729"/>
      <c r="Q52" s="727">
        <v>0</v>
      </c>
      <c r="R52" s="727">
        <v>64</v>
      </c>
      <c r="S52" s="520"/>
      <c r="T52" s="521"/>
      <c r="U52" s="152"/>
      <c r="V52" s="152"/>
      <c r="W52" s="521"/>
      <c r="X52" s="521"/>
      <c r="Y52" s="521"/>
      <c r="Z52" s="521"/>
      <c r="AA52" s="521"/>
      <c r="AB52" s="521"/>
      <c r="AC52" s="521"/>
      <c r="AD52" s="521"/>
      <c r="AE52" s="521"/>
      <c r="AF52" s="521"/>
      <c r="AG52" s="521"/>
      <c r="AH52" s="521"/>
      <c r="AI52" s="521"/>
      <c r="AJ52" s="521"/>
      <c r="AK52" s="521"/>
      <c r="AL52" s="521"/>
      <c r="AM52" s="521"/>
      <c r="AN52" s="521"/>
    </row>
    <row r="53" spans="2:40" ht="24" customHeight="1" x14ac:dyDescent="0.35">
      <c r="B53" s="345"/>
      <c r="C53" s="262">
        <v>33</v>
      </c>
      <c r="D53" s="722"/>
      <c r="E53" s="723" t="s">
        <v>217</v>
      </c>
      <c r="F53" s="724"/>
      <c r="G53" s="723" t="s">
        <v>217</v>
      </c>
      <c r="H53" s="725"/>
      <c r="I53" s="723" t="s">
        <v>217</v>
      </c>
      <c r="J53" s="726"/>
      <c r="K53" s="727" t="s">
        <v>7827</v>
      </c>
      <c r="L53" s="728" t="s">
        <v>217</v>
      </c>
      <c r="M53" s="729"/>
      <c r="N53" s="729"/>
      <c r="O53" s="729"/>
      <c r="P53" s="729"/>
      <c r="Q53" s="727">
        <v>0</v>
      </c>
      <c r="R53" s="727">
        <v>64</v>
      </c>
      <c r="S53" s="520"/>
      <c r="T53" s="521"/>
      <c r="U53" s="152"/>
      <c r="V53" s="152"/>
      <c r="W53" s="521"/>
      <c r="X53" s="521"/>
      <c r="Y53" s="521"/>
      <c r="Z53" s="521"/>
      <c r="AA53" s="521"/>
      <c r="AB53" s="521"/>
      <c r="AC53" s="521"/>
      <c r="AD53" s="521"/>
      <c r="AE53" s="521"/>
      <c r="AF53" s="521"/>
      <c r="AG53" s="521"/>
      <c r="AH53" s="521"/>
      <c r="AI53" s="521"/>
      <c r="AJ53" s="521"/>
      <c r="AK53" s="521"/>
      <c r="AL53" s="521"/>
      <c r="AM53" s="521"/>
      <c r="AN53" s="521"/>
    </row>
    <row r="54" spans="2:40" ht="24" customHeight="1" x14ac:dyDescent="0.35">
      <c r="B54" s="345"/>
      <c r="C54" s="262">
        <v>34</v>
      </c>
      <c r="D54" s="722"/>
      <c r="E54" s="723" t="s">
        <v>217</v>
      </c>
      <c r="F54" s="724"/>
      <c r="G54" s="723" t="s">
        <v>217</v>
      </c>
      <c r="H54" s="725"/>
      <c r="I54" s="723" t="s">
        <v>217</v>
      </c>
      <c r="J54" s="726"/>
      <c r="K54" s="727" t="s">
        <v>7827</v>
      </c>
      <c r="L54" s="728" t="s">
        <v>217</v>
      </c>
      <c r="M54" s="729"/>
      <c r="N54" s="729"/>
      <c r="O54" s="729"/>
      <c r="P54" s="729"/>
      <c r="Q54" s="727">
        <v>0</v>
      </c>
      <c r="R54" s="727">
        <v>64</v>
      </c>
      <c r="S54" s="520"/>
      <c r="T54" s="521"/>
      <c r="U54" s="152"/>
      <c r="V54" s="152"/>
      <c r="W54" s="521"/>
      <c r="X54" s="521"/>
      <c r="Y54" s="521"/>
      <c r="Z54" s="521"/>
      <c r="AA54" s="521"/>
      <c r="AB54" s="521"/>
      <c r="AC54" s="521"/>
      <c r="AD54" s="521"/>
      <c r="AE54" s="521"/>
      <c r="AF54" s="521"/>
      <c r="AG54" s="521"/>
      <c r="AH54" s="521"/>
      <c r="AI54" s="521"/>
      <c r="AJ54" s="521"/>
      <c r="AK54" s="521"/>
      <c r="AL54" s="521"/>
      <c r="AM54" s="521"/>
      <c r="AN54" s="521"/>
    </row>
    <row r="55" spans="2:40" ht="24" customHeight="1" x14ac:dyDescent="0.35">
      <c r="B55" s="345"/>
      <c r="C55" s="262">
        <v>35</v>
      </c>
      <c r="D55" s="722"/>
      <c r="E55" s="723" t="s">
        <v>217</v>
      </c>
      <c r="F55" s="724"/>
      <c r="G55" s="723" t="s">
        <v>217</v>
      </c>
      <c r="H55" s="725"/>
      <c r="I55" s="723" t="s">
        <v>217</v>
      </c>
      <c r="J55" s="726"/>
      <c r="K55" s="727" t="s">
        <v>7827</v>
      </c>
      <c r="L55" s="728" t="s">
        <v>217</v>
      </c>
      <c r="M55" s="729"/>
      <c r="N55" s="729"/>
      <c r="O55" s="729"/>
      <c r="P55" s="729"/>
      <c r="Q55" s="727">
        <v>0</v>
      </c>
      <c r="R55" s="727">
        <v>64</v>
      </c>
      <c r="S55" s="520"/>
      <c r="T55" s="521"/>
      <c r="U55" s="152"/>
      <c r="V55" s="152"/>
      <c r="W55" s="521"/>
      <c r="X55" s="521"/>
      <c r="Y55" s="521"/>
      <c r="Z55" s="521"/>
      <c r="AA55" s="521"/>
      <c r="AB55" s="521"/>
      <c r="AC55" s="521"/>
      <c r="AD55" s="521"/>
      <c r="AE55" s="521"/>
      <c r="AF55" s="521"/>
      <c r="AG55" s="521"/>
      <c r="AH55" s="521"/>
      <c r="AI55" s="521"/>
      <c r="AJ55" s="521"/>
      <c r="AK55" s="521"/>
      <c r="AL55" s="521"/>
      <c r="AM55" s="521"/>
      <c r="AN55" s="521"/>
    </row>
    <row r="56" spans="2:40" ht="24" customHeight="1" x14ac:dyDescent="0.35">
      <c r="B56" s="345"/>
      <c r="C56" s="121"/>
      <c r="D56" s="107"/>
      <c r="E56" s="107"/>
      <c r="F56" s="107"/>
      <c r="G56" s="107"/>
      <c r="H56" s="107"/>
      <c r="I56" s="107"/>
      <c r="J56" s="107"/>
      <c r="K56" s="107"/>
      <c r="L56" s="107"/>
      <c r="M56" s="107"/>
      <c r="N56" s="107"/>
      <c r="O56" s="107"/>
      <c r="P56" s="107"/>
      <c r="Q56" s="121"/>
      <c r="R56" s="107"/>
      <c r="S56" s="520"/>
      <c r="T56" s="521"/>
      <c r="U56" s="521"/>
      <c r="V56" s="521"/>
      <c r="W56" s="521"/>
      <c r="X56" s="521"/>
      <c r="Y56" s="521"/>
      <c r="Z56" s="521"/>
      <c r="AA56" s="521"/>
      <c r="AB56" s="521"/>
      <c r="AC56" s="521"/>
      <c r="AD56" s="521"/>
      <c r="AE56" s="521"/>
      <c r="AF56" s="521"/>
      <c r="AG56" s="521"/>
      <c r="AH56" s="521"/>
      <c r="AI56" s="521"/>
      <c r="AJ56" s="521"/>
      <c r="AK56" s="521"/>
      <c r="AL56" s="521"/>
      <c r="AM56" s="521"/>
      <c r="AN56" s="521"/>
    </row>
    <row r="57" spans="2:40" ht="24" customHeight="1" x14ac:dyDescent="0.35">
      <c r="B57" s="345"/>
      <c r="C57" s="121"/>
      <c r="D57" s="107"/>
      <c r="E57" s="107"/>
      <c r="F57" s="107"/>
      <c r="G57" s="107"/>
      <c r="H57" s="107"/>
      <c r="I57" s="107"/>
      <c r="J57" s="107"/>
      <c r="K57" s="107"/>
      <c r="L57" s="107"/>
      <c r="M57" s="107"/>
      <c r="N57" s="107"/>
      <c r="O57" s="107"/>
      <c r="P57" s="107"/>
      <c r="Q57" s="107"/>
      <c r="R57" s="107"/>
      <c r="S57" s="520"/>
      <c r="T57" s="521"/>
      <c r="U57" s="521"/>
      <c r="V57" s="521"/>
      <c r="W57" s="521"/>
      <c r="X57" s="521"/>
      <c r="Y57" s="521"/>
      <c r="Z57" s="521"/>
      <c r="AA57" s="521"/>
      <c r="AB57" s="521"/>
      <c r="AC57" s="521"/>
      <c r="AD57" s="521"/>
      <c r="AE57" s="521"/>
      <c r="AF57" s="521"/>
      <c r="AG57" s="521"/>
      <c r="AH57" s="521"/>
      <c r="AI57" s="521"/>
      <c r="AJ57" s="521"/>
      <c r="AK57" s="521"/>
      <c r="AL57" s="521"/>
      <c r="AM57" s="521"/>
      <c r="AN57" s="521"/>
    </row>
    <row r="58" spans="2:40" ht="24" customHeight="1" x14ac:dyDescent="0.35">
      <c r="B58" s="345"/>
      <c r="C58" s="121"/>
      <c r="D58" s="107"/>
      <c r="E58" s="107"/>
      <c r="F58" s="107"/>
      <c r="G58" s="107"/>
      <c r="H58" s="107"/>
      <c r="I58" s="107"/>
      <c r="J58" s="107"/>
      <c r="K58" s="107"/>
      <c r="L58" s="107"/>
      <c r="M58" s="107"/>
      <c r="N58" s="107"/>
      <c r="O58" s="107"/>
      <c r="P58" s="107"/>
      <c r="Q58" s="107"/>
      <c r="R58" s="107"/>
      <c r="S58" s="520"/>
      <c r="T58" s="521"/>
      <c r="U58" s="521"/>
      <c r="V58" s="521"/>
      <c r="W58" s="521"/>
      <c r="X58" s="521"/>
      <c r="Y58" s="521"/>
      <c r="Z58" s="521"/>
      <c r="AA58" s="521"/>
      <c r="AB58" s="521"/>
      <c r="AC58" s="521"/>
      <c r="AD58" s="521"/>
      <c r="AE58" s="521"/>
      <c r="AF58" s="521"/>
      <c r="AG58" s="521"/>
      <c r="AH58" s="521"/>
      <c r="AI58" s="521"/>
      <c r="AJ58" s="521"/>
      <c r="AK58" s="521"/>
      <c r="AL58" s="521"/>
      <c r="AM58" s="521"/>
      <c r="AN58" s="521"/>
    </row>
    <row r="59" spans="2:40" ht="24" customHeight="1" x14ac:dyDescent="0.35">
      <c r="B59" s="345"/>
      <c r="C59" s="121"/>
      <c r="D59" s="107"/>
      <c r="E59" s="107"/>
      <c r="F59" s="107"/>
      <c r="G59" s="107"/>
      <c r="H59" s="107"/>
      <c r="I59" s="107"/>
      <c r="J59" s="107"/>
      <c r="K59" s="107"/>
      <c r="L59" s="107"/>
      <c r="M59" s="107"/>
      <c r="N59" s="107"/>
      <c r="O59" s="107"/>
      <c r="P59" s="107"/>
      <c r="Q59" s="107"/>
      <c r="R59" s="107"/>
      <c r="S59" s="520"/>
      <c r="T59" s="521"/>
      <c r="U59" s="521"/>
      <c r="V59" s="521"/>
      <c r="W59" s="521"/>
      <c r="X59" s="521"/>
      <c r="Y59" s="521"/>
      <c r="Z59" s="521"/>
      <c r="AA59" s="521"/>
      <c r="AB59" s="521"/>
      <c r="AC59" s="521"/>
      <c r="AD59" s="521"/>
      <c r="AE59" s="521"/>
      <c r="AF59" s="521"/>
      <c r="AG59" s="521"/>
      <c r="AH59" s="521"/>
      <c r="AI59" s="521"/>
      <c r="AJ59" s="521"/>
      <c r="AK59" s="521"/>
      <c r="AL59" s="521"/>
      <c r="AM59" s="521"/>
      <c r="AN59" s="521"/>
    </row>
    <row r="60" spans="2:40" ht="24" customHeight="1" x14ac:dyDescent="0.35">
      <c r="B60" s="345"/>
      <c r="C60" s="121"/>
      <c r="D60" s="107"/>
      <c r="E60" s="107"/>
      <c r="F60" s="107"/>
      <c r="G60" s="107"/>
      <c r="H60" s="107"/>
      <c r="I60" s="107"/>
      <c r="J60" s="107"/>
      <c r="K60" s="107"/>
      <c r="L60" s="107"/>
      <c r="M60" s="107"/>
      <c r="N60" s="107"/>
      <c r="O60" s="107"/>
      <c r="P60" s="107"/>
      <c r="Q60" s="107"/>
      <c r="R60" s="107"/>
      <c r="S60" s="520"/>
      <c r="T60" s="521"/>
      <c r="U60" s="521"/>
      <c r="V60" s="521"/>
      <c r="W60" s="521"/>
      <c r="X60" s="521"/>
      <c r="Y60" s="521"/>
      <c r="Z60" s="521"/>
      <c r="AA60" s="521"/>
      <c r="AB60" s="521"/>
      <c r="AC60" s="521"/>
      <c r="AD60" s="521"/>
      <c r="AE60" s="521"/>
      <c r="AF60" s="521"/>
      <c r="AG60" s="521"/>
      <c r="AH60" s="521"/>
      <c r="AI60" s="521"/>
      <c r="AJ60" s="521"/>
      <c r="AK60" s="521"/>
      <c r="AL60" s="521"/>
      <c r="AM60" s="521"/>
      <c r="AN60" s="521"/>
    </row>
    <row r="61" spans="2:40" ht="24" customHeight="1" x14ac:dyDescent="0.35">
      <c r="C61" s="121"/>
      <c r="D61" s="107"/>
      <c r="E61" s="107"/>
      <c r="F61" s="107"/>
      <c r="G61" s="107"/>
      <c r="H61" s="107"/>
      <c r="I61" s="107"/>
      <c r="J61" s="107"/>
      <c r="K61" s="107"/>
      <c r="L61" s="107"/>
      <c r="M61" s="4"/>
      <c r="N61" s="4"/>
      <c r="O61" s="4"/>
      <c r="P61" s="4"/>
      <c r="Q61" s="121"/>
      <c r="R61" s="107"/>
      <c r="S61" s="521"/>
      <c r="T61" s="521"/>
      <c r="U61" s="521"/>
      <c r="V61" s="521"/>
      <c r="W61" s="521"/>
      <c r="X61" s="521"/>
      <c r="Y61" s="521"/>
      <c r="Z61" s="521"/>
      <c r="AA61" s="521"/>
      <c r="AB61" s="521"/>
      <c r="AC61" s="521"/>
      <c r="AD61" s="521"/>
      <c r="AE61" s="521"/>
      <c r="AF61" s="521"/>
      <c r="AG61" s="521"/>
      <c r="AH61" s="521"/>
      <c r="AI61" s="521"/>
      <c r="AJ61" s="521"/>
      <c r="AK61" s="521"/>
      <c r="AL61" s="521"/>
      <c r="AM61" s="521"/>
      <c r="AN61" s="521"/>
    </row>
    <row r="62" spans="2:40" ht="24" customHeight="1" x14ac:dyDescent="0.35">
      <c r="C62" s="121"/>
      <c r="D62" s="107"/>
      <c r="E62" s="107"/>
      <c r="F62" s="107"/>
      <c r="G62" s="107"/>
      <c r="H62" s="107"/>
      <c r="I62" s="107"/>
      <c r="J62" s="107"/>
      <c r="K62" s="107"/>
      <c r="L62" s="107"/>
      <c r="M62" s="4"/>
      <c r="N62" s="107"/>
      <c r="O62" s="107"/>
      <c r="P62" s="107"/>
      <c r="Q62" s="121"/>
      <c r="R62" s="107"/>
      <c r="S62" s="521"/>
      <c r="T62" s="521"/>
      <c r="U62" s="521"/>
      <c r="V62" s="521"/>
      <c r="W62" s="521"/>
      <c r="X62" s="521"/>
      <c r="Y62" s="521"/>
      <c r="Z62" s="521"/>
      <c r="AA62" s="521"/>
      <c r="AB62" s="521"/>
      <c r="AC62" s="521"/>
      <c r="AD62" s="521"/>
      <c r="AE62" s="521"/>
      <c r="AF62" s="521"/>
      <c r="AG62" s="521"/>
      <c r="AH62" s="521"/>
      <c r="AI62" s="521"/>
      <c r="AJ62" s="521"/>
      <c r="AK62" s="521"/>
      <c r="AL62" s="521"/>
      <c r="AM62" s="521"/>
      <c r="AN62" s="521"/>
    </row>
    <row r="63" spans="2:40" ht="24" customHeight="1" x14ac:dyDescent="0.35">
      <c r="C63" s="121"/>
      <c r="D63" s="107"/>
      <c r="E63" s="107"/>
      <c r="F63" s="107"/>
      <c r="G63" s="107"/>
      <c r="H63" s="107"/>
      <c r="I63" s="107"/>
      <c r="J63" s="107"/>
      <c r="K63" s="107"/>
      <c r="L63" s="107"/>
      <c r="M63" s="4"/>
      <c r="N63" s="107"/>
      <c r="O63" s="107"/>
      <c r="P63" s="107"/>
      <c r="Q63" s="121"/>
      <c r="R63" s="107"/>
      <c r="S63" s="521"/>
      <c r="T63" s="521"/>
      <c r="U63" s="521"/>
      <c r="V63" s="521"/>
      <c r="W63" s="521"/>
      <c r="X63" s="521"/>
      <c r="Y63" s="521"/>
      <c r="Z63" s="521"/>
      <c r="AA63" s="521"/>
      <c r="AB63" s="521"/>
      <c r="AC63" s="521"/>
      <c r="AD63" s="521"/>
      <c r="AE63" s="521"/>
      <c r="AF63" s="521"/>
      <c r="AG63" s="521"/>
      <c r="AH63" s="521"/>
      <c r="AI63" s="521"/>
      <c r="AJ63" s="521"/>
      <c r="AK63" s="521"/>
      <c r="AL63" s="521"/>
      <c r="AM63" s="521"/>
      <c r="AN63" s="521"/>
    </row>
    <row r="64" spans="2:40" ht="24" customHeight="1" x14ac:dyDescent="0.35">
      <c r="C64" s="121"/>
      <c r="D64" s="107"/>
      <c r="E64" s="107"/>
      <c r="F64" s="107"/>
      <c r="G64" s="107"/>
      <c r="H64" s="107"/>
      <c r="I64" s="107"/>
      <c r="J64" s="107"/>
      <c r="K64" s="107"/>
      <c r="L64" s="107"/>
      <c r="M64" s="4"/>
      <c r="N64" s="107"/>
      <c r="O64" s="107"/>
      <c r="P64" s="107"/>
      <c r="Q64" s="121"/>
      <c r="R64" s="107"/>
      <c r="S64" s="521"/>
      <c r="T64" s="521"/>
      <c r="U64" s="521"/>
      <c r="V64" s="521"/>
      <c r="W64" s="521"/>
      <c r="X64" s="521"/>
      <c r="Y64" s="521"/>
      <c r="Z64" s="521"/>
      <c r="AA64" s="521"/>
      <c r="AB64" s="521"/>
      <c r="AC64" s="521"/>
      <c r="AD64" s="521"/>
      <c r="AE64" s="521"/>
      <c r="AF64" s="521"/>
      <c r="AG64" s="521"/>
      <c r="AH64" s="521"/>
      <c r="AI64" s="521"/>
      <c r="AJ64" s="521"/>
      <c r="AK64" s="521"/>
      <c r="AL64" s="521"/>
      <c r="AM64" s="521"/>
      <c r="AN64" s="521"/>
    </row>
    <row r="65" spans="3:18" ht="24" customHeight="1" x14ac:dyDescent="0.35">
      <c r="C65" s="121"/>
      <c r="D65" s="107"/>
      <c r="E65" s="107"/>
      <c r="F65" s="107"/>
      <c r="G65" s="107"/>
      <c r="H65" s="107"/>
      <c r="I65" s="107"/>
      <c r="J65" s="107"/>
      <c r="K65" s="107"/>
      <c r="L65" s="107"/>
      <c r="M65" s="4"/>
      <c r="N65" s="107"/>
      <c r="O65" s="107"/>
      <c r="P65" s="107"/>
      <c r="Q65" s="121"/>
      <c r="R65" s="107"/>
    </row>
    <row r="66" spans="3:18" ht="24" customHeight="1" x14ac:dyDescent="0.35">
      <c r="C66" s="121"/>
      <c r="D66" s="107"/>
      <c r="E66" s="107"/>
      <c r="F66" s="107"/>
      <c r="G66" s="107"/>
      <c r="H66" s="107"/>
      <c r="I66" s="107"/>
      <c r="J66" s="107"/>
      <c r="K66" s="107"/>
      <c r="L66" s="107"/>
      <c r="M66" s="107"/>
      <c r="N66" s="107"/>
      <c r="O66" s="107"/>
      <c r="P66" s="107"/>
      <c r="Q66" s="121"/>
      <c r="R66" s="107"/>
    </row>
    <row r="67" spans="3:18" ht="24" customHeight="1" x14ac:dyDescent="0.35">
      <c r="C67" s="121"/>
      <c r="D67" s="107"/>
      <c r="E67" s="107"/>
      <c r="F67" s="107"/>
      <c r="G67" s="107"/>
      <c r="H67" s="107"/>
      <c r="I67" s="107"/>
      <c r="J67" s="107"/>
      <c r="K67" s="107"/>
      <c r="L67" s="107"/>
      <c r="M67" s="107"/>
      <c r="N67" s="107"/>
      <c r="O67" s="107"/>
      <c r="P67" s="107"/>
      <c r="Q67" s="121"/>
      <c r="R67" s="107"/>
    </row>
    <row r="68" spans="3:18" ht="24" customHeight="1" x14ac:dyDescent="0.35">
      <c r="C68" s="121"/>
      <c r="D68" s="107"/>
      <c r="E68" s="107"/>
      <c r="F68" s="107"/>
      <c r="G68" s="107"/>
      <c r="H68" s="107"/>
      <c r="I68" s="107"/>
      <c r="J68" s="107"/>
      <c r="K68" s="107"/>
      <c r="L68" s="107"/>
      <c r="M68" s="107"/>
      <c r="N68" s="107"/>
      <c r="O68" s="107"/>
      <c r="P68" s="107"/>
      <c r="Q68" s="121"/>
      <c r="R68" s="107"/>
    </row>
    <row r="69" spans="3:18" ht="24" customHeight="1" x14ac:dyDescent="0.35">
      <c r="C69" s="121"/>
      <c r="D69" s="107"/>
      <c r="E69" s="107"/>
      <c r="F69" s="107"/>
      <c r="G69" s="107"/>
      <c r="H69" s="107"/>
      <c r="I69" s="107"/>
      <c r="J69" s="107"/>
      <c r="K69" s="107"/>
      <c r="L69" s="107"/>
      <c r="M69" s="107"/>
      <c r="N69" s="107"/>
      <c r="O69" s="107"/>
      <c r="P69" s="107"/>
      <c r="Q69" s="121"/>
      <c r="R69" s="107"/>
    </row>
    <row r="70" spans="3:18" ht="24" customHeight="1" x14ac:dyDescent="0.35">
      <c r="C70" s="121"/>
      <c r="D70" s="107"/>
      <c r="E70" s="107"/>
      <c r="F70" s="107"/>
      <c r="G70" s="107"/>
      <c r="H70" s="107"/>
      <c r="I70" s="107"/>
      <c r="J70" s="107"/>
      <c r="K70" s="107"/>
      <c r="L70" s="107"/>
      <c r="M70" s="107"/>
      <c r="N70" s="107"/>
      <c r="O70" s="107"/>
      <c r="P70" s="107"/>
      <c r="Q70" s="121"/>
      <c r="R70" s="107"/>
    </row>
    <row r="71" spans="3:18" ht="24" customHeight="1" x14ac:dyDescent="0.35">
      <c r="C71" s="121"/>
      <c r="D71" s="107"/>
      <c r="E71" s="107"/>
      <c r="F71" s="107"/>
      <c r="G71" s="107"/>
      <c r="H71" s="107"/>
      <c r="I71" s="107"/>
      <c r="J71" s="107"/>
      <c r="K71" s="107"/>
      <c r="L71" s="107"/>
      <c r="M71" s="107"/>
      <c r="N71" s="107"/>
      <c r="O71" s="107"/>
      <c r="P71" s="107"/>
      <c r="Q71" s="121"/>
      <c r="R71" s="107"/>
    </row>
    <row r="72" spans="3:18" ht="24" customHeight="1" x14ac:dyDescent="0.35">
      <c r="C72" s="121"/>
      <c r="D72" s="107"/>
      <c r="E72" s="107"/>
      <c r="F72" s="107"/>
      <c r="G72" s="107"/>
      <c r="H72" s="107"/>
      <c r="I72" s="107"/>
      <c r="J72" s="107"/>
      <c r="K72" s="107"/>
      <c r="L72" s="107"/>
      <c r="M72" s="107"/>
      <c r="N72" s="107"/>
      <c r="O72" s="107"/>
      <c r="P72" s="107"/>
      <c r="Q72" s="121"/>
      <c r="R72" s="107"/>
    </row>
    <row r="73" spans="3:18" ht="24" customHeight="1" x14ac:dyDescent="0.35">
      <c r="C73" s="121"/>
      <c r="D73" s="107"/>
      <c r="E73" s="107"/>
      <c r="F73" s="107"/>
      <c r="G73" s="107"/>
      <c r="H73" s="107"/>
      <c r="I73" s="107"/>
      <c r="J73" s="107"/>
      <c r="K73" s="107"/>
      <c r="L73" s="107"/>
      <c r="M73" s="107"/>
      <c r="N73" s="107"/>
      <c r="O73" s="107"/>
      <c r="P73" s="107"/>
      <c r="Q73" s="121"/>
      <c r="R73" s="107"/>
    </row>
    <row r="74" spans="3:18" ht="24" customHeight="1" x14ac:dyDescent="0.35">
      <c r="C74" s="121"/>
      <c r="D74" s="107"/>
      <c r="E74" s="107"/>
      <c r="F74" s="107"/>
      <c r="G74" s="107"/>
      <c r="H74" s="107"/>
      <c r="I74" s="107"/>
      <c r="J74" s="107"/>
      <c r="K74" s="107"/>
      <c r="L74" s="107"/>
      <c r="M74" s="107"/>
      <c r="N74" s="107"/>
      <c r="O74" s="107"/>
      <c r="P74" s="107"/>
      <c r="Q74" s="121"/>
      <c r="R74" s="107"/>
    </row>
    <row r="75" spans="3:18" ht="24" customHeight="1" x14ac:dyDescent="0.35">
      <c r="C75" s="121"/>
      <c r="D75" s="107"/>
      <c r="E75" s="107"/>
      <c r="F75" s="107"/>
      <c r="G75" s="107"/>
      <c r="H75" s="107"/>
      <c r="I75" s="107"/>
      <c r="J75" s="107"/>
      <c r="K75" s="107"/>
      <c r="L75" s="107"/>
      <c r="M75" s="107"/>
      <c r="N75" s="107"/>
      <c r="O75" s="107"/>
      <c r="P75" s="107"/>
      <c r="Q75" s="121"/>
      <c r="R75" s="107"/>
    </row>
    <row r="76" spans="3:18" ht="24" customHeight="1" x14ac:dyDescent="0.35">
      <c r="C76" s="121"/>
      <c r="D76" s="107"/>
      <c r="E76" s="107"/>
      <c r="F76" s="107"/>
      <c r="G76" s="107"/>
      <c r="H76" s="107"/>
      <c r="I76" s="107"/>
      <c r="J76" s="107"/>
      <c r="K76" s="107"/>
      <c r="L76" s="107"/>
      <c r="M76" s="107"/>
      <c r="N76" s="107"/>
      <c r="O76" s="107"/>
      <c r="P76" s="107"/>
      <c r="Q76" s="121"/>
      <c r="R76" s="107"/>
    </row>
    <row r="77" spans="3:18" ht="24" customHeight="1" x14ac:dyDescent="0.35">
      <c r="C77" s="121"/>
      <c r="D77" s="107"/>
      <c r="E77" s="107"/>
      <c r="F77" s="107"/>
      <c r="G77" s="107"/>
      <c r="H77" s="107"/>
      <c r="I77" s="107"/>
      <c r="J77" s="107"/>
      <c r="K77" s="107"/>
      <c r="L77" s="107"/>
      <c r="M77" s="107"/>
      <c r="N77" s="107"/>
      <c r="O77" s="107"/>
      <c r="P77" s="107"/>
      <c r="Q77" s="121"/>
      <c r="R77" s="107"/>
    </row>
    <row r="78" spans="3:18" ht="24" customHeight="1" x14ac:dyDescent="0.35">
      <c r="C78" s="121"/>
      <c r="D78" s="107"/>
      <c r="E78" s="107"/>
      <c r="F78" s="107"/>
      <c r="G78" s="107"/>
      <c r="H78" s="107"/>
      <c r="I78" s="107"/>
      <c r="J78" s="107"/>
      <c r="K78" s="107"/>
      <c r="L78" s="107"/>
      <c r="M78" s="107"/>
      <c r="N78" s="107"/>
      <c r="O78" s="107"/>
      <c r="P78" s="107"/>
      <c r="Q78" s="121"/>
      <c r="R78" s="107"/>
    </row>
    <row r="79" spans="3:18" ht="24" customHeight="1" x14ac:dyDescent="0.35">
      <c r="C79" s="121"/>
      <c r="D79" s="107"/>
      <c r="E79" s="107"/>
      <c r="F79" s="107"/>
      <c r="G79" s="107"/>
      <c r="H79" s="107"/>
      <c r="I79" s="107"/>
      <c r="J79" s="107"/>
      <c r="K79" s="107"/>
      <c r="L79" s="107"/>
      <c r="M79" s="107"/>
      <c r="N79" s="107"/>
      <c r="O79" s="107"/>
      <c r="P79" s="107"/>
      <c r="Q79" s="121"/>
      <c r="R79" s="107"/>
    </row>
  </sheetData>
  <sheetProtection selectLockedCells="1"/>
  <mergeCells count="16">
    <mergeCell ref="U5:V5"/>
    <mergeCell ref="C2:R2"/>
    <mergeCell ref="C3:R3"/>
    <mergeCell ref="C4:R4"/>
    <mergeCell ref="C5:R5"/>
    <mergeCell ref="D18:K19"/>
    <mergeCell ref="M18:Q18"/>
    <mergeCell ref="H7:K7"/>
    <mergeCell ref="H9:K9"/>
    <mergeCell ref="H10:K10"/>
    <mergeCell ref="C16:J16"/>
    <mergeCell ref="O7:R7"/>
    <mergeCell ref="O9:R9"/>
    <mergeCell ref="O10:R10"/>
    <mergeCell ref="L12:R12"/>
    <mergeCell ref="F12:J12"/>
  </mergeCells>
  <conditionalFormatting sqref="L12:M12 F12">
    <cfRule type="expression" dxfId="556" priority="11">
      <formula>IF(LEN(Selected_School_ID)&lt;&gt;11,TRUE,FALSE)</formula>
    </cfRule>
  </conditionalFormatting>
  <conditionalFormatting sqref="R21:R55">
    <cfRule type="cellIs" dxfId="555" priority="8" operator="lessThan">
      <formula>1</formula>
    </cfRule>
  </conditionalFormatting>
  <conditionalFormatting sqref="Q21:R55">
    <cfRule type="cellIs" dxfId="554" priority="7" operator="greaterThan">
      <formula>SchoolOpenDays_Aug</formula>
    </cfRule>
  </conditionalFormatting>
  <conditionalFormatting sqref="K21:L55">
    <cfRule type="expression" dxfId="553" priority="1">
      <formula>IF(AND(NOT($K21=""),COUNTIF(TearcherID_Aug,$K21)&gt;1),TRUE,FALSE)</formula>
    </cfRule>
  </conditionalFormatting>
  <conditionalFormatting sqref="G1:J11 K1:XFD1048576 A1:F1048576 G13:J1048576">
    <cfRule type="expression" dxfId="552" priority="9">
      <formula>IF(CELL("protect",A1)=0,TRUE,FALSE)</formula>
    </cfRule>
  </conditionalFormatting>
  <dataValidations xWindow="676" yWindow="367" count="12">
    <dataValidation type="custom" allowBlank="1" showInputMessage="1" showErrorMessage="1" errorTitle="Invalid NRC/ID Type" error="Please Type Acceptable Value" prompt="Please Type Value_x000a_eg.ပဇတ_x000a_     ဗဘန" sqref="F21">
      <formula1>AND(LEN(F21)=3,LEN(G21)=6)</formula1>
    </dataValidation>
    <dataValidation type="whole" allowBlank="1" showInputMessage="1" showErrorMessage="1" errorTitle="Large Value" error="1. Please Fill Value between 0 to 92 days_x000a_2. Only Integral Values (No Floating Points)" prompt="Please Fill Value between 0 to 91 days" sqref="K16">
      <formula1>0</formula1>
      <formula2>31+31+29</formula2>
    </dataValidation>
    <dataValidation type="date" operator="lessThanOrEqual" allowBlank="1" showInputMessage="1" showErrorMessage="1" errorTitle="Invalid Date" error="1.Please Entry Current or Old Date_x000a_2.Invalid Date Format" sqref="V10">
      <formula1>TodayDate</formula1>
    </dataValidation>
    <dataValidation type="list" allowBlank="1" showInputMessage="1" showErrorMessage="1" errorTitle="Invalid NRC/ID Type" error="Please Choose from the List" prompt="1- Click on the DropDown_x000a_2- Choose using DownArrow_x000a_3- Press Enter when Desire Named Reached" sqref="H21">
      <formula1>NRCType_Code</formula1>
    </dataValidation>
    <dataValidation type="list" allowBlank="1" showErrorMessage="1" errorTitle="Invalid NRC/ID Type" error="Please Choose from the List" prompt="1- Click on the DropDown_x000a_2- Choose using DownArrow_x000a_3- Press Enter when Desire Named Reached" sqref="H22:H55">
      <formula1>NRCType_Code</formula1>
    </dataValidation>
    <dataValidation type="decimal" allowBlank="1" showInputMessage="1" showErrorMessage="1" errorTitle="Large Value" error="1. Please Fill Value between 0 to  Total School Open Days_x000a_" prompt="Please Fill Value between 0 to Total School Open Days" sqref="M21:P21">
      <formula1>0</formula1>
      <formula2>SchoolOpenDays_Aug</formula2>
    </dataValidation>
    <dataValidation type="whole" allowBlank="1" showErrorMessage="1" errorTitle="Invalid NRC/ID Type" error="Please Type 1 to 15" prompt="Range Between 1 to 15_x000a_eg. 12 for Yangon_x000a_       15 for Naypyitaw" sqref="D22:D55">
      <formula1>1</formula1>
      <formula2>99</formula2>
    </dataValidation>
    <dataValidation type="whole" allowBlank="1" showInputMessage="1" showErrorMessage="1" errorTitle="Invalid NRC/ID Type" error="Please Type 1 to 15" prompt="Range Between 1 to 15_x000a_eg. 12 for Yangon_x000a_       15 for Naypyitaw" sqref="D21">
      <formula1>1</formula1>
      <formula2>99</formula2>
    </dataValidation>
    <dataValidation type="decimal" allowBlank="1" showErrorMessage="1" errorTitle="Large Value" error="1. Please Fill Value between 0 to  Total School Open Days_x000a_" prompt="Please Fill Value between 0 to Total School Open Days" sqref="M22:P55">
      <formula1>0</formula1>
      <formula2>SchoolOpenDays_Aug</formula2>
    </dataValidation>
    <dataValidation type="custom" allowBlank="1" showErrorMessage="1" errorTitle="Invalid NRC/ID Type" error="Please Type Acceptable Value" prompt="Please Type Value_x000a_eg.ပဇတ_x000a_     ဗဘန" sqref="F22:F55">
      <formula1>AND(LEN(F22)=3,LEN(G22)=6)</formula1>
    </dataValidation>
    <dataValidation type="custom" allowBlank="1" showInputMessage="1" showErrorMessage="1" errorTitle="Invalid Teacher ID" error="1. Numberical Format_x000a_2. Unique Teacher NRC ID" prompt="NRC Numerical Value After (N), (E), (P), (Y)" sqref="J21">
      <formula1>AND(ISNUMBER(VALUE(J21)),LEN(J21)=6,COUNTIF($K$21:$K$66,K21)&lt;=1)</formula1>
    </dataValidation>
    <dataValidation type="custom" allowBlank="1" showErrorMessage="1" errorTitle="Invalid Teacher ID" error="1. Numberical Format_x000a_2. Unique Teacher NRC ID" prompt="NRC Numerical Value After (N), (E), (P), (Y)" sqref="J22:J55">
      <formula1>AND(ISNUMBER(VALUE(J22)),LEN(J22)=6,COUNTIF($K$21:$K$66,K22)&lt;=1)</formula1>
    </dataValidation>
  </dataValidations>
  <pageMargins left="0.25" right="0.25" top="0.75" bottom="0.75" header="0.3" footer="0.3"/>
  <pageSetup paperSize="9" orientation="portrait" r:id="rId1"/>
  <drawing r:id="rId2"/>
  <legacyDrawing r:id="rId3"/>
  <controls>
    <mc:AlternateContent xmlns:mc="http://schemas.openxmlformats.org/markup-compatibility/2006">
      <mc:Choice Requires="x14">
        <control shapeId="130049" r:id="rId4" name="cbo36_AugFormSignPost">
          <controlPr defaultSize="0" autoLine="0" autoPict="0" linkedCell="FormPost_36_Feb" listFillRange="FormSignPost_List" r:id="rId5">
            <anchor moveWithCells="1">
              <from>
                <xdr:col>20</xdr:col>
                <xdr:colOff>1657350</xdr:colOff>
                <xdr:row>8</xdr:row>
                <xdr:rowOff>0</xdr:rowOff>
              </from>
              <to>
                <xdr:col>22</xdr:col>
                <xdr:colOff>28575</xdr:colOff>
                <xdr:row>9</xdr:row>
                <xdr:rowOff>9525</xdr:rowOff>
              </to>
            </anchor>
          </controlPr>
        </control>
      </mc:Choice>
      <mc:Fallback>
        <control shapeId="130049" r:id="rId4" name="cbo36_AugFormSignPost"/>
      </mc:Fallback>
    </mc:AlternateContent>
    <mc:AlternateContent xmlns:mc="http://schemas.openxmlformats.org/markup-compatibility/2006">
      <mc:Choice Requires="x14">
        <control shapeId="130051" r:id="rId6" name="cmdTQ_Aug_ClearForm">
          <controlPr defaultSize="0" autoLine="0" r:id="rId7">
            <anchor moveWithCells="1">
              <from>
                <xdr:col>11</xdr:col>
                <xdr:colOff>276225</xdr:colOff>
                <xdr:row>13</xdr:row>
                <xdr:rowOff>47625</xdr:rowOff>
              </from>
              <to>
                <xdr:col>13</xdr:col>
                <xdr:colOff>314325</xdr:colOff>
                <xdr:row>15</xdr:row>
                <xdr:rowOff>390525</xdr:rowOff>
              </to>
            </anchor>
          </controlPr>
        </control>
      </mc:Choice>
      <mc:Fallback>
        <control shapeId="130051" r:id="rId6" name="cmdTQ_Aug_ClearForm"/>
      </mc:Fallback>
    </mc:AlternateContent>
    <mc:AlternateContent xmlns:mc="http://schemas.openxmlformats.org/markup-compatibility/2006">
      <mc:Choice Requires="x14">
        <control shapeId="130052" r:id="rId8" name="cmdTQ_Oct">
          <controlPr defaultSize="0" autoLine="0" r:id="rId9">
            <anchor moveWithCells="1">
              <from>
                <xdr:col>13</xdr:col>
                <xdr:colOff>428625</xdr:colOff>
                <xdr:row>13</xdr:row>
                <xdr:rowOff>76200</xdr:rowOff>
              </from>
              <to>
                <xdr:col>15</xdr:col>
                <xdr:colOff>742950</xdr:colOff>
                <xdr:row>15</xdr:row>
                <xdr:rowOff>390525</xdr:rowOff>
              </to>
            </anchor>
          </controlPr>
        </control>
      </mc:Choice>
      <mc:Fallback>
        <control shapeId="130052" r:id="rId8" name="cmdTQ_Oct"/>
      </mc:Fallback>
    </mc:AlternateContent>
  </controls>
  <tableParts count="1">
    <tablePart r:id="rId10"/>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2"/>
  <dimension ref="A1:F5"/>
  <sheetViews>
    <sheetView showGridLines="0" showRowColHeaders="0" workbookViewId="0">
      <selection activeCell="E27" sqref="E27"/>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6620</v>
      </c>
      <c r="B1" s="1" t="s">
        <v>5930</v>
      </c>
      <c r="C1" s="1" t="s">
        <v>6003</v>
      </c>
    </row>
    <row r="2" spans="1:6" x14ac:dyDescent="0.25">
      <c r="A2" t="str">
        <f>"313"  &amp; C2 &amp; AcademicYear_ID&amp; "" &amp; TSIndex_SchoolID</f>
        <v>313032014180018001</v>
      </c>
      <c r="B2" t="str">
        <f>CLEAN(SchoolAY_Info_ID)</f>
        <v>30201411008018001</v>
      </c>
      <c r="C2" s="165" t="s">
        <v>6208</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2">
    <tabColor rgb="FF00B050"/>
  </sheetPr>
  <dimension ref="A1:AK79"/>
  <sheetViews>
    <sheetView showGridLines="0" showRowColHeaders="0" topLeftCell="N1" zoomScale="90" zoomScaleNormal="90" workbookViewId="0">
      <selection activeCell="V10" sqref="V10"/>
    </sheetView>
  </sheetViews>
  <sheetFormatPr defaultColWidth="9.140625" defaultRowHeight="24" customHeight="1" x14ac:dyDescent="0.35"/>
  <cols>
    <col min="1" max="1" width="7.7109375" style="104" customWidth="1"/>
    <col min="2" max="2" width="1.5703125" style="104" customWidth="1"/>
    <col min="3" max="3" width="7.42578125" style="104" customWidth="1"/>
    <col min="4" max="4" width="5.7109375" style="104" customWidth="1"/>
    <col min="5" max="5" width="0.42578125" style="104" customWidth="1"/>
    <col min="6" max="6" width="10.7109375" style="104" customWidth="1"/>
    <col min="7" max="7" width="0.42578125" style="104" customWidth="1"/>
    <col min="8" max="8" width="5.7109375" style="105" customWidth="1"/>
    <col min="9" max="9" width="0.42578125" style="105" customWidth="1"/>
    <col min="10" max="10" width="14.140625" style="105" customWidth="1"/>
    <col min="11" max="11" width="30.7109375" style="105" customWidth="1"/>
    <col min="12" max="12" width="19.7109375" style="105" customWidth="1"/>
    <col min="13" max="13" width="6.85546875" style="105" customWidth="1"/>
    <col min="14" max="14" width="9.7109375" style="105" customWidth="1"/>
    <col min="15" max="16" width="12" style="105" customWidth="1"/>
    <col min="17" max="17" width="6.42578125" style="104" customWidth="1"/>
    <col min="18" max="18" width="20.7109375" style="105" customWidth="1"/>
    <col min="19" max="19" width="1.85546875" style="105" customWidth="1"/>
    <col min="20" max="20" width="3.28515625" style="105" customWidth="1"/>
    <col min="21" max="21" width="31.42578125" style="105" customWidth="1"/>
    <col min="22" max="22" width="44.7109375" style="105" customWidth="1"/>
    <col min="23" max="16384" width="9.140625" style="105"/>
  </cols>
  <sheetData>
    <row r="1" spans="1:37" ht="18" thickBot="1" x14ac:dyDescent="0.4">
      <c r="A1" s="118"/>
      <c r="B1" s="522"/>
      <c r="C1" s="522"/>
      <c r="D1" s="522"/>
      <c r="E1" s="522"/>
      <c r="F1" s="522"/>
      <c r="G1" s="522"/>
      <c r="H1" s="522"/>
      <c r="I1" s="522"/>
      <c r="J1" s="522"/>
      <c r="K1" s="522"/>
      <c r="L1" s="522"/>
      <c r="M1" s="522"/>
      <c r="N1" s="522"/>
      <c r="O1" s="522"/>
      <c r="P1" s="522"/>
      <c r="Q1" s="522"/>
      <c r="R1" s="522"/>
      <c r="S1" s="522"/>
      <c r="T1" s="521"/>
    </row>
    <row r="2" spans="1:37" ht="17.25" x14ac:dyDescent="0.35">
      <c r="B2" s="425"/>
      <c r="C2" s="801" t="s">
        <v>2</v>
      </c>
      <c r="D2" s="801"/>
      <c r="E2" s="801"/>
      <c r="F2" s="801"/>
      <c r="G2" s="801"/>
      <c r="H2" s="801"/>
      <c r="I2" s="801"/>
      <c r="J2" s="801"/>
      <c r="K2" s="801"/>
      <c r="L2" s="801"/>
      <c r="M2" s="801"/>
      <c r="N2" s="801"/>
      <c r="O2" s="801"/>
      <c r="P2" s="801"/>
      <c r="Q2" s="801"/>
      <c r="R2" s="801"/>
      <c r="S2" s="426"/>
      <c r="AJ2" s="104"/>
      <c r="AK2" s="104"/>
    </row>
    <row r="3" spans="1:37" ht="17.25" x14ac:dyDescent="0.35">
      <c r="B3" s="345"/>
      <c r="C3" s="787" t="s">
        <v>7063</v>
      </c>
      <c r="D3" s="787"/>
      <c r="E3" s="787"/>
      <c r="F3" s="787"/>
      <c r="G3" s="787"/>
      <c r="H3" s="787"/>
      <c r="I3" s="787"/>
      <c r="J3" s="787"/>
      <c r="K3" s="787"/>
      <c r="L3" s="787"/>
      <c r="M3" s="787"/>
      <c r="N3" s="787"/>
      <c r="O3" s="787"/>
      <c r="P3" s="787"/>
      <c r="Q3" s="787"/>
      <c r="R3" s="787"/>
      <c r="S3" s="108"/>
      <c r="AJ3" s="104"/>
      <c r="AK3" s="104"/>
    </row>
    <row r="4" spans="1:37" ht="17.25" x14ac:dyDescent="0.35">
      <c r="B4" s="345"/>
      <c r="C4" s="787" t="s">
        <v>3</v>
      </c>
      <c r="D4" s="787"/>
      <c r="E4" s="787"/>
      <c r="F4" s="787"/>
      <c r="G4" s="787"/>
      <c r="H4" s="787"/>
      <c r="I4" s="787"/>
      <c r="J4" s="787"/>
      <c r="K4" s="787"/>
      <c r="L4" s="787"/>
      <c r="M4" s="787"/>
      <c r="N4" s="787"/>
      <c r="O4" s="787"/>
      <c r="P4" s="787"/>
      <c r="Q4" s="787"/>
      <c r="R4" s="787"/>
      <c r="S4" s="660"/>
      <c r="AJ4" s="104"/>
      <c r="AK4" s="104"/>
    </row>
    <row r="5" spans="1:37" ht="17.25" x14ac:dyDescent="0.35">
      <c r="B5" s="345"/>
      <c r="C5" s="787" t="s">
        <v>7822</v>
      </c>
      <c r="D5" s="787"/>
      <c r="E5" s="787"/>
      <c r="F5" s="787"/>
      <c r="G5" s="787"/>
      <c r="H5" s="787"/>
      <c r="I5" s="787"/>
      <c r="J5" s="787"/>
      <c r="K5" s="787"/>
      <c r="L5" s="787"/>
      <c r="M5" s="787"/>
      <c r="N5" s="787"/>
      <c r="O5" s="787"/>
      <c r="P5" s="787"/>
      <c r="Q5" s="787"/>
      <c r="R5" s="787"/>
      <c r="S5" s="660"/>
      <c r="U5" s="906" t="s">
        <v>4169</v>
      </c>
      <c r="V5" s="906"/>
      <c r="AJ5" s="104"/>
      <c r="AK5" s="104"/>
    </row>
    <row r="6" spans="1:37" ht="5.0999999999999996" customHeight="1" x14ac:dyDescent="0.35">
      <c r="B6" s="345"/>
      <c r="C6" s="121"/>
      <c r="D6" s="8"/>
      <c r="E6" s="8"/>
      <c r="F6" s="8"/>
      <c r="G6" s="8"/>
      <c r="H6" s="8"/>
      <c r="I6" s="8"/>
      <c r="J6" s="658"/>
      <c r="K6" s="658"/>
      <c r="L6" s="121"/>
      <c r="M6" s="658"/>
      <c r="N6" s="658"/>
      <c r="O6" s="107"/>
      <c r="P6" s="107"/>
      <c r="Q6" s="121"/>
      <c r="R6" s="107"/>
      <c r="S6" s="660"/>
      <c r="U6" s="322"/>
      <c r="V6" s="322"/>
      <c r="AJ6" s="104"/>
      <c r="AK6" s="104"/>
    </row>
    <row r="7" spans="1:37" ht="17.25" x14ac:dyDescent="0.35">
      <c r="B7" s="345"/>
      <c r="D7" s="105"/>
      <c r="E7" s="105"/>
      <c r="F7" s="212"/>
      <c r="G7" s="212" t="s">
        <v>5</v>
      </c>
      <c r="H7" s="899" t="str">
        <f>AcademicYear_Name</f>
        <v>2013-2014</v>
      </c>
      <c r="I7" s="900"/>
      <c r="J7" s="900"/>
      <c r="K7" s="901"/>
      <c r="N7" s="212" t="s">
        <v>6946</v>
      </c>
      <c r="O7" s="899" t="str">
        <f>"Mar " &amp; Academic_Start_Year</f>
        <v>Mar 2013</v>
      </c>
      <c r="P7" s="900"/>
      <c r="Q7" s="900"/>
      <c r="R7" s="901"/>
      <c r="S7" s="660"/>
      <c r="U7" s="406" t="s">
        <v>4170</v>
      </c>
      <c r="V7" s="494" t="str">
        <f>FormSignedName_31</f>
        <v>ငွေဝင်း</v>
      </c>
      <c r="AJ7" s="104"/>
      <c r="AK7" s="104"/>
    </row>
    <row r="8" spans="1:37" ht="5.0999999999999996" customHeight="1" x14ac:dyDescent="0.35">
      <c r="B8" s="345"/>
      <c r="D8" s="105"/>
      <c r="E8" s="105"/>
      <c r="F8" s="659"/>
      <c r="G8" s="659"/>
      <c r="H8" s="666"/>
      <c r="I8" s="666"/>
      <c r="J8" s="666"/>
      <c r="K8" s="666"/>
      <c r="N8" s="659"/>
      <c r="O8" s="666"/>
      <c r="P8" s="666"/>
      <c r="Q8" s="666"/>
      <c r="R8" s="666"/>
      <c r="S8" s="660"/>
      <c r="U8" s="322"/>
      <c r="V8" s="511"/>
      <c r="AJ8" s="104"/>
      <c r="AK8" s="104"/>
    </row>
    <row r="9" spans="1:37" ht="17.25" x14ac:dyDescent="0.35">
      <c r="B9" s="345"/>
      <c r="D9" s="105"/>
      <c r="E9" s="105"/>
      <c r="F9" s="212"/>
      <c r="G9" s="212" t="s">
        <v>4</v>
      </c>
      <c r="H9" s="788" t="str">
        <f>Township_Name_EN</f>
        <v>Paung</v>
      </c>
      <c r="I9" s="902"/>
      <c r="J9" s="902"/>
      <c r="K9" s="789"/>
      <c r="N9" s="212" t="s">
        <v>6</v>
      </c>
      <c r="O9" s="788" t="str">
        <f>StateRegion_Name_EN</f>
        <v>Mon</v>
      </c>
      <c r="P9" s="902"/>
      <c r="Q9" s="902"/>
      <c r="R9" s="789"/>
      <c r="S9" s="90"/>
      <c r="U9" s="407" t="s">
        <v>4171</v>
      </c>
      <c r="V9" s="494">
        <v>7</v>
      </c>
      <c r="AJ9" s="104"/>
      <c r="AK9" s="104"/>
    </row>
    <row r="10" spans="1:37" ht="17.25" x14ac:dyDescent="0.35">
      <c r="B10" s="345"/>
      <c r="D10" s="105"/>
      <c r="E10" s="105"/>
      <c r="F10" s="215"/>
      <c r="G10" s="215" t="s">
        <v>8</v>
      </c>
      <c r="H10" s="808" t="str">
        <f>Township_Name_MM</f>
        <v>ပေါင်</v>
      </c>
      <c r="I10" s="809"/>
      <c r="J10" s="809"/>
      <c r="K10" s="810"/>
      <c r="N10" s="215" t="s">
        <v>7</v>
      </c>
      <c r="O10" s="808" t="str">
        <f>StateRegion_Name_MM</f>
        <v>မွန်ပြည်နယ်</v>
      </c>
      <c r="P10" s="809"/>
      <c r="Q10" s="809"/>
      <c r="R10" s="810"/>
      <c r="S10" s="90"/>
      <c r="U10" s="407" t="s">
        <v>4172</v>
      </c>
      <c r="V10" s="615">
        <v>41768</v>
      </c>
      <c r="Y10" s="570"/>
      <c r="AJ10" s="104"/>
      <c r="AK10" s="104"/>
    </row>
    <row r="11" spans="1:37" ht="5.0999999999999996" customHeight="1" x14ac:dyDescent="0.35">
      <c r="B11" s="345"/>
      <c r="C11" s="121"/>
      <c r="D11" s="88"/>
      <c r="E11" s="88"/>
      <c r="F11" s="177"/>
      <c r="G11" s="177"/>
      <c r="H11" s="177"/>
      <c r="I11" s="177"/>
      <c r="L11" s="88"/>
      <c r="M11" s="177"/>
      <c r="N11" s="177"/>
      <c r="O11" s="177"/>
      <c r="P11" s="177"/>
      <c r="S11" s="90"/>
      <c r="V11" s="511"/>
      <c r="Y11" s="570"/>
      <c r="AJ11" s="104"/>
      <c r="AK11" s="104"/>
    </row>
    <row r="12" spans="1:37" ht="17.25" x14ac:dyDescent="0.35">
      <c r="B12" s="345"/>
      <c r="C12" s="121"/>
      <c r="D12" s="657"/>
      <c r="E12" s="656" t="s">
        <v>134</v>
      </c>
      <c r="F12" s="896" t="str">
        <f>CLEAN(Selected_School_ID)</f>
        <v>11008018001</v>
      </c>
      <c r="G12" s="897"/>
      <c r="H12" s="897"/>
      <c r="I12" s="897"/>
      <c r="J12" s="897"/>
      <c r="K12" s="656" t="s">
        <v>135</v>
      </c>
      <c r="L12" s="891" t="str">
        <f>CLEAN(Selected_School_Name)</f>
        <v>အ.ထ.က ရင်ငြိမ်</v>
      </c>
      <c r="M12" s="892"/>
      <c r="N12" s="892"/>
      <c r="O12" s="892"/>
      <c r="P12" s="892"/>
      <c r="Q12" s="892"/>
      <c r="R12" s="893"/>
      <c r="S12" s="108"/>
      <c r="V12" s="511"/>
      <c r="Y12" s="570"/>
      <c r="AJ12" s="104"/>
      <c r="AK12" s="104"/>
    </row>
    <row r="13" spans="1:37" ht="5.0999999999999996" customHeight="1" x14ac:dyDescent="0.35">
      <c r="B13" s="345"/>
      <c r="C13" s="96"/>
      <c r="D13" s="96"/>
      <c r="E13" s="96"/>
      <c r="F13" s="96"/>
      <c r="G13" s="96"/>
      <c r="H13" s="96"/>
      <c r="I13" s="96"/>
      <c r="J13" s="96"/>
      <c r="K13" s="96"/>
      <c r="L13" s="96"/>
      <c r="M13" s="96"/>
      <c r="N13" s="96"/>
      <c r="O13" s="343"/>
      <c r="P13" s="343"/>
      <c r="Q13" s="344"/>
      <c r="R13" s="343"/>
      <c r="S13" s="100"/>
      <c r="V13" s="511"/>
      <c r="Y13" s="570"/>
      <c r="AJ13" s="104"/>
      <c r="AK13" s="104"/>
    </row>
    <row r="14" spans="1:37" ht="7.15" customHeight="1" x14ac:dyDescent="0.35">
      <c r="B14" s="345"/>
      <c r="C14" s="107"/>
      <c r="D14" s="107"/>
      <c r="E14" s="107"/>
      <c r="F14" s="107"/>
      <c r="G14" s="107"/>
      <c r="H14" s="107"/>
      <c r="I14" s="107"/>
      <c r="J14" s="107"/>
      <c r="K14" s="107"/>
      <c r="L14" s="107"/>
      <c r="M14" s="107"/>
      <c r="N14" s="107"/>
      <c r="O14" s="107"/>
      <c r="P14" s="107"/>
      <c r="Q14" s="107"/>
      <c r="R14" s="107"/>
      <c r="S14" s="108"/>
      <c r="V14" s="513"/>
      <c r="Y14" s="570"/>
    </row>
    <row r="15" spans="1:37" s="3" customFormat="1" ht="6.75" customHeight="1" x14ac:dyDescent="0.35">
      <c r="A15" s="195"/>
      <c r="B15" s="346"/>
      <c r="C15" s="4"/>
      <c r="D15" s="4"/>
      <c r="E15" s="4"/>
      <c r="F15" s="4"/>
      <c r="G15" s="4"/>
      <c r="H15" s="4"/>
      <c r="I15" s="4"/>
      <c r="J15" s="337"/>
      <c r="K15" s="337"/>
      <c r="L15" s="337"/>
      <c r="M15" s="337"/>
      <c r="N15" s="337"/>
      <c r="O15" s="4"/>
      <c r="P15" s="4"/>
      <c r="Q15" s="337"/>
      <c r="R15" s="337"/>
      <c r="S15" s="347"/>
      <c r="T15" s="338"/>
      <c r="U15" s="338"/>
      <c r="V15" s="514"/>
      <c r="Y15" s="570"/>
    </row>
    <row r="16" spans="1:37" s="3" customFormat="1" ht="31.5" customHeight="1" x14ac:dyDescent="0.35">
      <c r="A16" s="195"/>
      <c r="B16" s="346"/>
      <c r="C16" s="903" t="s">
        <v>7821</v>
      </c>
      <c r="D16" s="903"/>
      <c r="E16" s="903"/>
      <c r="F16" s="903"/>
      <c r="G16" s="903"/>
      <c r="H16" s="903"/>
      <c r="I16" s="903"/>
      <c r="J16" s="903"/>
      <c r="K16" s="512">
        <v>58</v>
      </c>
      <c r="M16" s="337"/>
      <c r="O16" s="4"/>
      <c r="P16" s="4"/>
      <c r="Q16" s="337"/>
      <c r="R16" s="337"/>
      <c r="S16" s="347"/>
      <c r="T16" s="338"/>
      <c r="U16" s="338"/>
      <c r="V16" s="514"/>
      <c r="X16" s="570"/>
      <c r="Y16" s="570"/>
      <c r="Z16" s="570"/>
    </row>
    <row r="17" spans="1:28" s="3" customFormat="1" ht="5.25" customHeight="1" x14ac:dyDescent="0.35">
      <c r="A17" s="195"/>
      <c r="B17" s="346"/>
      <c r="C17" s="4"/>
      <c r="D17" s="4"/>
      <c r="E17" s="4"/>
      <c r="F17" s="4"/>
      <c r="G17" s="4"/>
      <c r="H17" s="4"/>
      <c r="I17" s="192"/>
      <c r="J17" s="192"/>
      <c r="K17" s="192"/>
      <c r="L17" s="192"/>
      <c r="M17" s="192"/>
      <c r="N17" s="192"/>
      <c r="O17" s="192"/>
      <c r="P17" s="192"/>
      <c r="Q17" s="192"/>
      <c r="R17" s="192"/>
      <c r="S17" s="348"/>
      <c r="V17" s="514"/>
      <c r="X17" s="570"/>
      <c r="Y17" s="570"/>
      <c r="Z17" s="570"/>
    </row>
    <row r="18" spans="1:28" s="340" customFormat="1" ht="24" customHeight="1" x14ac:dyDescent="0.25">
      <c r="A18" s="341"/>
      <c r="B18" s="350"/>
      <c r="C18" s="665"/>
      <c r="D18" s="665"/>
      <c r="E18" s="665"/>
      <c r="F18" s="665"/>
      <c r="G18" s="665"/>
      <c r="H18" s="884" t="s">
        <v>6726</v>
      </c>
      <c r="I18" s="885"/>
      <c r="J18" s="885"/>
      <c r="K18" s="886"/>
      <c r="L18" s="353"/>
      <c r="M18" s="890" t="s">
        <v>6725</v>
      </c>
      <c r="N18" s="890"/>
      <c r="O18" s="890"/>
      <c r="P18" s="890"/>
      <c r="Q18" s="890"/>
      <c r="R18" s="352" t="s">
        <v>6728</v>
      </c>
      <c r="S18" s="349"/>
      <c r="U18" s="570"/>
      <c r="V18" s="132"/>
      <c r="W18" s="570"/>
      <c r="X18" s="570"/>
      <c r="Y18" s="570"/>
      <c r="Z18" s="570"/>
      <c r="AA18" s="339"/>
      <c r="AB18" s="339"/>
    </row>
    <row r="19" spans="1:28" s="340" customFormat="1" ht="12.75" customHeight="1" x14ac:dyDescent="0.25">
      <c r="A19" s="341"/>
      <c r="B19" s="350"/>
      <c r="C19" s="664" t="s">
        <v>6947</v>
      </c>
      <c r="D19" s="664"/>
      <c r="E19" s="664"/>
      <c r="F19" s="664"/>
      <c r="G19" s="664"/>
      <c r="H19" s="887"/>
      <c r="I19" s="888"/>
      <c r="J19" s="888"/>
      <c r="K19" s="889"/>
      <c r="L19" s="354"/>
      <c r="M19" s="355">
        <v>1</v>
      </c>
      <c r="N19" s="355">
        <v>2</v>
      </c>
      <c r="O19" s="355">
        <v>3</v>
      </c>
      <c r="P19" s="355"/>
      <c r="Q19" s="355">
        <v>4</v>
      </c>
      <c r="R19" s="355">
        <v>5</v>
      </c>
      <c r="S19" s="349"/>
      <c r="U19" s="570"/>
      <c r="V19" s="132"/>
      <c r="W19" s="570"/>
      <c r="X19" s="570"/>
      <c r="Y19" s="570"/>
      <c r="Z19" s="570"/>
      <c r="AA19" s="339"/>
      <c r="AB19" s="339"/>
    </row>
    <row r="20" spans="1:28" s="340" customFormat="1" ht="24.95" customHeight="1" x14ac:dyDescent="0.25">
      <c r="A20" s="341"/>
      <c r="B20" s="350"/>
      <c r="C20" s="356" t="s">
        <v>6947</v>
      </c>
      <c r="D20" s="357" t="s">
        <v>7048</v>
      </c>
      <c r="E20" s="599" t="s">
        <v>7047</v>
      </c>
      <c r="F20" s="357" t="s">
        <v>7072</v>
      </c>
      <c r="G20" s="599" t="s">
        <v>7046</v>
      </c>
      <c r="H20" s="357" t="s">
        <v>6727</v>
      </c>
      <c r="I20" s="599" t="s">
        <v>4670</v>
      </c>
      <c r="J20" s="357" t="s">
        <v>6902</v>
      </c>
      <c r="K20" s="357" t="s">
        <v>7058</v>
      </c>
      <c r="L20" s="357" t="s">
        <v>6901</v>
      </c>
      <c r="M20" s="357" t="s">
        <v>7059</v>
      </c>
      <c r="N20" s="357" t="s">
        <v>7060</v>
      </c>
      <c r="O20" s="357" t="s">
        <v>7061</v>
      </c>
      <c r="P20" s="357" t="s">
        <v>7073</v>
      </c>
      <c r="Q20" s="357" t="s">
        <v>7062</v>
      </c>
      <c r="R20" s="358" t="s">
        <v>7820</v>
      </c>
      <c r="S20" s="349"/>
      <c r="U20" s="570"/>
      <c r="V20" s="132"/>
      <c r="W20" s="570"/>
      <c r="X20" s="570"/>
      <c r="Y20" s="570"/>
      <c r="Z20" s="570"/>
      <c r="AA20" s="339"/>
      <c r="AB20" s="339"/>
    </row>
    <row r="21" spans="1:28" s="340" customFormat="1" ht="24" customHeight="1" x14ac:dyDescent="0.25">
      <c r="A21" s="402" t="s">
        <v>7819</v>
      </c>
      <c r="B21" s="350"/>
      <c r="C21" s="698">
        <v>1</v>
      </c>
      <c r="D21" s="690">
        <v>10</v>
      </c>
      <c r="E21" s="699" t="s">
        <v>7036</v>
      </c>
      <c r="F21" s="612" t="s">
        <v>7834</v>
      </c>
      <c r="G21" s="699" t="s">
        <v>7859</v>
      </c>
      <c r="H21" s="596" t="s">
        <v>7026</v>
      </c>
      <c r="I21" s="699" t="s">
        <v>6866</v>
      </c>
      <c r="J21" s="663" t="s">
        <v>7836</v>
      </c>
      <c r="K21" s="700" t="s">
        <v>7860</v>
      </c>
      <c r="L21" s="692" t="s">
        <v>7861</v>
      </c>
      <c r="M21" s="601"/>
      <c r="N21" s="601">
        <v>1</v>
      </c>
      <c r="O21" s="601"/>
      <c r="P21" s="601"/>
      <c r="Q21" s="700">
        <v>1</v>
      </c>
      <c r="R21" s="701">
        <v>58</v>
      </c>
      <c r="S21" s="349"/>
      <c r="U21" s="570"/>
      <c r="V21" s="132"/>
      <c r="W21" s="570"/>
      <c r="X21" s="339"/>
      <c r="Y21" s="339"/>
      <c r="Z21" s="339"/>
      <c r="AA21" s="339"/>
      <c r="AB21" s="339"/>
    </row>
    <row r="22" spans="1:28" s="340" customFormat="1" ht="24" customHeight="1" x14ac:dyDescent="0.25">
      <c r="A22" s="341"/>
      <c r="B22" s="350"/>
      <c r="C22" s="698">
        <v>2</v>
      </c>
      <c r="D22" s="690">
        <v>10</v>
      </c>
      <c r="E22" s="699" t="s">
        <v>7036</v>
      </c>
      <c r="F22" s="612" t="s">
        <v>7834</v>
      </c>
      <c r="G22" s="699" t="s">
        <v>7859</v>
      </c>
      <c r="H22" s="596" t="s">
        <v>7026</v>
      </c>
      <c r="I22" s="699" t="s">
        <v>6866</v>
      </c>
      <c r="J22" s="663" t="s">
        <v>7837</v>
      </c>
      <c r="K22" s="700" t="s">
        <v>7862</v>
      </c>
      <c r="L22" s="692" t="s">
        <v>7863</v>
      </c>
      <c r="M22" s="601"/>
      <c r="N22" s="601">
        <v>4</v>
      </c>
      <c r="O22" s="601"/>
      <c r="P22" s="601"/>
      <c r="Q22" s="700">
        <v>4</v>
      </c>
      <c r="R22" s="701">
        <v>55</v>
      </c>
      <c r="S22" s="349"/>
      <c r="U22" s="570"/>
      <c r="V22" s="570"/>
      <c r="W22" s="570"/>
      <c r="X22" s="339"/>
      <c r="Y22" s="339"/>
      <c r="Z22" s="339"/>
      <c r="AA22" s="339"/>
      <c r="AB22" s="339"/>
    </row>
    <row r="23" spans="1:28" s="340" customFormat="1" ht="24" customHeight="1" x14ac:dyDescent="0.25">
      <c r="A23" s="341"/>
      <c r="B23" s="350"/>
      <c r="C23" s="698">
        <v>3</v>
      </c>
      <c r="D23" s="690">
        <v>10</v>
      </c>
      <c r="E23" s="699" t="s">
        <v>7036</v>
      </c>
      <c r="F23" s="612" t="s">
        <v>7834</v>
      </c>
      <c r="G23" s="699" t="s">
        <v>7859</v>
      </c>
      <c r="H23" s="596" t="s">
        <v>7026</v>
      </c>
      <c r="I23" s="699" t="s">
        <v>6866</v>
      </c>
      <c r="J23" s="663" t="s">
        <v>7838</v>
      </c>
      <c r="K23" s="700" t="s">
        <v>7864</v>
      </c>
      <c r="L23" s="692" t="s">
        <v>7865</v>
      </c>
      <c r="M23" s="601"/>
      <c r="N23" s="601">
        <v>1</v>
      </c>
      <c r="O23" s="601"/>
      <c r="P23" s="601"/>
      <c r="Q23" s="700">
        <v>1</v>
      </c>
      <c r="R23" s="701">
        <v>58</v>
      </c>
      <c r="S23" s="349"/>
      <c r="U23" s="570"/>
      <c r="V23" s="570"/>
      <c r="W23" s="570"/>
      <c r="X23" s="339"/>
      <c r="Y23" s="339"/>
      <c r="Z23" s="339"/>
      <c r="AA23" s="339"/>
      <c r="AB23" s="339"/>
    </row>
    <row r="24" spans="1:28" s="340" customFormat="1" ht="24" customHeight="1" x14ac:dyDescent="0.25">
      <c r="A24" s="341"/>
      <c r="B24" s="350"/>
      <c r="C24" s="698">
        <v>4</v>
      </c>
      <c r="D24" s="690">
        <v>10</v>
      </c>
      <c r="E24" s="699" t="s">
        <v>7036</v>
      </c>
      <c r="F24" s="612" t="s">
        <v>7834</v>
      </c>
      <c r="G24" s="699" t="s">
        <v>7859</v>
      </c>
      <c r="H24" s="596" t="s">
        <v>7026</v>
      </c>
      <c r="I24" s="699" t="s">
        <v>6866</v>
      </c>
      <c r="J24" s="663" t="s">
        <v>7853</v>
      </c>
      <c r="K24" s="700" t="s">
        <v>7866</v>
      </c>
      <c r="L24" s="692" t="s">
        <v>7867</v>
      </c>
      <c r="M24" s="601"/>
      <c r="N24" s="601">
        <v>3</v>
      </c>
      <c r="O24" s="601"/>
      <c r="P24" s="601"/>
      <c r="Q24" s="700">
        <v>3</v>
      </c>
      <c r="R24" s="701">
        <v>56</v>
      </c>
      <c r="S24" s="349"/>
      <c r="U24" s="570"/>
      <c r="V24" s="570"/>
      <c r="W24" s="570"/>
      <c r="X24" s="339"/>
      <c r="Y24" s="339"/>
      <c r="Z24" s="339"/>
      <c r="AA24" s="339"/>
      <c r="AB24" s="339"/>
    </row>
    <row r="25" spans="1:28" s="340" customFormat="1" ht="24" customHeight="1" x14ac:dyDescent="0.25">
      <c r="A25" s="341"/>
      <c r="B25" s="350"/>
      <c r="C25" s="698">
        <v>5</v>
      </c>
      <c r="D25" s="690">
        <v>10</v>
      </c>
      <c r="E25" s="699" t="s">
        <v>7036</v>
      </c>
      <c r="F25" s="612" t="s">
        <v>7834</v>
      </c>
      <c r="G25" s="699" t="s">
        <v>7859</v>
      </c>
      <c r="H25" s="596" t="s">
        <v>7026</v>
      </c>
      <c r="I25" s="699" t="s">
        <v>6866</v>
      </c>
      <c r="J25" s="663" t="s">
        <v>7839</v>
      </c>
      <c r="K25" s="700" t="s">
        <v>7868</v>
      </c>
      <c r="L25" s="692" t="s">
        <v>7869</v>
      </c>
      <c r="M25" s="601"/>
      <c r="N25" s="601">
        <v>1</v>
      </c>
      <c r="O25" s="601"/>
      <c r="P25" s="601"/>
      <c r="Q25" s="700">
        <v>1</v>
      </c>
      <c r="R25" s="701">
        <v>58</v>
      </c>
      <c r="S25" s="349"/>
      <c r="U25" s="570"/>
      <c r="V25" s="570"/>
      <c r="W25" s="570"/>
      <c r="X25" s="339"/>
      <c r="Y25" s="339"/>
      <c r="Z25" s="339"/>
      <c r="AA25" s="339"/>
      <c r="AB25" s="339"/>
    </row>
    <row r="26" spans="1:28" s="340" customFormat="1" ht="24" customHeight="1" x14ac:dyDescent="0.25">
      <c r="A26" s="341"/>
      <c r="B26" s="350"/>
      <c r="C26" s="698">
        <v>6</v>
      </c>
      <c r="D26" s="690">
        <v>10</v>
      </c>
      <c r="E26" s="699" t="s">
        <v>7036</v>
      </c>
      <c r="F26" s="612" t="s">
        <v>7834</v>
      </c>
      <c r="G26" s="699" t="s">
        <v>7859</v>
      </c>
      <c r="H26" s="596" t="s">
        <v>7026</v>
      </c>
      <c r="I26" s="699" t="s">
        <v>6866</v>
      </c>
      <c r="J26" s="663" t="s">
        <v>7840</v>
      </c>
      <c r="K26" s="700" t="s">
        <v>7870</v>
      </c>
      <c r="L26" s="692"/>
      <c r="M26" s="601"/>
      <c r="N26" s="601">
        <v>3</v>
      </c>
      <c r="O26" s="601"/>
      <c r="P26" s="601"/>
      <c r="Q26" s="700">
        <v>3</v>
      </c>
      <c r="R26" s="701">
        <v>56</v>
      </c>
      <c r="S26" s="349"/>
      <c r="U26" s="570"/>
      <c r="V26" s="570"/>
      <c r="W26" s="570"/>
      <c r="X26" s="339"/>
      <c r="Y26" s="339"/>
      <c r="Z26" s="339"/>
      <c r="AA26" s="339"/>
      <c r="AB26" s="339"/>
    </row>
    <row r="27" spans="1:28" s="340" customFormat="1" ht="24" customHeight="1" x14ac:dyDescent="0.25">
      <c r="A27" s="341"/>
      <c r="B27" s="350"/>
      <c r="C27" s="698">
        <v>7</v>
      </c>
      <c r="D27" s="690">
        <v>10</v>
      </c>
      <c r="E27" s="699" t="s">
        <v>7036</v>
      </c>
      <c r="F27" s="612" t="s">
        <v>7834</v>
      </c>
      <c r="G27" s="699" t="s">
        <v>7859</v>
      </c>
      <c r="H27" s="596" t="s">
        <v>7026</v>
      </c>
      <c r="I27" s="699" t="s">
        <v>6866</v>
      </c>
      <c r="J27" s="663" t="s">
        <v>7841</v>
      </c>
      <c r="K27" s="700" t="s">
        <v>7871</v>
      </c>
      <c r="L27" s="692"/>
      <c r="M27" s="601"/>
      <c r="N27" s="601">
        <v>2</v>
      </c>
      <c r="O27" s="601"/>
      <c r="P27" s="601"/>
      <c r="Q27" s="700">
        <v>2</v>
      </c>
      <c r="R27" s="701">
        <v>57</v>
      </c>
      <c r="S27" s="349"/>
      <c r="U27" s="570"/>
      <c r="V27" s="570"/>
      <c r="W27" s="570"/>
      <c r="X27" s="339"/>
      <c r="Y27" s="339"/>
      <c r="Z27" s="339"/>
      <c r="AA27" s="339"/>
      <c r="AB27" s="339"/>
    </row>
    <row r="28" spans="1:28" s="340" customFormat="1" ht="24" customHeight="1" x14ac:dyDescent="0.25">
      <c r="A28" s="341"/>
      <c r="B28" s="350"/>
      <c r="C28" s="698">
        <v>8</v>
      </c>
      <c r="D28" s="690">
        <v>10</v>
      </c>
      <c r="E28" s="699" t="s">
        <v>7036</v>
      </c>
      <c r="F28" s="612" t="s">
        <v>7834</v>
      </c>
      <c r="G28" s="699" t="s">
        <v>7859</v>
      </c>
      <c r="H28" s="596" t="s">
        <v>7026</v>
      </c>
      <c r="I28" s="699" t="s">
        <v>6866</v>
      </c>
      <c r="J28" s="663" t="s">
        <v>7842</v>
      </c>
      <c r="K28" s="700" t="s">
        <v>7872</v>
      </c>
      <c r="L28" s="692" t="s">
        <v>7873</v>
      </c>
      <c r="M28" s="601"/>
      <c r="N28" s="601">
        <v>2</v>
      </c>
      <c r="O28" s="601"/>
      <c r="P28" s="601"/>
      <c r="Q28" s="700">
        <v>2</v>
      </c>
      <c r="R28" s="701">
        <v>57</v>
      </c>
      <c r="S28" s="349"/>
      <c r="U28" s="570"/>
      <c r="V28" s="570"/>
      <c r="W28" s="570"/>
      <c r="X28" s="339"/>
      <c r="Y28" s="339"/>
      <c r="Z28" s="339"/>
      <c r="AA28" s="339"/>
      <c r="AB28" s="339"/>
    </row>
    <row r="29" spans="1:28" s="340" customFormat="1" ht="24" customHeight="1" x14ac:dyDescent="0.25">
      <c r="A29" s="341"/>
      <c r="B29" s="350"/>
      <c r="C29" s="698">
        <v>9</v>
      </c>
      <c r="D29" s="690">
        <v>7</v>
      </c>
      <c r="E29" s="699" t="s">
        <v>7041</v>
      </c>
      <c r="F29" s="612" t="s">
        <v>7835</v>
      </c>
      <c r="G29" s="699" t="s">
        <v>7874</v>
      </c>
      <c r="H29" s="596" t="s">
        <v>7026</v>
      </c>
      <c r="I29" s="699" t="s">
        <v>6866</v>
      </c>
      <c r="J29" s="597" t="s">
        <v>7843</v>
      </c>
      <c r="K29" s="700" t="s">
        <v>7875</v>
      </c>
      <c r="L29" s="692"/>
      <c r="M29" s="601"/>
      <c r="N29" s="601">
        <v>1</v>
      </c>
      <c r="O29" s="601"/>
      <c r="P29" s="601"/>
      <c r="Q29" s="700">
        <v>1</v>
      </c>
      <c r="R29" s="701">
        <v>58</v>
      </c>
      <c r="S29" s="349"/>
      <c r="U29" s="570"/>
      <c r="V29" s="570"/>
      <c r="W29" s="570"/>
      <c r="X29" s="339"/>
      <c r="Y29" s="339"/>
      <c r="Z29" s="339"/>
      <c r="AA29" s="339"/>
      <c r="AB29" s="339"/>
    </row>
    <row r="30" spans="1:28" s="340" customFormat="1" ht="24" customHeight="1" x14ac:dyDescent="0.25">
      <c r="A30" s="341"/>
      <c r="B30" s="350"/>
      <c r="C30" s="698">
        <v>10</v>
      </c>
      <c r="D30" s="690">
        <v>10</v>
      </c>
      <c r="E30" s="699" t="s">
        <v>7036</v>
      </c>
      <c r="F30" s="612" t="s">
        <v>7834</v>
      </c>
      <c r="G30" s="699" t="s">
        <v>7859</v>
      </c>
      <c r="H30" s="596" t="s">
        <v>7026</v>
      </c>
      <c r="I30" s="699" t="s">
        <v>6866</v>
      </c>
      <c r="J30" s="597" t="s">
        <v>7844</v>
      </c>
      <c r="K30" s="700" t="s">
        <v>7876</v>
      </c>
      <c r="L30" s="692" t="s">
        <v>7877</v>
      </c>
      <c r="M30" s="601"/>
      <c r="N30" s="601"/>
      <c r="O30" s="601"/>
      <c r="P30" s="601"/>
      <c r="Q30" s="700">
        <v>0</v>
      </c>
      <c r="R30" s="701">
        <v>59</v>
      </c>
      <c r="S30" s="349"/>
      <c r="U30" s="570"/>
      <c r="V30" s="570"/>
      <c r="W30" s="570"/>
      <c r="X30" s="339"/>
      <c r="Y30" s="339"/>
      <c r="Z30" s="339"/>
      <c r="AA30" s="339"/>
      <c r="AB30" s="339"/>
    </row>
    <row r="31" spans="1:28" s="340" customFormat="1" ht="24" customHeight="1" x14ac:dyDescent="0.25">
      <c r="A31" s="341"/>
      <c r="B31" s="350"/>
      <c r="C31" s="698">
        <v>11</v>
      </c>
      <c r="D31" s="690">
        <v>10</v>
      </c>
      <c r="E31" s="699" t="s">
        <v>7036</v>
      </c>
      <c r="F31" s="612" t="s">
        <v>7834</v>
      </c>
      <c r="G31" s="699" t="s">
        <v>7859</v>
      </c>
      <c r="H31" s="596" t="s">
        <v>7026</v>
      </c>
      <c r="I31" s="699" t="s">
        <v>6866</v>
      </c>
      <c r="J31" s="597" t="s">
        <v>7845</v>
      </c>
      <c r="K31" s="700" t="s">
        <v>7878</v>
      </c>
      <c r="L31" s="692" t="s">
        <v>7879</v>
      </c>
      <c r="M31" s="601"/>
      <c r="N31" s="601">
        <v>1</v>
      </c>
      <c r="O31" s="601"/>
      <c r="P31" s="601"/>
      <c r="Q31" s="700">
        <v>1</v>
      </c>
      <c r="R31" s="701">
        <v>58</v>
      </c>
      <c r="S31" s="349"/>
      <c r="U31" s="570"/>
      <c r="V31" s="570"/>
      <c r="W31" s="570"/>
      <c r="X31" s="339"/>
      <c r="Y31" s="339"/>
      <c r="Z31" s="339"/>
      <c r="AA31" s="339"/>
      <c r="AB31" s="339"/>
    </row>
    <row r="32" spans="1:28" s="340" customFormat="1" ht="24" customHeight="1" x14ac:dyDescent="0.25">
      <c r="A32" s="341"/>
      <c r="B32" s="350"/>
      <c r="C32" s="698">
        <v>12</v>
      </c>
      <c r="D32" s="690">
        <v>10</v>
      </c>
      <c r="E32" s="699" t="s">
        <v>7036</v>
      </c>
      <c r="F32" s="612" t="s">
        <v>7834</v>
      </c>
      <c r="G32" s="699" t="s">
        <v>7859</v>
      </c>
      <c r="H32" s="596" t="s">
        <v>7026</v>
      </c>
      <c r="I32" s="699" t="s">
        <v>6866</v>
      </c>
      <c r="J32" s="597" t="s">
        <v>7846</v>
      </c>
      <c r="K32" s="700" t="s">
        <v>7880</v>
      </c>
      <c r="L32" s="692" t="s">
        <v>7881</v>
      </c>
      <c r="M32" s="601"/>
      <c r="N32" s="601"/>
      <c r="O32" s="601"/>
      <c r="P32" s="601"/>
      <c r="Q32" s="700">
        <v>0</v>
      </c>
      <c r="R32" s="701">
        <v>59</v>
      </c>
      <c r="S32" s="349"/>
      <c r="U32" s="570"/>
      <c r="V32" s="570"/>
      <c r="W32" s="570"/>
      <c r="X32" s="339"/>
      <c r="Y32" s="339"/>
      <c r="Z32" s="339"/>
      <c r="AA32" s="339"/>
      <c r="AB32" s="339"/>
    </row>
    <row r="33" spans="1:28" s="340" customFormat="1" ht="24" customHeight="1" x14ac:dyDescent="0.25">
      <c r="A33" s="341"/>
      <c r="B33" s="350"/>
      <c r="C33" s="698">
        <v>13</v>
      </c>
      <c r="D33" s="690">
        <v>10</v>
      </c>
      <c r="E33" s="699" t="s">
        <v>7036</v>
      </c>
      <c r="F33" s="612" t="s">
        <v>7834</v>
      </c>
      <c r="G33" s="699" t="s">
        <v>7859</v>
      </c>
      <c r="H33" s="596" t="s">
        <v>7026</v>
      </c>
      <c r="I33" s="699" t="s">
        <v>6866</v>
      </c>
      <c r="J33" s="597" t="s">
        <v>7847</v>
      </c>
      <c r="K33" s="700" t="s">
        <v>7882</v>
      </c>
      <c r="L33" s="692" t="s">
        <v>7883</v>
      </c>
      <c r="M33" s="601"/>
      <c r="N33" s="601">
        <v>1</v>
      </c>
      <c r="O33" s="601"/>
      <c r="P33" s="601"/>
      <c r="Q33" s="700">
        <v>1</v>
      </c>
      <c r="R33" s="701">
        <v>58</v>
      </c>
      <c r="S33" s="349"/>
      <c r="U33" s="570"/>
      <c r="V33" s="570"/>
      <c r="W33" s="570"/>
      <c r="X33" s="339"/>
      <c r="Y33" s="339"/>
      <c r="Z33" s="339"/>
      <c r="AA33" s="339"/>
      <c r="AB33" s="339"/>
    </row>
    <row r="34" spans="1:28" s="340" customFormat="1" ht="24" customHeight="1" x14ac:dyDescent="0.25">
      <c r="A34" s="341"/>
      <c r="B34" s="350"/>
      <c r="C34" s="698">
        <v>14</v>
      </c>
      <c r="D34" s="690">
        <v>10</v>
      </c>
      <c r="E34" s="699" t="s">
        <v>7036</v>
      </c>
      <c r="F34" s="612" t="s">
        <v>7834</v>
      </c>
      <c r="G34" s="699" t="s">
        <v>7859</v>
      </c>
      <c r="H34" s="596" t="s">
        <v>7026</v>
      </c>
      <c r="I34" s="699" t="s">
        <v>6866</v>
      </c>
      <c r="J34" s="597" t="s">
        <v>7848</v>
      </c>
      <c r="K34" s="700" t="s">
        <v>7884</v>
      </c>
      <c r="L34" s="692" t="s">
        <v>7885</v>
      </c>
      <c r="M34" s="601"/>
      <c r="N34" s="601"/>
      <c r="O34" s="601"/>
      <c r="P34" s="601"/>
      <c r="Q34" s="700">
        <v>0</v>
      </c>
      <c r="R34" s="701">
        <v>59</v>
      </c>
      <c r="S34" s="349"/>
      <c r="U34" s="570"/>
      <c r="V34" s="570"/>
      <c r="W34" s="570"/>
      <c r="X34" s="339"/>
      <c r="Y34" s="339"/>
      <c r="Z34" s="339"/>
      <c r="AA34" s="339"/>
      <c r="AB34" s="339"/>
    </row>
    <row r="35" spans="1:28" s="340" customFormat="1" ht="24" customHeight="1" x14ac:dyDescent="0.25">
      <c r="A35" s="341"/>
      <c r="B35" s="350"/>
      <c r="C35" s="698">
        <v>15</v>
      </c>
      <c r="D35" s="690">
        <v>10</v>
      </c>
      <c r="E35" s="699" t="s">
        <v>7036</v>
      </c>
      <c r="F35" s="612" t="s">
        <v>7834</v>
      </c>
      <c r="G35" s="699" t="s">
        <v>7859</v>
      </c>
      <c r="H35" s="596" t="s">
        <v>7026</v>
      </c>
      <c r="I35" s="699" t="s">
        <v>6866</v>
      </c>
      <c r="J35" s="597" t="s">
        <v>7849</v>
      </c>
      <c r="K35" s="700" t="s">
        <v>7886</v>
      </c>
      <c r="L35" s="692" t="s">
        <v>7887</v>
      </c>
      <c r="M35" s="601"/>
      <c r="N35" s="601">
        <v>2</v>
      </c>
      <c r="O35" s="601"/>
      <c r="P35" s="601"/>
      <c r="Q35" s="700">
        <v>2</v>
      </c>
      <c r="R35" s="701">
        <v>57</v>
      </c>
      <c r="S35" s="349"/>
      <c r="U35" s="570"/>
      <c r="V35" s="570"/>
      <c r="W35" s="570"/>
      <c r="X35" s="339"/>
      <c r="Y35" s="339"/>
      <c r="Z35" s="339"/>
      <c r="AA35" s="339"/>
      <c r="AB35" s="339"/>
    </row>
    <row r="36" spans="1:28" s="340" customFormat="1" ht="24" customHeight="1" x14ac:dyDescent="0.25">
      <c r="A36" s="341"/>
      <c r="B36" s="350"/>
      <c r="C36" s="698">
        <v>16</v>
      </c>
      <c r="D36" s="690">
        <v>10</v>
      </c>
      <c r="E36" s="699" t="s">
        <v>7036</v>
      </c>
      <c r="F36" s="612" t="s">
        <v>7834</v>
      </c>
      <c r="G36" s="699" t="s">
        <v>7859</v>
      </c>
      <c r="H36" s="596" t="s">
        <v>7026</v>
      </c>
      <c r="I36" s="699" t="s">
        <v>6866</v>
      </c>
      <c r="J36" s="597" t="s">
        <v>7850</v>
      </c>
      <c r="K36" s="700" t="s">
        <v>7888</v>
      </c>
      <c r="L36" s="692" t="s">
        <v>7889</v>
      </c>
      <c r="M36" s="601"/>
      <c r="N36" s="601">
        <v>1</v>
      </c>
      <c r="O36" s="601"/>
      <c r="P36" s="601"/>
      <c r="Q36" s="700">
        <v>1</v>
      </c>
      <c r="R36" s="701">
        <v>58</v>
      </c>
      <c r="S36" s="349"/>
      <c r="U36" s="570"/>
      <c r="V36" s="570"/>
      <c r="W36" s="570"/>
      <c r="X36" s="339"/>
      <c r="Y36" s="339"/>
      <c r="Z36" s="339"/>
      <c r="AA36" s="339"/>
      <c r="AB36" s="339"/>
    </row>
    <row r="37" spans="1:28" s="340" customFormat="1" ht="24" customHeight="1" x14ac:dyDescent="0.25">
      <c r="A37" s="341"/>
      <c r="B37" s="350"/>
      <c r="C37" s="698">
        <v>17</v>
      </c>
      <c r="D37" s="690">
        <v>10</v>
      </c>
      <c r="E37" s="699" t="s">
        <v>7036</v>
      </c>
      <c r="F37" s="612" t="s">
        <v>7834</v>
      </c>
      <c r="G37" s="699" t="s">
        <v>7859</v>
      </c>
      <c r="H37" s="596" t="s">
        <v>7026</v>
      </c>
      <c r="I37" s="699" t="s">
        <v>6866</v>
      </c>
      <c r="J37" s="597" t="s">
        <v>7851</v>
      </c>
      <c r="K37" s="700" t="s">
        <v>7890</v>
      </c>
      <c r="L37" s="692" t="s">
        <v>7891</v>
      </c>
      <c r="M37" s="601"/>
      <c r="N37" s="601">
        <v>2</v>
      </c>
      <c r="O37" s="601"/>
      <c r="P37" s="601"/>
      <c r="Q37" s="700">
        <v>2</v>
      </c>
      <c r="R37" s="701">
        <v>57</v>
      </c>
      <c r="S37" s="349"/>
      <c r="U37" s="570"/>
      <c r="V37" s="570"/>
      <c r="W37" s="570"/>
      <c r="X37" s="339"/>
      <c r="Y37" s="339"/>
      <c r="Z37" s="339"/>
      <c r="AA37" s="339"/>
      <c r="AB37" s="339"/>
    </row>
    <row r="38" spans="1:28" s="340" customFormat="1" ht="24" customHeight="1" x14ac:dyDescent="0.25">
      <c r="A38" s="341"/>
      <c r="B38" s="350"/>
      <c r="C38" s="698">
        <v>18</v>
      </c>
      <c r="D38" s="690">
        <v>10</v>
      </c>
      <c r="E38" s="699" t="s">
        <v>7036</v>
      </c>
      <c r="F38" s="612" t="s">
        <v>7834</v>
      </c>
      <c r="G38" s="699" t="s">
        <v>7859</v>
      </c>
      <c r="H38" s="596" t="s">
        <v>7026</v>
      </c>
      <c r="I38" s="699" t="s">
        <v>6866</v>
      </c>
      <c r="J38" s="597" t="s">
        <v>7852</v>
      </c>
      <c r="K38" s="700" t="s">
        <v>7892</v>
      </c>
      <c r="L38" s="692" t="s">
        <v>7893</v>
      </c>
      <c r="M38" s="601"/>
      <c r="N38" s="601">
        <v>2</v>
      </c>
      <c r="O38" s="601"/>
      <c r="P38" s="601"/>
      <c r="Q38" s="700">
        <v>2</v>
      </c>
      <c r="R38" s="701">
        <v>57</v>
      </c>
      <c r="S38" s="349"/>
      <c r="U38" s="570"/>
      <c r="V38" s="570"/>
      <c r="W38" s="570"/>
      <c r="X38" s="339"/>
      <c r="Y38" s="339"/>
      <c r="Z38" s="339"/>
      <c r="AA38" s="339"/>
      <c r="AB38" s="339"/>
    </row>
    <row r="39" spans="1:28" s="340" customFormat="1" ht="24" customHeight="1" x14ac:dyDescent="0.25">
      <c r="A39" s="341"/>
      <c r="B39" s="350"/>
      <c r="C39" s="698">
        <v>19</v>
      </c>
      <c r="D39" s="690">
        <v>10</v>
      </c>
      <c r="E39" s="699" t="s">
        <v>7036</v>
      </c>
      <c r="F39" s="612" t="s">
        <v>7834</v>
      </c>
      <c r="G39" s="699" t="s">
        <v>7859</v>
      </c>
      <c r="H39" s="596" t="s">
        <v>7026</v>
      </c>
      <c r="I39" s="699" t="s">
        <v>6866</v>
      </c>
      <c r="J39" s="597" t="s">
        <v>7854</v>
      </c>
      <c r="K39" s="700" t="s">
        <v>7894</v>
      </c>
      <c r="L39" s="692" t="s">
        <v>7895</v>
      </c>
      <c r="M39" s="601"/>
      <c r="N39" s="601">
        <v>1</v>
      </c>
      <c r="O39" s="601"/>
      <c r="P39" s="601"/>
      <c r="Q39" s="700">
        <v>1</v>
      </c>
      <c r="R39" s="701">
        <v>58</v>
      </c>
      <c r="S39" s="349"/>
      <c r="U39" s="570"/>
      <c r="V39" s="570"/>
      <c r="W39" s="570"/>
      <c r="X39" s="339"/>
      <c r="Y39" s="339"/>
      <c r="Z39" s="339"/>
      <c r="AA39" s="339"/>
      <c r="AB39" s="339"/>
    </row>
    <row r="40" spans="1:28" s="340" customFormat="1" ht="24" customHeight="1" x14ac:dyDescent="0.25">
      <c r="A40" s="341"/>
      <c r="B40" s="350"/>
      <c r="C40" s="698">
        <v>20</v>
      </c>
      <c r="D40" s="690">
        <v>10</v>
      </c>
      <c r="E40" s="699" t="s">
        <v>7036</v>
      </c>
      <c r="F40" s="612" t="s">
        <v>7834</v>
      </c>
      <c r="G40" s="699" t="s">
        <v>7859</v>
      </c>
      <c r="H40" s="596" t="s">
        <v>7026</v>
      </c>
      <c r="I40" s="699" t="s">
        <v>6866</v>
      </c>
      <c r="J40" s="597" t="s">
        <v>7855</v>
      </c>
      <c r="K40" s="700" t="s">
        <v>7896</v>
      </c>
      <c r="L40" s="692" t="s">
        <v>7897</v>
      </c>
      <c r="M40" s="601"/>
      <c r="N40" s="601">
        <v>1</v>
      </c>
      <c r="O40" s="601"/>
      <c r="P40" s="601"/>
      <c r="Q40" s="700">
        <v>1</v>
      </c>
      <c r="R40" s="701">
        <v>58</v>
      </c>
      <c r="S40" s="349"/>
      <c r="U40" s="570"/>
      <c r="V40" s="570"/>
      <c r="W40" s="570"/>
      <c r="X40" s="339"/>
      <c r="Y40" s="339"/>
      <c r="Z40" s="339"/>
      <c r="AA40" s="339"/>
      <c r="AB40" s="339"/>
    </row>
    <row r="41" spans="1:28" ht="24" customHeight="1" x14ac:dyDescent="0.35">
      <c r="B41" s="345"/>
      <c r="C41" s="730">
        <v>21</v>
      </c>
      <c r="D41" s="722">
        <v>10</v>
      </c>
      <c r="E41" s="731" t="s">
        <v>7036</v>
      </c>
      <c r="F41" s="724" t="s">
        <v>7834</v>
      </c>
      <c r="G41" s="731" t="s">
        <v>7859</v>
      </c>
      <c r="H41" s="732" t="s">
        <v>7026</v>
      </c>
      <c r="I41" s="731" t="s">
        <v>6866</v>
      </c>
      <c r="J41" s="726" t="s">
        <v>7856</v>
      </c>
      <c r="K41" s="733" t="s">
        <v>7898</v>
      </c>
      <c r="L41" s="728" t="s">
        <v>7899</v>
      </c>
      <c r="M41" s="729"/>
      <c r="N41" s="729">
        <v>1</v>
      </c>
      <c r="O41" s="729"/>
      <c r="P41" s="729"/>
      <c r="Q41" s="733">
        <v>1</v>
      </c>
      <c r="R41" s="733">
        <v>58</v>
      </c>
      <c r="S41" s="108"/>
      <c r="U41" s="570"/>
      <c r="V41" s="570"/>
      <c r="W41" s="570"/>
    </row>
    <row r="42" spans="1:28" ht="24" customHeight="1" x14ac:dyDescent="0.35">
      <c r="B42" s="345"/>
      <c r="C42" s="730">
        <v>22</v>
      </c>
      <c r="D42" s="722">
        <v>10</v>
      </c>
      <c r="E42" s="731" t="s">
        <v>7036</v>
      </c>
      <c r="F42" s="724" t="s">
        <v>7834</v>
      </c>
      <c r="G42" s="731" t="s">
        <v>7859</v>
      </c>
      <c r="H42" s="732" t="s">
        <v>7026</v>
      </c>
      <c r="I42" s="731" t="s">
        <v>6866</v>
      </c>
      <c r="J42" s="726" t="s">
        <v>7857</v>
      </c>
      <c r="K42" s="733" t="s">
        <v>7900</v>
      </c>
      <c r="L42" s="728" t="s">
        <v>7901</v>
      </c>
      <c r="M42" s="729"/>
      <c r="N42" s="729">
        <v>1</v>
      </c>
      <c r="O42" s="729"/>
      <c r="P42" s="729"/>
      <c r="Q42" s="733">
        <v>1</v>
      </c>
      <c r="R42" s="733">
        <v>58</v>
      </c>
      <c r="S42" s="108"/>
      <c r="U42" s="570"/>
      <c r="V42" s="570"/>
      <c r="W42" s="570"/>
    </row>
    <row r="43" spans="1:28" ht="24" customHeight="1" x14ac:dyDescent="0.35">
      <c r="B43" s="345"/>
      <c r="C43" s="730">
        <v>23</v>
      </c>
      <c r="D43" s="722">
        <v>10</v>
      </c>
      <c r="E43" s="731" t="s">
        <v>7036</v>
      </c>
      <c r="F43" s="724" t="s">
        <v>7834</v>
      </c>
      <c r="G43" s="731" t="s">
        <v>7859</v>
      </c>
      <c r="H43" s="732" t="s">
        <v>7026</v>
      </c>
      <c r="I43" s="731" t="s">
        <v>6866</v>
      </c>
      <c r="J43" s="726" t="s">
        <v>7858</v>
      </c>
      <c r="K43" s="733" t="s">
        <v>7902</v>
      </c>
      <c r="L43" s="728" t="s">
        <v>7903</v>
      </c>
      <c r="M43" s="729"/>
      <c r="N43" s="729">
        <v>1</v>
      </c>
      <c r="O43" s="729"/>
      <c r="P43" s="729"/>
      <c r="Q43" s="733">
        <v>1</v>
      </c>
      <c r="R43" s="733">
        <v>58</v>
      </c>
      <c r="S43" s="108"/>
      <c r="U43" s="570"/>
      <c r="V43" s="570"/>
      <c r="W43" s="570"/>
    </row>
    <row r="44" spans="1:28" ht="24" customHeight="1" x14ac:dyDescent="0.35">
      <c r="B44" s="345"/>
      <c r="C44" s="730">
        <v>24</v>
      </c>
      <c r="D44" s="722"/>
      <c r="E44" s="731" t="s">
        <v>217</v>
      </c>
      <c r="F44" s="724"/>
      <c r="G44" s="731" t="s">
        <v>217</v>
      </c>
      <c r="H44" s="732"/>
      <c r="I44" s="731" t="s">
        <v>217</v>
      </c>
      <c r="J44" s="726"/>
      <c r="K44" s="733" t="s">
        <v>7827</v>
      </c>
      <c r="L44" s="728" t="s">
        <v>217</v>
      </c>
      <c r="M44" s="729"/>
      <c r="N44" s="729"/>
      <c r="O44" s="729"/>
      <c r="P44" s="729"/>
      <c r="Q44" s="733">
        <v>0</v>
      </c>
      <c r="R44" s="733">
        <v>64</v>
      </c>
      <c r="S44" s="108"/>
      <c r="U44" s="570"/>
      <c r="V44" s="570"/>
      <c r="W44" s="570"/>
    </row>
    <row r="45" spans="1:28" ht="24" customHeight="1" x14ac:dyDescent="0.35">
      <c r="B45" s="345"/>
      <c r="C45" s="730">
        <v>25</v>
      </c>
      <c r="D45" s="722"/>
      <c r="E45" s="731" t="s">
        <v>217</v>
      </c>
      <c r="F45" s="724"/>
      <c r="G45" s="731" t="s">
        <v>217</v>
      </c>
      <c r="H45" s="732"/>
      <c r="I45" s="731" t="s">
        <v>217</v>
      </c>
      <c r="J45" s="726"/>
      <c r="K45" s="733" t="s">
        <v>7827</v>
      </c>
      <c r="L45" s="728" t="s">
        <v>217</v>
      </c>
      <c r="M45" s="729"/>
      <c r="N45" s="729"/>
      <c r="O45" s="729"/>
      <c r="P45" s="729"/>
      <c r="Q45" s="733">
        <v>0</v>
      </c>
      <c r="R45" s="733">
        <v>64</v>
      </c>
      <c r="S45" s="108"/>
      <c r="U45" s="570"/>
      <c r="V45" s="570"/>
      <c r="W45" s="570"/>
    </row>
    <row r="46" spans="1:28" ht="24" customHeight="1" x14ac:dyDescent="0.35">
      <c r="B46" s="345"/>
      <c r="C46" s="730">
        <v>26</v>
      </c>
      <c r="D46" s="722"/>
      <c r="E46" s="731" t="s">
        <v>217</v>
      </c>
      <c r="F46" s="724"/>
      <c r="G46" s="731" t="s">
        <v>217</v>
      </c>
      <c r="H46" s="732"/>
      <c r="I46" s="731" t="s">
        <v>217</v>
      </c>
      <c r="J46" s="726"/>
      <c r="K46" s="733" t="s">
        <v>7827</v>
      </c>
      <c r="L46" s="728" t="s">
        <v>217</v>
      </c>
      <c r="M46" s="729"/>
      <c r="N46" s="729"/>
      <c r="O46" s="729"/>
      <c r="P46" s="729"/>
      <c r="Q46" s="733">
        <v>0</v>
      </c>
      <c r="R46" s="733">
        <v>64</v>
      </c>
      <c r="S46" s="108"/>
      <c r="U46" s="570"/>
      <c r="V46" s="570"/>
      <c r="W46" s="570"/>
    </row>
    <row r="47" spans="1:28" ht="24" customHeight="1" x14ac:dyDescent="0.35">
      <c r="B47" s="345"/>
      <c r="C47" s="730">
        <v>27</v>
      </c>
      <c r="D47" s="722"/>
      <c r="E47" s="731" t="s">
        <v>217</v>
      </c>
      <c r="F47" s="724"/>
      <c r="G47" s="731" t="s">
        <v>217</v>
      </c>
      <c r="H47" s="732"/>
      <c r="I47" s="731" t="s">
        <v>217</v>
      </c>
      <c r="J47" s="726"/>
      <c r="K47" s="733" t="s">
        <v>7827</v>
      </c>
      <c r="L47" s="728" t="s">
        <v>217</v>
      </c>
      <c r="M47" s="729"/>
      <c r="N47" s="729"/>
      <c r="O47" s="729"/>
      <c r="P47" s="729"/>
      <c r="Q47" s="733">
        <v>0</v>
      </c>
      <c r="R47" s="733">
        <v>64</v>
      </c>
      <c r="S47" s="108"/>
      <c r="U47" s="570"/>
      <c r="V47" s="570"/>
      <c r="W47" s="570"/>
    </row>
    <row r="48" spans="1:28" ht="24" customHeight="1" x14ac:dyDescent="0.35">
      <c r="B48" s="345"/>
      <c r="C48" s="730">
        <v>28</v>
      </c>
      <c r="D48" s="722"/>
      <c r="E48" s="731" t="s">
        <v>217</v>
      </c>
      <c r="F48" s="724"/>
      <c r="G48" s="731" t="s">
        <v>217</v>
      </c>
      <c r="H48" s="732"/>
      <c r="I48" s="731" t="s">
        <v>217</v>
      </c>
      <c r="J48" s="726"/>
      <c r="K48" s="733" t="s">
        <v>7827</v>
      </c>
      <c r="L48" s="728" t="s">
        <v>217</v>
      </c>
      <c r="M48" s="729"/>
      <c r="N48" s="729"/>
      <c r="O48" s="729"/>
      <c r="P48" s="729"/>
      <c r="Q48" s="733">
        <v>0</v>
      </c>
      <c r="R48" s="733">
        <v>64</v>
      </c>
      <c r="S48" s="108"/>
      <c r="U48" s="570"/>
      <c r="V48" s="570"/>
      <c r="W48" s="570"/>
    </row>
    <row r="49" spans="2:23" ht="24" customHeight="1" x14ac:dyDescent="0.35">
      <c r="B49" s="345"/>
      <c r="C49" s="730">
        <v>29</v>
      </c>
      <c r="D49" s="722"/>
      <c r="E49" s="731" t="s">
        <v>217</v>
      </c>
      <c r="F49" s="724"/>
      <c r="G49" s="731" t="s">
        <v>217</v>
      </c>
      <c r="H49" s="732"/>
      <c r="I49" s="731" t="s">
        <v>217</v>
      </c>
      <c r="J49" s="726"/>
      <c r="K49" s="733" t="s">
        <v>7827</v>
      </c>
      <c r="L49" s="728" t="s">
        <v>217</v>
      </c>
      <c r="M49" s="729"/>
      <c r="N49" s="729"/>
      <c r="O49" s="729"/>
      <c r="P49" s="729"/>
      <c r="Q49" s="733">
        <v>0</v>
      </c>
      <c r="R49" s="733">
        <v>64</v>
      </c>
      <c r="S49" s="108"/>
      <c r="U49" s="570"/>
      <c r="V49" s="570"/>
      <c r="W49" s="570"/>
    </row>
    <row r="50" spans="2:23" ht="24" customHeight="1" x14ac:dyDescent="0.35">
      <c r="B50" s="345"/>
      <c r="C50" s="730">
        <v>30</v>
      </c>
      <c r="D50" s="722"/>
      <c r="E50" s="731" t="s">
        <v>217</v>
      </c>
      <c r="F50" s="724"/>
      <c r="G50" s="731" t="s">
        <v>217</v>
      </c>
      <c r="H50" s="732"/>
      <c r="I50" s="731" t="s">
        <v>217</v>
      </c>
      <c r="J50" s="726"/>
      <c r="K50" s="733" t="s">
        <v>7827</v>
      </c>
      <c r="L50" s="728" t="s">
        <v>217</v>
      </c>
      <c r="M50" s="729"/>
      <c r="N50" s="729"/>
      <c r="O50" s="729"/>
      <c r="P50" s="729"/>
      <c r="Q50" s="733">
        <v>0</v>
      </c>
      <c r="R50" s="733">
        <v>64</v>
      </c>
      <c r="S50" s="108"/>
      <c r="U50" s="570"/>
      <c r="V50" s="570"/>
      <c r="W50" s="570"/>
    </row>
    <row r="51" spans="2:23" ht="24" customHeight="1" x14ac:dyDescent="0.35">
      <c r="B51" s="345"/>
      <c r="C51" s="730">
        <v>31</v>
      </c>
      <c r="D51" s="722"/>
      <c r="E51" s="731" t="s">
        <v>217</v>
      </c>
      <c r="F51" s="724"/>
      <c r="G51" s="731" t="s">
        <v>217</v>
      </c>
      <c r="H51" s="732"/>
      <c r="I51" s="731" t="s">
        <v>217</v>
      </c>
      <c r="J51" s="726"/>
      <c r="K51" s="733" t="s">
        <v>7827</v>
      </c>
      <c r="L51" s="728" t="s">
        <v>217</v>
      </c>
      <c r="M51" s="729"/>
      <c r="N51" s="729"/>
      <c r="O51" s="729"/>
      <c r="P51" s="729"/>
      <c r="Q51" s="733">
        <v>0</v>
      </c>
      <c r="R51" s="733">
        <v>64</v>
      </c>
      <c r="S51" s="108"/>
      <c r="U51" s="570"/>
      <c r="V51" s="570"/>
      <c r="W51" s="570"/>
    </row>
    <row r="52" spans="2:23" ht="24" customHeight="1" x14ac:dyDescent="0.35">
      <c r="B52" s="345"/>
      <c r="C52" s="730">
        <v>32</v>
      </c>
      <c r="D52" s="722"/>
      <c r="E52" s="731" t="s">
        <v>217</v>
      </c>
      <c r="F52" s="724"/>
      <c r="G52" s="731" t="s">
        <v>217</v>
      </c>
      <c r="H52" s="732"/>
      <c r="I52" s="731" t="s">
        <v>217</v>
      </c>
      <c r="J52" s="726"/>
      <c r="K52" s="733" t="s">
        <v>7827</v>
      </c>
      <c r="L52" s="728" t="s">
        <v>217</v>
      </c>
      <c r="M52" s="729"/>
      <c r="N52" s="729"/>
      <c r="O52" s="729"/>
      <c r="P52" s="729"/>
      <c r="Q52" s="733">
        <v>0</v>
      </c>
      <c r="R52" s="733">
        <v>64</v>
      </c>
      <c r="S52" s="108"/>
      <c r="U52" s="570"/>
      <c r="V52" s="570"/>
      <c r="W52" s="570"/>
    </row>
    <row r="53" spans="2:23" ht="24" customHeight="1" x14ac:dyDescent="0.35">
      <c r="B53" s="345"/>
      <c r="C53" s="730">
        <v>33</v>
      </c>
      <c r="D53" s="722"/>
      <c r="E53" s="731" t="s">
        <v>217</v>
      </c>
      <c r="F53" s="724"/>
      <c r="G53" s="731" t="s">
        <v>217</v>
      </c>
      <c r="H53" s="732"/>
      <c r="I53" s="731" t="s">
        <v>217</v>
      </c>
      <c r="J53" s="726"/>
      <c r="K53" s="733" t="s">
        <v>7827</v>
      </c>
      <c r="L53" s="728" t="s">
        <v>217</v>
      </c>
      <c r="M53" s="729"/>
      <c r="N53" s="729"/>
      <c r="O53" s="729"/>
      <c r="P53" s="729"/>
      <c r="Q53" s="733">
        <v>0</v>
      </c>
      <c r="R53" s="733">
        <v>64</v>
      </c>
      <c r="S53" s="108"/>
      <c r="U53" s="570"/>
      <c r="V53" s="570"/>
      <c r="W53" s="570"/>
    </row>
    <row r="54" spans="2:23" ht="24" customHeight="1" x14ac:dyDescent="0.35">
      <c r="B54" s="345"/>
      <c r="C54" s="730">
        <v>34</v>
      </c>
      <c r="D54" s="722"/>
      <c r="E54" s="731" t="s">
        <v>217</v>
      </c>
      <c r="F54" s="724"/>
      <c r="G54" s="731" t="s">
        <v>217</v>
      </c>
      <c r="H54" s="732"/>
      <c r="I54" s="731" t="s">
        <v>217</v>
      </c>
      <c r="J54" s="726"/>
      <c r="K54" s="733" t="s">
        <v>7827</v>
      </c>
      <c r="L54" s="728" t="s">
        <v>217</v>
      </c>
      <c r="M54" s="729"/>
      <c r="N54" s="729"/>
      <c r="O54" s="729"/>
      <c r="P54" s="729"/>
      <c r="Q54" s="733">
        <v>0</v>
      </c>
      <c r="R54" s="733">
        <v>64</v>
      </c>
      <c r="S54" s="108"/>
      <c r="U54" s="570"/>
      <c r="V54" s="570"/>
      <c r="W54" s="570"/>
    </row>
    <row r="55" spans="2:23" ht="24" customHeight="1" x14ac:dyDescent="0.35">
      <c r="B55" s="345"/>
      <c r="C55" s="730">
        <v>35</v>
      </c>
      <c r="D55" s="722"/>
      <c r="E55" s="731" t="s">
        <v>217</v>
      </c>
      <c r="F55" s="724"/>
      <c r="G55" s="731" t="s">
        <v>217</v>
      </c>
      <c r="H55" s="732"/>
      <c r="I55" s="731" t="s">
        <v>217</v>
      </c>
      <c r="J55" s="726"/>
      <c r="K55" s="733" t="s">
        <v>7827</v>
      </c>
      <c r="L55" s="728" t="s">
        <v>217</v>
      </c>
      <c r="M55" s="729"/>
      <c r="N55" s="729"/>
      <c r="O55" s="729"/>
      <c r="P55" s="729"/>
      <c r="Q55" s="733">
        <v>0</v>
      </c>
      <c r="R55" s="733">
        <v>64</v>
      </c>
      <c r="S55" s="108"/>
      <c r="U55" s="570"/>
      <c r="V55" s="570"/>
      <c r="W55" s="570"/>
    </row>
    <row r="56" spans="2:23" ht="24" customHeight="1" x14ac:dyDescent="0.35">
      <c r="B56" s="345"/>
      <c r="C56" s="121"/>
      <c r="D56" s="121"/>
      <c r="E56" s="121"/>
      <c r="F56" s="121"/>
      <c r="G56" s="121"/>
      <c r="H56" s="107"/>
      <c r="I56" s="107"/>
      <c r="J56" s="107"/>
      <c r="K56" s="107"/>
      <c r="L56" s="107"/>
      <c r="M56" s="107"/>
      <c r="N56" s="107"/>
      <c r="O56" s="107"/>
      <c r="P56" s="107"/>
      <c r="Q56" s="121"/>
      <c r="R56" s="107"/>
      <c r="S56" s="108"/>
      <c r="U56" s="570"/>
      <c r="V56" s="570"/>
      <c r="W56" s="570"/>
    </row>
    <row r="57" spans="2:23" ht="24" customHeight="1" x14ac:dyDescent="0.35">
      <c r="B57" s="345"/>
      <c r="C57" s="121"/>
      <c r="D57" s="121"/>
      <c r="E57" s="121"/>
      <c r="F57" s="121"/>
      <c r="G57" s="121"/>
      <c r="H57" s="107"/>
      <c r="I57" s="107"/>
      <c r="J57" s="107"/>
      <c r="K57" s="107"/>
      <c r="L57" s="107"/>
      <c r="M57" s="107"/>
      <c r="N57" s="107"/>
      <c r="O57" s="107"/>
      <c r="P57" s="107"/>
      <c r="Q57" s="107"/>
      <c r="R57" s="107"/>
      <c r="S57" s="108"/>
      <c r="U57" s="570"/>
      <c r="V57" s="570"/>
      <c r="W57" s="570"/>
    </row>
    <row r="58" spans="2:23" ht="24" customHeight="1" x14ac:dyDescent="0.35">
      <c r="B58" s="345"/>
      <c r="C58" s="121"/>
      <c r="D58" s="121"/>
      <c r="E58" s="121"/>
      <c r="F58" s="121"/>
      <c r="G58" s="121"/>
      <c r="H58" s="107"/>
      <c r="I58" s="107"/>
      <c r="J58" s="107"/>
      <c r="K58" s="107"/>
      <c r="L58" s="107"/>
      <c r="M58" s="107"/>
      <c r="N58" s="107"/>
      <c r="O58" s="107"/>
      <c r="P58" s="107"/>
      <c r="Q58" s="107"/>
      <c r="R58" s="107"/>
      <c r="S58" s="108"/>
    </row>
    <row r="59" spans="2:23" ht="24" customHeight="1" x14ac:dyDescent="0.35">
      <c r="B59" s="345"/>
      <c r="C59" s="121"/>
      <c r="D59" s="121"/>
      <c r="E59" s="121"/>
      <c r="F59" s="121"/>
      <c r="G59" s="121"/>
      <c r="H59" s="107"/>
      <c r="I59" s="107"/>
      <c r="J59" s="107"/>
      <c r="K59" s="107"/>
      <c r="L59" s="107"/>
      <c r="M59" s="107"/>
      <c r="N59" s="107"/>
      <c r="O59" s="107"/>
      <c r="P59" s="107"/>
      <c r="Q59" s="107"/>
      <c r="R59" s="107"/>
      <c r="S59" s="108"/>
    </row>
    <row r="60" spans="2:23" ht="24" customHeight="1" x14ac:dyDescent="0.35">
      <c r="B60" s="345"/>
      <c r="C60" s="121"/>
      <c r="D60" s="121"/>
      <c r="E60" s="121"/>
      <c r="F60" s="121"/>
      <c r="G60" s="121"/>
      <c r="H60" s="107"/>
      <c r="I60" s="107"/>
      <c r="J60" s="107"/>
      <c r="K60" s="107"/>
      <c r="L60" s="107"/>
      <c r="M60" s="107"/>
      <c r="N60" s="107"/>
      <c r="O60" s="107"/>
      <c r="P60" s="107"/>
      <c r="Q60" s="107"/>
      <c r="R60" s="107"/>
      <c r="S60" s="108"/>
    </row>
    <row r="61" spans="2:23" ht="24" customHeight="1" x14ac:dyDescent="0.35">
      <c r="C61" s="121"/>
      <c r="D61" s="121"/>
      <c r="E61" s="121"/>
      <c r="F61" s="121"/>
      <c r="G61" s="121"/>
      <c r="H61" s="107"/>
      <c r="I61" s="107"/>
      <c r="J61" s="107"/>
      <c r="K61" s="107"/>
      <c r="L61" s="107"/>
      <c r="M61" s="4"/>
      <c r="N61" s="4"/>
      <c r="O61" s="4"/>
      <c r="P61" s="4"/>
      <c r="Q61" s="121"/>
      <c r="R61" s="107"/>
    </row>
    <row r="62" spans="2:23" ht="24" customHeight="1" x14ac:dyDescent="0.35">
      <c r="C62" s="121"/>
      <c r="D62" s="121"/>
      <c r="E62" s="121"/>
      <c r="F62" s="121"/>
      <c r="G62" s="121"/>
      <c r="H62" s="107"/>
      <c r="I62" s="107"/>
      <c r="J62" s="107"/>
      <c r="K62" s="107"/>
      <c r="L62" s="107"/>
      <c r="M62" s="4"/>
      <c r="N62" s="107"/>
      <c r="O62" s="107"/>
      <c r="P62" s="107"/>
      <c r="Q62" s="121"/>
      <c r="R62" s="107"/>
    </row>
    <row r="63" spans="2:23" ht="24" customHeight="1" x14ac:dyDescent="0.35">
      <c r="C63" s="121"/>
      <c r="D63" s="121"/>
      <c r="E63" s="121"/>
      <c r="F63" s="121"/>
      <c r="G63" s="121"/>
      <c r="H63" s="107"/>
      <c r="I63" s="107"/>
      <c r="J63" s="107"/>
      <c r="K63" s="107"/>
      <c r="L63" s="107"/>
      <c r="M63" s="4"/>
      <c r="N63" s="107"/>
      <c r="O63" s="107"/>
      <c r="P63" s="107"/>
      <c r="Q63" s="121"/>
      <c r="R63" s="107"/>
    </row>
    <row r="64" spans="2:23" ht="24" customHeight="1" x14ac:dyDescent="0.35">
      <c r="C64" s="121"/>
      <c r="D64" s="121"/>
      <c r="E64" s="121"/>
      <c r="F64" s="121"/>
      <c r="G64" s="121"/>
      <c r="H64" s="107"/>
      <c r="I64" s="107"/>
      <c r="J64" s="107"/>
      <c r="K64" s="107"/>
      <c r="L64" s="107"/>
      <c r="M64" s="4"/>
      <c r="N64" s="107"/>
      <c r="O64" s="107"/>
      <c r="P64" s="107"/>
      <c r="Q64" s="121"/>
      <c r="R64" s="107"/>
    </row>
    <row r="65" spans="3:18" ht="24" customHeight="1" x14ac:dyDescent="0.35">
      <c r="C65" s="121"/>
      <c r="D65" s="121"/>
      <c r="E65" s="121"/>
      <c r="F65" s="121"/>
      <c r="G65" s="121"/>
      <c r="H65" s="107"/>
      <c r="I65" s="107"/>
      <c r="J65" s="107"/>
      <c r="K65" s="107"/>
      <c r="L65" s="107"/>
      <c r="M65" s="4"/>
      <c r="N65" s="107"/>
      <c r="O65" s="107"/>
      <c r="P65" s="107"/>
      <c r="Q65" s="121"/>
      <c r="R65" s="107"/>
    </row>
    <row r="66" spans="3:18" ht="24" customHeight="1" x14ac:dyDescent="0.35">
      <c r="C66" s="121"/>
      <c r="D66" s="121"/>
      <c r="E66" s="121"/>
      <c r="F66" s="121"/>
      <c r="G66" s="121"/>
      <c r="H66" s="107"/>
      <c r="I66" s="107"/>
      <c r="J66" s="107"/>
      <c r="K66" s="107"/>
      <c r="L66" s="107"/>
      <c r="M66" s="107"/>
      <c r="N66" s="107"/>
      <c r="O66" s="107"/>
      <c r="P66" s="107"/>
      <c r="Q66" s="121"/>
      <c r="R66" s="107"/>
    </row>
    <row r="67" spans="3:18" ht="24" customHeight="1" x14ac:dyDescent="0.35">
      <c r="C67" s="121"/>
      <c r="D67" s="121"/>
      <c r="E67" s="121"/>
      <c r="F67" s="121"/>
      <c r="G67" s="121"/>
      <c r="H67" s="107"/>
      <c r="I67" s="107"/>
      <c r="J67" s="107"/>
      <c r="K67" s="107"/>
      <c r="L67" s="107"/>
      <c r="M67" s="107"/>
      <c r="N67" s="107"/>
      <c r="O67" s="107"/>
      <c r="P67" s="107"/>
      <c r="Q67" s="121"/>
      <c r="R67" s="107"/>
    </row>
    <row r="68" spans="3:18" ht="24" customHeight="1" x14ac:dyDescent="0.35">
      <c r="C68" s="121"/>
      <c r="D68" s="121"/>
      <c r="E68" s="121"/>
      <c r="F68" s="121"/>
      <c r="G68" s="121"/>
      <c r="H68" s="107"/>
      <c r="I68" s="107"/>
      <c r="J68" s="107"/>
      <c r="K68" s="107"/>
      <c r="L68" s="107"/>
      <c r="M68" s="107"/>
      <c r="N68" s="107"/>
      <c r="O68" s="107"/>
      <c r="P68" s="107"/>
      <c r="Q68" s="121"/>
      <c r="R68" s="107"/>
    </row>
    <row r="69" spans="3:18" ht="24" customHeight="1" x14ac:dyDescent="0.35">
      <c r="C69" s="121"/>
      <c r="D69" s="121"/>
      <c r="E69" s="121"/>
      <c r="F69" s="121"/>
      <c r="G69" s="121"/>
      <c r="H69" s="107"/>
      <c r="I69" s="107"/>
      <c r="J69" s="107"/>
      <c r="K69" s="107"/>
      <c r="L69" s="107"/>
      <c r="M69" s="107"/>
      <c r="N69" s="107"/>
      <c r="O69" s="107"/>
      <c r="P69" s="107"/>
      <c r="Q69" s="121"/>
      <c r="R69" s="107"/>
    </row>
    <row r="70" spans="3:18" ht="24" customHeight="1" x14ac:dyDescent="0.35">
      <c r="C70" s="121"/>
      <c r="D70" s="121"/>
      <c r="E70" s="121"/>
      <c r="F70" s="121"/>
      <c r="G70" s="121"/>
      <c r="H70" s="107"/>
      <c r="I70" s="107"/>
      <c r="J70" s="107"/>
      <c r="K70" s="107"/>
      <c r="L70" s="107"/>
      <c r="M70" s="107"/>
      <c r="N70" s="107"/>
      <c r="O70" s="107"/>
      <c r="P70" s="107"/>
      <c r="Q70" s="121"/>
      <c r="R70" s="107"/>
    </row>
    <row r="71" spans="3:18" ht="24" customHeight="1" x14ac:dyDescent="0.35">
      <c r="C71" s="121"/>
      <c r="D71" s="121"/>
      <c r="E71" s="121"/>
      <c r="F71" s="121"/>
      <c r="G71" s="121"/>
      <c r="H71" s="107"/>
      <c r="I71" s="107"/>
      <c r="J71" s="107"/>
      <c r="K71" s="107"/>
      <c r="L71" s="107"/>
      <c r="M71" s="107"/>
      <c r="N71" s="107"/>
      <c r="O71" s="107"/>
      <c r="P71" s="107"/>
      <c r="Q71" s="121"/>
      <c r="R71" s="107"/>
    </row>
    <row r="72" spans="3:18" ht="24" customHeight="1" x14ac:dyDescent="0.35">
      <c r="C72" s="121"/>
      <c r="D72" s="121"/>
      <c r="E72" s="121"/>
      <c r="F72" s="121"/>
      <c r="G72" s="121"/>
      <c r="H72" s="107"/>
      <c r="I72" s="107"/>
      <c r="J72" s="107"/>
      <c r="K72" s="107"/>
      <c r="L72" s="107"/>
      <c r="M72" s="107"/>
      <c r="N72" s="107"/>
      <c r="O72" s="107"/>
      <c r="P72" s="107"/>
      <c r="Q72" s="121"/>
      <c r="R72" s="107"/>
    </row>
    <row r="73" spans="3:18" ht="24" customHeight="1" x14ac:dyDescent="0.35">
      <c r="C73" s="121"/>
      <c r="D73" s="121"/>
      <c r="E73" s="121"/>
      <c r="F73" s="121"/>
      <c r="G73" s="121"/>
      <c r="H73" s="107"/>
      <c r="I73" s="107"/>
      <c r="J73" s="107"/>
      <c r="K73" s="107"/>
      <c r="L73" s="107"/>
      <c r="M73" s="107"/>
      <c r="N73" s="107"/>
      <c r="O73" s="107"/>
      <c r="P73" s="107"/>
      <c r="Q73" s="121"/>
      <c r="R73" s="107"/>
    </row>
    <row r="74" spans="3:18" ht="24" customHeight="1" x14ac:dyDescent="0.35">
      <c r="C74" s="121"/>
      <c r="D74" s="121"/>
      <c r="E74" s="121"/>
      <c r="F74" s="121"/>
      <c r="G74" s="121"/>
      <c r="H74" s="107"/>
      <c r="I74" s="107"/>
      <c r="J74" s="107"/>
      <c r="K74" s="107"/>
      <c r="L74" s="107"/>
      <c r="M74" s="107"/>
      <c r="N74" s="107"/>
      <c r="O74" s="107"/>
      <c r="P74" s="107"/>
      <c r="Q74" s="121"/>
      <c r="R74" s="107"/>
    </row>
    <row r="75" spans="3:18" ht="24" customHeight="1" x14ac:dyDescent="0.35">
      <c r="C75" s="121"/>
      <c r="D75" s="121"/>
      <c r="E75" s="121"/>
      <c r="F75" s="121"/>
      <c r="G75" s="121"/>
      <c r="H75" s="107"/>
      <c r="I75" s="107"/>
      <c r="J75" s="107"/>
      <c r="K75" s="107"/>
      <c r="L75" s="107"/>
      <c r="M75" s="107"/>
      <c r="N75" s="107"/>
      <c r="O75" s="107"/>
      <c r="P75" s="107"/>
      <c r="Q75" s="121"/>
      <c r="R75" s="107"/>
    </row>
    <row r="76" spans="3:18" ht="24" customHeight="1" x14ac:dyDescent="0.35">
      <c r="C76" s="121"/>
      <c r="D76" s="121"/>
      <c r="E76" s="121"/>
      <c r="F76" s="121"/>
      <c r="G76" s="121"/>
      <c r="H76" s="107"/>
      <c r="I76" s="107"/>
      <c r="J76" s="107"/>
      <c r="K76" s="107"/>
      <c r="L76" s="107"/>
      <c r="M76" s="107"/>
      <c r="N76" s="107"/>
      <c r="O76" s="107"/>
      <c r="P76" s="107"/>
      <c r="Q76" s="121"/>
      <c r="R76" s="107"/>
    </row>
    <row r="77" spans="3:18" ht="24" customHeight="1" x14ac:dyDescent="0.35">
      <c r="C77" s="121"/>
      <c r="D77" s="121"/>
      <c r="E77" s="121"/>
      <c r="F77" s="121"/>
      <c r="G77" s="121"/>
      <c r="H77" s="107"/>
      <c r="I77" s="107"/>
      <c r="J77" s="107"/>
      <c r="K77" s="107"/>
      <c r="L77" s="107"/>
      <c r="M77" s="107"/>
      <c r="N77" s="107"/>
      <c r="O77" s="107"/>
      <c r="P77" s="107"/>
      <c r="Q77" s="121"/>
      <c r="R77" s="107"/>
    </row>
    <row r="78" spans="3:18" ht="24" customHeight="1" x14ac:dyDescent="0.35">
      <c r="C78" s="121"/>
      <c r="D78" s="121"/>
      <c r="E78" s="121"/>
      <c r="F78" s="121"/>
      <c r="G78" s="121"/>
      <c r="H78" s="107"/>
      <c r="I78" s="107"/>
      <c r="J78" s="107"/>
      <c r="K78" s="107"/>
      <c r="L78" s="107"/>
      <c r="M78" s="107"/>
      <c r="N78" s="107"/>
      <c r="O78" s="107"/>
      <c r="P78" s="107"/>
      <c r="Q78" s="121"/>
      <c r="R78" s="107"/>
    </row>
    <row r="79" spans="3:18" ht="24" customHeight="1" x14ac:dyDescent="0.35">
      <c r="C79" s="121"/>
      <c r="D79" s="121"/>
      <c r="E79" s="121"/>
      <c r="F79" s="121"/>
      <c r="G79" s="121"/>
      <c r="H79" s="107"/>
      <c r="I79" s="107"/>
      <c r="J79" s="107"/>
      <c r="K79" s="107"/>
      <c r="L79" s="107"/>
      <c r="M79" s="107"/>
      <c r="N79" s="107"/>
      <c r="O79" s="107"/>
      <c r="P79" s="107"/>
      <c r="Q79" s="121"/>
      <c r="R79" s="107"/>
    </row>
  </sheetData>
  <sheetProtection selectLockedCells="1"/>
  <mergeCells count="16">
    <mergeCell ref="H9:K9"/>
    <mergeCell ref="O9:R9"/>
    <mergeCell ref="H10:K10"/>
    <mergeCell ref="U5:V5"/>
    <mergeCell ref="C2:R2"/>
    <mergeCell ref="C3:R3"/>
    <mergeCell ref="C4:R4"/>
    <mergeCell ref="C5:R5"/>
    <mergeCell ref="H7:K7"/>
    <mergeCell ref="O7:R7"/>
    <mergeCell ref="O10:R10"/>
    <mergeCell ref="H18:K19"/>
    <mergeCell ref="M18:Q18"/>
    <mergeCell ref="C16:J16"/>
    <mergeCell ref="L12:R12"/>
    <mergeCell ref="F12:J12"/>
  </mergeCells>
  <conditionalFormatting sqref="R21:R55">
    <cfRule type="cellIs" dxfId="530" priority="5" operator="lessThan">
      <formula>1</formula>
    </cfRule>
  </conditionalFormatting>
  <conditionalFormatting sqref="Q21:R55">
    <cfRule type="cellIs" dxfId="529" priority="4" operator="greaterThan">
      <formula>SchoolOpenDays_Nov</formula>
    </cfRule>
  </conditionalFormatting>
  <conditionalFormatting sqref="K21:L55">
    <cfRule type="expression" dxfId="528" priority="3">
      <formula>IF(AND(NOT($K21=""),COUNTIF(TearcherID_Nov,$K21)&gt;1),TRUE,FALSE)</formula>
    </cfRule>
  </conditionalFormatting>
  <conditionalFormatting sqref="L12 F12">
    <cfRule type="expression" dxfId="527" priority="2">
      <formula>IF(LEN(Selected_School_ID)&lt;&gt;11,TRUE,FALSE)</formula>
    </cfRule>
  </conditionalFormatting>
  <conditionalFormatting sqref="G1:J11 G13:J20 G21:I28 K1:XFD1048576 A1:F1048576 G29:J1048576">
    <cfRule type="expression" dxfId="526" priority="6">
      <formula>IF(CELL("protect",A1)=0,TRUE,FALSE)</formula>
    </cfRule>
  </conditionalFormatting>
  <conditionalFormatting sqref="J21:J28">
    <cfRule type="expression" dxfId="525" priority="1">
      <formula>IF(CELL("protect",J21)=0,TRUE,FALSE)</formula>
    </cfRule>
  </conditionalFormatting>
  <dataValidations count="12">
    <dataValidation type="decimal" allowBlank="1" showErrorMessage="1" errorTitle="Large Value" error="1. Please Fill Value between 0 to  Total School Open Days_x000a_" prompt="Please Fill Value between 0 to Total School Open Days" sqref="M22:P55">
      <formula1>0</formula1>
      <formula2>SchoolOpenDays_Nov</formula2>
    </dataValidation>
    <dataValidation type="decimal" allowBlank="1" showInputMessage="1" showErrorMessage="1" errorTitle="Large Value" error="1. Please Fill Value between 0 to  Total School Open Days_x000a_" prompt="Please Fill Value between 0 to Total School Open Days" sqref="M21:P21">
      <formula1>0</formula1>
      <formula2>SchoolOpenDays_Nov</formula2>
    </dataValidation>
    <dataValidation type="custom" allowBlank="1" showErrorMessage="1" errorTitle="Invalid NRC/ID Type" error="Please Type Acceptable Value" prompt="Please Type Value_x000a_eg.ပဇတ_x000a_     ဗဘန" sqref="F22:F55">
      <formula1>AND(LEN(F22)=3,LEN(G22)=6)</formula1>
    </dataValidation>
    <dataValidation type="whole" allowBlank="1" showInputMessage="1" showErrorMessage="1" errorTitle="Invalid NRC/ID Type" error="Please Type 1 to 15" prompt="Range Between 1 to 15_x000a_eg. 12 for Yangon_x000a_       15 for Naypyitaw" sqref="D21">
      <formula1>1</formula1>
      <formula2>99</formula2>
    </dataValidation>
    <dataValidation type="whole" allowBlank="1" showErrorMessage="1" errorTitle="Invalid NRC/ID Type" error="Please Type 1 to 15" prompt="Range Between 1 to 15_x000a_eg. 12 for Yangon_x000a_       15 for Naypyitaw" sqref="D22:D55">
      <formula1>1</formula1>
      <formula2>99</formula2>
    </dataValidation>
    <dataValidation type="list" allowBlank="1" showErrorMessage="1" errorTitle="Invalid NRC/ID Type" error="Please Choose from the List" prompt="1- Click on the DropDown_x000a_2- Choose using DownArrow_x000a_3- Press Enter when Desire Named Reached" sqref="H22:H55">
      <formula1>NRCType_Code</formula1>
    </dataValidation>
    <dataValidation type="list" allowBlank="1" showInputMessage="1" showErrorMessage="1" errorTitle="Invalid NRC/ID Type" error="Please Choose from the List" prompt="1- Click on the DropDown_x000a_2- Choose using DownArrow_x000a_3- Press Enter when Desire Named Reached" sqref="H21">
      <formula1>NRCType_Code</formula1>
    </dataValidation>
    <dataValidation type="date" operator="lessThanOrEqual" allowBlank="1" showInputMessage="1" showErrorMessage="1" errorTitle="Invalid Date" error="1.Please Entry Current or Old Date_x000a_2.Invalid Date Format" sqref="V10">
      <formula1>TodayDate</formula1>
    </dataValidation>
    <dataValidation type="whole" allowBlank="1" showInputMessage="1" showErrorMessage="1" errorTitle="Large Value" error="1. Please Fill Value between 0 to 92 days_x000a_2. Only Integral Values (No Floating Points)" prompt="Please Fill Value between 0 to 91 days" sqref="K16">
      <formula1>0</formula1>
      <formula2>30+30+31</formula2>
    </dataValidation>
    <dataValidation type="custom" allowBlank="1" showInputMessage="1" showErrorMessage="1" errorTitle="Invalid NRC/ID Type" error="Please Type Acceptable Value" prompt="Please Type Value_x000a_eg.ပဇတ_x000a_     ဗဘန" sqref="F21">
      <formula1>AND(LEN(F21)=3,LEN(G21)=6)</formula1>
    </dataValidation>
    <dataValidation type="custom" allowBlank="1" showErrorMessage="1" errorTitle="Invalid Teacher ID" error="1. Numberical Format_x000a_2. Unique Teacher NRC ID" prompt="NRC Numerical Value After (N), (E), (P), (Y)" sqref="J22:J55">
      <formula1>AND(ISNUMBER(VALUE(J22)),LEN(J22)=6,COUNTIF($K$21:$K$66,K22)&lt;=1)</formula1>
    </dataValidation>
    <dataValidation type="custom" allowBlank="1" showInputMessage="1" showErrorMessage="1" errorTitle="Invalid Teacher ID" error="1. Numberical Format_x000a_2. Unique Teacher NRC ID" prompt="NRC Numerical Value After (N), (E), (P), (Y)" sqref="J21">
      <formula1>AND(ISNUMBER(VALUE(J21)),LEN(J21)=6,COUNTIF($K$21:$K$66,K21)&lt;=1)</formula1>
    </dataValidation>
  </dataValidations>
  <pageMargins left="0.25" right="0.25" top="0.75" bottom="0.75" header="0.3" footer="0.3"/>
  <pageSetup paperSize="9" orientation="portrait" r:id="rId1"/>
  <drawing r:id="rId2"/>
  <legacyDrawing r:id="rId3"/>
  <controls>
    <mc:AlternateContent xmlns:mc="http://schemas.openxmlformats.org/markup-compatibility/2006">
      <mc:Choice Requires="x14">
        <control shapeId="361476" r:id="rId4" name="cmdTQ_March">
          <controlPr defaultSize="0" autoLine="0" r:id="rId5">
            <anchor moveWithCells="1">
              <from>
                <xdr:col>13</xdr:col>
                <xdr:colOff>371475</xdr:colOff>
                <xdr:row>14</xdr:row>
                <xdr:rowOff>19050</xdr:rowOff>
              </from>
              <to>
                <xdr:col>15</xdr:col>
                <xdr:colOff>685800</xdr:colOff>
                <xdr:row>16</xdr:row>
                <xdr:rowOff>19050</xdr:rowOff>
              </to>
            </anchor>
          </controlPr>
        </control>
      </mc:Choice>
      <mc:Fallback>
        <control shapeId="361476" r:id="rId4" name="cmdTQ_March"/>
      </mc:Fallback>
    </mc:AlternateContent>
    <mc:AlternateContent xmlns:mc="http://schemas.openxmlformats.org/markup-compatibility/2006">
      <mc:Choice Requires="x14">
        <control shapeId="361475" r:id="rId6" name="cmdTQ_Nov_ClearForm">
          <controlPr defaultSize="0" autoLine="0" r:id="rId7">
            <anchor moveWithCells="1">
              <from>
                <xdr:col>11</xdr:col>
                <xdr:colOff>323850</xdr:colOff>
                <xdr:row>14</xdr:row>
                <xdr:rowOff>9525</xdr:rowOff>
              </from>
              <to>
                <xdr:col>13</xdr:col>
                <xdr:colOff>323850</xdr:colOff>
                <xdr:row>16</xdr:row>
                <xdr:rowOff>38100</xdr:rowOff>
              </to>
            </anchor>
          </controlPr>
        </control>
      </mc:Choice>
      <mc:Fallback>
        <control shapeId="361475" r:id="rId6" name="cmdTQ_Nov_ClearForm"/>
      </mc:Fallback>
    </mc:AlternateContent>
    <mc:AlternateContent xmlns:mc="http://schemas.openxmlformats.org/markup-compatibility/2006">
      <mc:Choice Requires="x14">
        <control shapeId="361473" r:id="rId8" name="cbo36_NovFormSignPost">
          <controlPr defaultSize="0" autoLine="0" linkedCell="FormPost_36_Nov" listFillRange="FormSignPost_List" r:id="rId9">
            <anchor moveWithCells="1">
              <from>
                <xdr:col>20</xdr:col>
                <xdr:colOff>1657350</xdr:colOff>
                <xdr:row>8</xdr:row>
                <xdr:rowOff>0</xdr:rowOff>
              </from>
              <to>
                <xdr:col>22</xdr:col>
                <xdr:colOff>28575</xdr:colOff>
                <xdr:row>9</xdr:row>
                <xdr:rowOff>38100</xdr:rowOff>
              </to>
            </anchor>
          </controlPr>
        </control>
      </mc:Choice>
      <mc:Fallback>
        <control shapeId="361473" r:id="rId8" name="cbo36_NovFormSignPost"/>
      </mc:Fallback>
    </mc:AlternateContent>
  </controls>
  <tableParts count="1">
    <tablePart r:id="rId10"/>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F5"/>
  <sheetViews>
    <sheetView showGridLines="0" showRowColHeaders="0" workbookViewId="0">
      <selection activeCell="D19" sqref="D19:F19"/>
    </sheetView>
  </sheetViews>
  <sheetFormatPr defaultRowHeight="15" x14ac:dyDescent="0.25"/>
  <cols>
    <col min="1" max="1" width="19.28515625" bestFit="1" customWidth="1"/>
    <col min="2" max="2" width="17.28515625" bestFit="1" customWidth="1"/>
    <col min="3" max="3" width="14.5703125" bestFit="1" customWidth="1"/>
  </cols>
  <sheetData>
    <row r="1" spans="1:6" s="2" customFormat="1" x14ac:dyDescent="0.25">
      <c r="A1" s="1" t="s">
        <v>5988</v>
      </c>
      <c r="B1" s="1" t="s">
        <v>5930</v>
      </c>
      <c r="C1" s="1" t="s">
        <v>6003</v>
      </c>
    </row>
    <row r="2" spans="1:6" x14ac:dyDescent="0.25">
      <c r="A2" t="str">
        <f>"34"  &amp; C2 &amp; AcademicYear_ID&amp; "" &amp; TSIndex_SchoolID</f>
        <v>34082014180018001</v>
      </c>
      <c r="B2" t="str">
        <f>CLEAN(SchoolAY_Info_ID)</f>
        <v>30201411008018001</v>
      </c>
      <c r="C2" s="165" t="s">
        <v>6213</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F16"/>
  <sheetViews>
    <sheetView showGridLines="0" showRowColHeaders="0" workbookViewId="0">
      <selection activeCell="M25" sqref="M25"/>
    </sheetView>
  </sheetViews>
  <sheetFormatPr defaultRowHeight="15" x14ac:dyDescent="0.25"/>
  <cols>
    <col min="2" max="2" width="21.42578125" bestFit="1" customWidth="1"/>
    <col min="3" max="3" width="19.28515625" bestFit="1" customWidth="1"/>
    <col min="4" max="4" width="14" bestFit="1" customWidth="1"/>
    <col min="5" max="5" width="8.42578125" bestFit="1" customWidth="1"/>
    <col min="6" max="6" width="22" bestFit="1" customWidth="1"/>
  </cols>
  <sheetData>
    <row r="1" spans="1:6" s="2" customFormat="1" x14ac:dyDescent="0.25">
      <c r="A1" s="2" t="s">
        <v>6918</v>
      </c>
      <c r="B1" s="1" t="s">
        <v>6007</v>
      </c>
      <c r="C1" s="1" t="s">
        <v>5988</v>
      </c>
      <c r="D1" s="1" t="s">
        <v>6016</v>
      </c>
      <c r="E1" s="1" t="s">
        <v>6008</v>
      </c>
      <c r="F1" s="1" t="s">
        <v>6009</v>
      </c>
    </row>
    <row r="2" spans="1:6" x14ac:dyDescent="0.25">
      <c r="A2">
        <v>1</v>
      </c>
      <c r="B2" t="str">
        <f t="shared" ref="B2:B13" si="0">SA_4_Aug_ID &amp;A2</f>
        <v>340820141800180011</v>
      </c>
      <c r="C2" t="str">
        <f t="shared" ref="C2:C13" si="1">SA_4_Aug_ID</f>
        <v>34082014180018001</v>
      </c>
      <c r="D2">
        <v>1</v>
      </c>
      <c r="E2" s="129">
        <f>BQ!G18</f>
        <v>0</v>
      </c>
      <c r="F2" s="129">
        <f>BQ!H18</f>
        <v>748500</v>
      </c>
    </row>
    <row r="3" spans="1:6" x14ac:dyDescent="0.25">
      <c r="A3">
        <v>2</v>
      </c>
      <c r="B3" t="str">
        <f t="shared" si="0"/>
        <v>340820141800180012</v>
      </c>
      <c r="C3" t="str">
        <f t="shared" si="1"/>
        <v>34082014180018001</v>
      </c>
      <c r="D3">
        <v>2</v>
      </c>
      <c r="E3" s="129">
        <f>BQ!G19</f>
        <v>0</v>
      </c>
      <c r="F3" s="129">
        <f>BQ!H19</f>
        <v>1050701</v>
      </c>
    </row>
    <row r="4" spans="1:6" x14ac:dyDescent="0.25">
      <c r="A4">
        <v>3</v>
      </c>
      <c r="B4" t="str">
        <f t="shared" si="0"/>
        <v>340820141800180013</v>
      </c>
      <c r="C4" t="str">
        <f t="shared" si="1"/>
        <v>34082014180018001</v>
      </c>
      <c r="D4">
        <v>3</v>
      </c>
      <c r="E4" s="129">
        <f>BQ!G20</f>
        <v>0</v>
      </c>
      <c r="F4" s="129">
        <f>BQ!H20</f>
        <v>1799201</v>
      </c>
    </row>
    <row r="5" spans="1:6" x14ac:dyDescent="0.25">
      <c r="A5">
        <v>4</v>
      </c>
      <c r="B5" t="str">
        <f t="shared" si="0"/>
        <v>340820141800180014</v>
      </c>
      <c r="C5" t="str">
        <f t="shared" si="1"/>
        <v>34082014180018001</v>
      </c>
      <c r="D5">
        <v>4</v>
      </c>
      <c r="E5" s="129">
        <f>BQ!G21</f>
        <v>0</v>
      </c>
      <c r="F5" s="129">
        <f>BQ!H21</f>
        <v>0</v>
      </c>
    </row>
    <row r="6" spans="1:6" x14ac:dyDescent="0.25">
      <c r="A6">
        <v>5</v>
      </c>
      <c r="B6" t="str">
        <f t="shared" si="0"/>
        <v>340820141800180015</v>
      </c>
      <c r="C6" t="str">
        <f t="shared" si="1"/>
        <v>34082014180018001</v>
      </c>
      <c r="D6">
        <v>5</v>
      </c>
      <c r="E6" s="129">
        <f>BQ!G23</f>
        <v>0</v>
      </c>
      <c r="F6" s="129">
        <f>BQ!H23</f>
        <v>3598402</v>
      </c>
    </row>
    <row r="7" spans="1:6" x14ac:dyDescent="0.25">
      <c r="A7" s="130">
        <v>6</v>
      </c>
      <c r="B7" s="130" t="str">
        <f t="shared" si="0"/>
        <v>340820141800180016</v>
      </c>
      <c r="C7" s="130" t="str">
        <f t="shared" si="1"/>
        <v>34082014180018001</v>
      </c>
      <c r="D7" s="130">
        <v>6</v>
      </c>
      <c r="E7" s="131">
        <f>BQ!G24</f>
        <v>0</v>
      </c>
      <c r="F7" s="131">
        <f>BQ!H24</f>
        <v>0</v>
      </c>
    </row>
    <row r="8" spans="1:6" x14ac:dyDescent="0.25">
      <c r="A8">
        <v>7</v>
      </c>
      <c r="B8" t="str">
        <f t="shared" si="0"/>
        <v>340820141800180017</v>
      </c>
      <c r="C8" t="str">
        <f t="shared" si="1"/>
        <v>34082014180018001</v>
      </c>
      <c r="D8">
        <v>7</v>
      </c>
      <c r="E8" s="129">
        <f>BQ!G25</f>
        <v>0</v>
      </c>
      <c r="F8" s="129">
        <f>BQ!H25</f>
        <v>0</v>
      </c>
    </row>
    <row r="9" spans="1:6" x14ac:dyDescent="0.25">
      <c r="A9">
        <v>8</v>
      </c>
      <c r="B9" t="str">
        <f t="shared" si="0"/>
        <v>340820141800180018</v>
      </c>
      <c r="C9" t="str">
        <f t="shared" si="1"/>
        <v>34082014180018001</v>
      </c>
      <c r="D9">
        <v>8</v>
      </c>
      <c r="E9" s="129">
        <f>BQ!G26</f>
        <v>0</v>
      </c>
      <c r="F9" s="129">
        <f>BQ!H26</f>
        <v>0</v>
      </c>
    </row>
    <row r="10" spans="1:6" x14ac:dyDescent="0.25">
      <c r="A10">
        <v>9</v>
      </c>
      <c r="B10" t="str">
        <f t="shared" si="0"/>
        <v>340820141800180019</v>
      </c>
      <c r="C10" t="str">
        <f t="shared" si="1"/>
        <v>34082014180018001</v>
      </c>
      <c r="D10">
        <v>9</v>
      </c>
      <c r="E10" s="129">
        <f>BQ!G28</f>
        <v>0</v>
      </c>
      <c r="F10" s="129">
        <f>BQ!H28</f>
        <v>0</v>
      </c>
    </row>
    <row r="11" spans="1:6" x14ac:dyDescent="0.25">
      <c r="A11">
        <v>10</v>
      </c>
      <c r="B11" t="str">
        <f t="shared" si="0"/>
        <v>3408201418001800110</v>
      </c>
      <c r="C11" t="str">
        <f t="shared" si="1"/>
        <v>34082014180018001</v>
      </c>
      <c r="D11">
        <v>10</v>
      </c>
      <c r="E11" s="129" t="str">
        <f>BQ!G29</f>
        <v>Budgeted Amount</v>
      </c>
      <c r="F11" s="129" t="str">
        <f>BQ!H29</f>
        <v>Expenditure Amount</v>
      </c>
    </row>
    <row r="12" spans="1:6" x14ac:dyDescent="0.25">
      <c r="A12">
        <v>11</v>
      </c>
      <c r="B12" t="str">
        <f t="shared" si="0"/>
        <v>3408201418001800111</v>
      </c>
      <c r="C12" t="str">
        <f t="shared" si="1"/>
        <v>34082014180018001</v>
      </c>
      <c r="D12">
        <v>11</v>
      </c>
      <c r="E12" s="129">
        <f>BQ!G30</f>
        <v>0</v>
      </c>
      <c r="F12" s="129">
        <f>BQ!H30</f>
        <v>0</v>
      </c>
    </row>
    <row r="13" spans="1:6" x14ac:dyDescent="0.25">
      <c r="A13">
        <v>12</v>
      </c>
      <c r="B13" t="str">
        <f t="shared" si="0"/>
        <v>3408201418001800112</v>
      </c>
      <c r="C13" t="str">
        <f t="shared" si="1"/>
        <v>34082014180018001</v>
      </c>
      <c r="D13">
        <v>12</v>
      </c>
      <c r="E13" s="129">
        <f>BQ!G31</f>
        <v>0</v>
      </c>
      <c r="F13" s="129">
        <f>BQ!H31</f>
        <v>0</v>
      </c>
    </row>
    <row r="16" spans="1:6" x14ac:dyDescent="0.25">
      <c r="A16">
        <f>LEN($A$2)</f>
        <v>1</v>
      </c>
      <c r="B16">
        <f>LEN($B$2)</f>
        <v>18</v>
      </c>
      <c r="C16">
        <f>LEN($C$2)</f>
        <v>17</v>
      </c>
      <c r="D16">
        <f>LEN($D$2)</f>
        <v>1</v>
      </c>
      <c r="E16">
        <f>LEN($E$2)</f>
        <v>1</v>
      </c>
      <c r="F16">
        <f>LEN($F$2)</f>
        <v>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1"/>
  <dimension ref="A1:H62"/>
  <sheetViews>
    <sheetView showGridLines="0" showRowColHeaders="0" topLeftCell="A39" workbookViewId="0">
      <selection activeCell="D19" sqref="D19:F19"/>
    </sheetView>
  </sheetViews>
  <sheetFormatPr defaultRowHeight="15" x14ac:dyDescent="0.25"/>
  <cols>
    <col min="2" max="2" width="30.85546875" bestFit="1" customWidth="1"/>
    <col min="3" max="3" width="19.28515625" bestFit="1" customWidth="1"/>
    <col min="4" max="4" width="19.28515625" customWidth="1"/>
    <col min="5" max="5" width="18.85546875" bestFit="1" customWidth="1"/>
    <col min="6" max="6" width="22.42578125" bestFit="1" customWidth="1"/>
    <col min="7" max="7" width="22.42578125" customWidth="1"/>
    <col min="8" max="8" width="24.7109375" bestFit="1" customWidth="1"/>
  </cols>
  <sheetData>
    <row r="1" spans="1:8" s="2" customFormat="1" x14ac:dyDescent="0.25">
      <c r="A1" s="2" t="s">
        <v>6002</v>
      </c>
      <c r="B1" s="1" t="s">
        <v>6022</v>
      </c>
      <c r="C1" s="1" t="s">
        <v>5988</v>
      </c>
      <c r="D1" s="1" t="s">
        <v>6021</v>
      </c>
      <c r="E1" s="1" t="s">
        <v>6017</v>
      </c>
      <c r="F1" s="1" t="s">
        <v>6018</v>
      </c>
      <c r="G1" s="1" t="s">
        <v>6019</v>
      </c>
      <c r="H1" s="1" t="s">
        <v>6020</v>
      </c>
    </row>
    <row r="2" spans="1:8" x14ac:dyDescent="0.25">
      <c r="A2">
        <v>40</v>
      </c>
      <c r="B2" t="str">
        <f t="shared" ref="B2:B33" si="0">SA_4_Aug_ID&amp;A2</f>
        <v>3408201418001800140</v>
      </c>
      <c r="C2" t="str">
        <f t="shared" ref="C2:C33" si="1">SA_4_Aug_ID</f>
        <v>34082014180018001</v>
      </c>
      <c r="D2" t="s">
        <v>5965</v>
      </c>
      <c r="E2" s="45">
        <f>BQ!$E29</f>
        <v>0</v>
      </c>
      <c r="F2" s="65" t="str">
        <f>BQ!$F29</f>
        <v>Item</v>
      </c>
      <c r="G2" s="129" t="str">
        <f>BQ!$G29</f>
        <v>Budgeted Amount</v>
      </c>
      <c r="H2" s="129" t="str">
        <f>BQ!$H29</f>
        <v>Expenditure Amount</v>
      </c>
    </row>
    <row r="3" spans="1:8" x14ac:dyDescent="0.25">
      <c r="A3">
        <f>$A2+1</f>
        <v>41</v>
      </c>
      <c r="B3" t="str">
        <f t="shared" si="0"/>
        <v>3408201418001800141</v>
      </c>
      <c r="C3" t="str">
        <f t="shared" si="1"/>
        <v>34082014180018001</v>
      </c>
      <c r="D3" t="s">
        <v>5965</v>
      </c>
      <c r="E3" s="45" t="str">
        <f>BQ!$E30</f>
        <v>0101</v>
      </c>
      <c r="F3" s="65">
        <f>BQ!$F30</f>
        <v>0</v>
      </c>
      <c r="G3" s="129">
        <f>BQ!$G30</f>
        <v>0</v>
      </c>
      <c r="H3" s="129">
        <f>BQ!$H30</f>
        <v>0</v>
      </c>
    </row>
    <row r="4" spans="1:8" x14ac:dyDescent="0.25">
      <c r="A4">
        <f t="shared" ref="A4:A58" si="2">$A3+1</f>
        <v>42</v>
      </c>
      <c r="B4" t="str">
        <f t="shared" si="0"/>
        <v>3408201418001800142</v>
      </c>
      <c r="C4" t="str">
        <f t="shared" si="1"/>
        <v>34082014180018001</v>
      </c>
      <c r="D4" t="s">
        <v>5965</v>
      </c>
      <c r="E4" s="45" t="str">
        <f>BQ!$E31</f>
        <v>0102</v>
      </c>
      <c r="F4" s="65">
        <f>BQ!$F31</f>
        <v>0</v>
      </c>
      <c r="G4" s="129">
        <f>BQ!$G31</f>
        <v>0</v>
      </c>
      <c r="H4" s="129">
        <f>BQ!$H31</f>
        <v>0</v>
      </c>
    </row>
    <row r="5" spans="1:8" x14ac:dyDescent="0.25">
      <c r="A5">
        <f t="shared" si="2"/>
        <v>43</v>
      </c>
      <c r="B5" t="str">
        <f t="shared" si="0"/>
        <v>3408201418001800143</v>
      </c>
      <c r="C5" t="str">
        <f t="shared" si="1"/>
        <v>34082014180018001</v>
      </c>
      <c r="D5" t="s">
        <v>5965</v>
      </c>
      <c r="E5" s="45" t="str">
        <f>BQ!$E32</f>
        <v>0103</v>
      </c>
      <c r="F5" s="65">
        <f>BQ!$F32</f>
        <v>0</v>
      </c>
      <c r="G5" s="129">
        <f>BQ!$G32</f>
        <v>0</v>
      </c>
      <c r="H5" s="129">
        <f>BQ!$H32</f>
        <v>0</v>
      </c>
    </row>
    <row r="6" spans="1:8" x14ac:dyDescent="0.25">
      <c r="A6">
        <f t="shared" si="2"/>
        <v>44</v>
      </c>
      <c r="B6" t="str">
        <f t="shared" si="0"/>
        <v>3408201418001800144</v>
      </c>
      <c r="C6" t="str">
        <f t="shared" si="1"/>
        <v>34082014180018001</v>
      </c>
      <c r="D6" t="s">
        <v>5965</v>
      </c>
      <c r="E6" s="45" t="str">
        <f>BQ!$E33</f>
        <v>0104</v>
      </c>
      <c r="F6" s="65">
        <f>BQ!$F33</f>
        <v>0</v>
      </c>
      <c r="G6" s="129">
        <f>BQ!$G33</f>
        <v>0</v>
      </c>
      <c r="H6" s="129">
        <f>BQ!$H33</f>
        <v>0</v>
      </c>
    </row>
    <row r="7" spans="1:8" x14ac:dyDescent="0.25">
      <c r="A7">
        <f t="shared" si="2"/>
        <v>45</v>
      </c>
      <c r="B7" t="str">
        <f t="shared" si="0"/>
        <v>3408201418001800145</v>
      </c>
      <c r="C7" s="132" t="str">
        <f t="shared" si="1"/>
        <v>34082014180018001</v>
      </c>
      <c r="D7" t="s">
        <v>5965</v>
      </c>
      <c r="E7" s="45" t="str">
        <f>BQ!$E34</f>
        <v>Item 01 Total</v>
      </c>
      <c r="F7" s="65">
        <f>BQ!$F34</f>
        <v>0</v>
      </c>
      <c r="G7" s="129">
        <f>BQ!$G34</f>
        <v>0</v>
      </c>
      <c r="H7" s="129">
        <f>BQ!$H34</f>
        <v>0</v>
      </c>
    </row>
    <row r="8" spans="1:8" x14ac:dyDescent="0.25">
      <c r="A8">
        <f t="shared" si="2"/>
        <v>46</v>
      </c>
      <c r="B8" t="str">
        <f t="shared" si="0"/>
        <v>3408201418001800146</v>
      </c>
      <c r="C8" t="str">
        <f t="shared" si="1"/>
        <v>34082014180018001</v>
      </c>
      <c r="D8" t="s">
        <v>5965</v>
      </c>
      <c r="E8" s="45" t="str">
        <f>BQ!$E35</f>
        <v>0201</v>
      </c>
      <c r="F8" s="65">
        <f>BQ!$F35</f>
        <v>0</v>
      </c>
      <c r="G8" s="129">
        <f>BQ!$G35</f>
        <v>0</v>
      </c>
      <c r="H8" s="129">
        <f>BQ!$H35</f>
        <v>0</v>
      </c>
    </row>
    <row r="9" spans="1:8" x14ac:dyDescent="0.25">
      <c r="A9">
        <f t="shared" si="2"/>
        <v>47</v>
      </c>
      <c r="B9" t="str">
        <f t="shared" si="0"/>
        <v>3408201418001800147</v>
      </c>
      <c r="C9" t="str">
        <f t="shared" si="1"/>
        <v>34082014180018001</v>
      </c>
      <c r="D9" t="s">
        <v>5965</v>
      </c>
      <c r="E9" s="45" t="str">
        <f>BQ!$E36</f>
        <v>0202</v>
      </c>
      <c r="F9" s="65">
        <f>BQ!$F36</f>
        <v>0</v>
      </c>
      <c r="G9" s="129">
        <f>BQ!$G36</f>
        <v>0</v>
      </c>
      <c r="H9" s="129">
        <f>BQ!$H36</f>
        <v>0</v>
      </c>
    </row>
    <row r="10" spans="1:8" x14ac:dyDescent="0.25">
      <c r="A10">
        <f t="shared" si="2"/>
        <v>48</v>
      </c>
      <c r="B10" t="str">
        <f t="shared" si="0"/>
        <v>3408201418001800148</v>
      </c>
      <c r="C10" t="str">
        <f t="shared" si="1"/>
        <v>34082014180018001</v>
      </c>
      <c r="D10" t="s">
        <v>5965</v>
      </c>
      <c r="E10" s="45" t="str">
        <f>BQ!$E37</f>
        <v>0203</v>
      </c>
      <c r="F10" s="65">
        <f>BQ!$F37</f>
        <v>0</v>
      </c>
      <c r="G10" s="129">
        <f>BQ!$G37</f>
        <v>0</v>
      </c>
      <c r="H10" s="129">
        <f>BQ!$H37</f>
        <v>0</v>
      </c>
    </row>
    <row r="11" spans="1:8" x14ac:dyDescent="0.25">
      <c r="A11">
        <f t="shared" si="2"/>
        <v>49</v>
      </c>
      <c r="B11" t="str">
        <f t="shared" si="0"/>
        <v>3408201418001800149</v>
      </c>
      <c r="C11" t="str">
        <f t="shared" si="1"/>
        <v>34082014180018001</v>
      </c>
      <c r="D11" t="s">
        <v>5965</v>
      </c>
      <c r="E11" s="45" t="str">
        <f>BQ!$E38</f>
        <v>0204</v>
      </c>
      <c r="F11" s="65">
        <f>BQ!$F38</f>
        <v>0</v>
      </c>
      <c r="G11" s="129">
        <f>BQ!$G38</f>
        <v>0</v>
      </c>
      <c r="H11" s="129">
        <f>BQ!$H38</f>
        <v>0</v>
      </c>
    </row>
    <row r="12" spans="1:8" x14ac:dyDescent="0.25">
      <c r="A12">
        <f t="shared" si="2"/>
        <v>50</v>
      </c>
      <c r="B12" t="str">
        <f t="shared" si="0"/>
        <v>3408201418001800150</v>
      </c>
      <c r="C12" t="str">
        <f t="shared" si="1"/>
        <v>34082014180018001</v>
      </c>
      <c r="D12" t="s">
        <v>5965</v>
      </c>
      <c r="E12" s="45" t="str">
        <f>BQ!$E39</f>
        <v>Item 02 Total</v>
      </c>
      <c r="F12" s="65">
        <f>BQ!$F39</f>
        <v>0</v>
      </c>
      <c r="G12" s="129">
        <f>BQ!$G39</f>
        <v>0</v>
      </c>
      <c r="H12" s="129">
        <f>BQ!$H39</f>
        <v>0</v>
      </c>
    </row>
    <row r="13" spans="1:8" x14ac:dyDescent="0.25">
      <c r="A13">
        <f t="shared" si="2"/>
        <v>51</v>
      </c>
      <c r="B13" t="str">
        <f t="shared" si="0"/>
        <v>3408201418001800151</v>
      </c>
      <c r="C13" t="str">
        <f t="shared" si="1"/>
        <v>34082014180018001</v>
      </c>
      <c r="D13" t="s">
        <v>5965</v>
      </c>
      <c r="E13" s="45" t="str">
        <f>BQ!$E40</f>
        <v>0301</v>
      </c>
      <c r="F13" s="65">
        <f>BQ!$F40</f>
        <v>0</v>
      </c>
      <c r="G13" s="129">
        <f>BQ!$G40</f>
        <v>0</v>
      </c>
      <c r="H13" s="129">
        <f>BQ!$H40</f>
        <v>260000</v>
      </c>
    </row>
    <row r="14" spans="1:8" x14ac:dyDescent="0.25">
      <c r="A14">
        <f t="shared" si="2"/>
        <v>52</v>
      </c>
      <c r="B14" t="str">
        <f t="shared" si="0"/>
        <v>3408201418001800152</v>
      </c>
      <c r="C14" t="str">
        <f t="shared" si="1"/>
        <v>34082014180018001</v>
      </c>
      <c r="D14" t="s">
        <v>5965</v>
      </c>
      <c r="E14" s="45" t="str">
        <f>BQ!$E41</f>
        <v>0302</v>
      </c>
      <c r="F14" s="65">
        <f>BQ!$F41</f>
        <v>0</v>
      </c>
      <c r="G14" s="129">
        <f>BQ!$G41</f>
        <v>0</v>
      </c>
      <c r="H14" s="129">
        <f>BQ!$H41</f>
        <v>0</v>
      </c>
    </row>
    <row r="15" spans="1:8" x14ac:dyDescent="0.25">
      <c r="A15">
        <f t="shared" si="2"/>
        <v>53</v>
      </c>
      <c r="B15" t="str">
        <f t="shared" si="0"/>
        <v>3408201418001800153</v>
      </c>
      <c r="C15" t="str">
        <f t="shared" si="1"/>
        <v>34082014180018001</v>
      </c>
      <c r="D15" t="s">
        <v>5965</v>
      </c>
      <c r="E15" s="45" t="str">
        <f>BQ!$E68</f>
        <v>0329</v>
      </c>
      <c r="F15" s="65">
        <f>BQ!$F68</f>
        <v>0</v>
      </c>
      <c r="G15" s="129">
        <f>BQ!$G68</f>
        <v>0</v>
      </c>
      <c r="H15" s="129">
        <f>BQ!$H68</f>
        <v>0</v>
      </c>
    </row>
    <row r="16" spans="1:8" x14ac:dyDescent="0.25">
      <c r="A16">
        <f t="shared" si="2"/>
        <v>54</v>
      </c>
      <c r="B16" t="str">
        <f t="shared" si="0"/>
        <v>3408201418001800154</v>
      </c>
      <c r="C16" t="str">
        <f t="shared" si="1"/>
        <v>34082014180018001</v>
      </c>
      <c r="D16" t="s">
        <v>5965</v>
      </c>
      <c r="E16" s="45" t="str">
        <f>BQ!$E69</f>
        <v>0330</v>
      </c>
      <c r="F16" s="65">
        <f>BQ!$F69</f>
        <v>0</v>
      </c>
      <c r="G16" s="129">
        <f>BQ!$G69</f>
        <v>0</v>
      </c>
      <c r="H16" s="129">
        <f>BQ!$H69</f>
        <v>0</v>
      </c>
    </row>
    <row r="17" spans="1:8" x14ac:dyDescent="0.25">
      <c r="A17">
        <f t="shared" si="2"/>
        <v>55</v>
      </c>
      <c r="B17" t="str">
        <f t="shared" si="0"/>
        <v>3408201418001800155</v>
      </c>
      <c r="C17" t="str">
        <f t="shared" si="1"/>
        <v>34082014180018001</v>
      </c>
      <c r="D17" t="s">
        <v>5965</v>
      </c>
      <c r="E17" s="65" t="str">
        <f>BQ!$E70</f>
        <v>Item 03 Total</v>
      </c>
      <c r="F17" s="65">
        <f>BQ!$F70</f>
        <v>0</v>
      </c>
      <c r="G17" s="129">
        <f>BQ!$G70</f>
        <v>0</v>
      </c>
      <c r="H17" s="129">
        <f>BQ!$H70</f>
        <v>1954075</v>
      </c>
    </row>
    <row r="18" spans="1:8" x14ac:dyDescent="0.25">
      <c r="A18">
        <f t="shared" si="2"/>
        <v>56</v>
      </c>
      <c r="B18" t="str">
        <f t="shared" si="0"/>
        <v>3408201418001800156</v>
      </c>
      <c r="C18" t="str">
        <f t="shared" si="1"/>
        <v>34082014180018001</v>
      </c>
      <c r="D18" t="s">
        <v>6023</v>
      </c>
      <c r="E18" s="65">
        <f>BQ!$E106</f>
        <v>0</v>
      </c>
      <c r="F18" s="65">
        <f>BQ!$F106</f>
        <v>0</v>
      </c>
      <c r="G18" s="129">
        <f>BQ!$G106</f>
        <v>0</v>
      </c>
      <c r="H18" s="129">
        <f>BQ!$H106</f>
        <v>0</v>
      </c>
    </row>
    <row r="19" spans="1:8" x14ac:dyDescent="0.25">
      <c r="A19">
        <f t="shared" si="2"/>
        <v>57</v>
      </c>
      <c r="B19" t="str">
        <f t="shared" si="0"/>
        <v>3408201418001800157</v>
      </c>
      <c r="C19" t="str">
        <f t="shared" si="1"/>
        <v>34082014180018001</v>
      </c>
      <c r="D19" t="s">
        <v>6023</v>
      </c>
      <c r="E19" s="65">
        <f>E18</f>
        <v>0</v>
      </c>
      <c r="F19" s="65" t="str">
        <f>BQ!$F108</f>
        <v>(၄၀ X ၃၀)ပေ(၁)ထပ်</v>
      </c>
      <c r="G19" s="129">
        <f>BQ!$H108</f>
        <v>0</v>
      </c>
      <c r="H19" s="129">
        <f>BQ!$J108</f>
        <v>0</v>
      </c>
    </row>
    <row r="20" spans="1:8" x14ac:dyDescent="0.25">
      <c r="A20">
        <f t="shared" si="2"/>
        <v>58</v>
      </c>
      <c r="B20" t="str">
        <f t="shared" si="0"/>
        <v>3408201418001800158</v>
      </c>
      <c r="C20" t="str">
        <f t="shared" si="1"/>
        <v>34082014180018001</v>
      </c>
      <c r="D20" t="s">
        <v>6023</v>
      </c>
      <c r="E20" s="65">
        <f t="shared" ref="E20:E58" si="3">E19</f>
        <v>0</v>
      </c>
      <c r="F20" s="65" t="str">
        <f>BQ!$F109</f>
        <v>(၄၀ X ၃၀)ပေ(၂)ထပ်</v>
      </c>
      <c r="G20" s="129">
        <f>BQ!$H109</f>
        <v>0</v>
      </c>
      <c r="H20" s="129">
        <f>BQ!$J109</f>
        <v>0</v>
      </c>
    </row>
    <row r="21" spans="1:8" x14ac:dyDescent="0.25">
      <c r="A21">
        <f t="shared" si="2"/>
        <v>59</v>
      </c>
      <c r="B21" t="str">
        <f t="shared" si="0"/>
        <v>3408201418001800159</v>
      </c>
      <c r="C21" t="str">
        <f t="shared" si="1"/>
        <v>34082014180018001</v>
      </c>
      <c r="D21" t="s">
        <v>6023</v>
      </c>
      <c r="E21" s="65">
        <f t="shared" si="3"/>
        <v>0</v>
      </c>
      <c r="F21" s="65" t="str">
        <f>BQ!$F110</f>
        <v>(၆၀ X ၃၀)ပေ(၁)ထပ်</v>
      </c>
      <c r="G21" s="129">
        <f>BQ!$H110</f>
        <v>0</v>
      </c>
      <c r="H21" s="129">
        <f>BQ!$J110</f>
        <v>0</v>
      </c>
    </row>
    <row r="22" spans="1:8" x14ac:dyDescent="0.25">
      <c r="A22">
        <f t="shared" si="2"/>
        <v>60</v>
      </c>
      <c r="B22" t="str">
        <f t="shared" si="0"/>
        <v>3408201418001800160</v>
      </c>
      <c r="C22" t="str">
        <f t="shared" si="1"/>
        <v>34082014180018001</v>
      </c>
      <c r="D22" t="s">
        <v>6023</v>
      </c>
      <c r="E22" s="65">
        <f t="shared" si="3"/>
        <v>0</v>
      </c>
      <c r="F22" s="65" t="str">
        <f>BQ!$F111</f>
        <v>(၆၀ X ၃၀)ပေ(၂)ထပ်</v>
      </c>
      <c r="G22" s="129">
        <f>BQ!$H111</f>
        <v>0</v>
      </c>
      <c r="H22" s="129">
        <f>BQ!$J111</f>
        <v>0</v>
      </c>
    </row>
    <row r="23" spans="1:8" x14ac:dyDescent="0.25">
      <c r="A23">
        <f t="shared" si="2"/>
        <v>61</v>
      </c>
      <c r="B23" t="str">
        <f t="shared" si="0"/>
        <v>3408201418001800161</v>
      </c>
      <c r="C23" t="str">
        <f t="shared" si="1"/>
        <v>34082014180018001</v>
      </c>
      <c r="D23" t="s">
        <v>6023</v>
      </c>
      <c r="E23" s="65">
        <f t="shared" si="3"/>
        <v>0</v>
      </c>
      <c r="F23" s="65" t="str">
        <f>BQ!$F112</f>
        <v>(၈၀ X ၃၀)ပေ(၁)ထပ်</v>
      </c>
      <c r="G23" s="129">
        <f>BQ!$H112</f>
        <v>0</v>
      </c>
      <c r="H23" s="129">
        <f>BQ!$J112</f>
        <v>0</v>
      </c>
    </row>
    <row r="24" spans="1:8" x14ac:dyDescent="0.25">
      <c r="A24">
        <f t="shared" si="2"/>
        <v>62</v>
      </c>
      <c r="B24" t="str">
        <f t="shared" si="0"/>
        <v>3408201418001800162</v>
      </c>
      <c r="C24" t="str">
        <f t="shared" si="1"/>
        <v>34082014180018001</v>
      </c>
      <c r="D24" t="s">
        <v>6023</v>
      </c>
      <c r="E24" s="65">
        <f t="shared" si="3"/>
        <v>0</v>
      </c>
      <c r="F24" s="65" t="str">
        <f>BQ!$F113</f>
        <v>(၈၀ X ၃၀)ပေ(၂)ထပ်</v>
      </c>
      <c r="G24" s="129">
        <f>BQ!$H113</f>
        <v>0</v>
      </c>
      <c r="H24" s="129">
        <f>BQ!$J113</f>
        <v>0</v>
      </c>
    </row>
    <row r="25" spans="1:8" x14ac:dyDescent="0.25">
      <c r="A25">
        <f t="shared" si="2"/>
        <v>63</v>
      </c>
      <c r="B25" t="str">
        <f t="shared" si="0"/>
        <v>3408201418001800163</v>
      </c>
      <c r="C25" t="str">
        <f t="shared" si="1"/>
        <v>34082014180018001</v>
      </c>
      <c r="D25" t="s">
        <v>6023</v>
      </c>
      <c r="E25" s="65">
        <f t="shared" si="3"/>
        <v>0</v>
      </c>
      <c r="F25" s="65" t="str">
        <f>BQ!$F114</f>
        <v>(၉၀ X ၃၀)ပေ(၁)ထပ်</v>
      </c>
      <c r="G25" s="129">
        <f>BQ!$H114</f>
        <v>0</v>
      </c>
      <c r="H25" s="129">
        <f>BQ!$J114</f>
        <v>0</v>
      </c>
    </row>
    <row r="26" spans="1:8" x14ac:dyDescent="0.25">
      <c r="A26">
        <f t="shared" si="2"/>
        <v>64</v>
      </c>
      <c r="B26" t="str">
        <f t="shared" si="0"/>
        <v>3408201418001800164</v>
      </c>
      <c r="C26" t="str">
        <f t="shared" si="1"/>
        <v>34082014180018001</v>
      </c>
      <c r="D26" t="s">
        <v>6023</v>
      </c>
      <c r="E26" s="65">
        <f t="shared" si="3"/>
        <v>0</v>
      </c>
      <c r="F26" s="65" t="str">
        <f>BQ!$F115</f>
        <v>(၉၀ X ၃၀)ပေ(၂)ထပ်</v>
      </c>
      <c r="G26" s="129">
        <f>BQ!$H115</f>
        <v>0</v>
      </c>
      <c r="H26" s="129">
        <f>BQ!$J115</f>
        <v>0</v>
      </c>
    </row>
    <row r="27" spans="1:8" x14ac:dyDescent="0.25">
      <c r="A27">
        <f t="shared" si="2"/>
        <v>65</v>
      </c>
      <c r="B27" t="str">
        <f t="shared" si="0"/>
        <v>3408201418001800165</v>
      </c>
      <c r="C27" t="str">
        <f t="shared" si="1"/>
        <v>34082014180018001</v>
      </c>
      <c r="D27" t="s">
        <v>6023</v>
      </c>
      <c r="E27" s="65">
        <f t="shared" si="3"/>
        <v>0</v>
      </c>
      <c r="F27" s="65" t="e">
        <f>BQ!#REF!</f>
        <v>#REF!</v>
      </c>
      <c r="G27" s="129" t="e">
        <f>BQ!#REF!</f>
        <v>#REF!</v>
      </c>
      <c r="H27" s="129" t="e">
        <f>BQ!#REF!</f>
        <v>#REF!</v>
      </c>
    </row>
    <row r="28" spans="1:8" x14ac:dyDescent="0.25">
      <c r="A28">
        <f t="shared" si="2"/>
        <v>66</v>
      </c>
      <c r="B28" t="str">
        <f t="shared" si="0"/>
        <v>3408201418001800166</v>
      </c>
      <c r="C28" t="str">
        <f t="shared" si="1"/>
        <v>34082014180018001</v>
      </c>
      <c r="D28" t="s">
        <v>6023</v>
      </c>
      <c r="E28" s="65">
        <f t="shared" si="3"/>
        <v>0</v>
      </c>
      <c r="F28" s="65" t="str">
        <f>BQ!$F116</f>
        <v>(၁၀၀ X ၃၀)ပေ(၁)ထပ်</v>
      </c>
      <c r="G28" s="129">
        <f>BQ!$H116</f>
        <v>0</v>
      </c>
      <c r="H28" s="129">
        <f>BQ!$J116</f>
        <v>0</v>
      </c>
    </row>
    <row r="29" spans="1:8" x14ac:dyDescent="0.25">
      <c r="A29">
        <f t="shared" si="2"/>
        <v>67</v>
      </c>
      <c r="B29" t="str">
        <f t="shared" si="0"/>
        <v>3408201418001800167</v>
      </c>
      <c r="C29" t="str">
        <f t="shared" si="1"/>
        <v>34082014180018001</v>
      </c>
      <c r="D29" t="s">
        <v>6023</v>
      </c>
      <c r="E29" s="65">
        <f t="shared" si="3"/>
        <v>0</v>
      </c>
      <c r="F29" s="65" t="str">
        <f>BQ!$F117</f>
        <v>(၁၀၀ X ၃၀)ပေ(၂)ထပ်</v>
      </c>
      <c r="G29" s="129">
        <f>BQ!$H117</f>
        <v>0</v>
      </c>
      <c r="H29" s="129">
        <f>BQ!$J117</f>
        <v>0</v>
      </c>
    </row>
    <row r="30" spans="1:8" x14ac:dyDescent="0.25">
      <c r="A30">
        <f t="shared" si="2"/>
        <v>68</v>
      </c>
      <c r="B30" t="str">
        <f t="shared" si="0"/>
        <v>3408201418001800168</v>
      </c>
      <c r="C30" t="str">
        <f t="shared" si="1"/>
        <v>34082014180018001</v>
      </c>
      <c r="D30" t="s">
        <v>6023</v>
      </c>
      <c r="E30" s="65">
        <f t="shared" si="3"/>
        <v>0</v>
      </c>
      <c r="F30" s="65" t="e">
        <f>BQ!#REF!</f>
        <v>#REF!</v>
      </c>
      <c r="G30" s="129" t="e">
        <f>BQ!#REF!</f>
        <v>#REF!</v>
      </c>
      <c r="H30" s="129" t="e">
        <f>BQ!#REF!</f>
        <v>#REF!</v>
      </c>
    </row>
    <row r="31" spans="1:8" x14ac:dyDescent="0.25">
      <c r="A31">
        <f t="shared" si="2"/>
        <v>69</v>
      </c>
      <c r="B31" t="str">
        <f t="shared" si="0"/>
        <v>3408201418001800169</v>
      </c>
      <c r="C31" t="str">
        <f t="shared" si="1"/>
        <v>34082014180018001</v>
      </c>
      <c r="D31" t="s">
        <v>6023</v>
      </c>
      <c r="E31" s="65">
        <f t="shared" si="3"/>
        <v>0</v>
      </c>
      <c r="F31" s="65" t="e">
        <f>BQ!#REF!</f>
        <v>#REF!</v>
      </c>
      <c r="G31" s="129" t="e">
        <f>BQ!#REF!</f>
        <v>#REF!</v>
      </c>
      <c r="H31" s="129" t="e">
        <f>BQ!#REF!</f>
        <v>#REF!</v>
      </c>
    </row>
    <row r="32" spans="1:8" x14ac:dyDescent="0.25">
      <c r="A32">
        <f t="shared" si="2"/>
        <v>70</v>
      </c>
      <c r="B32" t="str">
        <f t="shared" si="0"/>
        <v>3408201418001800170</v>
      </c>
      <c r="C32" t="str">
        <f t="shared" si="1"/>
        <v>34082014180018001</v>
      </c>
      <c r="D32" t="s">
        <v>6023</v>
      </c>
      <c r="E32" s="65">
        <f t="shared" si="3"/>
        <v>0</v>
      </c>
      <c r="F32" s="65" t="str">
        <f>BQ!$F119</f>
        <v>(၁၂၀ X ၃၀)ပေ(၂)ထပ်</v>
      </c>
      <c r="G32" s="129">
        <f>BQ!$H119</f>
        <v>0</v>
      </c>
      <c r="H32" s="129">
        <f>BQ!$J119</f>
        <v>0</v>
      </c>
    </row>
    <row r="33" spans="1:8" x14ac:dyDescent="0.25">
      <c r="A33">
        <f t="shared" si="2"/>
        <v>71</v>
      </c>
      <c r="B33" t="str">
        <f t="shared" si="0"/>
        <v>3408201418001800171</v>
      </c>
      <c r="C33" t="str">
        <f t="shared" si="1"/>
        <v>34082014180018001</v>
      </c>
      <c r="D33" t="s">
        <v>6023</v>
      </c>
      <c r="E33" s="65">
        <f t="shared" si="3"/>
        <v>0</v>
      </c>
      <c r="F33" s="65">
        <f>BQ!$F122</f>
        <v>0</v>
      </c>
      <c r="G33" s="129">
        <f>BQ!$H122</f>
        <v>0</v>
      </c>
      <c r="H33" s="129">
        <f>BQ!$J122</f>
        <v>0</v>
      </c>
    </row>
    <row r="34" spans="1:8" x14ac:dyDescent="0.25">
      <c r="A34">
        <f t="shared" si="2"/>
        <v>72</v>
      </c>
      <c r="B34" t="str">
        <f t="shared" ref="B34:B58" si="4">SA_4_Aug_ID&amp;A34</f>
        <v>3408201418001800172</v>
      </c>
      <c r="C34" t="str">
        <f t="shared" ref="C34:C58" si="5">SA_4_Aug_ID</f>
        <v>34082014180018001</v>
      </c>
      <c r="D34" t="s">
        <v>6023</v>
      </c>
      <c r="E34" s="65">
        <f t="shared" si="3"/>
        <v>0</v>
      </c>
      <c r="F34" s="65" t="str">
        <f>BQ!$F123</f>
        <v>(၁)ယောက်ထိုင်ခုံ</v>
      </c>
      <c r="G34" s="129">
        <f>BQ!$H123</f>
        <v>0</v>
      </c>
      <c r="H34" s="129">
        <f>BQ!$J123</f>
        <v>0</v>
      </c>
    </row>
    <row r="35" spans="1:8" x14ac:dyDescent="0.25">
      <c r="A35">
        <f t="shared" si="2"/>
        <v>73</v>
      </c>
      <c r="B35" t="str">
        <f t="shared" si="4"/>
        <v>3408201418001800173</v>
      </c>
      <c r="C35" t="str">
        <f t="shared" si="5"/>
        <v>34082014180018001</v>
      </c>
      <c r="D35" t="s">
        <v>6023</v>
      </c>
      <c r="E35" s="65">
        <f t="shared" si="3"/>
        <v>0</v>
      </c>
      <c r="F35" s="65" t="str">
        <f>BQ!$F130</f>
        <v>(၄)ယောက်စာရေးခုံ</v>
      </c>
      <c r="G35" s="129">
        <f>BQ!$H130</f>
        <v>0</v>
      </c>
      <c r="H35" s="129">
        <f>BQ!$J130</f>
        <v>0</v>
      </c>
    </row>
    <row r="36" spans="1:8" x14ac:dyDescent="0.25">
      <c r="A36">
        <f t="shared" si="2"/>
        <v>74</v>
      </c>
      <c r="B36" t="str">
        <f t="shared" si="4"/>
        <v>3408201418001800174</v>
      </c>
      <c r="C36" t="str">
        <f t="shared" si="5"/>
        <v>34082014180018001</v>
      </c>
      <c r="D36" t="s">
        <v>6023</v>
      </c>
      <c r="E36" s="65">
        <f t="shared" si="3"/>
        <v>0</v>
      </c>
      <c r="F36" s="65">
        <f>BQ!$F131</f>
        <v>0</v>
      </c>
      <c r="G36" s="129">
        <f>BQ!$H131</f>
        <v>0</v>
      </c>
      <c r="H36" s="129">
        <f>BQ!$J131</f>
        <v>0</v>
      </c>
    </row>
    <row r="37" spans="1:8" x14ac:dyDescent="0.25">
      <c r="A37">
        <f t="shared" si="2"/>
        <v>75</v>
      </c>
      <c r="B37" t="str">
        <f t="shared" si="4"/>
        <v>3408201418001800175</v>
      </c>
      <c r="C37" t="str">
        <f t="shared" si="5"/>
        <v>34082014180018001</v>
      </c>
      <c r="D37" t="s">
        <v>6023</v>
      </c>
      <c r="E37" s="65">
        <f t="shared" si="3"/>
        <v>0</v>
      </c>
      <c r="F37" s="65">
        <f>BQ!$F133</f>
        <v>0</v>
      </c>
      <c r="G37" s="129">
        <f>BQ!$H133</f>
        <v>0</v>
      </c>
      <c r="H37" s="129">
        <f>BQ!$J133</f>
        <v>0</v>
      </c>
    </row>
    <row r="38" spans="1:8" x14ac:dyDescent="0.25">
      <c r="A38">
        <f t="shared" si="2"/>
        <v>76</v>
      </c>
      <c r="B38" t="str">
        <f t="shared" si="4"/>
        <v>3408201418001800176</v>
      </c>
      <c r="C38" t="str">
        <f t="shared" si="5"/>
        <v>34082014180018001</v>
      </c>
      <c r="D38" t="s">
        <v>6023</v>
      </c>
      <c r="E38" s="65">
        <f t="shared" si="3"/>
        <v>0</v>
      </c>
      <c r="F38" s="65">
        <f>BQ!$F134</f>
        <v>0</v>
      </c>
      <c r="G38" s="129">
        <f>BQ!$H134</f>
        <v>0</v>
      </c>
      <c r="H38" s="129">
        <f>BQ!$J134</f>
        <v>0</v>
      </c>
    </row>
    <row r="39" spans="1:8" x14ac:dyDescent="0.25">
      <c r="A39">
        <f t="shared" si="2"/>
        <v>77</v>
      </c>
      <c r="B39" t="str">
        <f t="shared" si="4"/>
        <v>3408201418001800177</v>
      </c>
      <c r="C39" t="str">
        <f t="shared" si="5"/>
        <v>34082014180018001</v>
      </c>
      <c r="D39" t="s">
        <v>6023</v>
      </c>
      <c r="E39" s="65">
        <f t="shared" si="3"/>
        <v>0</v>
      </c>
      <c r="F39" s="65">
        <f>BQ!$F135</f>
        <v>0</v>
      </c>
      <c r="G39" s="129">
        <f>BQ!$H135</f>
        <v>0</v>
      </c>
      <c r="H39" s="129">
        <f>BQ!$J135</f>
        <v>0</v>
      </c>
    </row>
    <row r="40" spans="1:8" x14ac:dyDescent="0.25">
      <c r="A40">
        <f t="shared" si="2"/>
        <v>78</v>
      </c>
      <c r="B40" t="str">
        <f t="shared" si="4"/>
        <v>3408201418001800178</v>
      </c>
      <c r="C40" t="str">
        <f t="shared" si="5"/>
        <v>34082014180018001</v>
      </c>
      <c r="D40" t="s">
        <v>6023</v>
      </c>
      <c r="E40" s="65">
        <f t="shared" si="3"/>
        <v>0</v>
      </c>
      <c r="F40" s="65">
        <f>BQ!$F136</f>
        <v>0</v>
      </c>
      <c r="G40" s="129">
        <f>BQ!$H136</f>
        <v>0</v>
      </c>
      <c r="H40" s="129">
        <f>BQ!$J136</f>
        <v>0</v>
      </c>
    </row>
    <row r="41" spans="1:8" x14ac:dyDescent="0.25">
      <c r="A41">
        <f t="shared" si="2"/>
        <v>79</v>
      </c>
      <c r="B41" t="str">
        <f t="shared" si="4"/>
        <v>3408201418001800179</v>
      </c>
      <c r="C41" t="str">
        <f t="shared" si="5"/>
        <v>34082014180018001</v>
      </c>
      <c r="D41" t="s">
        <v>6023</v>
      </c>
      <c r="E41" s="65">
        <f t="shared" si="3"/>
        <v>0</v>
      </c>
      <c r="F41" s="65" t="e">
        <f>BQ!#REF!</f>
        <v>#REF!</v>
      </c>
      <c r="G41" s="129" t="e">
        <f>BQ!#REF!</f>
        <v>#REF!</v>
      </c>
      <c r="H41" s="129" t="e">
        <f>BQ!#REF!</f>
        <v>#REF!</v>
      </c>
    </row>
    <row r="42" spans="1:8" x14ac:dyDescent="0.25">
      <c r="A42">
        <f t="shared" si="2"/>
        <v>80</v>
      </c>
      <c r="B42" t="str">
        <f t="shared" si="4"/>
        <v>3408201418001800180</v>
      </c>
      <c r="C42" t="str">
        <f t="shared" si="5"/>
        <v>34082014180018001</v>
      </c>
      <c r="D42" t="s">
        <v>6023</v>
      </c>
      <c r="E42" s="65">
        <f t="shared" si="3"/>
        <v>0</v>
      </c>
      <c r="F42" s="65">
        <f>BQ!$F138</f>
        <v>0</v>
      </c>
      <c r="G42" s="129">
        <f>BQ!$H138</f>
        <v>0</v>
      </c>
      <c r="H42" s="129">
        <f>BQ!$J138</f>
        <v>0</v>
      </c>
    </row>
    <row r="43" spans="1:8" x14ac:dyDescent="0.25">
      <c r="A43">
        <f t="shared" si="2"/>
        <v>81</v>
      </c>
      <c r="B43" t="str">
        <f t="shared" si="4"/>
        <v>3408201418001800181</v>
      </c>
      <c r="C43" t="str">
        <f t="shared" si="5"/>
        <v>34082014180018001</v>
      </c>
      <c r="D43" t="s">
        <v>6023</v>
      </c>
      <c r="E43" s="65">
        <f t="shared" si="3"/>
        <v>0</v>
      </c>
      <c r="F43" s="65">
        <f>BQ!$F139</f>
        <v>0</v>
      </c>
      <c r="G43" s="129">
        <f>BQ!$H139</f>
        <v>0</v>
      </c>
      <c r="H43" s="129">
        <f>BQ!$J139</f>
        <v>0</v>
      </c>
    </row>
    <row r="44" spans="1:8" x14ac:dyDescent="0.25">
      <c r="A44">
        <f t="shared" si="2"/>
        <v>82</v>
      </c>
      <c r="B44" t="str">
        <f t="shared" si="4"/>
        <v>3408201418001800182</v>
      </c>
      <c r="C44" t="str">
        <f t="shared" si="5"/>
        <v>34082014180018001</v>
      </c>
      <c r="D44" t="s">
        <v>6023</v>
      </c>
      <c r="E44" s="65">
        <f t="shared" si="3"/>
        <v>0</v>
      </c>
      <c r="F44" s="65">
        <f>BQ!$F140</f>
        <v>0</v>
      </c>
      <c r="G44" s="129">
        <f>BQ!$H140</f>
        <v>0</v>
      </c>
      <c r="H44" s="129">
        <f>BQ!$J140</f>
        <v>0</v>
      </c>
    </row>
    <row r="45" spans="1:8" x14ac:dyDescent="0.25">
      <c r="A45">
        <f t="shared" si="2"/>
        <v>83</v>
      </c>
      <c r="B45" t="str">
        <f t="shared" si="4"/>
        <v>3408201418001800183</v>
      </c>
      <c r="C45" t="str">
        <f t="shared" si="5"/>
        <v>34082014180018001</v>
      </c>
      <c r="D45" t="s">
        <v>6023</v>
      </c>
      <c r="E45" s="65">
        <f t="shared" si="3"/>
        <v>0</v>
      </c>
      <c r="F45" s="65">
        <f>BQ!$F141</f>
        <v>0</v>
      </c>
      <c r="G45" s="129">
        <f>BQ!$H141</f>
        <v>0</v>
      </c>
      <c r="H45" s="129">
        <f>BQ!$J141</f>
        <v>0</v>
      </c>
    </row>
    <row r="46" spans="1:8" x14ac:dyDescent="0.25">
      <c r="A46">
        <f t="shared" si="2"/>
        <v>84</v>
      </c>
      <c r="B46" t="str">
        <f t="shared" si="4"/>
        <v>3408201418001800184</v>
      </c>
      <c r="C46" t="str">
        <f t="shared" si="5"/>
        <v>34082014180018001</v>
      </c>
      <c r="D46" t="s">
        <v>6023</v>
      </c>
      <c r="E46" s="65">
        <f t="shared" si="3"/>
        <v>0</v>
      </c>
      <c r="F46" s="65">
        <f>BQ!$F142</f>
        <v>0</v>
      </c>
      <c r="G46" s="129">
        <f>BQ!$H142</f>
        <v>0</v>
      </c>
      <c r="H46" s="129">
        <f>BQ!$J142</f>
        <v>0</v>
      </c>
    </row>
    <row r="47" spans="1:8" x14ac:dyDescent="0.25">
      <c r="A47">
        <f t="shared" si="2"/>
        <v>85</v>
      </c>
      <c r="B47" t="str">
        <f t="shared" si="4"/>
        <v>3408201418001800185</v>
      </c>
      <c r="C47" t="str">
        <f t="shared" si="5"/>
        <v>34082014180018001</v>
      </c>
      <c r="D47" t="s">
        <v>6023</v>
      </c>
      <c r="E47" s="65">
        <f t="shared" si="3"/>
        <v>0</v>
      </c>
      <c r="F47" s="65">
        <f>BQ!$F143</f>
        <v>0</v>
      </c>
      <c r="G47" s="129">
        <f>BQ!$H143</f>
        <v>0</v>
      </c>
      <c r="H47" s="129">
        <f>BQ!$J143</f>
        <v>0</v>
      </c>
    </row>
    <row r="48" spans="1:8" x14ac:dyDescent="0.25">
      <c r="A48">
        <f t="shared" si="2"/>
        <v>86</v>
      </c>
      <c r="B48" t="str">
        <f t="shared" si="4"/>
        <v>3408201418001800186</v>
      </c>
      <c r="C48" t="str">
        <f t="shared" si="5"/>
        <v>34082014180018001</v>
      </c>
      <c r="D48" t="s">
        <v>6023</v>
      </c>
      <c r="E48" s="65">
        <f t="shared" si="3"/>
        <v>0</v>
      </c>
      <c r="F48" s="65">
        <f>BQ!$F144</f>
        <v>0</v>
      </c>
      <c r="G48" s="129">
        <f>BQ!$H144</f>
        <v>0</v>
      </c>
      <c r="H48" s="129">
        <f>BQ!$J144</f>
        <v>0</v>
      </c>
    </row>
    <row r="49" spans="1:8" x14ac:dyDescent="0.25">
      <c r="A49">
        <f t="shared" si="2"/>
        <v>87</v>
      </c>
      <c r="B49" t="str">
        <f t="shared" si="4"/>
        <v>3408201418001800187</v>
      </c>
      <c r="C49" t="str">
        <f t="shared" si="5"/>
        <v>34082014180018001</v>
      </c>
      <c r="D49" t="s">
        <v>6023</v>
      </c>
      <c r="E49" s="65">
        <f t="shared" si="3"/>
        <v>0</v>
      </c>
      <c r="F49" s="65">
        <f>BQ!$F145</f>
        <v>0</v>
      </c>
      <c r="G49" s="129">
        <f>BQ!$H145</f>
        <v>0</v>
      </c>
      <c r="H49" s="129">
        <f>BQ!$J145</f>
        <v>0</v>
      </c>
    </row>
    <row r="50" spans="1:8" x14ac:dyDescent="0.25">
      <c r="A50">
        <f t="shared" si="2"/>
        <v>88</v>
      </c>
      <c r="B50" t="str">
        <f t="shared" si="4"/>
        <v>3408201418001800188</v>
      </c>
      <c r="C50" t="str">
        <f t="shared" si="5"/>
        <v>34082014180018001</v>
      </c>
      <c r="D50" t="s">
        <v>6023</v>
      </c>
      <c r="E50" s="65">
        <f t="shared" si="3"/>
        <v>0</v>
      </c>
      <c r="F50" s="65">
        <f>BQ!$F146</f>
        <v>0</v>
      </c>
      <c r="G50" s="129">
        <f>BQ!$G146</f>
        <v>0</v>
      </c>
      <c r="H50" s="129">
        <f>BQ!$J146</f>
        <v>0</v>
      </c>
    </row>
    <row r="51" spans="1:8" x14ac:dyDescent="0.25">
      <c r="A51">
        <f t="shared" si="2"/>
        <v>89</v>
      </c>
      <c r="B51" t="str">
        <f t="shared" si="4"/>
        <v>3408201418001800189</v>
      </c>
      <c r="C51" t="str">
        <f t="shared" si="5"/>
        <v>34082014180018001</v>
      </c>
      <c r="D51" t="s">
        <v>6023</v>
      </c>
      <c r="E51" s="65">
        <f t="shared" si="3"/>
        <v>0</v>
      </c>
      <c r="F51" s="65">
        <f>BQ!$F147</f>
        <v>0</v>
      </c>
      <c r="G51" s="129">
        <f>BQ!$G147</f>
        <v>0</v>
      </c>
      <c r="H51" s="129">
        <f>BQ!$J147</f>
        <v>2019075</v>
      </c>
    </row>
    <row r="52" spans="1:8" x14ac:dyDescent="0.25">
      <c r="A52">
        <f t="shared" si="2"/>
        <v>90</v>
      </c>
      <c r="B52" t="str">
        <f t="shared" si="4"/>
        <v>3408201418001800190</v>
      </c>
      <c r="C52" t="str">
        <f t="shared" si="5"/>
        <v>34082014180018001</v>
      </c>
      <c r="D52" t="s">
        <v>6023</v>
      </c>
      <c r="E52" s="65">
        <f t="shared" si="3"/>
        <v>0</v>
      </c>
      <c r="F52" s="65">
        <f>BQ!$F148</f>
        <v>0</v>
      </c>
      <c r="G52" s="129">
        <f>BQ!$G148</f>
        <v>0</v>
      </c>
      <c r="H52" s="129">
        <f>BQ!$H148</f>
        <v>0</v>
      </c>
    </row>
    <row r="53" spans="1:8" x14ac:dyDescent="0.25">
      <c r="A53">
        <f t="shared" si="2"/>
        <v>91</v>
      </c>
      <c r="B53" t="str">
        <f t="shared" si="4"/>
        <v>3408201418001800191</v>
      </c>
      <c r="C53" t="str">
        <f t="shared" si="5"/>
        <v>34082014180018001</v>
      </c>
      <c r="D53" t="s">
        <v>6023</v>
      </c>
      <c r="E53" s="65">
        <f t="shared" si="3"/>
        <v>0</v>
      </c>
      <c r="F53" s="65">
        <f>BQ!$F149</f>
        <v>0</v>
      </c>
      <c r="G53" s="129">
        <f>BQ!$G149</f>
        <v>0</v>
      </c>
      <c r="H53" s="129">
        <f>BQ!$H149</f>
        <v>0</v>
      </c>
    </row>
    <row r="54" spans="1:8" x14ac:dyDescent="0.25">
      <c r="A54">
        <f t="shared" si="2"/>
        <v>92</v>
      </c>
      <c r="B54" t="str">
        <f t="shared" si="4"/>
        <v>3408201418001800192</v>
      </c>
      <c r="C54" t="str">
        <f t="shared" si="5"/>
        <v>34082014180018001</v>
      </c>
      <c r="D54" t="s">
        <v>6023</v>
      </c>
      <c r="E54" s="65">
        <f t="shared" si="3"/>
        <v>0</v>
      </c>
      <c r="F54" s="65">
        <f>BQ!$F150</f>
        <v>0</v>
      </c>
      <c r="G54" s="129">
        <f>BQ!$G150</f>
        <v>0</v>
      </c>
      <c r="H54" s="129" t="e">
        <f>BQ!#REF!</f>
        <v>#REF!</v>
      </c>
    </row>
    <row r="55" spans="1:8" x14ac:dyDescent="0.25">
      <c r="A55">
        <f t="shared" si="2"/>
        <v>93</v>
      </c>
      <c r="B55" t="str">
        <f t="shared" si="4"/>
        <v>3408201418001800193</v>
      </c>
      <c r="C55" t="str">
        <f t="shared" si="5"/>
        <v>34082014180018001</v>
      </c>
      <c r="D55" t="s">
        <v>6023</v>
      </c>
      <c r="E55" s="65">
        <f t="shared" si="3"/>
        <v>0</v>
      </c>
      <c r="F55" s="65">
        <f>BQ!$F151</f>
        <v>0</v>
      </c>
      <c r="G55" s="129">
        <f>BQ!$G151</f>
        <v>0</v>
      </c>
      <c r="H55" s="129" t="str">
        <f>BQ!$M5</f>
        <v>Paper Form Signed By</v>
      </c>
    </row>
    <row r="56" spans="1:8" x14ac:dyDescent="0.25">
      <c r="A56">
        <f t="shared" si="2"/>
        <v>94</v>
      </c>
      <c r="B56" t="str">
        <f t="shared" si="4"/>
        <v>3408201418001800194</v>
      </c>
      <c r="C56" t="str">
        <f t="shared" si="5"/>
        <v>34082014180018001</v>
      </c>
      <c r="D56" t="s">
        <v>6023</v>
      </c>
      <c r="E56" s="65">
        <f t="shared" si="3"/>
        <v>0</v>
      </c>
      <c r="F56" s="65">
        <f>BQ!$F152</f>
        <v>0</v>
      </c>
      <c r="G56" s="129">
        <f>BQ!$G152</f>
        <v>0</v>
      </c>
      <c r="H56" s="129" t="str">
        <f>BQ!$M7</f>
        <v>Name</v>
      </c>
    </row>
    <row r="57" spans="1:8" x14ac:dyDescent="0.25">
      <c r="A57">
        <f t="shared" si="2"/>
        <v>95</v>
      </c>
      <c r="B57" t="str">
        <f t="shared" si="4"/>
        <v>3408201418001800195</v>
      </c>
      <c r="C57" t="str">
        <f t="shared" si="5"/>
        <v>34082014180018001</v>
      </c>
      <c r="D57" t="s">
        <v>6023</v>
      </c>
      <c r="E57" s="65">
        <f t="shared" si="3"/>
        <v>0</v>
      </c>
      <c r="F57" s="65">
        <f>BQ!$F153</f>
        <v>0</v>
      </c>
      <c r="G57" s="129">
        <f>BQ!$G153</f>
        <v>0</v>
      </c>
      <c r="H57" s="129" t="str">
        <f>BQ!$M9</f>
        <v>Office Post</v>
      </c>
    </row>
    <row r="58" spans="1:8" x14ac:dyDescent="0.25">
      <c r="A58">
        <f t="shared" si="2"/>
        <v>96</v>
      </c>
      <c r="B58" t="str">
        <f t="shared" si="4"/>
        <v>3408201418001800196</v>
      </c>
      <c r="C58" t="str">
        <f t="shared" si="5"/>
        <v>34082014180018001</v>
      </c>
      <c r="D58" t="s">
        <v>6023</v>
      </c>
      <c r="E58" s="65">
        <f t="shared" si="3"/>
        <v>0</v>
      </c>
      <c r="F58" s="65">
        <f>BQ!$F154</f>
        <v>0</v>
      </c>
      <c r="G58" s="129">
        <f>BQ!$G154</f>
        <v>0</v>
      </c>
      <c r="H58" s="129" t="str">
        <f>BQ!$M10</f>
        <v>Signed Date (DD/MM/YYYY)</v>
      </c>
    </row>
    <row r="62" spans="1:8" x14ac:dyDescent="0.25">
      <c r="A62">
        <f>LEN($A$2)</f>
        <v>2</v>
      </c>
      <c r="B62">
        <f>LEN($B$2)</f>
        <v>19</v>
      </c>
      <c r="C62">
        <f>LEN($C$2)</f>
        <v>17</v>
      </c>
      <c r="D62">
        <f>LEN($D$2)</f>
        <v>8</v>
      </c>
      <c r="E62">
        <f>LEN($E$2)</f>
        <v>1</v>
      </c>
      <c r="F62">
        <f>LEN($F$2)</f>
        <v>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F5"/>
  <sheetViews>
    <sheetView showGridLines="0" showRowColHeaders="0" workbookViewId="0">
      <selection activeCell="D19" sqref="D19:F19"/>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5988</v>
      </c>
      <c r="B1" s="1" t="s">
        <v>4173</v>
      </c>
      <c r="C1" s="1" t="s">
        <v>4174</v>
      </c>
      <c r="D1" s="44" t="s">
        <v>4175</v>
      </c>
    </row>
    <row r="2" spans="1:6" ht="16.5" x14ac:dyDescent="0.25">
      <c r="A2" t="str">
        <f>SA_4_Aug_ID</f>
        <v>34082014180018001</v>
      </c>
      <c r="B2" s="65" t="str">
        <f>CLEAN(BQ!N7)</f>
        <v>ငွေဝင်း</v>
      </c>
      <c r="C2" s="46">
        <f>FormPost_34_Aug</f>
        <v>7</v>
      </c>
      <c r="D2" s="92">
        <f>BQ!N10</f>
        <v>41768</v>
      </c>
    </row>
    <row r="5" spans="1:6" x14ac:dyDescent="0.25">
      <c r="A5">
        <f>LEN($A$2)</f>
        <v>17</v>
      </c>
      <c r="B5">
        <f>LEN($B$2)</f>
        <v>7</v>
      </c>
      <c r="C5">
        <f>LEN($C$2)</f>
        <v>1</v>
      </c>
      <c r="D5">
        <f>LEN($D$2)</f>
        <v>5</v>
      </c>
      <c r="E5">
        <f>LEN($E$2)</f>
        <v>0</v>
      </c>
      <c r="F5">
        <f>LEN($F$2)</f>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F5"/>
  <sheetViews>
    <sheetView showGridLines="0" showRowColHeaders="0" workbookViewId="0">
      <selection activeCell="D19" sqref="D19:F19"/>
    </sheetView>
  </sheetViews>
  <sheetFormatPr defaultRowHeight="15" x14ac:dyDescent="0.25"/>
  <cols>
    <col min="1" max="1" width="19.28515625" bestFit="1" customWidth="1"/>
    <col min="2" max="2" width="17.28515625" bestFit="1" customWidth="1"/>
    <col min="3" max="3" width="14.5703125" bestFit="1" customWidth="1"/>
  </cols>
  <sheetData>
    <row r="1" spans="1:6" s="2" customFormat="1" x14ac:dyDescent="0.25">
      <c r="A1" s="1" t="s">
        <v>5988</v>
      </c>
      <c r="B1" s="1" t="s">
        <v>5930</v>
      </c>
      <c r="C1" s="1" t="s">
        <v>6003</v>
      </c>
    </row>
    <row r="2" spans="1:6" x14ac:dyDescent="0.25">
      <c r="A2" t="str">
        <f>"34"  &amp; C2 &amp; AcademicYear_ID&amp; "" &amp; TSIndex_SchoolID</f>
        <v>34112014180018001</v>
      </c>
      <c r="B2" t="str">
        <f>CLEAN(SchoolAY_Info_ID)</f>
        <v>30201411008018001</v>
      </c>
      <c r="C2" s="165">
        <v>11</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F16"/>
  <sheetViews>
    <sheetView showGridLines="0" showRowColHeaders="0" workbookViewId="0">
      <selection activeCell="K9" sqref="K9"/>
    </sheetView>
  </sheetViews>
  <sheetFormatPr defaultRowHeight="15" x14ac:dyDescent="0.25"/>
  <cols>
    <col min="2" max="2" width="21.42578125" bestFit="1" customWidth="1"/>
    <col min="3" max="3" width="19.28515625" bestFit="1" customWidth="1"/>
    <col min="4" max="4" width="14" bestFit="1" customWidth="1"/>
    <col min="5" max="5" width="8.42578125" bestFit="1" customWidth="1"/>
    <col min="6" max="6" width="22" bestFit="1" customWidth="1"/>
  </cols>
  <sheetData>
    <row r="1" spans="1:6" s="2" customFormat="1" x14ac:dyDescent="0.25">
      <c r="B1" s="1" t="s">
        <v>6007</v>
      </c>
      <c r="C1" s="1" t="s">
        <v>5988</v>
      </c>
      <c r="D1" s="1" t="s">
        <v>6016</v>
      </c>
      <c r="E1" s="1" t="s">
        <v>6008</v>
      </c>
      <c r="F1" s="1" t="s">
        <v>6009</v>
      </c>
    </row>
    <row r="2" spans="1:6" x14ac:dyDescent="0.25">
      <c r="A2">
        <v>1</v>
      </c>
      <c r="B2" t="str">
        <f t="shared" ref="B2:B13" si="0">SA_4_Nov_ID &amp;A2</f>
        <v>341120141800180011</v>
      </c>
      <c r="C2" t="str">
        <f t="shared" ref="C2:C13" si="1">SA_4_Nov_ID</f>
        <v>34112014180018001</v>
      </c>
      <c r="D2">
        <v>1</v>
      </c>
      <c r="E2" s="129" t="e">
        <f>#REF!</f>
        <v>#REF!</v>
      </c>
      <c r="F2" s="129" t="e">
        <f>#REF!</f>
        <v>#REF!</v>
      </c>
    </row>
    <row r="3" spans="1:6" x14ac:dyDescent="0.25">
      <c r="A3">
        <v>2</v>
      </c>
      <c r="B3" t="str">
        <f t="shared" si="0"/>
        <v>341120141800180012</v>
      </c>
      <c r="C3" t="str">
        <f t="shared" si="1"/>
        <v>34112014180018001</v>
      </c>
      <c r="D3">
        <v>2</v>
      </c>
      <c r="E3" s="129" t="e">
        <f>#REF!</f>
        <v>#REF!</v>
      </c>
      <c r="F3" s="129" t="e">
        <f>#REF!</f>
        <v>#REF!</v>
      </c>
    </row>
    <row r="4" spans="1:6" x14ac:dyDescent="0.25">
      <c r="A4">
        <v>3</v>
      </c>
      <c r="B4" t="str">
        <f t="shared" si="0"/>
        <v>341120141800180013</v>
      </c>
      <c r="C4" t="str">
        <f t="shared" si="1"/>
        <v>34112014180018001</v>
      </c>
      <c r="D4">
        <v>3</v>
      </c>
      <c r="E4" s="129" t="e">
        <f>#REF!</f>
        <v>#REF!</v>
      </c>
      <c r="F4" s="129" t="e">
        <f>#REF!</f>
        <v>#REF!</v>
      </c>
    </row>
    <row r="5" spans="1:6" x14ac:dyDescent="0.25">
      <c r="A5">
        <v>4</v>
      </c>
      <c r="B5" t="str">
        <f t="shared" si="0"/>
        <v>341120141800180014</v>
      </c>
      <c r="C5" t="str">
        <f t="shared" si="1"/>
        <v>34112014180018001</v>
      </c>
      <c r="D5">
        <v>4</v>
      </c>
      <c r="E5" s="129" t="e">
        <f>#REF!</f>
        <v>#REF!</v>
      </c>
      <c r="F5" s="129" t="e">
        <f>#REF!</f>
        <v>#REF!</v>
      </c>
    </row>
    <row r="6" spans="1:6" x14ac:dyDescent="0.25">
      <c r="A6">
        <v>5</v>
      </c>
      <c r="B6" t="str">
        <f t="shared" si="0"/>
        <v>341120141800180015</v>
      </c>
      <c r="C6" t="str">
        <f t="shared" si="1"/>
        <v>34112014180018001</v>
      </c>
      <c r="D6">
        <v>5</v>
      </c>
      <c r="E6" s="129" t="e">
        <f>#REF!</f>
        <v>#REF!</v>
      </c>
      <c r="F6" s="129" t="e">
        <f>#REF!</f>
        <v>#REF!</v>
      </c>
    </row>
    <row r="7" spans="1:6" x14ac:dyDescent="0.25">
      <c r="A7" s="130">
        <v>6</v>
      </c>
      <c r="B7" s="130" t="str">
        <f t="shared" si="0"/>
        <v>341120141800180016</v>
      </c>
      <c r="C7" s="130" t="str">
        <f t="shared" si="1"/>
        <v>34112014180018001</v>
      </c>
      <c r="D7" s="130">
        <v>6</v>
      </c>
      <c r="E7" s="131" t="e">
        <f>#REF!</f>
        <v>#REF!</v>
      </c>
      <c r="F7" s="131" t="e">
        <f>#REF!</f>
        <v>#REF!</v>
      </c>
    </row>
    <row r="8" spans="1:6" x14ac:dyDescent="0.25">
      <c r="A8">
        <v>7</v>
      </c>
      <c r="B8" t="str">
        <f t="shared" si="0"/>
        <v>341120141800180017</v>
      </c>
      <c r="C8" t="str">
        <f t="shared" si="1"/>
        <v>34112014180018001</v>
      </c>
      <c r="D8">
        <v>7</v>
      </c>
      <c r="E8" s="129" t="e">
        <f>#REF!</f>
        <v>#REF!</v>
      </c>
      <c r="F8" s="129" t="e">
        <f>#REF!</f>
        <v>#REF!</v>
      </c>
    </row>
    <row r="9" spans="1:6" x14ac:dyDescent="0.25">
      <c r="A9">
        <v>8</v>
      </c>
      <c r="B9" t="str">
        <f t="shared" si="0"/>
        <v>341120141800180018</v>
      </c>
      <c r="C9" t="str">
        <f t="shared" si="1"/>
        <v>34112014180018001</v>
      </c>
      <c r="D9">
        <v>8</v>
      </c>
      <c r="E9" s="129" t="e">
        <f>#REF!</f>
        <v>#REF!</v>
      </c>
      <c r="F9" s="129" t="e">
        <f>#REF!</f>
        <v>#REF!</v>
      </c>
    </row>
    <row r="10" spans="1:6" x14ac:dyDescent="0.25">
      <c r="A10">
        <v>9</v>
      </c>
      <c r="B10" t="str">
        <f t="shared" si="0"/>
        <v>341120141800180019</v>
      </c>
      <c r="C10" t="str">
        <f t="shared" si="1"/>
        <v>34112014180018001</v>
      </c>
      <c r="D10">
        <v>9</v>
      </c>
      <c r="E10" s="129" t="e">
        <f>#REF!</f>
        <v>#REF!</v>
      </c>
      <c r="F10" s="129" t="e">
        <f>#REF!</f>
        <v>#REF!</v>
      </c>
    </row>
    <row r="11" spans="1:6" x14ac:dyDescent="0.25">
      <c r="A11">
        <v>10</v>
      </c>
      <c r="B11" t="str">
        <f t="shared" si="0"/>
        <v>3411201418001800110</v>
      </c>
      <c r="C11" t="str">
        <f t="shared" si="1"/>
        <v>34112014180018001</v>
      </c>
      <c r="D11">
        <v>10</v>
      </c>
      <c r="E11" s="129" t="e">
        <f>#REF!</f>
        <v>#REF!</v>
      </c>
      <c r="F11" s="129" t="e">
        <f>#REF!</f>
        <v>#REF!</v>
      </c>
    </row>
    <row r="12" spans="1:6" x14ac:dyDescent="0.25">
      <c r="A12">
        <v>11</v>
      </c>
      <c r="B12" t="str">
        <f t="shared" si="0"/>
        <v>3411201418001800111</v>
      </c>
      <c r="C12" t="str">
        <f t="shared" si="1"/>
        <v>34112014180018001</v>
      </c>
      <c r="D12">
        <v>11</v>
      </c>
      <c r="E12" s="129" t="e">
        <f>#REF!</f>
        <v>#REF!</v>
      </c>
      <c r="F12" s="129" t="e">
        <f>#REF!</f>
        <v>#REF!</v>
      </c>
    </row>
    <row r="13" spans="1:6" x14ac:dyDescent="0.25">
      <c r="A13">
        <v>12</v>
      </c>
      <c r="B13" t="str">
        <f t="shared" si="0"/>
        <v>3411201418001800112</v>
      </c>
      <c r="C13" t="str">
        <f t="shared" si="1"/>
        <v>34112014180018001</v>
      </c>
      <c r="D13">
        <v>12</v>
      </c>
      <c r="E13" s="129" t="e">
        <f>#REF!</f>
        <v>#REF!</v>
      </c>
      <c r="F13" s="129" t="e">
        <f>#REF!</f>
        <v>#REF!</v>
      </c>
    </row>
    <row r="16" spans="1:6" x14ac:dyDescent="0.25">
      <c r="A16">
        <f>LEN($A$2)</f>
        <v>1</v>
      </c>
      <c r="B16">
        <f>LEN($B$2)</f>
        <v>18</v>
      </c>
      <c r="C16">
        <f>LEN($C$2)</f>
        <v>17</v>
      </c>
      <c r="D16">
        <f>LEN($D$2)</f>
        <v>1</v>
      </c>
      <c r="E16" t="e">
        <f>LEN($E$2)</f>
        <v>#REF!</v>
      </c>
      <c r="F16" t="e">
        <f>LEN($F$2)</f>
        <v>#REF!</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2"/>
  <dimension ref="A1:H62"/>
  <sheetViews>
    <sheetView showGridLines="0" workbookViewId="0">
      <selection activeCell="F5" sqref="F5"/>
    </sheetView>
  </sheetViews>
  <sheetFormatPr defaultRowHeight="15" x14ac:dyDescent="0.25"/>
  <cols>
    <col min="2" max="2" width="30.85546875" bestFit="1" customWidth="1"/>
    <col min="3" max="3" width="19.28515625" bestFit="1" customWidth="1"/>
    <col min="4" max="4" width="19.28515625" customWidth="1"/>
    <col min="5" max="5" width="18.85546875" bestFit="1" customWidth="1"/>
    <col min="6" max="6" width="22.42578125" bestFit="1" customWidth="1"/>
    <col min="7" max="7" width="22.42578125" customWidth="1"/>
    <col min="8" max="8" width="24.7109375" bestFit="1" customWidth="1"/>
  </cols>
  <sheetData>
    <row r="1" spans="1:8" s="2" customFormat="1" x14ac:dyDescent="0.25">
      <c r="A1" s="2" t="s">
        <v>6002</v>
      </c>
      <c r="B1" s="1" t="s">
        <v>6022</v>
      </c>
      <c r="C1" s="1" t="s">
        <v>5988</v>
      </c>
      <c r="D1" s="1" t="s">
        <v>6021</v>
      </c>
      <c r="E1" s="1" t="s">
        <v>6017</v>
      </c>
      <c r="F1" s="1" t="s">
        <v>6018</v>
      </c>
      <c r="G1" s="1" t="s">
        <v>6019</v>
      </c>
      <c r="H1" s="1" t="s">
        <v>6020</v>
      </c>
    </row>
    <row r="2" spans="1:8" x14ac:dyDescent="0.25">
      <c r="A2">
        <v>40</v>
      </c>
      <c r="B2" t="str">
        <f t="shared" ref="B2:B33" si="0">SA_4_Nov_ID&amp;A2</f>
        <v>3411201418001800140</v>
      </c>
      <c r="C2" t="str">
        <f t="shared" ref="C2:C33" si="1">SA_4_Nov_ID</f>
        <v>34112014180018001</v>
      </c>
      <c r="D2" t="s">
        <v>5965</v>
      </c>
      <c r="E2" s="45" t="e">
        <f>#REF!</f>
        <v>#REF!</v>
      </c>
      <c r="F2" s="65" t="e">
        <f>#REF!</f>
        <v>#REF!</v>
      </c>
      <c r="G2" s="129" t="e">
        <f>#REF!</f>
        <v>#REF!</v>
      </c>
      <c r="H2" s="129" t="e">
        <f>#REF!</f>
        <v>#REF!</v>
      </c>
    </row>
    <row r="3" spans="1:8" x14ac:dyDescent="0.25">
      <c r="A3">
        <f>$A2+1</f>
        <v>41</v>
      </c>
      <c r="B3" t="str">
        <f t="shared" si="0"/>
        <v>3411201418001800141</v>
      </c>
      <c r="C3" t="str">
        <f t="shared" si="1"/>
        <v>34112014180018001</v>
      </c>
      <c r="D3" t="s">
        <v>5965</v>
      </c>
      <c r="E3" s="45" t="e">
        <f>#REF!</f>
        <v>#REF!</v>
      </c>
      <c r="F3" s="65" t="e">
        <f>#REF!</f>
        <v>#REF!</v>
      </c>
      <c r="G3" s="129" t="e">
        <f>#REF!</f>
        <v>#REF!</v>
      </c>
      <c r="H3" s="129" t="e">
        <f>#REF!</f>
        <v>#REF!</v>
      </c>
    </row>
    <row r="4" spans="1:8" x14ac:dyDescent="0.25">
      <c r="A4">
        <f t="shared" ref="A4:A58" si="2">$A3+1</f>
        <v>42</v>
      </c>
      <c r="B4" t="str">
        <f t="shared" si="0"/>
        <v>3411201418001800142</v>
      </c>
      <c r="C4" t="str">
        <f t="shared" si="1"/>
        <v>34112014180018001</v>
      </c>
      <c r="D4" t="s">
        <v>5965</v>
      </c>
      <c r="E4" s="45" t="e">
        <f>#REF!</f>
        <v>#REF!</v>
      </c>
      <c r="F4" s="65" t="e">
        <f>#REF!</f>
        <v>#REF!</v>
      </c>
      <c r="G4" s="129" t="e">
        <f>#REF!</f>
        <v>#REF!</v>
      </c>
      <c r="H4" s="129" t="e">
        <f>#REF!</f>
        <v>#REF!</v>
      </c>
    </row>
    <row r="5" spans="1:8" x14ac:dyDescent="0.25">
      <c r="A5">
        <f t="shared" si="2"/>
        <v>43</v>
      </c>
      <c r="B5" t="str">
        <f t="shared" si="0"/>
        <v>3411201418001800143</v>
      </c>
      <c r="C5" t="str">
        <f t="shared" si="1"/>
        <v>34112014180018001</v>
      </c>
      <c r="D5" t="s">
        <v>5965</v>
      </c>
      <c r="E5" s="45" t="e">
        <f>#REF!</f>
        <v>#REF!</v>
      </c>
      <c r="F5" s="65" t="e">
        <f>#REF!</f>
        <v>#REF!</v>
      </c>
      <c r="G5" s="129" t="e">
        <f>#REF!</f>
        <v>#REF!</v>
      </c>
      <c r="H5" s="129" t="e">
        <f>#REF!</f>
        <v>#REF!</v>
      </c>
    </row>
    <row r="6" spans="1:8" x14ac:dyDescent="0.25">
      <c r="A6">
        <f t="shared" si="2"/>
        <v>44</v>
      </c>
      <c r="B6" t="str">
        <f t="shared" si="0"/>
        <v>3411201418001800144</v>
      </c>
      <c r="C6" t="str">
        <f t="shared" si="1"/>
        <v>34112014180018001</v>
      </c>
      <c r="D6" t="s">
        <v>5965</v>
      </c>
      <c r="E6" s="45" t="e">
        <f>#REF!</f>
        <v>#REF!</v>
      </c>
      <c r="F6" s="65" t="e">
        <f>#REF!</f>
        <v>#REF!</v>
      </c>
      <c r="G6" s="129" t="e">
        <f>#REF!</f>
        <v>#REF!</v>
      </c>
      <c r="H6" s="129" t="e">
        <f>#REF!</f>
        <v>#REF!</v>
      </c>
    </row>
    <row r="7" spans="1:8" x14ac:dyDescent="0.25">
      <c r="A7">
        <f t="shared" si="2"/>
        <v>45</v>
      </c>
      <c r="B7" t="str">
        <f t="shared" si="0"/>
        <v>3411201418001800145</v>
      </c>
      <c r="C7" s="132" t="str">
        <f t="shared" si="1"/>
        <v>34112014180018001</v>
      </c>
      <c r="D7" t="s">
        <v>5965</v>
      </c>
      <c r="E7" s="45" t="e">
        <f>#REF!</f>
        <v>#REF!</v>
      </c>
      <c r="F7" s="65" t="e">
        <f>#REF!</f>
        <v>#REF!</v>
      </c>
      <c r="G7" s="129" t="e">
        <f>#REF!</f>
        <v>#REF!</v>
      </c>
      <c r="H7" s="129" t="e">
        <f>#REF!</f>
        <v>#REF!</v>
      </c>
    </row>
    <row r="8" spans="1:8" x14ac:dyDescent="0.25">
      <c r="A8">
        <f t="shared" si="2"/>
        <v>46</v>
      </c>
      <c r="B8" t="str">
        <f t="shared" si="0"/>
        <v>3411201418001800146</v>
      </c>
      <c r="C8" t="str">
        <f t="shared" si="1"/>
        <v>34112014180018001</v>
      </c>
      <c r="D8" t="s">
        <v>5965</v>
      </c>
      <c r="E8" s="45" t="e">
        <f>#REF!</f>
        <v>#REF!</v>
      </c>
      <c r="F8" s="65" t="e">
        <f>#REF!</f>
        <v>#REF!</v>
      </c>
      <c r="G8" s="129" t="e">
        <f>#REF!</f>
        <v>#REF!</v>
      </c>
      <c r="H8" s="129" t="e">
        <f>#REF!</f>
        <v>#REF!</v>
      </c>
    </row>
    <row r="9" spans="1:8" x14ac:dyDescent="0.25">
      <c r="A9">
        <f t="shared" si="2"/>
        <v>47</v>
      </c>
      <c r="B9" t="str">
        <f t="shared" si="0"/>
        <v>3411201418001800147</v>
      </c>
      <c r="C9" t="str">
        <f t="shared" si="1"/>
        <v>34112014180018001</v>
      </c>
      <c r="D9" t="s">
        <v>5965</v>
      </c>
      <c r="E9" s="45" t="e">
        <f>#REF!</f>
        <v>#REF!</v>
      </c>
      <c r="F9" s="65" t="e">
        <f>#REF!</f>
        <v>#REF!</v>
      </c>
      <c r="G9" s="129" t="e">
        <f>#REF!</f>
        <v>#REF!</v>
      </c>
      <c r="H9" s="129" t="e">
        <f>#REF!</f>
        <v>#REF!</v>
      </c>
    </row>
    <row r="10" spans="1:8" x14ac:dyDescent="0.25">
      <c r="A10">
        <f t="shared" si="2"/>
        <v>48</v>
      </c>
      <c r="B10" t="str">
        <f t="shared" si="0"/>
        <v>3411201418001800148</v>
      </c>
      <c r="C10" t="str">
        <f t="shared" si="1"/>
        <v>34112014180018001</v>
      </c>
      <c r="D10" t="s">
        <v>5965</v>
      </c>
      <c r="E10" s="45" t="e">
        <f>#REF!</f>
        <v>#REF!</v>
      </c>
      <c r="F10" s="65" t="e">
        <f>#REF!</f>
        <v>#REF!</v>
      </c>
      <c r="G10" s="129" t="e">
        <f>#REF!</f>
        <v>#REF!</v>
      </c>
      <c r="H10" s="129" t="e">
        <f>#REF!</f>
        <v>#REF!</v>
      </c>
    </row>
    <row r="11" spans="1:8" x14ac:dyDescent="0.25">
      <c r="A11">
        <f t="shared" si="2"/>
        <v>49</v>
      </c>
      <c r="B11" t="str">
        <f t="shared" si="0"/>
        <v>3411201418001800149</v>
      </c>
      <c r="C11" t="str">
        <f t="shared" si="1"/>
        <v>34112014180018001</v>
      </c>
      <c r="D11" t="s">
        <v>5965</v>
      </c>
      <c r="E11" s="45" t="e">
        <f>#REF!</f>
        <v>#REF!</v>
      </c>
      <c r="F11" s="65" t="e">
        <f>#REF!</f>
        <v>#REF!</v>
      </c>
      <c r="G11" s="129" t="e">
        <f>#REF!</f>
        <v>#REF!</v>
      </c>
      <c r="H11" s="129" t="e">
        <f>#REF!</f>
        <v>#REF!</v>
      </c>
    </row>
    <row r="12" spans="1:8" x14ac:dyDescent="0.25">
      <c r="A12">
        <f t="shared" si="2"/>
        <v>50</v>
      </c>
      <c r="B12" t="str">
        <f t="shared" si="0"/>
        <v>3411201418001800150</v>
      </c>
      <c r="C12" t="str">
        <f t="shared" si="1"/>
        <v>34112014180018001</v>
      </c>
      <c r="D12" t="s">
        <v>5965</v>
      </c>
      <c r="E12" s="45" t="e">
        <f>#REF!</f>
        <v>#REF!</v>
      </c>
      <c r="F12" s="65" t="e">
        <f>#REF!</f>
        <v>#REF!</v>
      </c>
      <c r="G12" s="129" t="e">
        <f>#REF!</f>
        <v>#REF!</v>
      </c>
      <c r="H12" s="129" t="e">
        <f>#REF!</f>
        <v>#REF!</v>
      </c>
    </row>
    <row r="13" spans="1:8" x14ac:dyDescent="0.25">
      <c r="A13">
        <f t="shared" si="2"/>
        <v>51</v>
      </c>
      <c r="B13" t="str">
        <f t="shared" si="0"/>
        <v>3411201418001800151</v>
      </c>
      <c r="C13" t="str">
        <f t="shared" si="1"/>
        <v>34112014180018001</v>
      </c>
      <c r="D13" t="s">
        <v>5965</v>
      </c>
      <c r="E13" s="45" t="e">
        <f>#REF!</f>
        <v>#REF!</v>
      </c>
      <c r="F13" s="65" t="e">
        <f>#REF!</f>
        <v>#REF!</v>
      </c>
      <c r="G13" s="129" t="e">
        <f>#REF!</f>
        <v>#REF!</v>
      </c>
      <c r="H13" s="129" t="e">
        <f>#REF!</f>
        <v>#REF!</v>
      </c>
    </row>
    <row r="14" spans="1:8" x14ac:dyDescent="0.25">
      <c r="A14">
        <f t="shared" si="2"/>
        <v>52</v>
      </c>
      <c r="B14" t="str">
        <f t="shared" si="0"/>
        <v>3411201418001800152</v>
      </c>
      <c r="C14" t="str">
        <f t="shared" si="1"/>
        <v>34112014180018001</v>
      </c>
      <c r="D14" t="s">
        <v>5965</v>
      </c>
      <c r="E14" s="45" t="e">
        <f>#REF!</f>
        <v>#REF!</v>
      </c>
      <c r="F14" s="65" t="e">
        <f>#REF!</f>
        <v>#REF!</v>
      </c>
      <c r="G14" s="129" t="e">
        <f>#REF!</f>
        <v>#REF!</v>
      </c>
      <c r="H14" s="129" t="e">
        <f>#REF!</f>
        <v>#REF!</v>
      </c>
    </row>
    <row r="15" spans="1:8" x14ac:dyDescent="0.25">
      <c r="A15">
        <f t="shared" si="2"/>
        <v>53</v>
      </c>
      <c r="B15" t="str">
        <f t="shared" si="0"/>
        <v>3411201418001800153</v>
      </c>
      <c r="C15" t="str">
        <f t="shared" si="1"/>
        <v>34112014180018001</v>
      </c>
      <c r="D15" t="s">
        <v>5965</v>
      </c>
      <c r="E15" s="45" t="e">
        <f>#REF!</f>
        <v>#REF!</v>
      </c>
      <c r="F15" s="65" t="e">
        <f>#REF!</f>
        <v>#REF!</v>
      </c>
      <c r="G15" s="129" t="e">
        <f>#REF!</f>
        <v>#REF!</v>
      </c>
      <c r="H15" s="129" t="e">
        <f>#REF!</f>
        <v>#REF!</v>
      </c>
    </row>
    <row r="16" spans="1:8" x14ac:dyDescent="0.25">
      <c r="A16">
        <f t="shared" si="2"/>
        <v>54</v>
      </c>
      <c r="B16" t="str">
        <f t="shared" si="0"/>
        <v>3411201418001800154</v>
      </c>
      <c r="C16" t="str">
        <f t="shared" si="1"/>
        <v>34112014180018001</v>
      </c>
      <c r="D16" t="s">
        <v>5965</v>
      </c>
      <c r="E16" s="45" t="e">
        <f>#REF!</f>
        <v>#REF!</v>
      </c>
      <c r="F16" s="65" t="e">
        <f>#REF!</f>
        <v>#REF!</v>
      </c>
      <c r="G16" s="129" t="e">
        <f>#REF!</f>
        <v>#REF!</v>
      </c>
      <c r="H16" s="129" t="e">
        <f>#REF!</f>
        <v>#REF!</v>
      </c>
    </row>
    <row r="17" spans="1:8" x14ac:dyDescent="0.25">
      <c r="A17">
        <f t="shared" si="2"/>
        <v>55</v>
      </c>
      <c r="B17" t="str">
        <f t="shared" si="0"/>
        <v>3411201418001800155</v>
      </c>
      <c r="C17" t="str">
        <f t="shared" si="1"/>
        <v>34112014180018001</v>
      </c>
      <c r="D17" t="s">
        <v>5965</v>
      </c>
      <c r="E17" s="65" t="e">
        <f>#REF!</f>
        <v>#REF!</v>
      </c>
      <c r="F17" s="65" t="e">
        <f>#REF!</f>
        <v>#REF!</v>
      </c>
      <c r="G17" s="129" t="e">
        <f>#REF!</f>
        <v>#REF!</v>
      </c>
      <c r="H17" s="129" t="e">
        <f>#REF!</f>
        <v>#REF!</v>
      </c>
    </row>
    <row r="18" spans="1:8" x14ac:dyDescent="0.25">
      <c r="A18">
        <f t="shared" si="2"/>
        <v>56</v>
      </c>
      <c r="B18" t="str">
        <f t="shared" si="0"/>
        <v>3411201418001800156</v>
      </c>
      <c r="C18" t="str">
        <f t="shared" si="1"/>
        <v>34112014180018001</v>
      </c>
      <c r="D18" t="s">
        <v>6023</v>
      </c>
      <c r="E18" s="65" t="e">
        <f>#REF!</f>
        <v>#REF!</v>
      </c>
      <c r="F18" s="65" t="e">
        <f>#REF!</f>
        <v>#REF!</v>
      </c>
      <c r="G18" s="129" t="e">
        <f>#REF!</f>
        <v>#REF!</v>
      </c>
      <c r="H18" s="129" t="e">
        <f>#REF!</f>
        <v>#REF!</v>
      </c>
    </row>
    <row r="19" spans="1:8" x14ac:dyDescent="0.25">
      <c r="A19">
        <f t="shared" si="2"/>
        <v>57</v>
      </c>
      <c r="B19" t="str">
        <f t="shared" si="0"/>
        <v>3411201418001800157</v>
      </c>
      <c r="C19" t="str">
        <f t="shared" si="1"/>
        <v>34112014180018001</v>
      </c>
      <c r="D19" t="s">
        <v>6023</v>
      </c>
      <c r="E19" s="65" t="e">
        <f>E18</f>
        <v>#REF!</v>
      </c>
      <c r="F19" s="65" t="e">
        <f>#REF!</f>
        <v>#REF!</v>
      </c>
      <c r="G19" s="129" t="e">
        <f>#REF!</f>
        <v>#REF!</v>
      </c>
      <c r="H19" s="129" t="e">
        <f>#REF!</f>
        <v>#REF!</v>
      </c>
    </row>
    <row r="20" spans="1:8" x14ac:dyDescent="0.25">
      <c r="A20">
        <f t="shared" si="2"/>
        <v>58</v>
      </c>
      <c r="B20" t="str">
        <f t="shared" si="0"/>
        <v>3411201418001800158</v>
      </c>
      <c r="C20" t="str">
        <f t="shared" si="1"/>
        <v>34112014180018001</v>
      </c>
      <c r="D20" t="s">
        <v>6023</v>
      </c>
      <c r="E20" s="65" t="e">
        <f t="shared" ref="E20:E58" si="3">E19</f>
        <v>#REF!</v>
      </c>
      <c r="F20" s="65" t="e">
        <f>#REF!</f>
        <v>#REF!</v>
      </c>
      <c r="G20" s="129" t="e">
        <f>#REF!</f>
        <v>#REF!</v>
      </c>
      <c r="H20" s="129" t="e">
        <f>#REF!</f>
        <v>#REF!</v>
      </c>
    </row>
    <row r="21" spans="1:8" x14ac:dyDescent="0.25">
      <c r="A21">
        <f t="shared" si="2"/>
        <v>59</v>
      </c>
      <c r="B21" t="str">
        <f t="shared" si="0"/>
        <v>3411201418001800159</v>
      </c>
      <c r="C21" t="str">
        <f t="shared" si="1"/>
        <v>34112014180018001</v>
      </c>
      <c r="D21" t="s">
        <v>6023</v>
      </c>
      <c r="E21" s="65" t="e">
        <f t="shared" si="3"/>
        <v>#REF!</v>
      </c>
      <c r="F21" s="65" t="e">
        <f>#REF!</f>
        <v>#REF!</v>
      </c>
      <c r="G21" s="129" t="e">
        <f>#REF!</f>
        <v>#REF!</v>
      </c>
      <c r="H21" s="129" t="e">
        <f>#REF!</f>
        <v>#REF!</v>
      </c>
    </row>
    <row r="22" spans="1:8" x14ac:dyDescent="0.25">
      <c r="A22">
        <f t="shared" si="2"/>
        <v>60</v>
      </c>
      <c r="B22" t="str">
        <f t="shared" si="0"/>
        <v>3411201418001800160</v>
      </c>
      <c r="C22" t="str">
        <f t="shared" si="1"/>
        <v>34112014180018001</v>
      </c>
      <c r="D22" t="s">
        <v>6023</v>
      </c>
      <c r="E22" s="65" t="e">
        <f t="shared" si="3"/>
        <v>#REF!</v>
      </c>
      <c r="F22" s="65" t="e">
        <f>#REF!</f>
        <v>#REF!</v>
      </c>
      <c r="G22" s="129" t="e">
        <f>#REF!</f>
        <v>#REF!</v>
      </c>
      <c r="H22" s="129" t="e">
        <f>#REF!</f>
        <v>#REF!</v>
      </c>
    </row>
    <row r="23" spans="1:8" x14ac:dyDescent="0.25">
      <c r="A23">
        <f t="shared" si="2"/>
        <v>61</v>
      </c>
      <c r="B23" t="str">
        <f t="shared" si="0"/>
        <v>3411201418001800161</v>
      </c>
      <c r="C23" t="str">
        <f t="shared" si="1"/>
        <v>34112014180018001</v>
      </c>
      <c r="D23" t="s">
        <v>6023</v>
      </c>
      <c r="E23" s="65" t="e">
        <f t="shared" si="3"/>
        <v>#REF!</v>
      </c>
      <c r="F23" s="65" t="e">
        <f>#REF!</f>
        <v>#REF!</v>
      </c>
      <c r="G23" s="129" t="e">
        <f>#REF!</f>
        <v>#REF!</v>
      </c>
      <c r="H23" s="129" t="e">
        <f>#REF!</f>
        <v>#REF!</v>
      </c>
    </row>
    <row r="24" spans="1:8" x14ac:dyDescent="0.25">
      <c r="A24">
        <f t="shared" si="2"/>
        <v>62</v>
      </c>
      <c r="B24" t="str">
        <f t="shared" si="0"/>
        <v>3411201418001800162</v>
      </c>
      <c r="C24" t="str">
        <f t="shared" si="1"/>
        <v>34112014180018001</v>
      </c>
      <c r="D24" t="s">
        <v>6023</v>
      </c>
      <c r="E24" s="65" t="e">
        <f t="shared" si="3"/>
        <v>#REF!</v>
      </c>
      <c r="F24" s="65" t="e">
        <f>#REF!</f>
        <v>#REF!</v>
      </c>
      <c r="G24" s="129" t="e">
        <f>#REF!</f>
        <v>#REF!</v>
      </c>
      <c r="H24" s="129" t="e">
        <f>#REF!</f>
        <v>#REF!</v>
      </c>
    </row>
    <row r="25" spans="1:8" x14ac:dyDescent="0.25">
      <c r="A25">
        <f t="shared" si="2"/>
        <v>63</v>
      </c>
      <c r="B25" t="str">
        <f t="shared" si="0"/>
        <v>3411201418001800163</v>
      </c>
      <c r="C25" t="str">
        <f t="shared" si="1"/>
        <v>34112014180018001</v>
      </c>
      <c r="D25" t="s">
        <v>6023</v>
      </c>
      <c r="E25" s="65" t="e">
        <f t="shared" si="3"/>
        <v>#REF!</v>
      </c>
      <c r="F25" s="65" t="e">
        <f>#REF!</f>
        <v>#REF!</v>
      </c>
      <c r="G25" s="129" t="e">
        <f>#REF!</f>
        <v>#REF!</v>
      </c>
      <c r="H25" s="129" t="e">
        <f>#REF!</f>
        <v>#REF!</v>
      </c>
    </row>
    <row r="26" spans="1:8" x14ac:dyDescent="0.25">
      <c r="A26">
        <f t="shared" si="2"/>
        <v>64</v>
      </c>
      <c r="B26" t="str">
        <f t="shared" si="0"/>
        <v>3411201418001800164</v>
      </c>
      <c r="C26" t="str">
        <f t="shared" si="1"/>
        <v>34112014180018001</v>
      </c>
      <c r="D26" t="s">
        <v>6023</v>
      </c>
      <c r="E26" s="65" t="e">
        <f t="shared" si="3"/>
        <v>#REF!</v>
      </c>
      <c r="F26" s="65" t="e">
        <f>#REF!</f>
        <v>#REF!</v>
      </c>
      <c r="G26" s="129" t="e">
        <f>#REF!</f>
        <v>#REF!</v>
      </c>
      <c r="H26" s="129" t="e">
        <f>#REF!</f>
        <v>#REF!</v>
      </c>
    </row>
    <row r="27" spans="1:8" x14ac:dyDescent="0.25">
      <c r="A27">
        <f t="shared" si="2"/>
        <v>65</v>
      </c>
      <c r="B27" t="str">
        <f t="shared" si="0"/>
        <v>3411201418001800165</v>
      </c>
      <c r="C27" t="str">
        <f t="shared" si="1"/>
        <v>34112014180018001</v>
      </c>
      <c r="D27" t="s">
        <v>6023</v>
      </c>
      <c r="E27" s="65" t="e">
        <f t="shared" si="3"/>
        <v>#REF!</v>
      </c>
      <c r="F27" s="65" t="e">
        <f>#REF!</f>
        <v>#REF!</v>
      </c>
      <c r="G27" s="129" t="e">
        <f>#REF!</f>
        <v>#REF!</v>
      </c>
      <c r="H27" s="129" t="e">
        <f>#REF!</f>
        <v>#REF!</v>
      </c>
    </row>
    <row r="28" spans="1:8" x14ac:dyDescent="0.25">
      <c r="A28">
        <f t="shared" si="2"/>
        <v>66</v>
      </c>
      <c r="B28" t="str">
        <f t="shared" si="0"/>
        <v>3411201418001800166</v>
      </c>
      <c r="C28" t="str">
        <f t="shared" si="1"/>
        <v>34112014180018001</v>
      </c>
      <c r="D28" t="s">
        <v>6023</v>
      </c>
      <c r="E28" s="65" t="e">
        <f t="shared" si="3"/>
        <v>#REF!</v>
      </c>
      <c r="F28" s="65" t="e">
        <f>#REF!</f>
        <v>#REF!</v>
      </c>
      <c r="G28" s="129" t="e">
        <f>#REF!</f>
        <v>#REF!</v>
      </c>
      <c r="H28" s="129" t="e">
        <f>#REF!</f>
        <v>#REF!</v>
      </c>
    </row>
    <row r="29" spans="1:8" x14ac:dyDescent="0.25">
      <c r="A29">
        <f t="shared" si="2"/>
        <v>67</v>
      </c>
      <c r="B29" t="str">
        <f t="shared" si="0"/>
        <v>3411201418001800167</v>
      </c>
      <c r="C29" t="str">
        <f t="shared" si="1"/>
        <v>34112014180018001</v>
      </c>
      <c r="D29" t="s">
        <v>6023</v>
      </c>
      <c r="E29" s="65" t="e">
        <f t="shared" si="3"/>
        <v>#REF!</v>
      </c>
      <c r="F29" s="65" t="e">
        <f>#REF!</f>
        <v>#REF!</v>
      </c>
      <c r="G29" s="129" t="e">
        <f>#REF!</f>
        <v>#REF!</v>
      </c>
      <c r="H29" s="129" t="e">
        <f>#REF!</f>
        <v>#REF!</v>
      </c>
    </row>
    <row r="30" spans="1:8" x14ac:dyDescent="0.25">
      <c r="A30">
        <f t="shared" si="2"/>
        <v>68</v>
      </c>
      <c r="B30" t="str">
        <f t="shared" si="0"/>
        <v>3411201418001800168</v>
      </c>
      <c r="C30" t="str">
        <f t="shared" si="1"/>
        <v>34112014180018001</v>
      </c>
      <c r="D30" t="s">
        <v>6023</v>
      </c>
      <c r="E30" s="65" t="e">
        <f t="shared" si="3"/>
        <v>#REF!</v>
      </c>
      <c r="F30" s="65" t="e">
        <f>#REF!</f>
        <v>#REF!</v>
      </c>
      <c r="G30" s="129" t="e">
        <f>#REF!</f>
        <v>#REF!</v>
      </c>
      <c r="H30" s="129" t="e">
        <f>#REF!</f>
        <v>#REF!</v>
      </c>
    </row>
    <row r="31" spans="1:8" x14ac:dyDescent="0.25">
      <c r="A31">
        <f t="shared" si="2"/>
        <v>69</v>
      </c>
      <c r="B31" t="str">
        <f t="shared" si="0"/>
        <v>3411201418001800169</v>
      </c>
      <c r="C31" t="str">
        <f t="shared" si="1"/>
        <v>34112014180018001</v>
      </c>
      <c r="D31" t="s">
        <v>6023</v>
      </c>
      <c r="E31" s="65" t="e">
        <f t="shared" si="3"/>
        <v>#REF!</v>
      </c>
      <c r="F31" s="65" t="e">
        <f>#REF!</f>
        <v>#REF!</v>
      </c>
      <c r="G31" s="129" t="e">
        <f>#REF!</f>
        <v>#REF!</v>
      </c>
      <c r="H31" s="129" t="e">
        <f>#REF!</f>
        <v>#REF!</v>
      </c>
    </row>
    <row r="32" spans="1:8" x14ac:dyDescent="0.25">
      <c r="A32">
        <f t="shared" si="2"/>
        <v>70</v>
      </c>
      <c r="B32" t="str">
        <f t="shared" si="0"/>
        <v>3411201418001800170</v>
      </c>
      <c r="C32" t="str">
        <f t="shared" si="1"/>
        <v>34112014180018001</v>
      </c>
      <c r="D32" t="s">
        <v>6023</v>
      </c>
      <c r="E32" s="65" t="e">
        <f t="shared" si="3"/>
        <v>#REF!</v>
      </c>
      <c r="F32" s="65" t="e">
        <f>#REF!</f>
        <v>#REF!</v>
      </c>
      <c r="G32" s="129" t="e">
        <f>#REF!</f>
        <v>#REF!</v>
      </c>
      <c r="H32" s="129" t="e">
        <f>#REF!</f>
        <v>#REF!</v>
      </c>
    </row>
    <row r="33" spans="1:8" x14ac:dyDescent="0.25">
      <c r="A33">
        <f t="shared" si="2"/>
        <v>71</v>
      </c>
      <c r="B33" t="str">
        <f t="shared" si="0"/>
        <v>3411201418001800171</v>
      </c>
      <c r="C33" t="str">
        <f t="shared" si="1"/>
        <v>34112014180018001</v>
      </c>
      <c r="D33" t="s">
        <v>6023</v>
      </c>
      <c r="E33" s="65" t="e">
        <f t="shared" si="3"/>
        <v>#REF!</v>
      </c>
      <c r="F33" s="65" t="e">
        <f>#REF!</f>
        <v>#REF!</v>
      </c>
      <c r="G33" s="129" t="e">
        <f>#REF!</f>
        <v>#REF!</v>
      </c>
      <c r="H33" s="129" t="e">
        <f>#REF!</f>
        <v>#REF!</v>
      </c>
    </row>
    <row r="34" spans="1:8" x14ac:dyDescent="0.25">
      <c r="A34">
        <f t="shared" si="2"/>
        <v>72</v>
      </c>
      <c r="B34" t="str">
        <f t="shared" ref="B34:B58" si="4">SA_4_Nov_ID&amp;A34</f>
        <v>3411201418001800172</v>
      </c>
      <c r="C34" t="str">
        <f t="shared" ref="C34:C58" si="5">SA_4_Nov_ID</f>
        <v>34112014180018001</v>
      </c>
      <c r="D34" t="s">
        <v>6023</v>
      </c>
      <c r="E34" s="65" t="e">
        <f t="shared" si="3"/>
        <v>#REF!</v>
      </c>
      <c r="F34" s="65" t="e">
        <f>#REF!</f>
        <v>#REF!</v>
      </c>
      <c r="G34" s="129" t="e">
        <f>#REF!</f>
        <v>#REF!</v>
      </c>
      <c r="H34" s="129" t="e">
        <f>#REF!</f>
        <v>#REF!</v>
      </c>
    </row>
    <row r="35" spans="1:8" x14ac:dyDescent="0.25">
      <c r="A35">
        <f t="shared" si="2"/>
        <v>73</v>
      </c>
      <c r="B35" t="str">
        <f t="shared" si="4"/>
        <v>3411201418001800173</v>
      </c>
      <c r="C35" t="str">
        <f t="shared" si="5"/>
        <v>34112014180018001</v>
      </c>
      <c r="D35" t="s">
        <v>6023</v>
      </c>
      <c r="E35" s="65" t="e">
        <f t="shared" si="3"/>
        <v>#REF!</v>
      </c>
      <c r="F35" s="65" t="e">
        <f>#REF!</f>
        <v>#REF!</v>
      </c>
      <c r="G35" s="129" t="e">
        <f>#REF!</f>
        <v>#REF!</v>
      </c>
      <c r="H35" s="129" t="e">
        <f>#REF!</f>
        <v>#REF!</v>
      </c>
    </row>
    <row r="36" spans="1:8" x14ac:dyDescent="0.25">
      <c r="A36">
        <f t="shared" si="2"/>
        <v>74</v>
      </c>
      <c r="B36" t="str">
        <f t="shared" si="4"/>
        <v>3411201418001800174</v>
      </c>
      <c r="C36" t="str">
        <f t="shared" si="5"/>
        <v>34112014180018001</v>
      </c>
      <c r="D36" t="s">
        <v>6023</v>
      </c>
      <c r="E36" s="65" t="e">
        <f t="shared" si="3"/>
        <v>#REF!</v>
      </c>
      <c r="F36" s="65" t="e">
        <f>#REF!</f>
        <v>#REF!</v>
      </c>
      <c r="G36" s="129" t="e">
        <f>#REF!</f>
        <v>#REF!</v>
      </c>
      <c r="H36" s="129" t="e">
        <f>#REF!</f>
        <v>#REF!</v>
      </c>
    </row>
    <row r="37" spans="1:8" x14ac:dyDescent="0.25">
      <c r="A37">
        <f t="shared" si="2"/>
        <v>75</v>
      </c>
      <c r="B37" t="str">
        <f t="shared" si="4"/>
        <v>3411201418001800175</v>
      </c>
      <c r="C37" t="str">
        <f t="shared" si="5"/>
        <v>34112014180018001</v>
      </c>
      <c r="D37" t="s">
        <v>6023</v>
      </c>
      <c r="E37" s="65" t="e">
        <f t="shared" si="3"/>
        <v>#REF!</v>
      </c>
      <c r="F37" s="65" t="e">
        <f>#REF!</f>
        <v>#REF!</v>
      </c>
      <c r="G37" s="129" t="e">
        <f>#REF!</f>
        <v>#REF!</v>
      </c>
      <c r="H37" s="129" t="e">
        <f>#REF!</f>
        <v>#REF!</v>
      </c>
    </row>
    <row r="38" spans="1:8" x14ac:dyDescent="0.25">
      <c r="A38">
        <f t="shared" si="2"/>
        <v>76</v>
      </c>
      <c r="B38" t="str">
        <f t="shared" si="4"/>
        <v>3411201418001800176</v>
      </c>
      <c r="C38" t="str">
        <f t="shared" si="5"/>
        <v>34112014180018001</v>
      </c>
      <c r="D38" t="s">
        <v>6023</v>
      </c>
      <c r="E38" s="65" t="e">
        <f t="shared" si="3"/>
        <v>#REF!</v>
      </c>
      <c r="F38" s="65" t="e">
        <f>#REF!</f>
        <v>#REF!</v>
      </c>
      <c r="G38" s="129" t="e">
        <f>#REF!</f>
        <v>#REF!</v>
      </c>
      <c r="H38" s="129" t="e">
        <f>#REF!</f>
        <v>#REF!</v>
      </c>
    </row>
    <row r="39" spans="1:8" x14ac:dyDescent="0.25">
      <c r="A39">
        <f t="shared" si="2"/>
        <v>77</v>
      </c>
      <c r="B39" t="str">
        <f t="shared" si="4"/>
        <v>3411201418001800177</v>
      </c>
      <c r="C39" t="str">
        <f t="shared" si="5"/>
        <v>34112014180018001</v>
      </c>
      <c r="D39" t="s">
        <v>6023</v>
      </c>
      <c r="E39" s="65" t="e">
        <f t="shared" si="3"/>
        <v>#REF!</v>
      </c>
      <c r="F39" s="65" t="e">
        <f>#REF!</f>
        <v>#REF!</v>
      </c>
      <c r="G39" s="129" t="e">
        <f>#REF!</f>
        <v>#REF!</v>
      </c>
      <c r="H39" s="129" t="e">
        <f>#REF!</f>
        <v>#REF!</v>
      </c>
    </row>
    <row r="40" spans="1:8" x14ac:dyDescent="0.25">
      <c r="A40">
        <f t="shared" si="2"/>
        <v>78</v>
      </c>
      <c r="B40" t="str">
        <f t="shared" si="4"/>
        <v>3411201418001800178</v>
      </c>
      <c r="C40" t="str">
        <f t="shared" si="5"/>
        <v>34112014180018001</v>
      </c>
      <c r="D40" t="s">
        <v>6023</v>
      </c>
      <c r="E40" s="65" t="e">
        <f t="shared" si="3"/>
        <v>#REF!</v>
      </c>
      <c r="F40" s="65" t="e">
        <f>#REF!</f>
        <v>#REF!</v>
      </c>
      <c r="G40" s="129" t="e">
        <f>#REF!</f>
        <v>#REF!</v>
      </c>
      <c r="H40" s="129" t="e">
        <f>#REF!</f>
        <v>#REF!</v>
      </c>
    </row>
    <row r="41" spans="1:8" x14ac:dyDescent="0.25">
      <c r="A41">
        <f t="shared" si="2"/>
        <v>79</v>
      </c>
      <c r="B41" t="str">
        <f t="shared" si="4"/>
        <v>3411201418001800179</v>
      </c>
      <c r="C41" t="str">
        <f t="shared" si="5"/>
        <v>34112014180018001</v>
      </c>
      <c r="D41" t="s">
        <v>6023</v>
      </c>
      <c r="E41" s="65" t="e">
        <f t="shared" si="3"/>
        <v>#REF!</v>
      </c>
      <c r="F41" s="65" t="e">
        <f>#REF!</f>
        <v>#REF!</v>
      </c>
      <c r="G41" s="129" t="e">
        <f>#REF!</f>
        <v>#REF!</v>
      </c>
      <c r="H41" s="129" t="e">
        <f>#REF!</f>
        <v>#REF!</v>
      </c>
    </row>
    <row r="42" spans="1:8" x14ac:dyDescent="0.25">
      <c r="A42">
        <f t="shared" si="2"/>
        <v>80</v>
      </c>
      <c r="B42" t="str">
        <f t="shared" si="4"/>
        <v>3411201418001800180</v>
      </c>
      <c r="C42" t="str">
        <f t="shared" si="5"/>
        <v>34112014180018001</v>
      </c>
      <c r="D42" t="s">
        <v>6023</v>
      </c>
      <c r="E42" s="65" t="e">
        <f t="shared" si="3"/>
        <v>#REF!</v>
      </c>
      <c r="F42" s="65" t="e">
        <f>#REF!</f>
        <v>#REF!</v>
      </c>
      <c r="G42" s="129" t="e">
        <f>#REF!</f>
        <v>#REF!</v>
      </c>
      <c r="H42" s="129" t="e">
        <f>#REF!</f>
        <v>#REF!</v>
      </c>
    </row>
    <row r="43" spans="1:8" x14ac:dyDescent="0.25">
      <c r="A43">
        <f t="shared" si="2"/>
        <v>81</v>
      </c>
      <c r="B43" t="str">
        <f t="shared" si="4"/>
        <v>3411201418001800181</v>
      </c>
      <c r="C43" t="str">
        <f t="shared" si="5"/>
        <v>34112014180018001</v>
      </c>
      <c r="D43" t="s">
        <v>6023</v>
      </c>
      <c r="E43" s="65" t="e">
        <f t="shared" si="3"/>
        <v>#REF!</v>
      </c>
      <c r="F43" s="65" t="e">
        <f>#REF!</f>
        <v>#REF!</v>
      </c>
      <c r="G43" s="129" t="e">
        <f>#REF!</f>
        <v>#REF!</v>
      </c>
      <c r="H43" s="129" t="e">
        <f>#REF!</f>
        <v>#REF!</v>
      </c>
    </row>
    <row r="44" spans="1:8" x14ac:dyDescent="0.25">
      <c r="A44">
        <f t="shared" si="2"/>
        <v>82</v>
      </c>
      <c r="B44" t="str">
        <f t="shared" si="4"/>
        <v>3411201418001800182</v>
      </c>
      <c r="C44" t="str">
        <f t="shared" si="5"/>
        <v>34112014180018001</v>
      </c>
      <c r="D44" t="s">
        <v>6023</v>
      </c>
      <c r="E44" s="65" t="e">
        <f t="shared" si="3"/>
        <v>#REF!</v>
      </c>
      <c r="F44" s="65" t="e">
        <f>#REF!</f>
        <v>#REF!</v>
      </c>
      <c r="G44" s="129" t="e">
        <f>#REF!</f>
        <v>#REF!</v>
      </c>
      <c r="H44" s="129" t="e">
        <f>#REF!</f>
        <v>#REF!</v>
      </c>
    </row>
    <row r="45" spans="1:8" x14ac:dyDescent="0.25">
      <c r="A45">
        <f t="shared" si="2"/>
        <v>83</v>
      </c>
      <c r="B45" t="str">
        <f t="shared" si="4"/>
        <v>3411201418001800183</v>
      </c>
      <c r="C45" t="str">
        <f t="shared" si="5"/>
        <v>34112014180018001</v>
      </c>
      <c r="D45" t="s">
        <v>6023</v>
      </c>
      <c r="E45" s="65" t="e">
        <f t="shared" si="3"/>
        <v>#REF!</v>
      </c>
      <c r="F45" s="65" t="e">
        <f>#REF!</f>
        <v>#REF!</v>
      </c>
      <c r="G45" s="129" t="e">
        <f>#REF!</f>
        <v>#REF!</v>
      </c>
      <c r="H45" s="129" t="e">
        <f>#REF!</f>
        <v>#REF!</v>
      </c>
    </row>
    <row r="46" spans="1:8" x14ac:dyDescent="0.25">
      <c r="A46">
        <f t="shared" si="2"/>
        <v>84</v>
      </c>
      <c r="B46" t="str">
        <f t="shared" si="4"/>
        <v>3411201418001800184</v>
      </c>
      <c r="C46" t="str">
        <f t="shared" si="5"/>
        <v>34112014180018001</v>
      </c>
      <c r="D46" t="s">
        <v>6023</v>
      </c>
      <c r="E46" s="65" t="e">
        <f t="shared" si="3"/>
        <v>#REF!</v>
      </c>
      <c r="F46" s="65" t="e">
        <f>#REF!</f>
        <v>#REF!</v>
      </c>
      <c r="G46" s="129" t="e">
        <f>#REF!</f>
        <v>#REF!</v>
      </c>
      <c r="H46" s="129" t="e">
        <f>#REF!</f>
        <v>#REF!</v>
      </c>
    </row>
    <row r="47" spans="1:8" x14ac:dyDescent="0.25">
      <c r="A47">
        <f t="shared" si="2"/>
        <v>85</v>
      </c>
      <c r="B47" t="str">
        <f t="shared" si="4"/>
        <v>3411201418001800185</v>
      </c>
      <c r="C47" t="str">
        <f t="shared" si="5"/>
        <v>34112014180018001</v>
      </c>
      <c r="D47" t="s">
        <v>6023</v>
      </c>
      <c r="E47" s="65" t="e">
        <f t="shared" si="3"/>
        <v>#REF!</v>
      </c>
      <c r="F47" s="65" t="e">
        <f>#REF!</f>
        <v>#REF!</v>
      </c>
      <c r="G47" s="129" t="e">
        <f>#REF!</f>
        <v>#REF!</v>
      </c>
      <c r="H47" s="129" t="e">
        <f>#REF!</f>
        <v>#REF!</v>
      </c>
    </row>
    <row r="48" spans="1:8" x14ac:dyDescent="0.25">
      <c r="A48">
        <f t="shared" si="2"/>
        <v>86</v>
      </c>
      <c r="B48" t="str">
        <f t="shared" si="4"/>
        <v>3411201418001800186</v>
      </c>
      <c r="C48" t="str">
        <f t="shared" si="5"/>
        <v>34112014180018001</v>
      </c>
      <c r="D48" t="s">
        <v>6023</v>
      </c>
      <c r="E48" s="65" t="e">
        <f t="shared" si="3"/>
        <v>#REF!</v>
      </c>
      <c r="F48" s="65" t="e">
        <f>#REF!</f>
        <v>#REF!</v>
      </c>
      <c r="G48" s="129" t="e">
        <f>#REF!</f>
        <v>#REF!</v>
      </c>
      <c r="H48" s="129" t="e">
        <f>#REF!</f>
        <v>#REF!</v>
      </c>
    </row>
    <row r="49" spans="1:8" x14ac:dyDescent="0.25">
      <c r="A49">
        <f t="shared" si="2"/>
        <v>87</v>
      </c>
      <c r="B49" t="str">
        <f t="shared" si="4"/>
        <v>3411201418001800187</v>
      </c>
      <c r="C49" t="str">
        <f t="shared" si="5"/>
        <v>34112014180018001</v>
      </c>
      <c r="D49" t="s">
        <v>6023</v>
      </c>
      <c r="E49" s="65" t="e">
        <f t="shared" si="3"/>
        <v>#REF!</v>
      </c>
      <c r="F49" s="65" t="e">
        <f>#REF!</f>
        <v>#REF!</v>
      </c>
      <c r="G49" s="129" t="e">
        <f>#REF!</f>
        <v>#REF!</v>
      </c>
      <c r="H49" s="129" t="e">
        <f>#REF!</f>
        <v>#REF!</v>
      </c>
    </row>
    <row r="50" spans="1:8" x14ac:dyDescent="0.25">
      <c r="A50">
        <f t="shared" si="2"/>
        <v>88</v>
      </c>
      <c r="B50" t="str">
        <f t="shared" si="4"/>
        <v>3411201418001800188</v>
      </c>
      <c r="C50" t="str">
        <f t="shared" si="5"/>
        <v>34112014180018001</v>
      </c>
      <c r="D50" t="s">
        <v>6023</v>
      </c>
      <c r="E50" s="65" t="e">
        <f t="shared" si="3"/>
        <v>#REF!</v>
      </c>
      <c r="F50" s="65" t="e">
        <f>#REF!</f>
        <v>#REF!</v>
      </c>
      <c r="G50" s="129" t="e">
        <f>#REF!</f>
        <v>#REF!</v>
      </c>
      <c r="H50" s="129" t="e">
        <f>#REF!</f>
        <v>#REF!</v>
      </c>
    </row>
    <row r="51" spans="1:8" x14ac:dyDescent="0.25">
      <c r="A51">
        <f t="shared" si="2"/>
        <v>89</v>
      </c>
      <c r="B51" t="str">
        <f t="shared" si="4"/>
        <v>3411201418001800189</v>
      </c>
      <c r="C51" t="str">
        <f t="shared" si="5"/>
        <v>34112014180018001</v>
      </c>
      <c r="D51" t="s">
        <v>6023</v>
      </c>
      <c r="E51" s="65" t="e">
        <f t="shared" si="3"/>
        <v>#REF!</v>
      </c>
      <c r="F51" s="65" t="e">
        <f>#REF!</f>
        <v>#REF!</v>
      </c>
      <c r="G51" s="129" t="e">
        <f>#REF!</f>
        <v>#REF!</v>
      </c>
      <c r="H51" s="129" t="e">
        <f>#REF!</f>
        <v>#REF!</v>
      </c>
    </row>
    <row r="52" spans="1:8" x14ac:dyDescent="0.25">
      <c r="A52">
        <f t="shared" si="2"/>
        <v>90</v>
      </c>
      <c r="B52" t="str">
        <f t="shared" si="4"/>
        <v>3411201418001800190</v>
      </c>
      <c r="C52" t="str">
        <f t="shared" si="5"/>
        <v>34112014180018001</v>
      </c>
      <c r="D52" t="s">
        <v>6023</v>
      </c>
      <c r="E52" s="65" t="e">
        <f t="shared" si="3"/>
        <v>#REF!</v>
      </c>
      <c r="F52" s="65" t="e">
        <f>#REF!</f>
        <v>#REF!</v>
      </c>
      <c r="G52" s="129" t="e">
        <f>#REF!</f>
        <v>#REF!</v>
      </c>
      <c r="H52" s="129" t="e">
        <f>#REF!</f>
        <v>#REF!</v>
      </c>
    </row>
    <row r="53" spans="1:8" x14ac:dyDescent="0.25">
      <c r="A53">
        <f t="shared" si="2"/>
        <v>91</v>
      </c>
      <c r="B53" t="str">
        <f t="shared" si="4"/>
        <v>3411201418001800191</v>
      </c>
      <c r="C53" t="str">
        <f t="shared" si="5"/>
        <v>34112014180018001</v>
      </c>
      <c r="D53" t="s">
        <v>6023</v>
      </c>
      <c r="E53" s="65" t="e">
        <f t="shared" si="3"/>
        <v>#REF!</v>
      </c>
      <c r="F53" s="65" t="e">
        <f>#REF!</f>
        <v>#REF!</v>
      </c>
      <c r="G53" s="129" t="e">
        <f>#REF!</f>
        <v>#REF!</v>
      </c>
      <c r="H53" s="129" t="e">
        <f>#REF!</f>
        <v>#REF!</v>
      </c>
    </row>
    <row r="54" spans="1:8" x14ac:dyDescent="0.25">
      <c r="A54">
        <f t="shared" si="2"/>
        <v>92</v>
      </c>
      <c r="B54" t="str">
        <f t="shared" si="4"/>
        <v>3411201418001800192</v>
      </c>
      <c r="C54" t="str">
        <f t="shared" si="5"/>
        <v>34112014180018001</v>
      </c>
      <c r="D54" t="s">
        <v>6023</v>
      </c>
      <c r="E54" s="65" t="e">
        <f t="shared" si="3"/>
        <v>#REF!</v>
      </c>
      <c r="F54" s="65" t="e">
        <f>#REF!</f>
        <v>#REF!</v>
      </c>
      <c r="G54" s="129" t="e">
        <f>#REF!</f>
        <v>#REF!</v>
      </c>
      <c r="H54" s="129" t="e">
        <f>#REF!</f>
        <v>#REF!</v>
      </c>
    </row>
    <row r="55" spans="1:8" x14ac:dyDescent="0.25">
      <c r="A55">
        <f t="shared" si="2"/>
        <v>93</v>
      </c>
      <c r="B55" t="str">
        <f t="shared" si="4"/>
        <v>3411201418001800193</v>
      </c>
      <c r="C55" t="str">
        <f t="shared" si="5"/>
        <v>34112014180018001</v>
      </c>
      <c r="D55" t="s">
        <v>6023</v>
      </c>
      <c r="E55" s="65" t="e">
        <f t="shared" si="3"/>
        <v>#REF!</v>
      </c>
      <c r="F55" s="65" t="e">
        <f>#REF!</f>
        <v>#REF!</v>
      </c>
      <c r="G55" s="129" t="e">
        <f>#REF!</f>
        <v>#REF!</v>
      </c>
      <c r="H55" s="129" t="e">
        <f>#REF!</f>
        <v>#REF!</v>
      </c>
    </row>
    <row r="56" spans="1:8" x14ac:dyDescent="0.25">
      <c r="A56">
        <f t="shared" si="2"/>
        <v>94</v>
      </c>
      <c r="B56" t="str">
        <f t="shared" si="4"/>
        <v>3411201418001800194</v>
      </c>
      <c r="C56" t="str">
        <f t="shared" si="5"/>
        <v>34112014180018001</v>
      </c>
      <c r="D56" t="s">
        <v>6023</v>
      </c>
      <c r="E56" s="65" t="e">
        <f t="shared" si="3"/>
        <v>#REF!</v>
      </c>
      <c r="F56" s="65" t="e">
        <f>#REF!</f>
        <v>#REF!</v>
      </c>
      <c r="G56" s="129" t="e">
        <f>#REF!</f>
        <v>#REF!</v>
      </c>
      <c r="H56" s="129" t="e">
        <f>#REF!</f>
        <v>#REF!</v>
      </c>
    </row>
    <row r="57" spans="1:8" x14ac:dyDescent="0.25">
      <c r="A57">
        <f t="shared" si="2"/>
        <v>95</v>
      </c>
      <c r="B57" t="str">
        <f t="shared" si="4"/>
        <v>3411201418001800195</v>
      </c>
      <c r="C57" t="str">
        <f t="shared" si="5"/>
        <v>34112014180018001</v>
      </c>
      <c r="D57" t="s">
        <v>6023</v>
      </c>
      <c r="E57" s="65" t="e">
        <f t="shared" si="3"/>
        <v>#REF!</v>
      </c>
      <c r="F57" s="65" t="e">
        <f>#REF!</f>
        <v>#REF!</v>
      </c>
      <c r="G57" s="129" t="e">
        <f>#REF!</f>
        <v>#REF!</v>
      </c>
      <c r="H57" s="129" t="e">
        <f>#REF!</f>
        <v>#REF!</v>
      </c>
    </row>
    <row r="58" spans="1:8" x14ac:dyDescent="0.25">
      <c r="A58">
        <f t="shared" si="2"/>
        <v>96</v>
      </c>
      <c r="B58" t="str">
        <f t="shared" si="4"/>
        <v>3411201418001800196</v>
      </c>
      <c r="C58" t="str">
        <f t="shared" si="5"/>
        <v>34112014180018001</v>
      </c>
      <c r="D58" t="s">
        <v>6023</v>
      </c>
      <c r="E58" s="65" t="e">
        <f t="shared" si="3"/>
        <v>#REF!</v>
      </c>
      <c r="F58" s="65" t="e">
        <f>#REF!</f>
        <v>#REF!</v>
      </c>
      <c r="G58" s="129" t="e">
        <f>#REF!</f>
        <v>#REF!</v>
      </c>
      <c r="H58" s="129" t="e">
        <f>#REF!</f>
        <v>#REF!</v>
      </c>
    </row>
    <row r="62" spans="1:8" x14ac:dyDescent="0.25">
      <c r="A62">
        <f>LEN($A$2)</f>
        <v>2</v>
      </c>
      <c r="B62">
        <f>LEN($B$2)</f>
        <v>19</v>
      </c>
      <c r="C62">
        <f>LEN($C$2)</f>
        <v>17</v>
      </c>
      <c r="D62">
        <f>LEN($D$2)</f>
        <v>8</v>
      </c>
      <c r="E62" t="e">
        <f>LEN($E$2)</f>
        <v>#REF!</v>
      </c>
      <c r="F62" t="e">
        <f>LEN($F$2)</f>
        <v>#REF!</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F5"/>
  <sheetViews>
    <sheetView showGridLines="0" showRowColHeaders="0" workbookViewId="0">
      <selection activeCell="D19" sqref="D19:F19"/>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5988</v>
      </c>
      <c r="B1" s="1" t="s">
        <v>4173</v>
      </c>
      <c r="C1" s="1" t="s">
        <v>4174</v>
      </c>
      <c r="D1" s="44" t="s">
        <v>4175</v>
      </c>
    </row>
    <row r="2" spans="1:6" ht="16.5" x14ac:dyDescent="0.25">
      <c r="A2" t="str">
        <f>SA_4_Nov_ID</f>
        <v>34112014180018001</v>
      </c>
      <c r="B2" s="65" t="e">
        <f>CLEAN(#REF!)</f>
        <v>#REF!</v>
      </c>
      <c r="C2" s="46" t="e">
        <f>FormPost_34_Nov</f>
        <v>#REF!</v>
      </c>
      <c r="D2" s="92" t="e">
        <f>#REF!</f>
        <v>#REF!</v>
      </c>
    </row>
    <row r="5" spans="1:6" x14ac:dyDescent="0.25">
      <c r="A5">
        <f>LEN($A$2)</f>
        <v>17</v>
      </c>
      <c r="B5" t="e">
        <f>LEN($B$2)</f>
        <v>#REF!</v>
      </c>
      <c r="C5" t="e">
        <f>LEN($C$2)</f>
        <v>#REF!</v>
      </c>
      <c r="D5" t="e">
        <f>LEN($D$2)</f>
        <v>#REF!</v>
      </c>
      <c r="E5">
        <f>LEN($E$2)</f>
        <v>0</v>
      </c>
      <c r="F5">
        <f>LEN($F$2)</f>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F5"/>
  <sheetViews>
    <sheetView showGridLines="0" showRowColHeaders="0" workbookViewId="0">
      <selection activeCell="H22" sqref="H22"/>
    </sheetView>
  </sheetViews>
  <sheetFormatPr defaultRowHeight="15" x14ac:dyDescent="0.25"/>
  <cols>
    <col min="1" max="1" width="19.28515625" bestFit="1" customWidth="1"/>
    <col min="2" max="2" width="17.28515625" bestFit="1" customWidth="1"/>
    <col min="3" max="3" width="14.5703125" bestFit="1" customWidth="1"/>
  </cols>
  <sheetData>
    <row r="1" spans="1:6" s="2" customFormat="1" x14ac:dyDescent="0.25">
      <c r="A1" s="1" t="s">
        <v>5988</v>
      </c>
      <c r="B1" s="1" t="s">
        <v>5930</v>
      </c>
      <c r="C1" s="1" t="s">
        <v>6003</v>
      </c>
    </row>
    <row r="2" spans="1:6" x14ac:dyDescent="0.25">
      <c r="A2" t="str">
        <f>"34"  &amp; C2 &amp; AcademicYear_ID&amp; "" &amp; TSIndex_SchoolID</f>
        <v>34022014180018001</v>
      </c>
      <c r="B2" t="str">
        <f>CLEAN(SchoolAY_Info_ID)</f>
        <v>30201411008018001</v>
      </c>
      <c r="C2" s="168" t="s">
        <v>6207</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F16"/>
  <sheetViews>
    <sheetView showGridLines="0" showRowColHeaders="0" workbookViewId="0">
      <selection activeCell="H22" sqref="H22"/>
    </sheetView>
  </sheetViews>
  <sheetFormatPr defaultRowHeight="15" x14ac:dyDescent="0.25"/>
  <cols>
    <col min="2" max="2" width="21.42578125" bestFit="1" customWidth="1"/>
    <col min="3" max="3" width="19.28515625" bestFit="1" customWidth="1"/>
    <col min="4" max="4" width="14" bestFit="1" customWidth="1"/>
    <col min="5" max="5" width="18.85546875" bestFit="1" customWidth="1"/>
    <col min="6" max="6" width="22" bestFit="1" customWidth="1"/>
  </cols>
  <sheetData>
    <row r="1" spans="1:6" s="2" customFormat="1" x14ac:dyDescent="0.25">
      <c r="B1" s="1" t="s">
        <v>6007</v>
      </c>
      <c r="C1" s="1" t="s">
        <v>5988</v>
      </c>
      <c r="D1" s="1" t="s">
        <v>6016</v>
      </c>
      <c r="E1" s="1" t="s">
        <v>6008</v>
      </c>
      <c r="F1" s="1" t="s">
        <v>6009</v>
      </c>
    </row>
    <row r="2" spans="1:6" x14ac:dyDescent="0.25">
      <c r="A2">
        <v>1</v>
      </c>
      <c r="B2" t="str">
        <f t="shared" ref="B2:B13" si="0">SA_4_Feb_ID &amp;A2</f>
        <v>340220141800180011</v>
      </c>
      <c r="C2" t="str">
        <f t="shared" ref="C2:C13" si="1">SA_4_Feb_ID</f>
        <v>34022014180018001</v>
      </c>
      <c r="D2">
        <v>1</v>
      </c>
      <c r="E2" s="129" t="e">
        <f>#REF!</f>
        <v>#REF!</v>
      </c>
      <c r="F2" s="129" t="e">
        <f>#REF!</f>
        <v>#REF!</v>
      </c>
    </row>
    <row r="3" spans="1:6" x14ac:dyDescent="0.25">
      <c r="A3">
        <v>2</v>
      </c>
      <c r="B3" t="str">
        <f t="shared" si="0"/>
        <v>340220141800180012</v>
      </c>
      <c r="C3" t="str">
        <f t="shared" si="1"/>
        <v>34022014180018001</v>
      </c>
      <c r="D3">
        <v>2</v>
      </c>
      <c r="E3" s="129" t="e">
        <f>#REF!</f>
        <v>#REF!</v>
      </c>
      <c r="F3" s="129" t="e">
        <f>#REF!</f>
        <v>#REF!</v>
      </c>
    </row>
    <row r="4" spans="1:6" x14ac:dyDescent="0.25">
      <c r="A4">
        <v>3</v>
      </c>
      <c r="B4" t="str">
        <f t="shared" si="0"/>
        <v>340220141800180013</v>
      </c>
      <c r="C4" t="str">
        <f t="shared" si="1"/>
        <v>34022014180018001</v>
      </c>
      <c r="D4">
        <v>3</v>
      </c>
      <c r="E4" s="129" t="e">
        <f>#REF!</f>
        <v>#REF!</v>
      </c>
      <c r="F4" s="129" t="e">
        <f>#REF!</f>
        <v>#REF!</v>
      </c>
    </row>
    <row r="5" spans="1:6" x14ac:dyDescent="0.25">
      <c r="A5">
        <v>4</v>
      </c>
      <c r="B5" t="str">
        <f t="shared" si="0"/>
        <v>340220141800180014</v>
      </c>
      <c r="C5" t="str">
        <f t="shared" si="1"/>
        <v>34022014180018001</v>
      </c>
      <c r="D5">
        <v>4</v>
      </c>
      <c r="E5" s="129" t="e">
        <f>#REF!</f>
        <v>#REF!</v>
      </c>
      <c r="F5" s="129" t="e">
        <f>#REF!</f>
        <v>#REF!</v>
      </c>
    </row>
    <row r="6" spans="1:6" x14ac:dyDescent="0.25">
      <c r="A6">
        <v>5</v>
      </c>
      <c r="B6" t="str">
        <f t="shared" si="0"/>
        <v>340220141800180015</v>
      </c>
      <c r="C6" t="str">
        <f t="shared" si="1"/>
        <v>34022014180018001</v>
      </c>
      <c r="D6">
        <v>5</v>
      </c>
      <c r="E6" s="129" t="e">
        <f>#REF!</f>
        <v>#REF!</v>
      </c>
      <c r="F6" s="129" t="e">
        <f>#REF!</f>
        <v>#REF!</v>
      </c>
    </row>
    <row r="7" spans="1:6" x14ac:dyDescent="0.25">
      <c r="A7" s="130">
        <v>6</v>
      </c>
      <c r="B7" s="130" t="str">
        <f t="shared" si="0"/>
        <v>340220141800180016</v>
      </c>
      <c r="C7" s="130" t="str">
        <f t="shared" si="1"/>
        <v>34022014180018001</v>
      </c>
      <c r="D7" s="130">
        <v>6</v>
      </c>
      <c r="E7" s="131" t="e">
        <f>#REF!</f>
        <v>#REF!</v>
      </c>
      <c r="F7" s="131" t="e">
        <f>#REF!</f>
        <v>#REF!</v>
      </c>
    </row>
    <row r="8" spans="1:6" x14ac:dyDescent="0.25">
      <c r="A8">
        <v>7</v>
      </c>
      <c r="B8" t="str">
        <f t="shared" si="0"/>
        <v>340220141800180017</v>
      </c>
      <c r="C8" t="str">
        <f t="shared" si="1"/>
        <v>34022014180018001</v>
      </c>
      <c r="D8">
        <v>7</v>
      </c>
      <c r="E8" s="129" t="e">
        <f>#REF!</f>
        <v>#REF!</v>
      </c>
      <c r="F8" s="129" t="e">
        <f>#REF!</f>
        <v>#REF!</v>
      </c>
    </row>
    <row r="9" spans="1:6" x14ac:dyDescent="0.25">
      <c r="A9">
        <v>8</v>
      </c>
      <c r="B9" t="str">
        <f t="shared" si="0"/>
        <v>340220141800180018</v>
      </c>
      <c r="C9" t="str">
        <f t="shared" si="1"/>
        <v>34022014180018001</v>
      </c>
      <c r="D9">
        <v>8</v>
      </c>
      <c r="E9" s="129" t="e">
        <f>#REF!</f>
        <v>#REF!</v>
      </c>
      <c r="F9" s="129" t="e">
        <f>#REF!</f>
        <v>#REF!</v>
      </c>
    </row>
    <row r="10" spans="1:6" x14ac:dyDescent="0.25">
      <c r="A10">
        <v>9</v>
      </c>
      <c r="B10" t="str">
        <f t="shared" si="0"/>
        <v>340220141800180019</v>
      </c>
      <c r="C10" t="str">
        <f t="shared" si="1"/>
        <v>34022014180018001</v>
      </c>
      <c r="D10">
        <v>9</v>
      </c>
      <c r="E10" s="129" t="e">
        <f>#REF!</f>
        <v>#REF!</v>
      </c>
      <c r="F10" s="129" t="e">
        <f>#REF!</f>
        <v>#REF!</v>
      </c>
    </row>
    <row r="11" spans="1:6" x14ac:dyDescent="0.25">
      <c r="A11">
        <v>10</v>
      </c>
      <c r="B11" t="str">
        <f t="shared" si="0"/>
        <v>3402201418001800110</v>
      </c>
      <c r="C11" t="str">
        <f t="shared" si="1"/>
        <v>34022014180018001</v>
      </c>
      <c r="D11">
        <v>10</v>
      </c>
      <c r="E11" s="129" t="e">
        <f>#REF!</f>
        <v>#REF!</v>
      </c>
      <c r="F11" s="129" t="e">
        <f>#REF!</f>
        <v>#REF!</v>
      </c>
    </row>
    <row r="12" spans="1:6" x14ac:dyDescent="0.25">
      <c r="A12">
        <v>11</v>
      </c>
      <c r="B12" t="str">
        <f t="shared" si="0"/>
        <v>3402201418001800111</v>
      </c>
      <c r="C12" t="str">
        <f t="shared" si="1"/>
        <v>34022014180018001</v>
      </c>
      <c r="D12">
        <v>11</v>
      </c>
      <c r="E12" s="129" t="e">
        <f>#REF!</f>
        <v>#REF!</v>
      </c>
      <c r="F12" s="129" t="e">
        <f>#REF!</f>
        <v>#REF!</v>
      </c>
    </row>
    <row r="13" spans="1:6" x14ac:dyDescent="0.25">
      <c r="A13">
        <v>12</v>
      </c>
      <c r="B13" t="str">
        <f t="shared" si="0"/>
        <v>3402201418001800112</v>
      </c>
      <c r="C13" t="str">
        <f t="shared" si="1"/>
        <v>34022014180018001</v>
      </c>
      <c r="D13">
        <v>12</v>
      </c>
      <c r="E13" s="129" t="e">
        <f>#REF!</f>
        <v>#REF!</v>
      </c>
      <c r="F13" s="129" t="e">
        <f>#REF!</f>
        <v>#REF!</v>
      </c>
    </row>
    <row r="16" spans="1:6" x14ac:dyDescent="0.25">
      <c r="A16">
        <f>LEN($A$2)</f>
        <v>1</v>
      </c>
      <c r="B16">
        <f>LEN($B$2)</f>
        <v>18</v>
      </c>
      <c r="C16">
        <f>LEN($C$2)</f>
        <v>17</v>
      </c>
      <c r="D16">
        <f>LEN($D$2)</f>
        <v>1</v>
      </c>
      <c r="E16" t="e">
        <f>LEN($E$2)</f>
        <v>#REF!</v>
      </c>
      <c r="F16" t="e">
        <f>LEN($F$2)</f>
        <v>#REF!</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3"/>
  <dimension ref="A1:H62"/>
  <sheetViews>
    <sheetView showGridLines="0" showRowColHeaders="0" topLeftCell="A35" workbookViewId="0">
      <selection activeCell="F2" sqref="F2:H58"/>
    </sheetView>
  </sheetViews>
  <sheetFormatPr defaultRowHeight="15" x14ac:dyDescent="0.25"/>
  <cols>
    <col min="2" max="2" width="30.85546875" bestFit="1" customWidth="1"/>
    <col min="3" max="3" width="19.28515625" bestFit="1" customWidth="1"/>
    <col min="4" max="4" width="19.28515625" customWidth="1"/>
    <col min="5" max="5" width="18.85546875" bestFit="1" customWidth="1"/>
    <col min="6" max="6" width="22.42578125" bestFit="1" customWidth="1"/>
    <col min="7" max="7" width="22.42578125" customWidth="1"/>
    <col min="8" max="8" width="24.7109375" bestFit="1" customWidth="1"/>
  </cols>
  <sheetData>
    <row r="1" spans="1:8" s="2" customFormat="1" x14ac:dyDescent="0.25">
      <c r="A1" s="2" t="s">
        <v>6002</v>
      </c>
      <c r="B1" s="1" t="s">
        <v>6022</v>
      </c>
      <c r="C1" s="1" t="s">
        <v>5988</v>
      </c>
      <c r="D1" s="1" t="s">
        <v>6021</v>
      </c>
      <c r="E1" s="1" t="s">
        <v>6017</v>
      </c>
      <c r="F1" s="1" t="s">
        <v>6018</v>
      </c>
      <c r="G1" s="1" t="s">
        <v>6019</v>
      </c>
      <c r="H1" s="1" t="s">
        <v>6020</v>
      </c>
    </row>
    <row r="2" spans="1:8" x14ac:dyDescent="0.25">
      <c r="A2">
        <v>40</v>
      </c>
      <c r="B2" t="str">
        <f t="shared" ref="B2:B33" si="0">SA_4_Feb_ID&amp;A2</f>
        <v>3402201418001800140</v>
      </c>
      <c r="C2" t="str">
        <f t="shared" ref="C2:C33" si="1">SA_4_Feb_ID</f>
        <v>34022014180018001</v>
      </c>
      <c r="D2" t="s">
        <v>5965</v>
      </c>
      <c r="E2" s="45" t="e">
        <f>#REF!</f>
        <v>#REF!</v>
      </c>
      <c r="F2" s="65" t="e">
        <f>#REF!</f>
        <v>#REF!</v>
      </c>
      <c r="G2" s="129" t="e">
        <f>#REF!</f>
        <v>#REF!</v>
      </c>
      <c r="H2" s="129" t="e">
        <f>#REF!</f>
        <v>#REF!</v>
      </c>
    </row>
    <row r="3" spans="1:8" x14ac:dyDescent="0.25">
      <c r="A3">
        <f>$A2+1</f>
        <v>41</v>
      </c>
      <c r="B3" t="str">
        <f t="shared" si="0"/>
        <v>3402201418001800141</v>
      </c>
      <c r="C3" t="str">
        <f t="shared" si="1"/>
        <v>34022014180018001</v>
      </c>
      <c r="D3" t="s">
        <v>5965</v>
      </c>
      <c r="E3" s="45" t="e">
        <f>#REF!</f>
        <v>#REF!</v>
      </c>
      <c r="F3" s="65" t="e">
        <f>#REF!</f>
        <v>#REF!</v>
      </c>
      <c r="G3" s="129" t="e">
        <f>#REF!</f>
        <v>#REF!</v>
      </c>
      <c r="H3" s="129" t="e">
        <f>#REF!</f>
        <v>#REF!</v>
      </c>
    </row>
    <row r="4" spans="1:8" x14ac:dyDescent="0.25">
      <c r="A4">
        <f t="shared" ref="A4:A58" si="2">$A3+1</f>
        <v>42</v>
      </c>
      <c r="B4" t="str">
        <f t="shared" si="0"/>
        <v>3402201418001800142</v>
      </c>
      <c r="C4" t="str">
        <f t="shared" si="1"/>
        <v>34022014180018001</v>
      </c>
      <c r="D4" t="s">
        <v>5965</v>
      </c>
      <c r="E4" s="45" t="e">
        <f>#REF!</f>
        <v>#REF!</v>
      </c>
      <c r="F4" s="65" t="e">
        <f>#REF!</f>
        <v>#REF!</v>
      </c>
      <c r="G4" s="129" t="e">
        <f>#REF!</f>
        <v>#REF!</v>
      </c>
      <c r="H4" s="129" t="e">
        <f>#REF!</f>
        <v>#REF!</v>
      </c>
    </row>
    <row r="5" spans="1:8" x14ac:dyDescent="0.25">
      <c r="A5">
        <f t="shared" si="2"/>
        <v>43</v>
      </c>
      <c r="B5" t="str">
        <f t="shared" si="0"/>
        <v>3402201418001800143</v>
      </c>
      <c r="C5" t="str">
        <f t="shared" si="1"/>
        <v>34022014180018001</v>
      </c>
      <c r="D5" t="s">
        <v>5965</v>
      </c>
      <c r="E5" s="45" t="e">
        <f>#REF!</f>
        <v>#REF!</v>
      </c>
      <c r="F5" s="65" t="e">
        <f>#REF!</f>
        <v>#REF!</v>
      </c>
      <c r="G5" s="129" t="e">
        <f>#REF!</f>
        <v>#REF!</v>
      </c>
      <c r="H5" s="129" t="e">
        <f>#REF!</f>
        <v>#REF!</v>
      </c>
    </row>
    <row r="6" spans="1:8" x14ac:dyDescent="0.25">
      <c r="A6">
        <f t="shared" si="2"/>
        <v>44</v>
      </c>
      <c r="B6" t="str">
        <f t="shared" si="0"/>
        <v>3402201418001800144</v>
      </c>
      <c r="C6" t="str">
        <f t="shared" si="1"/>
        <v>34022014180018001</v>
      </c>
      <c r="D6" t="s">
        <v>5965</v>
      </c>
      <c r="E6" s="45" t="e">
        <f>#REF!</f>
        <v>#REF!</v>
      </c>
      <c r="F6" s="65" t="e">
        <f>#REF!</f>
        <v>#REF!</v>
      </c>
      <c r="G6" s="129" t="e">
        <f>#REF!</f>
        <v>#REF!</v>
      </c>
      <c r="H6" s="129" t="e">
        <f>#REF!</f>
        <v>#REF!</v>
      </c>
    </row>
    <row r="7" spans="1:8" x14ac:dyDescent="0.25">
      <c r="A7">
        <f t="shared" si="2"/>
        <v>45</v>
      </c>
      <c r="B7" t="str">
        <f t="shared" si="0"/>
        <v>3402201418001800145</v>
      </c>
      <c r="C7" s="132" t="str">
        <f t="shared" si="1"/>
        <v>34022014180018001</v>
      </c>
      <c r="D7" t="s">
        <v>5965</v>
      </c>
      <c r="E7" s="45" t="e">
        <f>#REF!</f>
        <v>#REF!</v>
      </c>
      <c r="F7" s="65" t="e">
        <f>#REF!</f>
        <v>#REF!</v>
      </c>
      <c r="G7" s="129" t="e">
        <f>#REF!</f>
        <v>#REF!</v>
      </c>
      <c r="H7" s="129" t="e">
        <f>#REF!</f>
        <v>#REF!</v>
      </c>
    </row>
    <row r="8" spans="1:8" x14ac:dyDescent="0.25">
      <c r="A8">
        <f t="shared" si="2"/>
        <v>46</v>
      </c>
      <c r="B8" t="str">
        <f t="shared" si="0"/>
        <v>3402201418001800146</v>
      </c>
      <c r="C8" t="str">
        <f t="shared" si="1"/>
        <v>34022014180018001</v>
      </c>
      <c r="D8" t="s">
        <v>5965</v>
      </c>
      <c r="E8" s="45" t="e">
        <f>#REF!</f>
        <v>#REF!</v>
      </c>
      <c r="F8" s="65" t="e">
        <f>#REF!</f>
        <v>#REF!</v>
      </c>
      <c r="G8" s="129" t="e">
        <f>#REF!</f>
        <v>#REF!</v>
      </c>
      <c r="H8" s="129" t="e">
        <f>#REF!</f>
        <v>#REF!</v>
      </c>
    </row>
    <row r="9" spans="1:8" x14ac:dyDescent="0.25">
      <c r="A9">
        <f t="shared" si="2"/>
        <v>47</v>
      </c>
      <c r="B9" t="str">
        <f t="shared" si="0"/>
        <v>3402201418001800147</v>
      </c>
      <c r="C9" t="str">
        <f t="shared" si="1"/>
        <v>34022014180018001</v>
      </c>
      <c r="D9" t="s">
        <v>5965</v>
      </c>
      <c r="E9" s="45" t="e">
        <f>#REF!</f>
        <v>#REF!</v>
      </c>
      <c r="F9" s="65" t="e">
        <f>#REF!</f>
        <v>#REF!</v>
      </c>
      <c r="G9" s="129" t="e">
        <f>#REF!</f>
        <v>#REF!</v>
      </c>
      <c r="H9" s="129" t="e">
        <f>#REF!</f>
        <v>#REF!</v>
      </c>
    </row>
    <row r="10" spans="1:8" x14ac:dyDescent="0.25">
      <c r="A10">
        <f t="shared" si="2"/>
        <v>48</v>
      </c>
      <c r="B10" t="str">
        <f t="shared" si="0"/>
        <v>3402201418001800148</v>
      </c>
      <c r="C10" t="str">
        <f t="shared" si="1"/>
        <v>34022014180018001</v>
      </c>
      <c r="D10" t="s">
        <v>5965</v>
      </c>
      <c r="E10" s="45" t="e">
        <f>#REF!</f>
        <v>#REF!</v>
      </c>
      <c r="F10" s="65" t="e">
        <f>#REF!</f>
        <v>#REF!</v>
      </c>
      <c r="G10" s="129" t="e">
        <f>#REF!</f>
        <v>#REF!</v>
      </c>
      <c r="H10" s="129" t="e">
        <f>#REF!</f>
        <v>#REF!</v>
      </c>
    </row>
    <row r="11" spans="1:8" x14ac:dyDescent="0.25">
      <c r="A11">
        <f t="shared" si="2"/>
        <v>49</v>
      </c>
      <c r="B11" t="str">
        <f t="shared" si="0"/>
        <v>3402201418001800149</v>
      </c>
      <c r="C11" t="str">
        <f t="shared" si="1"/>
        <v>34022014180018001</v>
      </c>
      <c r="D11" t="s">
        <v>5965</v>
      </c>
      <c r="E11" s="45" t="e">
        <f>#REF!</f>
        <v>#REF!</v>
      </c>
      <c r="F11" s="65" t="e">
        <f>#REF!</f>
        <v>#REF!</v>
      </c>
      <c r="G11" s="129" t="e">
        <f>#REF!</f>
        <v>#REF!</v>
      </c>
      <c r="H11" s="129" t="e">
        <f>#REF!</f>
        <v>#REF!</v>
      </c>
    </row>
    <row r="12" spans="1:8" x14ac:dyDescent="0.25">
      <c r="A12">
        <f t="shared" si="2"/>
        <v>50</v>
      </c>
      <c r="B12" t="str">
        <f t="shared" si="0"/>
        <v>3402201418001800150</v>
      </c>
      <c r="C12" t="str">
        <f t="shared" si="1"/>
        <v>34022014180018001</v>
      </c>
      <c r="D12" t="s">
        <v>5965</v>
      </c>
      <c r="E12" s="45" t="e">
        <f>#REF!</f>
        <v>#REF!</v>
      </c>
      <c r="F12" s="65" t="e">
        <f>#REF!</f>
        <v>#REF!</v>
      </c>
      <c r="G12" s="129" t="e">
        <f>#REF!</f>
        <v>#REF!</v>
      </c>
      <c r="H12" s="129" t="e">
        <f>#REF!</f>
        <v>#REF!</v>
      </c>
    </row>
    <row r="13" spans="1:8" x14ac:dyDescent="0.25">
      <c r="A13">
        <f t="shared" si="2"/>
        <v>51</v>
      </c>
      <c r="B13" t="str">
        <f t="shared" si="0"/>
        <v>3402201418001800151</v>
      </c>
      <c r="C13" t="str">
        <f t="shared" si="1"/>
        <v>34022014180018001</v>
      </c>
      <c r="D13" t="s">
        <v>5965</v>
      </c>
      <c r="E13" s="45" t="e">
        <f>#REF!</f>
        <v>#REF!</v>
      </c>
      <c r="F13" s="65" t="e">
        <f>#REF!</f>
        <v>#REF!</v>
      </c>
      <c r="G13" s="129" t="e">
        <f>#REF!</f>
        <v>#REF!</v>
      </c>
      <c r="H13" s="129" t="e">
        <f>#REF!</f>
        <v>#REF!</v>
      </c>
    </row>
    <row r="14" spans="1:8" x14ac:dyDescent="0.25">
      <c r="A14">
        <f t="shared" si="2"/>
        <v>52</v>
      </c>
      <c r="B14" t="str">
        <f t="shared" si="0"/>
        <v>3402201418001800152</v>
      </c>
      <c r="C14" t="str">
        <f t="shared" si="1"/>
        <v>34022014180018001</v>
      </c>
      <c r="D14" t="s">
        <v>5965</v>
      </c>
      <c r="E14" s="45" t="e">
        <f>#REF!</f>
        <v>#REF!</v>
      </c>
      <c r="F14" s="65" t="e">
        <f>#REF!</f>
        <v>#REF!</v>
      </c>
      <c r="G14" s="129" t="e">
        <f>#REF!</f>
        <v>#REF!</v>
      </c>
      <c r="H14" s="129" t="e">
        <f>#REF!</f>
        <v>#REF!</v>
      </c>
    </row>
    <row r="15" spans="1:8" x14ac:dyDescent="0.25">
      <c r="A15">
        <f t="shared" si="2"/>
        <v>53</v>
      </c>
      <c r="B15" t="str">
        <f t="shared" si="0"/>
        <v>3402201418001800153</v>
      </c>
      <c r="C15" t="str">
        <f t="shared" si="1"/>
        <v>34022014180018001</v>
      </c>
      <c r="D15" t="s">
        <v>5965</v>
      </c>
      <c r="E15" s="45" t="e">
        <f>#REF!</f>
        <v>#REF!</v>
      </c>
      <c r="F15" s="65" t="e">
        <f>#REF!</f>
        <v>#REF!</v>
      </c>
      <c r="G15" s="129" t="e">
        <f>#REF!</f>
        <v>#REF!</v>
      </c>
      <c r="H15" s="129" t="e">
        <f>#REF!</f>
        <v>#REF!</v>
      </c>
    </row>
    <row r="16" spans="1:8" x14ac:dyDescent="0.25">
      <c r="A16">
        <f t="shared" si="2"/>
        <v>54</v>
      </c>
      <c r="B16" t="str">
        <f t="shared" si="0"/>
        <v>3402201418001800154</v>
      </c>
      <c r="C16" t="str">
        <f t="shared" si="1"/>
        <v>34022014180018001</v>
      </c>
      <c r="D16" t="s">
        <v>5965</v>
      </c>
      <c r="E16" s="45" t="e">
        <f>#REF!</f>
        <v>#REF!</v>
      </c>
      <c r="F16" s="65" t="e">
        <f>#REF!</f>
        <v>#REF!</v>
      </c>
      <c r="G16" s="129" t="e">
        <f>#REF!</f>
        <v>#REF!</v>
      </c>
      <c r="H16" s="129" t="e">
        <f>#REF!</f>
        <v>#REF!</v>
      </c>
    </row>
    <row r="17" spans="1:8" x14ac:dyDescent="0.25">
      <c r="A17">
        <f t="shared" si="2"/>
        <v>55</v>
      </c>
      <c r="B17" t="str">
        <f t="shared" si="0"/>
        <v>3402201418001800155</v>
      </c>
      <c r="C17" t="str">
        <f t="shared" si="1"/>
        <v>34022014180018001</v>
      </c>
      <c r="D17" t="s">
        <v>5965</v>
      </c>
      <c r="E17" s="65" t="e">
        <f>#REF!</f>
        <v>#REF!</v>
      </c>
      <c r="F17" s="65" t="e">
        <f>#REF!</f>
        <v>#REF!</v>
      </c>
      <c r="G17" s="129" t="e">
        <f>#REF!</f>
        <v>#REF!</v>
      </c>
      <c r="H17" s="129" t="e">
        <f>#REF!</f>
        <v>#REF!</v>
      </c>
    </row>
    <row r="18" spans="1:8" x14ac:dyDescent="0.25">
      <c r="A18">
        <f t="shared" si="2"/>
        <v>56</v>
      </c>
      <c r="B18" t="str">
        <f t="shared" si="0"/>
        <v>3402201418001800156</v>
      </c>
      <c r="C18" t="str">
        <f t="shared" si="1"/>
        <v>34022014180018001</v>
      </c>
      <c r="D18" t="s">
        <v>6023</v>
      </c>
      <c r="E18" s="65" t="e">
        <f>#REF!</f>
        <v>#REF!</v>
      </c>
      <c r="F18" s="65" t="e">
        <f>#REF!</f>
        <v>#REF!</v>
      </c>
      <c r="G18" s="129" t="e">
        <f>#REF!</f>
        <v>#REF!</v>
      </c>
      <c r="H18" s="129" t="e">
        <f>#REF!</f>
        <v>#REF!</v>
      </c>
    </row>
    <row r="19" spans="1:8" x14ac:dyDescent="0.25">
      <c r="A19">
        <f t="shared" si="2"/>
        <v>57</v>
      </c>
      <c r="B19" t="str">
        <f t="shared" si="0"/>
        <v>3402201418001800157</v>
      </c>
      <c r="C19" t="str">
        <f t="shared" si="1"/>
        <v>34022014180018001</v>
      </c>
      <c r="D19" t="s">
        <v>6023</v>
      </c>
      <c r="E19" s="65" t="e">
        <f>E18</f>
        <v>#REF!</v>
      </c>
      <c r="F19" s="65" t="e">
        <f>#REF!</f>
        <v>#REF!</v>
      </c>
      <c r="G19" s="129" t="e">
        <f>#REF!</f>
        <v>#REF!</v>
      </c>
      <c r="H19" s="129" t="e">
        <f>#REF!</f>
        <v>#REF!</v>
      </c>
    </row>
    <row r="20" spans="1:8" x14ac:dyDescent="0.25">
      <c r="A20">
        <f t="shared" si="2"/>
        <v>58</v>
      </c>
      <c r="B20" t="str">
        <f t="shared" si="0"/>
        <v>3402201418001800158</v>
      </c>
      <c r="C20" t="str">
        <f t="shared" si="1"/>
        <v>34022014180018001</v>
      </c>
      <c r="D20" t="s">
        <v>6023</v>
      </c>
      <c r="E20" s="65" t="e">
        <f t="shared" ref="E20:E58" si="3">E19</f>
        <v>#REF!</v>
      </c>
      <c r="F20" s="65" t="e">
        <f>#REF!</f>
        <v>#REF!</v>
      </c>
      <c r="G20" s="129" t="e">
        <f>#REF!</f>
        <v>#REF!</v>
      </c>
      <c r="H20" s="129" t="e">
        <f>#REF!</f>
        <v>#REF!</v>
      </c>
    </row>
    <row r="21" spans="1:8" x14ac:dyDescent="0.25">
      <c r="A21">
        <f t="shared" si="2"/>
        <v>59</v>
      </c>
      <c r="B21" t="str">
        <f t="shared" si="0"/>
        <v>3402201418001800159</v>
      </c>
      <c r="C21" t="str">
        <f t="shared" si="1"/>
        <v>34022014180018001</v>
      </c>
      <c r="D21" t="s">
        <v>6023</v>
      </c>
      <c r="E21" s="65" t="e">
        <f t="shared" si="3"/>
        <v>#REF!</v>
      </c>
      <c r="F21" s="65" t="e">
        <f>#REF!</f>
        <v>#REF!</v>
      </c>
      <c r="G21" s="129" t="e">
        <f>#REF!</f>
        <v>#REF!</v>
      </c>
      <c r="H21" s="129" t="e">
        <f>#REF!</f>
        <v>#REF!</v>
      </c>
    </row>
    <row r="22" spans="1:8" x14ac:dyDescent="0.25">
      <c r="A22">
        <f t="shared" si="2"/>
        <v>60</v>
      </c>
      <c r="B22" t="str">
        <f t="shared" si="0"/>
        <v>3402201418001800160</v>
      </c>
      <c r="C22" t="str">
        <f t="shared" si="1"/>
        <v>34022014180018001</v>
      </c>
      <c r="D22" t="s">
        <v>6023</v>
      </c>
      <c r="E22" s="65" t="e">
        <f t="shared" si="3"/>
        <v>#REF!</v>
      </c>
      <c r="F22" s="65" t="e">
        <f>#REF!</f>
        <v>#REF!</v>
      </c>
      <c r="G22" s="129" t="e">
        <f>#REF!</f>
        <v>#REF!</v>
      </c>
      <c r="H22" s="129" t="e">
        <f>#REF!</f>
        <v>#REF!</v>
      </c>
    </row>
    <row r="23" spans="1:8" x14ac:dyDescent="0.25">
      <c r="A23">
        <f t="shared" si="2"/>
        <v>61</v>
      </c>
      <c r="B23" t="str">
        <f t="shared" si="0"/>
        <v>3402201418001800161</v>
      </c>
      <c r="C23" t="str">
        <f t="shared" si="1"/>
        <v>34022014180018001</v>
      </c>
      <c r="D23" t="s">
        <v>6023</v>
      </c>
      <c r="E23" s="65" t="e">
        <f t="shared" si="3"/>
        <v>#REF!</v>
      </c>
      <c r="F23" s="65" t="e">
        <f>#REF!</f>
        <v>#REF!</v>
      </c>
      <c r="G23" s="129" t="e">
        <f>#REF!</f>
        <v>#REF!</v>
      </c>
      <c r="H23" s="129" t="e">
        <f>#REF!</f>
        <v>#REF!</v>
      </c>
    </row>
    <row r="24" spans="1:8" x14ac:dyDescent="0.25">
      <c r="A24">
        <f t="shared" si="2"/>
        <v>62</v>
      </c>
      <c r="B24" t="str">
        <f t="shared" si="0"/>
        <v>3402201418001800162</v>
      </c>
      <c r="C24" t="str">
        <f t="shared" si="1"/>
        <v>34022014180018001</v>
      </c>
      <c r="D24" t="s">
        <v>6023</v>
      </c>
      <c r="E24" s="65" t="e">
        <f t="shared" si="3"/>
        <v>#REF!</v>
      </c>
      <c r="F24" s="65" t="e">
        <f>#REF!</f>
        <v>#REF!</v>
      </c>
      <c r="G24" s="129" t="e">
        <f>#REF!</f>
        <v>#REF!</v>
      </c>
      <c r="H24" s="129" t="e">
        <f>#REF!</f>
        <v>#REF!</v>
      </c>
    </row>
    <row r="25" spans="1:8" x14ac:dyDescent="0.25">
      <c r="A25">
        <f t="shared" si="2"/>
        <v>63</v>
      </c>
      <c r="B25" t="str">
        <f t="shared" si="0"/>
        <v>3402201418001800163</v>
      </c>
      <c r="C25" t="str">
        <f t="shared" si="1"/>
        <v>34022014180018001</v>
      </c>
      <c r="D25" t="s">
        <v>6023</v>
      </c>
      <c r="E25" s="65" t="e">
        <f t="shared" si="3"/>
        <v>#REF!</v>
      </c>
      <c r="F25" s="65" t="e">
        <f>#REF!</f>
        <v>#REF!</v>
      </c>
      <c r="G25" s="129" t="e">
        <f>#REF!</f>
        <v>#REF!</v>
      </c>
      <c r="H25" s="129" t="e">
        <f>#REF!</f>
        <v>#REF!</v>
      </c>
    </row>
    <row r="26" spans="1:8" x14ac:dyDescent="0.25">
      <c r="A26">
        <f t="shared" si="2"/>
        <v>64</v>
      </c>
      <c r="B26" t="str">
        <f t="shared" si="0"/>
        <v>3402201418001800164</v>
      </c>
      <c r="C26" t="str">
        <f t="shared" si="1"/>
        <v>34022014180018001</v>
      </c>
      <c r="D26" t="s">
        <v>6023</v>
      </c>
      <c r="E26" s="65" t="e">
        <f t="shared" si="3"/>
        <v>#REF!</v>
      </c>
      <c r="F26" s="65" t="e">
        <f>#REF!</f>
        <v>#REF!</v>
      </c>
      <c r="G26" s="129" t="e">
        <f>#REF!</f>
        <v>#REF!</v>
      </c>
      <c r="H26" s="129" t="e">
        <f>#REF!</f>
        <v>#REF!</v>
      </c>
    </row>
    <row r="27" spans="1:8" x14ac:dyDescent="0.25">
      <c r="A27">
        <f t="shared" si="2"/>
        <v>65</v>
      </c>
      <c r="B27" t="str">
        <f t="shared" si="0"/>
        <v>3402201418001800165</v>
      </c>
      <c r="C27" t="str">
        <f t="shared" si="1"/>
        <v>34022014180018001</v>
      </c>
      <c r="D27" t="s">
        <v>6023</v>
      </c>
      <c r="E27" s="65" t="e">
        <f t="shared" si="3"/>
        <v>#REF!</v>
      </c>
      <c r="F27" s="65" t="e">
        <f>#REF!</f>
        <v>#REF!</v>
      </c>
      <c r="G27" s="129" t="e">
        <f>#REF!</f>
        <v>#REF!</v>
      </c>
      <c r="H27" s="129" t="e">
        <f>#REF!</f>
        <v>#REF!</v>
      </c>
    </row>
    <row r="28" spans="1:8" x14ac:dyDescent="0.25">
      <c r="A28">
        <f t="shared" si="2"/>
        <v>66</v>
      </c>
      <c r="B28" t="str">
        <f t="shared" si="0"/>
        <v>3402201418001800166</v>
      </c>
      <c r="C28" t="str">
        <f t="shared" si="1"/>
        <v>34022014180018001</v>
      </c>
      <c r="D28" t="s">
        <v>6023</v>
      </c>
      <c r="E28" s="65" t="e">
        <f t="shared" si="3"/>
        <v>#REF!</v>
      </c>
      <c r="F28" s="65" t="e">
        <f>#REF!</f>
        <v>#REF!</v>
      </c>
      <c r="G28" s="129" t="e">
        <f>#REF!</f>
        <v>#REF!</v>
      </c>
      <c r="H28" s="129" t="e">
        <f>#REF!</f>
        <v>#REF!</v>
      </c>
    </row>
    <row r="29" spans="1:8" x14ac:dyDescent="0.25">
      <c r="A29">
        <f t="shared" si="2"/>
        <v>67</v>
      </c>
      <c r="B29" t="str">
        <f t="shared" si="0"/>
        <v>3402201418001800167</v>
      </c>
      <c r="C29" t="str">
        <f t="shared" si="1"/>
        <v>34022014180018001</v>
      </c>
      <c r="D29" t="s">
        <v>6023</v>
      </c>
      <c r="E29" s="65" t="e">
        <f t="shared" si="3"/>
        <v>#REF!</v>
      </c>
      <c r="F29" s="65" t="e">
        <f>#REF!</f>
        <v>#REF!</v>
      </c>
      <c r="G29" s="129" t="e">
        <f>#REF!</f>
        <v>#REF!</v>
      </c>
      <c r="H29" s="129" t="e">
        <f>#REF!</f>
        <v>#REF!</v>
      </c>
    </row>
    <row r="30" spans="1:8" x14ac:dyDescent="0.25">
      <c r="A30">
        <f t="shared" si="2"/>
        <v>68</v>
      </c>
      <c r="B30" t="str">
        <f t="shared" si="0"/>
        <v>3402201418001800168</v>
      </c>
      <c r="C30" t="str">
        <f t="shared" si="1"/>
        <v>34022014180018001</v>
      </c>
      <c r="D30" t="s">
        <v>6023</v>
      </c>
      <c r="E30" s="65" t="e">
        <f t="shared" si="3"/>
        <v>#REF!</v>
      </c>
      <c r="F30" s="65" t="e">
        <f>#REF!</f>
        <v>#REF!</v>
      </c>
      <c r="G30" s="129" t="e">
        <f>#REF!</f>
        <v>#REF!</v>
      </c>
      <c r="H30" s="129" t="e">
        <f>#REF!</f>
        <v>#REF!</v>
      </c>
    </row>
    <row r="31" spans="1:8" x14ac:dyDescent="0.25">
      <c r="A31">
        <f t="shared" si="2"/>
        <v>69</v>
      </c>
      <c r="B31" t="str">
        <f t="shared" si="0"/>
        <v>3402201418001800169</v>
      </c>
      <c r="C31" t="str">
        <f t="shared" si="1"/>
        <v>34022014180018001</v>
      </c>
      <c r="D31" t="s">
        <v>6023</v>
      </c>
      <c r="E31" s="65" t="e">
        <f t="shared" si="3"/>
        <v>#REF!</v>
      </c>
      <c r="F31" s="65" t="e">
        <f>#REF!</f>
        <v>#REF!</v>
      </c>
      <c r="G31" s="129" t="e">
        <f>#REF!</f>
        <v>#REF!</v>
      </c>
      <c r="H31" s="129" t="e">
        <f>#REF!</f>
        <v>#REF!</v>
      </c>
    </row>
    <row r="32" spans="1:8" x14ac:dyDescent="0.25">
      <c r="A32">
        <f t="shared" si="2"/>
        <v>70</v>
      </c>
      <c r="B32" t="str">
        <f t="shared" si="0"/>
        <v>3402201418001800170</v>
      </c>
      <c r="C32" t="str">
        <f t="shared" si="1"/>
        <v>34022014180018001</v>
      </c>
      <c r="D32" t="s">
        <v>6023</v>
      </c>
      <c r="E32" s="65" t="e">
        <f t="shared" si="3"/>
        <v>#REF!</v>
      </c>
      <c r="F32" s="65" t="e">
        <f>#REF!</f>
        <v>#REF!</v>
      </c>
      <c r="G32" s="129" t="e">
        <f>#REF!</f>
        <v>#REF!</v>
      </c>
      <c r="H32" s="129" t="e">
        <f>#REF!</f>
        <v>#REF!</v>
      </c>
    </row>
    <row r="33" spans="1:8" x14ac:dyDescent="0.25">
      <c r="A33">
        <f t="shared" si="2"/>
        <v>71</v>
      </c>
      <c r="B33" t="str">
        <f t="shared" si="0"/>
        <v>3402201418001800171</v>
      </c>
      <c r="C33" t="str">
        <f t="shared" si="1"/>
        <v>34022014180018001</v>
      </c>
      <c r="D33" t="s">
        <v>6023</v>
      </c>
      <c r="E33" s="65" t="e">
        <f t="shared" si="3"/>
        <v>#REF!</v>
      </c>
      <c r="F33" s="65" t="e">
        <f>#REF!</f>
        <v>#REF!</v>
      </c>
      <c r="G33" s="129" t="e">
        <f>#REF!</f>
        <v>#REF!</v>
      </c>
      <c r="H33" s="129" t="e">
        <f>#REF!</f>
        <v>#REF!</v>
      </c>
    </row>
    <row r="34" spans="1:8" x14ac:dyDescent="0.25">
      <c r="A34">
        <f t="shared" si="2"/>
        <v>72</v>
      </c>
      <c r="B34" t="str">
        <f t="shared" ref="B34:B58" si="4">SA_4_Feb_ID&amp;A34</f>
        <v>3402201418001800172</v>
      </c>
      <c r="C34" t="str">
        <f t="shared" ref="C34:C58" si="5">SA_4_Feb_ID</f>
        <v>34022014180018001</v>
      </c>
      <c r="D34" t="s">
        <v>6023</v>
      </c>
      <c r="E34" s="65" t="e">
        <f t="shared" si="3"/>
        <v>#REF!</v>
      </c>
      <c r="F34" s="65" t="e">
        <f>#REF!</f>
        <v>#REF!</v>
      </c>
      <c r="G34" s="129" t="e">
        <f>#REF!</f>
        <v>#REF!</v>
      </c>
      <c r="H34" s="129" t="e">
        <f>#REF!</f>
        <v>#REF!</v>
      </c>
    </row>
    <row r="35" spans="1:8" x14ac:dyDescent="0.25">
      <c r="A35">
        <f t="shared" si="2"/>
        <v>73</v>
      </c>
      <c r="B35" t="str">
        <f t="shared" si="4"/>
        <v>3402201418001800173</v>
      </c>
      <c r="C35" t="str">
        <f t="shared" si="5"/>
        <v>34022014180018001</v>
      </c>
      <c r="D35" t="s">
        <v>6023</v>
      </c>
      <c r="E35" s="65" t="e">
        <f t="shared" si="3"/>
        <v>#REF!</v>
      </c>
      <c r="F35" s="65" t="e">
        <f>#REF!</f>
        <v>#REF!</v>
      </c>
      <c r="G35" s="129" t="e">
        <f>#REF!</f>
        <v>#REF!</v>
      </c>
      <c r="H35" s="129" t="e">
        <f>#REF!</f>
        <v>#REF!</v>
      </c>
    </row>
    <row r="36" spans="1:8" x14ac:dyDescent="0.25">
      <c r="A36">
        <f t="shared" si="2"/>
        <v>74</v>
      </c>
      <c r="B36" t="str">
        <f t="shared" si="4"/>
        <v>3402201418001800174</v>
      </c>
      <c r="C36" t="str">
        <f t="shared" si="5"/>
        <v>34022014180018001</v>
      </c>
      <c r="D36" t="s">
        <v>6023</v>
      </c>
      <c r="E36" s="65" t="e">
        <f t="shared" si="3"/>
        <v>#REF!</v>
      </c>
      <c r="F36" s="65" t="e">
        <f>#REF!</f>
        <v>#REF!</v>
      </c>
      <c r="G36" s="129" t="e">
        <f>#REF!</f>
        <v>#REF!</v>
      </c>
      <c r="H36" s="129" t="e">
        <f>#REF!</f>
        <v>#REF!</v>
      </c>
    </row>
    <row r="37" spans="1:8" x14ac:dyDescent="0.25">
      <c r="A37">
        <f t="shared" si="2"/>
        <v>75</v>
      </c>
      <c r="B37" t="str">
        <f t="shared" si="4"/>
        <v>3402201418001800175</v>
      </c>
      <c r="C37" t="str">
        <f t="shared" si="5"/>
        <v>34022014180018001</v>
      </c>
      <c r="D37" t="s">
        <v>6023</v>
      </c>
      <c r="E37" s="65" t="e">
        <f t="shared" si="3"/>
        <v>#REF!</v>
      </c>
      <c r="F37" s="65" t="e">
        <f>#REF!</f>
        <v>#REF!</v>
      </c>
      <c r="G37" s="129" t="e">
        <f>#REF!</f>
        <v>#REF!</v>
      </c>
      <c r="H37" s="129" t="e">
        <f>#REF!</f>
        <v>#REF!</v>
      </c>
    </row>
    <row r="38" spans="1:8" x14ac:dyDescent="0.25">
      <c r="A38">
        <f t="shared" si="2"/>
        <v>76</v>
      </c>
      <c r="B38" t="str">
        <f t="shared" si="4"/>
        <v>3402201418001800176</v>
      </c>
      <c r="C38" t="str">
        <f t="shared" si="5"/>
        <v>34022014180018001</v>
      </c>
      <c r="D38" t="s">
        <v>6023</v>
      </c>
      <c r="E38" s="65" t="e">
        <f t="shared" si="3"/>
        <v>#REF!</v>
      </c>
      <c r="F38" s="65" t="e">
        <f>#REF!</f>
        <v>#REF!</v>
      </c>
      <c r="G38" s="129" t="e">
        <f>#REF!</f>
        <v>#REF!</v>
      </c>
      <c r="H38" s="129" t="e">
        <f>#REF!</f>
        <v>#REF!</v>
      </c>
    </row>
    <row r="39" spans="1:8" x14ac:dyDescent="0.25">
      <c r="A39">
        <f t="shared" si="2"/>
        <v>77</v>
      </c>
      <c r="B39" t="str">
        <f t="shared" si="4"/>
        <v>3402201418001800177</v>
      </c>
      <c r="C39" t="str">
        <f t="shared" si="5"/>
        <v>34022014180018001</v>
      </c>
      <c r="D39" t="s">
        <v>6023</v>
      </c>
      <c r="E39" s="65" t="e">
        <f t="shared" si="3"/>
        <v>#REF!</v>
      </c>
      <c r="F39" s="65" t="e">
        <f>#REF!</f>
        <v>#REF!</v>
      </c>
      <c r="G39" s="129" t="e">
        <f>#REF!</f>
        <v>#REF!</v>
      </c>
      <c r="H39" s="129" t="e">
        <f>#REF!</f>
        <v>#REF!</v>
      </c>
    </row>
    <row r="40" spans="1:8" x14ac:dyDescent="0.25">
      <c r="A40">
        <f t="shared" si="2"/>
        <v>78</v>
      </c>
      <c r="B40" t="str">
        <f t="shared" si="4"/>
        <v>3402201418001800178</v>
      </c>
      <c r="C40" t="str">
        <f t="shared" si="5"/>
        <v>34022014180018001</v>
      </c>
      <c r="D40" t="s">
        <v>6023</v>
      </c>
      <c r="E40" s="65" t="e">
        <f t="shared" si="3"/>
        <v>#REF!</v>
      </c>
      <c r="F40" s="65" t="e">
        <f>#REF!</f>
        <v>#REF!</v>
      </c>
      <c r="G40" s="129" t="e">
        <f>#REF!</f>
        <v>#REF!</v>
      </c>
      <c r="H40" s="129" t="e">
        <f>#REF!</f>
        <v>#REF!</v>
      </c>
    </row>
    <row r="41" spans="1:8" x14ac:dyDescent="0.25">
      <c r="A41">
        <f t="shared" si="2"/>
        <v>79</v>
      </c>
      <c r="B41" t="str">
        <f t="shared" si="4"/>
        <v>3402201418001800179</v>
      </c>
      <c r="C41" t="str">
        <f t="shared" si="5"/>
        <v>34022014180018001</v>
      </c>
      <c r="D41" t="s">
        <v>6023</v>
      </c>
      <c r="E41" s="65" t="e">
        <f t="shared" si="3"/>
        <v>#REF!</v>
      </c>
      <c r="F41" s="65" t="e">
        <f>#REF!</f>
        <v>#REF!</v>
      </c>
      <c r="G41" s="129" t="e">
        <f>#REF!</f>
        <v>#REF!</v>
      </c>
      <c r="H41" s="129" t="e">
        <f>#REF!</f>
        <v>#REF!</v>
      </c>
    </row>
    <row r="42" spans="1:8" x14ac:dyDescent="0.25">
      <c r="A42">
        <f t="shared" si="2"/>
        <v>80</v>
      </c>
      <c r="B42" t="str">
        <f t="shared" si="4"/>
        <v>3402201418001800180</v>
      </c>
      <c r="C42" t="str">
        <f t="shared" si="5"/>
        <v>34022014180018001</v>
      </c>
      <c r="D42" t="s">
        <v>6023</v>
      </c>
      <c r="E42" s="65" t="e">
        <f t="shared" si="3"/>
        <v>#REF!</v>
      </c>
      <c r="F42" s="65" t="e">
        <f>#REF!</f>
        <v>#REF!</v>
      </c>
      <c r="G42" s="129" t="e">
        <f>#REF!</f>
        <v>#REF!</v>
      </c>
      <c r="H42" s="129" t="e">
        <f>#REF!</f>
        <v>#REF!</v>
      </c>
    </row>
    <row r="43" spans="1:8" x14ac:dyDescent="0.25">
      <c r="A43">
        <f t="shared" si="2"/>
        <v>81</v>
      </c>
      <c r="B43" t="str">
        <f t="shared" si="4"/>
        <v>3402201418001800181</v>
      </c>
      <c r="C43" t="str">
        <f t="shared" si="5"/>
        <v>34022014180018001</v>
      </c>
      <c r="D43" t="s">
        <v>6023</v>
      </c>
      <c r="E43" s="65" t="e">
        <f t="shared" si="3"/>
        <v>#REF!</v>
      </c>
      <c r="F43" s="65" t="e">
        <f>#REF!</f>
        <v>#REF!</v>
      </c>
      <c r="G43" s="129" t="e">
        <f>#REF!</f>
        <v>#REF!</v>
      </c>
      <c r="H43" s="129" t="e">
        <f>#REF!</f>
        <v>#REF!</v>
      </c>
    </row>
    <row r="44" spans="1:8" x14ac:dyDescent="0.25">
      <c r="A44">
        <f t="shared" si="2"/>
        <v>82</v>
      </c>
      <c r="B44" t="str">
        <f t="shared" si="4"/>
        <v>3402201418001800182</v>
      </c>
      <c r="C44" t="str">
        <f t="shared" si="5"/>
        <v>34022014180018001</v>
      </c>
      <c r="D44" t="s">
        <v>6023</v>
      </c>
      <c r="E44" s="65" t="e">
        <f t="shared" si="3"/>
        <v>#REF!</v>
      </c>
      <c r="F44" s="65" t="e">
        <f>#REF!</f>
        <v>#REF!</v>
      </c>
      <c r="G44" s="129" t="e">
        <f>#REF!</f>
        <v>#REF!</v>
      </c>
      <c r="H44" s="129" t="e">
        <f>#REF!</f>
        <v>#REF!</v>
      </c>
    </row>
    <row r="45" spans="1:8" x14ac:dyDescent="0.25">
      <c r="A45">
        <f t="shared" si="2"/>
        <v>83</v>
      </c>
      <c r="B45" t="str">
        <f t="shared" si="4"/>
        <v>3402201418001800183</v>
      </c>
      <c r="C45" t="str">
        <f t="shared" si="5"/>
        <v>34022014180018001</v>
      </c>
      <c r="D45" t="s">
        <v>6023</v>
      </c>
      <c r="E45" s="65" t="e">
        <f t="shared" si="3"/>
        <v>#REF!</v>
      </c>
      <c r="F45" s="65" t="e">
        <f>#REF!</f>
        <v>#REF!</v>
      </c>
      <c r="G45" s="129" t="e">
        <f>#REF!</f>
        <v>#REF!</v>
      </c>
      <c r="H45" s="129" t="e">
        <f>#REF!</f>
        <v>#REF!</v>
      </c>
    </row>
    <row r="46" spans="1:8" x14ac:dyDescent="0.25">
      <c r="A46">
        <f t="shared" si="2"/>
        <v>84</v>
      </c>
      <c r="B46" t="str">
        <f t="shared" si="4"/>
        <v>3402201418001800184</v>
      </c>
      <c r="C46" t="str">
        <f t="shared" si="5"/>
        <v>34022014180018001</v>
      </c>
      <c r="D46" t="s">
        <v>6023</v>
      </c>
      <c r="E46" s="65" t="e">
        <f t="shared" si="3"/>
        <v>#REF!</v>
      </c>
      <c r="F46" s="65" t="e">
        <f>#REF!</f>
        <v>#REF!</v>
      </c>
      <c r="G46" s="129" t="e">
        <f>#REF!</f>
        <v>#REF!</v>
      </c>
      <c r="H46" s="129" t="e">
        <f>#REF!</f>
        <v>#REF!</v>
      </c>
    </row>
    <row r="47" spans="1:8" x14ac:dyDescent="0.25">
      <c r="A47">
        <f t="shared" si="2"/>
        <v>85</v>
      </c>
      <c r="B47" t="str">
        <f t="shared" si="4"/>
        <v>3402201418001800185</v>
      </c>
      <c r="C47" t="str">
        <f t="shared" si="5"/>
        <v>34022014180018001</v>
      </c>
      <c r="D47" t="s">
        <v>6023</v>
      </c>
      <c r="E47" s="65" t="e">
        <f t="shared" si="3"/>
        <v>#REF!</v>
      </c>
      <c r="F47" s="65" t="e">
        <f>#REF!</f>
        <v>#REF!</v>
      </c>
      <c r="G47" s="129" t="e">
        <f>#REF!</f>
        <v>#REF!</v>
      </c>
      <c r="H47" s="129" t="e">
        <f>#REF!</f>
        <v>#REF!</v>
      </c>
    </row>
    <row r="48" spans="1:8" x14ac:dyDescent="0.25">
      <c r="A48">
        <f t="shared" si="2"/>
        <v>86</v>
      </c>
      <c r="B48" t="str">
        <f t="shared" si="4"/>
        <v>3402201418001800186</v>
      </c>
      <c r="C48" t="str">
        <f t="shared" si="5"/>
        <v>34022014180018001</v>
      </c>
      <c r="D48" t="s">
        <v>6023</v>
      </c>
      <c r="E48" s="65" t="e">
        <f t="shared" si="3"/>
        <v>#REF!</v>
      </c>
      <c r="F48" s="65" t="e">
        <f>#REF!</f>
        <v>#REF!</v>
      </c>
      <c r="G48" s="129" t="e">
        <f>#REF!</f>
        <v>#REF!</v>
      </c>
      <c r="H48" s="129" t="e">
        <f>#REF!</f>
        <v>#REF!</v>
      </c>
    </row>
    <row r="49" spans="1:8" x14ac:dyDescent="0.25">
      <c r="A49">
        <f t="shared" si="2"/>
        <v>87</v>
      </c>
      <c r="B49" t="str">
        <f t="shared" si="4"/>
        <v>3402201418001800187</v>
      </c>
      <c r="C49" t="str">
        <f t="shared" si="5"/>
        <v>34022014180018001</v>
      </c>
      <c r="D49" t="s">
        <v>6023</v>
      </c>
      <c r="E49" s="65" t="e">
        <f t="shared" si="3"/>
        <v>#REF!</v>
      </c>
      <c r="F49" s="65" t="e">
        <f>#REF!</f>
        <v>#REF!</v>
      </c>
      <c r="G49" s="129" t="e">
        <f>#REF!</f>
        <v>#REF!</v>
      </c>
      <c r="H49" s="129" t="e">
        <f>#REF!</f>
        <v>#REF!</v>
      </c>
    </row>
    <row r="50" spans="1:8" x14ac:dyDescent="0.25">
      <c r="A50">
        <f t="shared" si="2"/>
        <v>88</v>
      </c>
      <c r="B50" t="str">
        <f t="shared" si="4"/>
        <v>3402201418001800188</v>
      </c>
      <c r="C50" t="str">
        <f t="shared" si="5"/>
        <v>34022014180018001</v>
      </c>
      <c r="D50" t="s">
        <v>6023</v>
      </c>
      <c r="E50" s="65" t="e">
        <f t="shared" si="3"/>
        <v>#REF!</v>
      </c>
      <c r="F50" s="65" t="e">
        <f>#REF!</f>
        <v>#REF!</v>
      </c>
      <c r="G50" s="129" t="e">
        <f>#REF!</f>
        <v>#REF!</v>
      </c>
      <c r="H50" s="129" t="e">
        <f>#REF!</f>
        <v>#REF!</v>
      </c>
    </row>
    <row r="51" spans="1:8" x14ac:dyDescent="0.25">
      <c r="A51">
        <f t="shared" si="2"/>
        <v>89</v>
      </c>
      <c r="B51" t="str">
        <f t="shared" si="4"/>
        <v>3402201418001800189</v>
      </c>
      <c r="C51" t="str">
        <f t="shared" si="5"/>
        <v>34022014180018001</v>
      </c>
      <c r="D51" t="s">
        <v>6023</v>
      </c>
      <c r="E51" s="65" t="e">
        <f t="shared" si="3"/>
        <v>#REF!</v>
      </c>
      <c r="F51" s="65" t="e">
        <f>#REF!</f>
        <v>#REF!</v>
      </c>
      <c r="G51" s="129" t="e">
        <f>#REF!</f>
        <v>#REF!</v>
      </c>
      <c r="H51" s="129" t="e">
        <f>#REF!</f>
        <v>#REF!</v>
      </c>
    </row>
    <row r="52" spans="1:8" x14ac:dyDescent="0.25">
      <c r="A52">
        <f t="shared" si="2"/>
        <v>90</v>
      </c>
      <c r="B52" t="str">
        <f t="shared" si="4"/>
        <v>3402201418001800190</v>
      </c>
      <c r="C52" t="str">
        <f t="shared" si="5"/>
        <v>34022014180018001</v>
      </c>
      <c r="D52" t="s">
        <v>6023</v>
      </c>
      <c r="E52" s="65" t="e">
        <f t="shared" si="3"/>
        <v>#REF!</v>
      </c>
      <c r="F52" s="65" t="e">
        <f>#REF!</f>
        <v>#REF!</v>
      </c>
      <c r="G52" s="129" t="e">
        <f>#REF!</f>
        <v>#REF!</v>
      </c>
      <c r="H52" s="129" t="e">
        <f>#REF!</f>
        <v>#REF!</v>
      </c>
    </row>
    <row r="53" spans="1:8" x14ac:dyDescent="0.25">
      <c r="A53">
        <f t="shared" si="2"/>
        <v>91</v>
      </c>
      <c r="B53" t="str">
        <f t="shared" si="4"/>
        <v>3402201418001800191</v>
      </c>
      <c r="C53" t="str">
        <f t="shared" si="5"/>
        <v>34022014180018001</v>
      </c>
      <c r="D53" t="s">
        <v>6023</v>
      </c>
      <c r="E53" s="65" t="e">
        <f t="shared" si="3"/>
        <v>#REF!</v>
      </c>
      <c r="F53" s="65" t="e">
        <f>#REF!</f>
        <v>#REF!</v>
      </c>
      <c r="G53" s="129" t="e">
        <f>#REF!</f>
        <v>#REF!</v>
      </c>
      <c r="H53" s="129" t="e">
        <f>#REF!</f>
        <v>#REF!</v>
      </c>
    </row>
    <row r="54" spans="1:8" x14ac:dyDescent="0.25">
      <c r="A54">
        <f t="shared" si="2"/>
        <v>92</v>
      </c>
      <c r="B54" t="str">
        <f t="shared" si="4"/>
        <v>3402201418001800192</v>
      </c>
      <c r="C54" t="str">
        <f t="shared" si="5"/>
        <v>34022014180018001</v>
      </c>
      <c r="D54" t="s">
        <v>6023</v>
      </c>
      <c r="E54" s="65" t="e">
        <f t="shared" si="3"/>
        <v>#REF!</v>
      </c>
      <c r="F54" s="65" t="e">
        <f>#REF!</f>
        <v>#REF!</v>
      </c>
      <c r="G54" s="129" t="e">
        <f>#REF!</f>
        <v>#REF!</v>
      </c>
      <c r="H54" s="129" t="e">
        <f>#REF!</f>
        <v>#REF!</v>
      </c>
    </row>
    <row r="55" spans="1:8" x14ac:dyDescent="0.25">
      <c r="A55">
        <f t="shared" si="2"/>
        <v>93</v>
      </c>
      <c r="B55" t="str">
        <f t="shared" si="4"/>
        <v>3402201418001800193</v>
      </c>
      <c r="C55" t="str">
        <f t="shared" si="5"/>
        <v>34022014180018001</v>
      </c>
      <c r="D55" t="s">
        <v>6023</v>
      </c>
      <c r="E55" s="65" t="e">
        <f t="shared" si="3"/>
        <v>#REF!</v>
      </c>
      <c r="F55" s="65" t="e">
        <f>#REF!</f>
        <v>#REF!</v>
      </c>
      <c r="G55" s="129" t="e">
        <f>#REF!</f>
        <v>#REF!</v>
      </c>
      <c r="H55" s="129" t="e">
        <f>#REF!</f>
        <v>#REF!</v>
      </c>
    </row>
    <row r="56" spans="1:8" x14ac:dyDescent="0.25">
      <c r="A56">
        <f t="shared" si="2"/>
        <v>94</v>
      </c>
      <c r="B56" t="str">
        <f t="shared" si="4"/>
        <v>3402201418001800194</v>
      </c>
      <c r="C56" t="str">
        <f t="shared" si="5"/>
        <v>34022014180018001</v>
      </c>
      <c r="D56" t="s">
        <v>6023</v>
      </c>
      <c r="E56" s="65" t="e">
        <f t="shared" si="3"/>
        <v>#REF!</v>
      </c>
      <c r="F56" s="65" t="e">
        <f>#REF!</f>
        <v>#REF!</v>
      </c>
      <c r="G56" s="129" t="e">
        <f>#REF!</f>
        <v>#REF!</v>
      </c>
      <c r="H56" s="129" t="e">
        <f>#REF!</f>
        <v>#REF!</v>
      </c>
    </row>
    <row r="57" spans="1:8" x14ac:dyDescent="0.25">
      <c r="A57">
        <f t="shared" si="2"/>
        <v>95</v>
      </c>
      <c r="B57" t="str">
        <f t="shared" si="4"/>
        <v>3402201418001800195</v>
      </c>
      <c r="C57" t="str">
        <f t="shared" si="5"/>
        <v>34022014180018001</v>
      </c>
      <c r="D57" t="s">
        <v>6023</v>
      </c>
      <c r="E57" s="65" t="e">
        <f t="shared" si="3"/>
        <v>#REF!</v>
      </c>
      <c r="F57" s="65" t="e">
        <f>#REF!</f>
        <v>#REF!</v>
      </c>
      <c r="G57" s="129" t="e">
        <f>#REF!</f>
        <v>#REF!</v>
      </c>
      <c r="H57" s="129" t="e">
        <f>#REF!</f>
        <v>#REF!</v>
      </c>
    </row>
    <row r="58" spans="1:8" x14ac:dyDescent="0.25">
      <c r="A58">
        <f t="shared" si="2"/>
        <v>96</v>
      </c>
      <c r="B58" t="str">
        <f t="shared" si="4"/>
        <v>3402201418001800196</v>
      </c>
      <c r="C58" t="str">
        <f t="shared" si="5"/>
        <v>34022014180018001</v>
      </c>
      <c r="D58" t="s">
        <v>6023</v>
      </c>
      <c r="E58" s="65" t="e">
        <f t="shared" si="3"/>
        <v>#REF!</v>
      </c>
      <c r="F58" s="65" t="e">
        <f>#REF!</f>
        <v>#REF!</v>
      </c>
      <c r="G58" s="129" t="e">
        <f>#REF!</f>
        <v>#REF!</v>
      </c>
      <c r="H58" s="129" t="e">
        <f>#REF!</f>
        <v>#REF!</v>
      </c>
    </row>
    <row r="62" spans="1:8" x14ac:dyDescent="0.25">
      <c r="A62">
        <f>LEN($A$2)</f>
        <v>2</v>
      </c>
      <c r="B62">
        <f>LEN($B$2)</f>
        <v>19</v>
      </c>
      <c r="C62">
        <f>LEN($C$2)</f>
        <v>17</v>
      </c>
      <c r="D62">
        <f>LEN($D$2)</f>
        <v>8</v>
      </c>
      <c r="E62" t="e">
        <f>LEN($E$2)</f>
        <v>#REF!</v>
      </c>
      <c r="F62" t="e">
        <f>LEN($F$2)</f>
        <v>#REF!</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F5"/>
  <sheetViews>
    <sheetView showGridLines="0" showRowColHeaders="0" workbookViewId="0">
      <selection activeCell="H22" sqref="H2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5988</v>
      </c>
      <c r="B1" s="1" t="s">
        <v>4173</v>
      </c>
      <c r="C1" s="1" t="s">
        <v>4174</v>
      </c>
      <c r="D1" s="44" t="s">
        <v>4175</v>
      </c>
    </row>
    <row r="2" spans="1:6" ht="16.5" x14ac:dyDescent="0.25">
      <c r="A2" t="str">
        <f>SA_4_Feb_ID</f>
        <v>34022014180018001</v>
      </c>
      <c r="B2" s="65" t="e">
        <f>CLEAN(#REF!)</f>
        <v>#REF!</v>
      </c>
      <c r="C2" s="46" t="e">
        <f>FormPost_34_Feb</f>
        <v>#REF!</v>
      </c>
      <c r="D2" s="92" t="e">
        <f>#REF!</f>
        <v>#REF!</v>
      </c>
    </row>
    <row r="5" spans="1:6" x14ac:dyDescent="0.25">
      <c r="A5">
        <f>LEN($A$2)</f>
        <v>17</v>
      </c>
      <c r="B5" t="e">
        <f>LEN($B$2)</f>
        <v>#REF!</v>
      </c>
      <c r="C5" t="e">
        <f>LEN($C$2)</f>
        <v>#REF!</v>
      </c>
      <c r="D5" t="e">
        <f>LEN($D$2)</f>
        <v>#REF!</v>
      </c>
      <c r="E5">
        <f>LEN($E$2)</f>
        <v>0</v>
      </c>
      <c r="F5">
        <f>LEN($F$2)</f>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1"/>
  <dimension ref="A1:F5"/>
  <sheetViews>
    <sheetView showGridLines="0" showRowColHeaders="0" workbookViewId="0">
      <selection activeCell="H25" sqref="H25"/>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6880</v>
      </c>
      <c r="B1" s="1" t="s">
        <v>5930</v>
      </c>
      <c r="C1" s="1" t="s">
        <v>6003</v>
      </c>
      <c r="D1" s="1" t="s">
        <v>6881</v>
      </c>
    </row>
    <row r="2" spans="1:6" x14ac:dyDescent="0.25">
      <c r="A2" t="str">
        <f>"36"  &amp; C2 &amp; AcademicYear_ID&amp; "" &amp; TSIndex_SchoolID</f>
        <v>36082014180018001</v>
      </c>
      <c r="B2" t="str">
        <f>CLEAN(SchoolAY_Info_ID)</f>
        <v>30201411008018001</v>
      </c>
      <c r="C2" s="165" t="s">
        <v>6213</v>
      </c>
      <c r="D2">
        <f>TQ_Oct!SchoolOpenDays_Aug</f>
        <v>58</v>
      </c>
    </row>
    <row r="5" spans="1:6" x14ac:dyDescent="0.25">
      <c r="A5">
        <f>LEN($A$2)</f>
        <v>17</v>
      </c>
      <c r="B5">
        <f>LEN($B$2)</f>
        <v>17</v>
      </c>
      <c r="C5">
        <f>LEN($C$2)</f>
        <v>2</v>
      </c>
      <c r="D5">
        <f>LEN($D$2)</f>
        <v>2</v>
      </c>
      <c r="E5">
        <f>LEN($E$2)</f>
        <v>0</v>
      </c>
      <c r="F5">
        <f>LEN($F$2)</f>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3"/>
  <dimension ref="A1:L73"/>
  <sheetViews>
    <sheetView showGridLines="0" workbookViewId="0">
      <selection activeCell="F2" sqref="F2"/>
    </sheetView>
  </sheetViews>
  <sheetFormatPr defaultRowHeight="15" x14ac:dyDescent="0.25"/>
  <cols>
    <col min="1" max="1" width="3" bestFit="1" customWidth="1"/>
    <col min="2" max="2" width="20.28515625" bestFit="1" customWidth="1"/>
    <col min="3" max="3" width="18.28515625" bestFit="1" customWidth="1"/>
    <col min="4" max="4" width="11.85546875" bestFit="1" customWidth="1"/>
    <col min="5" max="5" width="13.28515625" bestFit="1" customWidth="1"/>
    <col min="6" max="6" width="12.42578125" bestFit="1" customWidth="1"/>
    <col min="7" max="7" width="12.28515625" bestFit="1" customWidth="1"/>
  </cols>
  <sheetData>
    <row r="1" spans="1:12" s="2" customFormat="1" x14ac:dyDescent="0.25">
      <c r="A1" s="103" t="s">
        <v>6002</v>
      </c>
      <c r="B1" s="1" t="s">
        <v>6882</v>
      </c>
      <c r="C1" s="1" t="s">
        <v>6880</v>
      </c>
      <c r="D1" s="1" t="s">
        <v>6883</v>
      </c>
      <c r="E1" s="403" t="s">
        <v>6895</v>
      </c>
      <c r="F1" s="403" t="s">
        <v>6896</v>
      </c>
      <c r="J1" s="1" t="s">
        <v>6884</v>
      </c>
      <c r="K1" s="1" t="s">
        <v>6885</v>
      </c>
      <c r="L1" s="1" t="s">
        <v>6886</v>
      </c>
    </row>
    <row r="2" spans="1:12" x14ac:dyDescent="0.25">
      <c r="A2">
        <v>1</v>
      </c>
      <c r="B2" t="str">
        <f t="shared" ref="B2:B33" si="0">C2&amp;A2</f>
        <v>360820141800180011</v>
      </c>
      <c r="C2" t="str">
        <f t="shared" ref="C2:C69" si="1">TQ_Aug_ID</f>
        <v>36082014180018001</v>
      </c>
      <c r="D2" s="311" t="str">
        <f>TQ_Oct!$L$21</f>
        <v>102226211030552</v>
      </c>
      <c r="E2">
        <v>1</v>
      </c>
      <c r="F2" s="311">
        <f>TQ_Oct!$M$21</f>
        <v>0</v>
      </c>
    </row>
    <row r="3" spans="1:12" x14ac:dyDescent="0.25">
      <c r="A3">
        <v>2</v>
      </c>
      <c r="B3" t="str">
        <f t="shared" si="0"/>
        <v>360820141800180012</v>
      </c>
      <c r="C3" t="str">
        <f t="shared" si="1"/>
        <v>36082014180018001</v>
      </c>
      <c r="D3" s="311" t="str">
        <f>TQ_Oct!$L$21</f>
        <v>102226211030552</v>
      </c>
      <c r="E3">
        <v>2</v>
      </c>
      <c r="F3" s="311">
        <f>TQ_Oct!$N$21</f>
        <v>1</v>
      </c>
    </row>
    <row r="4" spans="1:12" x14ac:dyDescent="0.25">
      <c r="A4">
        <v>3</v>
      </c>
      <c r="B4" t="str">
        <f t="shared" si="0"/>
        <v>360820141800180013</v>
      </c>
      <c r="C4" t="str">
        <f t="shared" si="1"/>
        <v>36082014180018001</v>
      </c>
      <c r="D4" s="311" t="str">
        <f>TQ_Oct!$L$21</f>
        <v>102226211030552</v>
      </c>
      <c r="E4">
        <v>3</v>
      </c>
      <c r="F4" s="311">
        <f>TQ_Oct!$O$21</f>
        <v>0</v>
      </c>
    </row>
    <row r="5" spans="1:12" x14ac:dyDescent="0.25">
      <c r="A5">
        <v>4</v>
      </c>
      <c r="B5" t="str">
        <f t="shared" si="0"/>
        <v>360820141800180014</v>
      </c>
      <c r="C5" t="str">
        <f t="shared" si="1"/>
        <v>36082014180018001</v>
      </c>
      <c r="D5" s="311" t="str">
        <f>TQ_Oct!$L$21</f>
        <v>102226211030552</v>
      </c>
      <c r="E5">
        <v>4</v>
      </c>
      <c r="F5" s="311">
        <f>TQ_Oct!$P$21</f>
        <v>0</v>
      </c>
    </row>
    <row r="6" spans="1:12" x14ac:dyDescent="0.25">
      <c r="A6">
        <v>1</v>
      </c>
      <c r="B6" t="str">
        <f t="shared" si="0"/>
        <v>360820141800180011</v>
      </c>
      <c r="C6" t="str">
        <f t="shared" si="1"/>
        <v>36082014180018001</v>
      </c>
      <c r="D6" s="311" t="str">
        <f>TQ_Oct!$L$22</f>
        <v>102226211030979</v>
      </c>
      <c r="E6">
        <v>1</v>
      </c>
      <c r="F6" s="311">
        <f>TQ_Oct!$M$22</f>
        <v>0</v>
      </c>
    </row>
    <row r="7" spans="1:12" x14ac:dyDescent="0.25">
      <c r="A7">
        <v>2</v>
      </c>
      <c r="B7" t="str">
        <f t="shared" si="0"/>
        <v>360820141800180012</v>
      </c>
      <c r="C7" t="str">
        <f t="shared" si="1"/>
        <v>36082014180018001</v>
      </c>
      <c r="D7" s="311" t="str">
        <f>TQ_Oct!$L$22</f>
        <v>102226211030979</v>
      </c>
      <c r="E7">
        <v>2</v>
      </c>
      <c r="F7" s="311">
        <f>TQ_Oct!$N$22</f>
        <v>2</v>
      </c>
    </row>
    <row r="8" spans="1:12" x14ac:dyDescent="0.25">
      <c r="A8">
        <v>3</v>
      </c>
      <c r="B8" t="str">
        <f t="shared" si="0"/>
        <v>360820141800180013</v>
      </c>
      <c r="C8" t="str">
        <f t="shared" si="1"/>
        <v>36082014180018001</v>
      </c>
      <c r="D8" s="311" t="str">
        <f>TQ_Oct!$L$22</f>
        <v>102226211030979</v>
      </c>
      <c r="E8">
        <v>3</v>
      </c>
      <c r="F8" s="311">
        <f>TQ_Oct!$O$22</f>
        <v>0</v>
      </c>
    </row>
    <row r="9" spans="1:12" x14ac:dyDescent="0.25">
      <c r="A9">
        <v>4</v>
      </c>
      <c r="B9" t="str">
        <f t="shared" si="0"/>
        <v>360820141800180014</v>
      </c>
      <c r="C9" t="str">
        <f t="shared" si="1"/>
        <v>36082014180018001</v>
      </c>
      <c r="D9" s="311" t="str">
        <f>TQ_Oct!$L$22</f>
        <v>102226211030979</v>
      </c>
      <c r="E9">
        <v>4</v>
      </c>
      <c r="F9" s="311">
        <f>TQ_Oct!$P$22</f>
        <v>0</v>
      </c>
    </row>
    <row r="10" spans="1:12" x14ac:dyDescent="0.25">
      <c r="A10">
        <v>1</v>
      </c>
      <c r="B10" t="str">
        <f t="shared" si="0"/>
        <v>360820141800180011</v>
      </c>
      <c r="C10" t="str">
        <f t="shared" si="1"/>
        <v>36082014180018001</v>
      </c>
      <c r="D10" s="311" t="str">
        <f>TQ_Oct!$L$23</f>
        <v>102226211135754</v>
      </c>
      <c r="E10">
        <v>1</v>
      </c>
      <c r="F10" s="311">
        <f>TQ_Oct!$M$23</f>
        <v>0</v>
      </c>
    </row>
    <row r="11" spans="1:12" x14ac:dyDescent="0.25">
      <c r="A11">
        <v>2</v>
      </c>
      <c r="B11" t="str">
        <f t="shared" si="0"/>
        <v>360820141800180012</v>
      </c>
      <c r="C11" t="str">
        <f t="shared" si="1"/>
        <v>36082014180018001</v>
      </c>
      <c r="D11" s="311" t="str">
        <f>TQ_Oct!$L$23</f>
        <v>102226211135754</v>
      </c>
      <c r="E11">
        <v>2</v>
      </c>
      <c r="F11" s="311">
        <f>TQ_Oct!$N$23</f>
        <v>1</v>
      </c>
    </row>
    <row r="12" spans="1:12" x14ac:dyDescent="0.25">
      <c r="A12">
        <v>3</v>
      </c>
      <c r="B12" t="str">
        <f t="shared" si="0"/>
        <v>360820141800180013</v>
      </c>
      <c r="C12" t="str">
        <f t="shared" si="1"/>
        <v>36082014180018001</v>
      </c>
      <c r="D12" s="311" t="str">
        <f>TQ_Oct!$L$23</f>
        <v>102226211135754</v>
      </c>
      <c r="E12">
        <v>3</v>
      </c>
      <c r="F12" s="311">
        <f>TQ_Oct!$O$23</f>
        <v>0</v>
      </c>
    </row>
    <row r="13" spans="1:12" x14ac:dyDescent="0.25">
      <c r="A13">
        <v>4</v>
      </c>
      <c r="B13" t="str">
        <f t="shared" si="0"/>
        <v>360820141800180014</v>
      </c>
      <c r="C13" t="str">
        <f t="shared" si="1"/>
        <v>36082014180018001</v>
      </c>
      <c r="D13" s="311" t="str">
        <f>TQ_Oct!$L$23</f>
        <v>102226211135754</v>
      </c>
      <c r="E13">
        <v>4</v>
      </c>
      <c r="F13" s="311">
        <f>TQ_Oct!$P$23</f>
        <v>0</v>
      </c>
    </row>
    <row r="14" spans="1:12" x14ac:dyDescent="0.25">
      <c r="A14">
        <v>1</v>
      </c>
      <c r="B14" t="str">
        <f t="shared" si="0"/>
        <v>360820141800180011</v>
      </c>
      <c r="C14" t="str">
        <f t="shared" si="1"/>
        <v>36082014180018001</v>
      </c>
      <c r="D14" s="311" t="str">
        <f>TQ_Oct!$L$24</f>
        <v>102226211031075</v>
      </c>
      <c r="E14">
        <v>1</v>
      </c>
      <c r="F14" s="311">
        <f>TQ_Oct!$M$24</f>
        <v>0</v>
      </c>
    </row>
    <row r="15" spans="1:12" x14ac:dyDescent="0.25">
      <c r="A15">
        <v>2</v>
      </c>
      <c r="B15" t="str">
        <f t="shared" si="0"/>
        <v>360820141800180012</v>
      </c>
      <c r="C15" t="str">
        <f t="shared" si="1"/>
        <v>36082014180018001</v>
      </c>
      <c r="D15" s="311" t="str">
        <f>TQ_Oct!$L$24</f>
        <v>102226211031075</v>
      </c>
      <c r="E15">
        <v>2</v>
      </c>
      <c r="F15" s="311">
        <f>TQ_Oct!$N$24</f>
        <v>3</v>
      </c>
    </row>
    <row r="16" spans="1:12" x14ac:dyDescent="0.25">
      <c r="A16">
        <v>3</v>
      </c>
      <c r="B16" t="str">
        <f t="shared" si="0"/>
        <v>360820141800180013</v>
      </c>
      <c r="C16" t="str">
        <f t="shared" si="1"/>
        <v>36082014180018001</v>
      </c>
      <c r="D16" s="311" t="str">
        <f>TQ_Oct!$L$24</f>
        <v>102226211031075</v>
      </c>
      <c r="E16">
        <v>3</v>
      </c>
      <c r="F16" s="311">
        <f>TQ_Oct!$O$24</f>
        <v>0</v>
      </c>
    </row>
    <row r="17" spans="1:6" x14ac:dyDescent="0.25">
      <c r="A17">
        <v>4</v>
      </c>
      <c r="B17" t="str">
        <f t="shared" si="0"/>
        <v>360820141800180014</v>
      </c>
      <c r="C17" t="str">
        <f t="shared" si="1"/>
        <v>36082014180018001</v>
      </c>
      <c r="D17" s="311" t="str">
        <f>TQ_Oct!$L$24</f>
        <v>102226211031075</v>
      </c>
      <c r="E17">
        <v>4</v>
      </c>
      <c r="F17" s="311">
        <f>TQ_Oct!$P$24</f>
        <v>0</v>
      </c>
    </row>
    <row r="18" spans="1:6" x14ac:dyDescent="0.25">
      <c r="A18">
        <v>1</v>
      </c>
      <c r="B18" t="str">
        <f t="shared" si="0"/>
        <v>360820141800180011</v>
      </c>
      <c r="C18" t="str">
        <f t="shared" si="1"/>
        <v>36082014180018001</v>
      </c>
      <c r="D18" s="311" t="str">
        <f>TQ_Oct!$L$25</f>
        <v>102226211031065</v>
      </c>
      <c r="E18">
        <v>1</v>
      </c>
      <c r="F18" s="311">
        <f>TQ_Oct!$M$25</f>
        <v>0</v>
      </c>
    </row>
    <row r="19" spans="1:6" x14ac:dyDescent="0.25">
      <c r="A19">
        <v>2</v>
      </c>
      <c r="B19" t="str">
        <f t="shared" si="0"/>
        <v>360820141800180012</v>
      </c>
      <c r="C19" t="str">
        <f t="shared" si="1"/>
        <v>36082014180018001</v>
      </c>
      <c r="D19" s="311" t="str">
        <f>TQ_Oct!$L$25</f>
        <v>102226211031065</v>
      </c>
      <c r="E19">
        <v>2</v>
      </c>
      <c r="F19" s="311">
        <f>TQ_Oct!$N$25</f>
        <v>1</v>
      </c>
    </row>
    <row r="20" spans="1:6" x14ac:dyDescent="0.25">
      <c r="A20">
        <v>3</v>
      </c>
      <c r="B20" t="str">
        <f t="shared" si="0"/>
        <v>360820141800180013</v>
      </c>
      <c r="C20" t="str">
        <f t="shared" si="1"/>
        <v>36082014180018001</v>
      </c>
      <c r="D20" s="311" t="str">
        <f>TQ_Oct!$L$25</f>
        <v>102226211031065</v>
      </c>
      <c r="E20">
        <v>3</v>
      </c>
      <c r="F20" s="311">
        <f>TQ_Oct!$O$25</f>
        <v>0</v>
      </c>
    </row>
    <row r="21" spans="1:6" x14ac:dyDescent="0.25">
      <c r="A21">
        <v>4</v>
      </c>
      <c r="B21" t="str">
        <f t="shared" si="0"/>
        <v>360820141800180014</v>
      </c>
      <c r="C21" t="str">
        <f t="shared" si="1"/>
        <v>36082014180018001</v>
      </c>
      <c r="D21" s="311" t="str">
        <f>TQ_Oct!$L$25</f>
        <v>102226211031065</v>
      </c>
      <c r="E21">
        <v>4</v>
      </c>
      <c r="F21" s="311">
        <f>TQ_Oct!$P$25</f>
        <v>0</v>
      </c>
    </row>
    <row r="22" spans="1:6" x14ac:dyDescent="0.25">
      <c r="A22">
        <v>1</v>
      </c>
      <c r="B22" t="str">
        <f t="shared" si="0"/>
        <v>360820141800180011</v>
      </c>
      <c r="C22" t="str">
        <f t="shared" si="1"/>
        <v>36082014180018001</v>
      </c>
      <c r="D22" s="311">
        <f>TQ_Oct!$L$26</f>
        <v>0</v>
      </c>
      <c r="E22">
        <v>1</v>
      </c>
      <c r="F22" s="311">
        <f>TQ_Oct!$M$26</f>
        <v>0</v>
      </c>
    </row>
    <row r="23" spans="1:6" x14ac:dyDescent="0.25">
      <c r="A23">
        <v>2</v>
      </c>
      <c r="B23" t="str">
        <f t="shared" si="0"/>
        <v>360820141800180012</v>
      </c>
      <c r="C23" t="str">
        <f t="shared" si="1"/>
        <v>36082014180018001</v>
      </c>
      <c r="D23" s="311">
        <f>TQ_Oct!$L$26</f>
        <v>0</v>
      </c>
      <c r="E23">
        <v>2</v>
      </c>
      <c r="F23" s="311">
        <f>TQ_Oct!$N$26</f>
        <v>2</v>
      </c>
    </row>
    <row r="24" spans="1:6" x14ac:dyDescent="0.25">
      <c r="A24">
        <v>3</v>
      </c>
      <c r="B24" t="str">
        <f t="shared" si="0"/>
        <v>360820141800180013</v>
      </c>
      <c r="C24" t="str">
        <f t="shared" si="1"/>
        <v>36082014180018001</v>
      </c>
      <c r="D24" s="311">
        <f>TQ_Oct!$L$26</f>
        <v>0</v>
      </c>
      <c r="E24">
        <v>3</v>
      </c>
      <c r="F24" s="311">
        <f>TQ_Oct!$O$26</f>
        <v>0</v>
      </c>
    </row>
    <row r="25" spans="1:6" x14ac:dyDescent="0.25">
      <c r="A25">
        <v>4</v>
      </c>
      <c r="B25" t="str">
        <f t="shared" si="0"/>
        <v>360820141800180014</v>
      </c>
      <c r="C25" t="str">
        <f t="shared" si="1"/>
        <v>36082014180018001</v>
      </c>
      <c r="D25" s="311">
        <f>TQ_Oct!$L$26</f>
        <v>0</v>
      </c>
      <c r="E25">
        <v>4</v>
      </c>
      <c r="F25" s="311">
        <f>TQ_Oct!$P$26</f>
        <v>0</v>
      </c>
    </row>
    <row r="26" spans="1:6" x14ac:dyDescent="0.25">
      <c r="A26">
        <v>1</v>
      </c>
      <c r="B26" t="str">
        <f t="shared" si="0"/>
        <v>360820141800180011</v>
      </c>
      <c r="C26" t="str">
        <f t="shared" si="1"/>
        <v>36082014180018001</v>
      </c>
      <c r="D26" s="311">
        <f>TQ_Oct!$L$27</f>
        <v>0</v>
      </c>
      <c r="E26">
        <v>1</v>
      </c>
      <c r="F26" s="311">
        <f>TQ_Oct!$M$27</f>
        <v>0</v>
      </c>
    </row>
    <row r="27" spans="1:6" x14ac:dyDescent="0.25">
      <c r="A27">
        <v>2</v>
      </c>
      <c r="B27" t="str">
        <f t="shared" si="0"/>
        <v>360820141800180012</v>
      </c>
      <c r="C27" t="str">
        <f t="shared" si="1"/>
        <v>36082014180018001</v>
      </c>
      <c r="D27" s="311">
        <f>TQ_Oct!$L$27</f>
        <v>0</v>
      </c>
      <c r="E27">
        <v>2</v>
      </c>
      <c r="F27" s="311">
        <f>TQ_Oct!$N$27</f>
        <v>3</v>
      </c>
    </row>
    <row r="28" spans="1:6" x14ac:dyDescent="0.25">
      <c r="A28">
        <v>3</v>
      </c>
      <c r="B28" t="str">
        <f t="shared" si="0"/>
        <v>360820141800180013</v>
      </c>
      <c r="C28" t="str">
        <f t="shared" si="1"/>
        <v>36082014180018001</v>
      </c>
      <c r="D28" s="311">
        <f>TQ_Oct!$L$27</f>
        <v>0</v>
      </c>
      <c r="E28">
        <v>3</v>
      </c>
      <c r="F28" s="311">
        <f>TQ_Oct!$O$27</f>
        <v>0</v>
      </c>
    </row>
    <row r="29" spans="1:6" x14ac:dyDescent="0.25">
      <c r="A29">
        <v>4</v>
      </c>
      <c r="B29" t="str">
        <f t="shared" si="0"/>
        <v>360820141800180014</v>
      </c>
      <c r="C29" t="str">
        <f t="shared" si="1"/>
        <v>36082014180018001</v>
      </c>
      <c r="D29" s="311">
        <f>TQ_Oct!$L$27</f>
        <v>0</v>
      </c>
      <c r="E29">
        <v>4</v>
      </c>
      <c r="F29" s="311">
        <f>TQ_Oct!$P$27</f>
        <v>0</v>
      </c>
    </row>
    <row r="30" spans="1:6" x14ac:dyDescent="0.25">
      <c r="A30">
        <v>1</v>
      </c>
      <c r="B30" t="str">
        <f t="shared" si="0"/>
        <v>360820141800180011</v>
      </c>
      <c r="C30" t="str">
        <f t="shared" si="1"/>
        <v>36082014180018001</v>
      </c>
      <c r="D30" s="311" t="str">
        <f>TQ_Oct!$L$28</f>
        <v>102226211126133</v>
      </c>
      <c r="E30">
        <v>1</v>
      </c>
      <c r="F30" s="311">
        <f>TQ_Oct!$M$28</f>
        <v>0</v>
      </c>
    </row>
    <row r="31" spans="1:6" x14ac:dyDescent="0.25">
      <c r="A31">
        <v>2</v>
      </c>
      <c r="B31" t="str">
        <f t="shared" si="0"/>
        <v>360820141800180012</v>
      </c>
      <c r="C31" t="str">
        <f t="shared" si="1"/>
        <v>36082014180018001</v>
      </c>
      <c r="D31" s="311" t="str">
        <f>TQ_Oct!$L$28</f>
        <v>102226211126133</v>
      </c>
      <c r="E31">
        <v>2</v>
      </c>
      <c r="F31" s="311">
        <f>TQ_Oct!$N$28</f>
        <v>2</v>
      </c>
    </row>
    <row r="32" spans="1:6" x14ac:dyDescent="0.25">
      <c r="A32">
        <v>3</v>
      </c>
      <c r="B32" t="str">
        <f t="shared" si="0"/>
        <v>360820141800180013</v>
      </c>
      <c r="C32" t="str">
        <f t="shared" si="1"/>
        <v>36082014180018001</v>
      </c>
      <c r="D32" s="311" t="str">
        <f>TQ_Oct!$L$28</f>
        <v>102226211126133</v>
      </c>
      <c r="E32">
        <v>3</v>
      </c>
      <c r="F32" s="311">
        <f>TQ_Oct!$O$28</f>
        <v>0</v>
      </c>
    </row>
    <row r="33" spans="1:6" x14ac:dyDescent="0.25">
      <c r="A33">
        <v>4</v>
      </c>
      <c r="B33" t="str">
        <f t="shared" si="0"/>
        <v>360820141800180014</v>
      </c>
      <c r="C33" t="str">
        <f t="shared" si="1"/>
        <v>36082014180018001</v>
      </c>
      <c r="D33" s="311" t="str">
        <f>TQ_Oct!$L$28</f>
        <v>102226211126133</v>
      </c>
      <c r="E33">
        <v>4</v>
      </c>
      <c r="F33" s="311">
        <f>TQ_Oct!$P$28</f>
        <v>0</v>
      </c>
    </row>
    <row r="34" spans="1:6" x14ac:dyDescent="0.25">
      <c r="A34">
        <v>1</v>
      </c>
      <c r="B34" t="str">
        <f t="shared" ref="B34:B65" si="2">C34&amp;A34</f>
        <v>360820141800180011</v>
      </c>
      <c r="C34" t="str">
        <f t="shared" si="1"/>
        <v>36082014180018001</v>
      </c>
      <c r="D34" s="311">
        <f>TQ_Oct!$L$29</f>
        <v>0</v>
      </c>
      <c r="E34">
        <v>1</v>
      </c>
      <c r="F34" s="311">
        <f>TQ_Oct!$M$29</f>
        <v>0</v>
      </c>
    </row>
    <row r="35" spans="1:6" x14ac:dyDescent="0.25">
      <c r="A35">
        <v>2</v>
      </c>
      <c r="B35" t="str">
        <f t="shared" si="2"/>
        <v>360820141800180012</v>
      </c>
      <c r="C35" t="str">
        <f t="shared" si="1"/>
        <v>36082014180018001</v>
      </c>
      <c r="D35" s="311">
        <f>TQ_Oct!$L$29</f>
        <v>0</v>
      </c>
      <c r="E35">
        <v>2</v>
      </c>
      <c r="F35" s="311">
        <f>TQ_Oct!$N$29</f>
        <v>1</v>
      </c>
    </row>
    <row r="36" spans="1:6" x14ac:dyDescent="0.25">
      <c r="A36">
        <v>3</v>
      </c>
      <c r="B36" t="str">
        <f t="shared" si="2"/>
        <v>360820141800180013</v>
      </c>
      <c r="C36" t="str">
        <f t="shared" si="1"/>
        <v>36082014180018001</v>
      </c>
      <c r="D36" s="311">
        <f>TQ_Oct!$L$29</f>
        <v>0</v>
      </c>
      <c r="E36">
        <v>3</v>
      </c>
      <c r="F36" s="311">
        <f>TQ_Oct!$O$29</f>
        <v>0</v>
      </c>
    </row>
    <row r="37" spans="1:6" x14ac:dyDescent="0.25">
      <c r="A37">
        <v>4</v>
      </c>
      <c r="B37" t="str">
        <f t="shared" si="2"/>
        <v>360820141800180014</v>
      </c>
      <c r="C37" t="str">
        <f t="shared" si="1"/>
        <v>36082014180018001</v>
      </c>
      <c r="D37" s="311">
        <f>TQ_Oct!$L$29</f>
        <v>0</v>
      </c>
      <c r="E37">
        <v>4</v>
      </c>
      <c r="F37" s="311">
        <f>TQ_Oct!$P$29</f>
        <v>0</v>
      </c>
    </row>
    <row r="38" spans="1:6" x14ac:dyDescent="0.25">
      <c r="A38">
        <v>1</v>
      </c>
      <c r="B38" t="str">
        <f t="shared" si="2"/>
        <v>360820141800180011</v>
      </c>
      <c r="C38" t="str">
        <f t="shared" si="1"/>
        <v>36082014180018001</v>
      </c>
      <c r="D38" s="311" t="str">
        <f>TQ_Oct!$L$30</f>
        <v>102226211133059</v>
      </c>
      <c r="E38">
        <v>1</v>
      </c>
      <c r="F38" s="311">
        <f>TQ_Oct!$M$30</f>
        <v>0</v>
      </c>
    </row>
    <row r="39" spans="1:6" x14ac:dyDescent="0.25">
      <c r="A39">
        <v>2</v>
      </c>
      <c r="B39" t="str">
        <f t="shared" si="2"/>
        <v>360820141800180012</v>
      </c>
      <c r="C39" t="str">
        <f t="shared" si="1"/>
        <v>36082014180018001</v>
      </c>
      <c r="D39" s="311" t="str">
        <f>TQ_Oct!$L$30</f>
        <v>102226211133059</v>
      </c>
      <c r="E39">
        <v>2</v>
      </c>
      <c r="F39" s="311">
        <f>TQ_Oct!$N$30</f>
        <v>0</v>
      </c>
    </row>
    <row r="40" spans="1:6" x14ac:dyDescent="0.25">
      <c r="A40">
        <v>3</v>
      </c>
      <c r="B40" t="str">
        <f t="shared" si="2"/>
        <v>360820141800180013</v>
      </c>
      <c r="C40" t="str">
        <f t="shared" si="1"/>
        <v>36082014180018001</v>
      </c>
      <c r="D40" s="311" t="str">
        <f>TQ_Oct!$L$30</f>
        <v>102226211133059</v>
      </c>
      <c r="E40">
        <v>3</v>
      </c>
      <c r="F40" s="311">
        <f>TQ_Oct!$O$30</f>
        <v>0</v>
      </c>
    </row>
    <row r="41" spans="1:6" x14ac:dyDescent="0.25">
      <c r="A41">
        <v>4</v>
      </c>
      <c r="B41" t="str">
        <f t="shared" si="2"/>
        <v>360820141800180014</v>
      </c>
      <c r="C41" t="str">
        <f t="shared" si="1"/>
        <v>36082014180018001</v>
      </c>
      <c r="D41" s="311" t="str">
        <f>TQ_Oct!$L$30</f>
        <v>102226211133059</v>
      </c>
      <c r="E41">
        <v>4</v>
      </c>
      <c r="F41" s="311">
        <f>TQ_Oct!$P$30</f>
        <v>0</v>
      </c>
    </row>
    <row r="42" spans="1:6" x14ac:dyDescent="0.25">
      <c r="A42">
        <v>1</v>
      </c>
      <c r="B42" t="str">
        <f t="shared" si="2"/>
        <v>360820141800180011</v>
      </c>
      <c r="C42" t="str">
        <f t="shared" si="1"/>
        <v>36082014180018001</v>
      </c>
      <c r="D42" s="311" t="str">
        <f>TQ_Oct!$L$31</f>
        <v>102226211001832</v>
      </c>
      <c r="E42">
        <v>1</v>
      </c>
      <c r="F42" s="311">
        <f>TQ_Oct!$M$31</f>
        <v>0</v>
      </c>
    </row>
    <row r="43" spans="1:6" x14ac:dyDescent="0.25">
      <c r="A43">
        <v>2</v>
      </c>
      <c r="B43" t="str">
        <f t="shared" si="2"/>
        <v>360820141800180012</v>
      </c>
      <c r="C43" t="str">
        <f t="shared" si="1"/>
        <v>36082014180018001</v>
      </c>
      <c r="D43" s="311" t="str">
        <f>TQ_Oct!$L$31</f>
        <v>102226211001832</v>
      </c>
      <c r="E43">
        <v>2</v>
      </c>
      <c r="F43" s="311">
        <f>TQ_Oct!$N$31</f>
        <v>1</v>
      </c>
    </row>
    <row r="44" spans="1:6" x14ac:dyDescent="0.25">
      <c r="A44">
        <v>3</v>
      </c>
      <c r="B44" t="str">
        <f t="shared" si="2"/>
        <v>360820141800180013</v>
      </c>
      <c r="C44" t="str">
        <f t="shared" si="1"/>
        <v>36082014180018001</v>
      </c>
      <c r="D44" s="311" t="str">
        <f>TQ_Oct!$L$31</f>
        <v>102226211001832</v>
      </c>
      <c r="E44">
        <v>3</v>
      </c>
      <c r="F44" s="311">
        <f>TQ_Oct!$O$31</f>
        <v>0</v>
      </c>
    </row>
    <row r="45" spans="1:6" x14ac:dyDescent="0.25">
      <c r="A45">
        <v>4</v>
      </c>
      <c r="B45" t="str">
        <f t="shared" si="2"/>
        <v>360820141800180014</v>
      </c>
      <c r="C45" t="str">
        <f t="shared" si="1"/>
        <v>36082014180018001</v>
      </c>
      <c r="D45" s="311" t="str">
        <f>TQ_Oct!$L$31</f>
        <v>102226211001832</v>
      </c>
      <c r="E45">
        <v>4</v>
      </c>
      <c r="F45" s="311">
        <f>TQ_Oct!$P$31</f>
        <v>0</v>
      </c>
    </row>
    <row r="46" spans="1:6" x14ac:dyDescent="0.25">
      <c r="A46">
        <v>1</v>
      </c>
      <c r="B46" t="str">
        <f t="shared" si="2"/>
        <v>360820141800180011</v>
      </c>
      <c r="C46" t="str">
        <f t="shared" si="1"/>
        <v>36082014180018001</v>
      </c>
      <c r="D46" s="311" t="str">
        <f>TQ_Oct!$L$32</f>
        <v>102226211195067</v>
      </c>
      <c r="E46">
        <v>1</v>
      </c>
      <c r="F46" s="311">
        <f>TQ_Oct!$M$32</f>
        <v>0</v>
      </c>
    </row>
    <row r="47" spans="1:6" x14ac:dyDescent="0.25">
      <c r="A47">
        <v>2</v>
      </c>
      <c r="B47" t="str">
        <f t="shared" si="2"/>
        <v>360820141800180012</v>
      </c>
      <c r="C47" t="str">
        <f t="shared" si="1"/>
        <v>36082014180018001</v>
      </c>
      <c r="D47" s="311" t="str">
        <f>TQ_Oct!$L$32</f>
        <v>102226211195067</v>
      </c>
      <c r="E47">
        <v>2</v>
      </c>
      <c r="F47" s="311">
        <f>TQ_Oct!$N$32</f>
        <v>1</v>
      </c>
    </row>
    <row r="48" spans="1:6" x14ac:dyDescent="0.25">
      <c r="A48">
        <v>3</v>
      </c>
      <c r="B48" t="str">
        <f t="shared" si="2"/>
        <v>360820141800180013</v>
      </c>
      <c r="C48" t="str">
        <f t="shared" si="1"/>
        <v>36082014180018001</v>
      </c>
      <c r="D48" s="311" t="str">
        <f>TQ_Oct!$L$32</f>
        <v>102226211195067</v>
      </c>
      <c r="E48">
        <v>3</v>
      </c>
      <c r="F48" s="311">
        <f>TQ_Oct!$O$32</f>
        <v>0</v>
      </c>
    </row>
    <row r="49" spans="1:6" x14ac:dyDescent="0.25">
      <c r="A49">
        <v>4</v>
      </c>
      <c r="B49" t="str">
        <f t="shared" si="2"/>
        <v>360820141800180014</v>
      </c>
      <c r="C49" t="str">
        <f t="shared" si="1"/>
        <v>36082014180018001</v>
      </c>
      <c r="D49" s="311" t="str">
        <f>TQ_Oct!$L$32</f>
        <v>102226211195067</v>
      </c>
      <c r="E49">
        <v>4</v>
      </c>
      <c r="F49" s="311">
        <f>TQ_Oct!$P$32</f>
        <v>0</v>
      </c>
    </row>
    <row r="50" spans="1:6" x14ac:dyDescent="0.25">
      <c r="A50">
        <v>1</v>
      </c>
      <c r="B50" t="str">
        <f t="shared" si="2"/>
        <v>360820141800180011</v>
      </c>
      <c r="C50" t="str">
        <f t="shared" si="1"/>
        <v>36082014180018001</v>
      </c>
      <c r="D50" s="311" t="str">
        <f>TQ_Oct!$L$33</f>
        <v>102226211003215</v>
      </c>
      <c r="E50">
        <v>1</v>
      </c>
      <c r="F50" s="311">
        <f>TQ_Oct!$M$33</f>
        <v>0</v>
      </c>
    </row>
    <row r="51" spans="1:6" x14ac:dyDescent="0.25">
      <c r="A51">
        <v>2</v>
      </c>
      <c r="B51" t="str">
        <f t="shared" si="2"/>
        <v>360820141800180012</v>
      </c>
      <c r="C51" t="str">
        <f t="shared" si="1"/>
        <v>36082014180018001</v>
      </c>
      <c r="D51" s="311" t="str">
        <f>TQ_Oct!$L$33</f>
        <v>102226211003215</v>
      </c>
      <c r="E51">
        <v>2</v>
      </c>
      <c r="F51" s="311">
        <f>TQ_Oct!$N$33</f>
        <v>2</v>
      </c>
    </row>
    <row r="52" spans="1:6" x14ac:dyDescent="0.25">
      <c r="A52">
        <v>3</v>
      </c>
      <c r="B52" t="str">
        <f t="shared" si="2"/>
        <v>360820141800180013</v>
      </c>
      <c r="C52" t="str">
        <f t="shared" si="1"/>
        <v>36082014180018001</v>
      </c>
      <c r="D52" s="311" t="str">
        <f>TQ_Oct!$L$33</f>
        <v>102226211003215</v>
      </c>
      <c r="E52">
        <v>3</v>
      </c>
      <c r="F52" s="311">
        <f>TQ_Oct!$O$33</f>
        <v>0</v>
      </c>
    </row>
    <row r="53" spans="1:6" x14ac:dyDescent="0.25">
      <c r="A53">
        <v>4</v>
      </c>
      <c r="B53" t="str">
        <f t="shared" si="2"/>
        <v>360820141800180014</v>
      </c>
      <c r="C53" t="str">
        <f t="shared" si="1"/>
        <v>36082014180018001</v>
      </c>
      <c r="D53" s="311" t="str">
        <f>TQ_Oct!$L$33</f>
        <v>102226211003215</v>
      </c>
      <c r="E53">
        <v>4</v>
      </c>
      <c r="F53" s="311">
        <f>TQ_Oct!$P$33</f>
        <v>0</v>
      </c>
    </row>
    <row r="54" spans="1:6" x14ac:dyDescent="0.25">
      <c r="A54">
        <v>1</v>
      </c>
      <c r="B54" t="str">
        <f t="shared" si="2"/>
        <v>360820141800180011</v>
      </c>
      <c r="C54" t="str">
        <f t="shared" si="1"/>
        <v>36082014180018001</v>
      </c>
      <c r="D54" s="311" t="str">
        <f>TQ_Oct!$L$34</f>
        <v>102226211031273</v>
      </c>
      <c r="E54">
        <v>1</v>
      </c>
      <c r="F54" s="311">
        <f>TQ_Oct!$M$34</f>
        <v>0</v>
      </c>
    </row>
    <row r="55" spans="1:6" x14ac:dyDescent="0.25">
      <c r="A55">
        <v>2</v>
      </c>
      <c r="B55" t="str">
        <f t="shared" si="2"/>
        <v>360820141800180012</v>
      </c>
      <c r="C55" t="str">
        <f t="shared" si="1"/>
        <v>36082014180018001</v>
      </c>
      <c r="D55" s="311" t="str">
        <f>TQ_Oct!$L$34</f>
        <v>102226211031273</v>
      </c>
      <c r="E55">
        <v>2</v>
      </c>
      <c r="F55" s="311">
        <f>TQ_Oct!$N$34</f>
        <v>0</v>
      </c>
    </row>
    <row r="56" spans="1:6" x14ac:dyDescent="0.25">
      <c r="A56">
        <v>3</v>
      </c>
      <c r="B56" t="str">
        <f t="shared" si="2"/>
        <v>360820141800180013</v>
      </c>
      <c r="C56" t="str">
        <f t="shared" si="1"/>
        <v>36082014180018001</v>
      </c>
      <c r="D56" s="311" t="str">
        <f>TQ_Oct!$L$34</f>
        <v>102226211031273</v>
      </c>
      <c r="E56">
        <v>3</v>
      </c>
      <c r="F56" s="311">
        <f>TQ_Oct!$O$34</f>
        <v>0</v>
      </c>
    </row>
    <row r="57" spans="1:6" x14ac:dyDescent="0.25">
      <c r="A57">
        <v>4</v>
      </c>
      <c r="B57" t="str">
        <f t="shared" si="2"/>
        <v>360820141800180014</v>
      </c>
      <c r="C57" t="str">
        <f t="shared" si="1"/>
        <v>36082014180018001</v>
      </c>
      <c r="D57" s="311" t="str">
        <f>TQ_Oct!$L$34</f>
        <v>102226211031273</v>
      </c>
      <c r="E57">
        <v>4</v>
      </c>
      <c r="F57" s="311">
        <f>TQ_Oct!$P$34</f>
        <v>0</v>
      </c>
    </row>
    <row r="58" spans="1:6" x14ac:dyDescent="0.25">
      <c r="A58">
        <v>1</v>
      </c>
      <c r="B58" t="str">
        <f t="shared" si="2"/>
        <v>360820141800180011</v>
      </c>
      <c r="C58" t="str">
        <f t="shared" si="1"/>
        <v>36082014180018001</v>
      </c>
      <c r="D58" s="311" t="str">
        <f>TQ_Oct!$L$35</f>
        <v>102226211031274</v>
      </c>
      <c r="E58">
        <v>1</v>
      </c>
      <c r="F58" s="311">
        <f>TQ_Oct!$M$35</f>
        <v>0</v>
      </c>
    </row>
    <row r="59" spans="1:6" x14ac:dyDescent="0.25">
      <c r="A59">
        <v>2</v>
      </c>
      <c r="B59" t="str">
        <f t="shared" si="2"/>
        <v>360820141800180012</v>
      </c>
      <c r="C59" t="str">
        <f t="shared" si="1"/>
        <v>36082014180018001</v>
      </c>
      <c r="D59" s="311" t="str">
        <f>TQ_Oct!$L$35</f>
        <v>102226211031274</v>
      </c>
      <c r="E59">
        <v>2</v>
      </c>
      <c r="F59" s="311">
        <f>TQ_Oct!$N$35</f>
        <v>3</v>
      </c>
    </row>
    <row r="60" spans="1:6" x14ac:dyDescent="0.25">
      <c r="A60">
        <v>3</v>
      </c>
      <c r="B60" t="str">
        <f t="shared" si="2"/>
        <v>360820141800180013</v>
      </c>
      <c r="C60" t="str">
        <f t="shared" si="1"/>
        <v>36082014180018001</v>
      </c>
      <c r="D60" s="311" t="str">
        <f>TQ_Oct!$L$35</f>
        <v>102226211031274</v>
      </c>
      <c r="E60">
        <v>3</v>
      </c>
      <c r="F60" s="311">
        <f>TQ_Oct!$O$35</f>
        <v>0</v>
      </c>
    </row>
    <row r="61" spans="1:6" x14ac:dyDescent="0.25">
      <c r="A61">
        <v>4</v>
      </c>
      <c r="B61" t="str">
        <f t="shared" si="2"/>
        <v>360820141800180014</v>
      </c>
      <c r="C61" t="str">
        <f t="shared" si="1"/>
        <v>36082014180018001</v>
      </c>
      <c r="D61" s="311" t="str">
        <f>TQ_Oct!$L$35</f>
        <v>102226211031274</v>
      </c>
      <c r="E61">
        <v>4</v>
      </c>
      <c r="F61" s="311">
        <f>TQ_Oct!$P$35</f>
        <v>0</v>
      </c>
    </row>
    <row r="62" spans="1:6" x14ac:dyDescent="0.25">
      <c r="A62">
        <v>1</v>
      </c>
      <c r="B62" t="str">
        <f t="shared" si="2"/>
        <v>360820141800180011</v>
      </c>
      <c r="C62" t="str">
        <f t="shared" si="1"/>
        <v>36082014180018001</v>
      </c>
      <c r="D62" s="311" t="str">
        <f>TQ_Oct!$L$36</f>
        <v>102226211030858</v>
      </c>
      <c r="E62">
        <v>1</v>
      </c>
      <c r="F62" s="311">
        <f>TQ_Oct!$M$36</f>
        <v>0</v>
      </c>
    </row>
    <row r="63" spans="1:6" x14ac:dyDescent="0.25">
      <c r="A63">
        <v>2</v>
      </c>
      <c r="B63" t="str">
        <f t="shared" si="2"/>
        <v>360820141800180012</v>
      </c>
      <c r="C63" t="str">
        <f t="shared" si="1"/>
        <v>36082014180018001</v>
      </c>
      <c r="D63" s="311" t="str">
        <f>TQ_Oct!$L$36</f>
        <v>102226211030858</v>
      </c>
      <c r="E63">
        <v>2</v>
      </c>
      <c r="F63" s="311">
        <f>TQ_Oct!$N$36</f>
        <v>1</v>
      </c>
    </row>
    <row r="64" spans="1:6" x14ac:dyDescent="0.25">
      <c r="A64">
        <v>3</v>
      </c>
      <c r="B64" t="str">
        <f t="shared" si="2"/>
        <v>360820141800180013</v>
      </c>
      <c r="C64" t="str">
        <f t="shared" si="1"/>
        <v>36082014180018001</v>
      </c>
      <c r="D64" s="311" t="str">
        <f>TQ_Oct!$L$36</f>
        <v>102226211030858</v>
      </c>
      <c r="E64">
        <v>3</v>
      </c>
      <c r="F64" s="311">
        <f>TQ_Oct!$O$36</f>
        <v>0</v>
      </c>
    </row>
    <row r="65" spans="1:6" x14ac:dyDescent="0.25">
      <c r="A65">
        <v>4</v>
      </c>
      <c r="B65" t="str">
        <f t="shared" si="2"/>
        <v>360820141800180014</v>
      </c>
      <c r="C65" t="str">
        <f t="shared" si="1"/>
        <v>36082014180018001</v>
      </c>
      <c r="D65" s="311" t="str">
        <f>TQ_Oct!$L$36</f>
        <v>102226211030858</v>
      </c>
      <c r="E65">
        <v>4</v>
      </c>
      <c r="F65" s="311">
        <f>TQ_Oct!$P$36</f>
        <v>0</v>
      </c>
    </row>
    <row r="66" spans="1:6" x14ac:dyDescent="0.25">
      <c r="A66">
        <v>1</v>
      </c>
      <c r="B66" t="str">
        <f t="shared" ref="B66:B73" si="3">C66&amp;A66</f>
        <v>360820141800180011</v>
      </c>
      <c r="C66" t="str">
        <f t="shared" si="1"/>
        <v>36082014180018001</v>
      </c>
      <c r="D66" s="311" t="str">
        <f>TQ_Oct!$L$37</f>
        <v>102226211003334</v>
      </c>
      <c r="E66">
        <v>1</v>
      </c>
      <c r="F66" s="311">
        <f>TQ_Oct!$M$37</f>
        <v>0</v>
      </c>
    </row>
    <row r="67" spans="1:6" x14ac:dyDescent="0.25">
      <c r="A67">
        <v>2</v>
      </c>
      <c r="B67" t="str">
        <f t="shared" si="3"/>
        <v>360820141800180012</v>
      </c>
      <c r="C67" t="str">
        <f t="shared" si="1"/>
        <v>36082014180018001</v>
      </c>
      <c r="D67" s="311" t="str">
        <f>TQ_Oct!$L$37</f>
        <v>102226211003334</v>
      </c>
      <c r="E67">
        <v>2</v>
      </c>
      <c r="F67" s="311">
        <f>TQ_Oct!$N$37</f>
        <v>2</v>
      </c>
    </row>
    <row r="68" spans="1:6" x14ac:dyDescent="0.25">
      <c r="A68">
        <v>3</v>
      </c>
      <c r="B68" t="str">
        <f t="shared" si="3"/>
        <v>360820141800180013</v>
      </c>
      <c r="C68" t="str">
        <f t="shared" si="1"/>
        <v>36082014180018001</v>
      </c>
      <c r="D68" s="311" t="str">
        <f>TQ_Oct!$L$37</f>
        <v>102226211003334</v>
      </c>
      <c r="E68">
        <v>3</v>
      </c>
      <c r="F68" s="311">
        <f>TQ_Oct!$O$37</f>
        <v>0</v>
      </c>
    </row>
    <row r="69" spans="1:6" x14ac:dyDescent="0.25">
      <c r="A69">
        <v>4</v>
      </c>
      <c r="B69" t="str">
        <f t="shared" si="3"/>
        <v>360820141800180014</v>
      </c>
      <c r="C69" t="str">
        <f t="shared" si="1"/>
        <v>36082014180018001</v>
      </c>
      <c r="D69" s="311" t="str">
        <f>TQ_Oct!$L$37</f>
        <v>102226211003334</v>
      </c>
      <c r="E69">
        <v>4</v>
      </c>
      <c r="F69" s="311">
        <f>TQ_Oct!$P$37</f>
        <v>0</v>
      </c>
    </row>
    <row r="70" spans="1:6" x14ac:dyDescent="0.25">
      <c r="A70">
        <v>1</v>
      </c>
      <c r="B70" t="str">
        <f t="shared" si="3"/>
        <v>360820141800180011</v>
      </c>
      <c r="C70" t="str">
        <f>TQ_Aug_ID</f>
        <v>36082014180018001</v>
      </c>
      <c r="D70" s="311" t="str">
        <f>TQ_Oct!$L$38</f>
        <v>102226211013348</v>
      </c>
      <c r="E70">
        <v>1</v>
      </c>
      <c r="F70" s="311">
        <f>TQ_Oct!$M$38</f>
        <v>0</v>
      </c>
    </row>
    <row r="71" spans="1:6" x14ac:dyDescent="0.25">
      <c r="A71">
        <v>2</v>
      </c>
      <c r="B71" t="str">
        <f t="shared" si="3"/>
        <v>360820141800180012</v>
      </c>
      <c r="C71" t="str">
        <f>TQ_Aug_ID</f>
        <v>36082014180018001</v>
      </c>
      <c r="D71" s="311" t="str">
        <f>TQ_Oct!$L$38</f>
        <v>102226211013348</v>
      </c>
      <c r="E71">
        <v>2</v>
      </c>
      <c r="F71" s="311">
        <f>TQ_Oct!$N$38</f>
        <v>1</v>
      </c>
    </row>
    <row r="72" spans="1:6" x14ac:dyDescent="0.25">
      <c r="A72">
        <v>3</v>
      </c>
      <c r="B72" t="str">
        <f t="shared" si="3"/>
        <v>360820141800180013</v>
      </c>
      <c r="C72" t="str">
        <f>TQ_Aug_ID</f>
        <v>36082014180018001</v>
      </c>
      <c r="D72" s="311" t="str">
        <f>TQ_Oct!$L$38</f>
        <v>102226211013348</v>
      </c>
      <c r="E72">
        <v>3</v>
      </c>
      <c r="F72" s="311">
        <f>TQ_Oct!$O$38</f>
        <v>0</v>
      </c>
    </row>
    <row r="73" spans="1:6" x14ac:dyDescent="0.25">
      <c r="A73">
        <v>4</v>
      </c>
      <c r="B73" t="str">
        <f t="shared" si="3"/>
        <v>360820141800180014</v>
      </c>
      <c r="C73" t="str">
        <f>TQ_Aug_ID</f>
        <v>36082014180018001</v>
      </c>
      <c r="D73" s="311" t="str">
        <f>TQ_Oct!$L$38</f>
        <v>102226211013348</v>
      </c>
      <c r="E73">
        <v>4</v>
      </c>
      <c r="F73" s="311">
        <f>TQ_Oct!$P$38</f>
        <v>0</v>
      </c>
    </row>
  </sheetData>
  <pageMargins left="0.7" right="0.7" top="0.75" bottom="0.75" header="0.3" footer="0.3"/>
  <pageSetup paperSize="256" orientation="portrait" horizontalDpi="300" verticalDpi="3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5"/>
  <dimension ref="A1:F25"/>
  <sheetViews>
    <sheetView showGridLines="0" showRowColHeaders="0" workbookViewId="0">
      <selection activeCell="B3" sqref="B3"/>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6880</v>
      </c>
      <c r="B1" s="1" t="s">
        <v>6887</v>
      </c>
      <c r="C1" s="1" t="s">
        <v>6888</v>
      </c>
      <c r="D1" s="44" t="s">
        <v>6889</v>
      </c>
    </row>
    <row r="2" spans="1:6" ht="16.5" x14ac:dyDescent="0.25">
      <c r="A2" t="str">
        <f>TQ_Aug_ID</f>
        <v>36082014180018001</v>
      </c>
      <c r="B2" s="65" t="str">
        <f>TQ_Oct!$V$7</f>
        <v>ငွေဝင်း</v>
      </c>
      <c r="C2" s="46">
        <f>TQ_Oct!FormPost_36_Aug</f>
        <v>41768</v>
      </c>
      <c r="D2" s="92">
        <f>TQ_Oct!FormDate_36_Aug</f>
        <v>41768</v>
      </c>
    </row>
    <row r="5" spans="1:6" x14ac:dyDescent="0.25">
      <c r="A5">
        <f>LEN($A$2)</f>
        <v>17</v>
      </c>
      <c r="B5">
        <f>LEN($B$2)</f>
        <v>7</v>
      </c>
      <c r="C5">
        <f>LEN($C$2)</f>
        <v>5</v>
      </c>
      <c r="D5">
        <f>LEN($D$2)</f>
        <v>5</v>
      </c>
      <c r="E5">
        <f>LEN($E$2)</f>
        <v>0</v>
      </c>
      <c r="F5">
        <f>LEN($F$2)</f>
        <v>0</v>
      </c>
    </row>
    <row r="25" spans="2:2" x14ac:dyDescent="0.25">
      <c r="B25" s="92"/>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6"/>
  <dimension ref="A1:F5"/>
  <sheetViews>
    <sheetView showGridLines="0" showRowColHeaders="0" workbookViewId="0">
      <selection activeCell="K28" sqref="K28"/>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6897</v>
      </c>
      <c r="B1" s="1" t="s">
        <v>5930</v>
      </c>
      <c r="C1" s="1" t="s">
        <v>6003</v>
      </c>
      <c r="D1" s="1" t="s">
        <v>6898</v>
      </c>
    </row>
    <row r="2" spans="1:6" x14ac:dyDescent="0.25">
      <c r="A2" t="str">
        <f>"36"  &amp; C2 &amp; AcademicYear_ID&amp; "" &amp; TSIndex_SchoolID</f>
        <v>36112014180018001</v>
      </c>
      <c r="B2" t="str">
        <f>CLEAN(SchoolAY_Info_ID)</f>
        <v>30201411008018001</v>
      </c>
      <c r="C2" s="165" t="s">
        <v>4234</v>
      </c>
      <c r="D2" t="e">
        <f>[0]!SchoolOpenDays_Nov</f>
        <v>#REF!</v>
      </c>
    </row>
    <row r="5" spans="1:6" x14ac:dyDescent="0.25">
      <c r="A5">
        <f>LEN($A$2)</f>
        <v>17</v>
      </c>
      <c r="B5">
        <f>LEN($B$2)</f>
        <v>17</v>
      </c>
      <c r="C5">
        <f>LEN($C$2)</f>
        <v>2</v>
      </c>
      <c r="D5" t="e">
        <f>LEN($D$2)</f>
        <v>#REF!</v>
      </c>
      <c r="E5">
        <f>LEN($E$2)</f>
        <v>0</v>
      </c>
      <c r="F5">
        <f>LEN($F$2)</f>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7"/>
  <dimension ref="A1:L73"/>
  <sheetViews>
    <sheetView showGridLines="0" showRowColHeaders="0" workbookViewId="0">
      <selection activeCell="L15" sqref="A1:XFD1048576"/>
    </sheetView>
  </sheetViews>
  <sheetFormatPr defaultRowHeight="15" x14ac:dyDescent="0.25"/>
  <cols>
    <col min="1" max="1" width="3" bestFit="1" customWidth="1"/>
    <col min="2" max="2" width="20.28515625" bestFit="1" customWidth="1"/>
    <col min="3" max="3" width="18.28515625" bestFit="1" customWidth="1"/>
    <col min="4" max="4" width="11.85546875" bestFit="1" customWidth="1"/>
    <col min="5" max="5" width="13.28515625" bestFit="1" customWidth="1"/>
    <col min="6" max="6" width="12.42578125" bestFit="1" customWidth="1"/>
    <col min="7" max="7" width="12.28515625" bestFit="1" customWidth="1"/>
  </cols>
  <sheetData>
    <row r="1" spans="1:12" s="2" customFormat="1" x14ac:dyDescent="0.25">
      <c r="A1" s="103" t="s">
        <v>6002</v>
      </c>
      <c r="B1" s="1" t="s">
        <v>6882</v>
      </c>
      <c r="C1" s="1" t="s">
        <v>6897</v>
      </c>
      <c r="D1" s="1" t="s">
        <v>6883</v>
      </c>
      <c r="E1" s="403" t="s">
        <v>6895</v>
      </c>
      <c r="F1" s="403" t="s">
        <v>6896</v>
      </c>
      <c r="J1" s="1" t="s">
        <v>6884</v>
      </c>
      <c r="K1" s="1" t="s">
        <v>6885</v>
      </c>
      <c r="L1" s="1" t="s">
        <v>6886</v>
      </c>
    </row>
    <row r="2" spans="1:12" x14ac:dyDescent="0.25">
      <c r="A2">
        <v>1</v>
      </c>
      <c r="B2" t="str">
        <f t="shared" ref="B2:B33" si="0">C2&amp;A2</f>
        <v>361120141800180011</v>
      </c>
      <c r="C2" t="str">
        <f t="shared" ref="C2:C33" si="1">TQ_Nov_ID</f>
        <v>36112014180018001</v>
      </c>
      <c r="D2" s="311" t="e">
        <f>#REF!</f>
        <v>#REF!</v>
      </c>
      <c r="E2">
        <v>1</v>
      </c>
      <c r="F2" s="311" t="e">
        <f>#REF!</f>
        <v>#REF!</v>
      </c>
    </row>
    <row r="3" spans="1:12" x14ac:dyDescent="0.25">
      <c r="A3">
        <v>2</v>
      </c>
      <c r="B3" t="str">
        <f t="shared" si="0"/>
        <v>361120141800180012</v>
      </c>
      <c r="C3" t="str">
        <f t="shared" si="1"/>
        <v>36112014180018001</v>
      </c>
      <c r="D3" s="311" t="e">
        <f>#REF!</f>
        <v>#REF!</v>
      </c>
      <c r="E3">
        <v>2</v>
      </c>
      <c r="F3" s="311" t="e">
        <f>#REF!</f>
        <v>#REF!</v>
      </c>
    </row>
    <row r="4" spans="1:12" x14ac:dyDescent="0.25">
      <c r="A4">
        <v>3</v>
      </c>
      <c r="B4" t="str">
        <f t="shared" si="0"/>
        <v>361120141800180013</v>
      </c>
      <c r="C4" t="str">
        <f t="shared" si="1"/>
        <v>36112014180018001</v>
      </c>
      <c r="D4" s="311" t="e">
        <f>#REF!</f>
        <v>#REF!</v>
      </c>
      <c r="E4">
        <v>3</v>
      </c>
      <c r="F4" s="311" t="e">
        <f>#REF!</f>
        <v>#REF!</v>
      </c>
    </row>
    <row r="5" spans="1:12" x14ac:dyDescent="0.25">
      <c r="A5">
        <v>4</v>
      </c>
      <c r="B5" t="str">
        <f t="shared" si="0"/>
        <v>361120141800180014</v>
      </c>
      <c r="C5" t="str">
        <f t="shared" si="1"/>
        <v>36112014180018001</v>
      </c>
      <c r="D5" s="311" t="e">
        <f>#REF!</f>
        <v>#REF!</v>
      </c>
      <c r="E5">
        <v>4</v>
      </c>
      <c r="F5" s="311" t="e">
        <f>#REF!</f>
        <v>#REF!</v>
      </c>
    </row>
    <row r="6" spans="1:12" x14ac:dyDescent="0.25">
      <c r="A6">
        <v>1</v>
      </c>
      <c r="B6" t="str">
        <f t="shared" si="0"/>
        <v>361120141800180011</v>
      </c>
      <c r="C6" t="str">
        <f t="shared" si="1"/>
        <v>36112014180018001</v>
      </c>
      <c r="D6" s="311" t="e">
        <f>#REF!</f>
        <v>#REF!</v>
      </c>
      <c r="E6">
        <v>1</v>
      </c>
      <c r="F6" s="311" t="e">
        <f>#REF!</f>
        <v>#REF!</v>
      </c>
    </row>
    <row r="7" spans="1:12" x14ac:dyDescent="0.25">
      <c r="A7">
        <v>2</v>
      </c>
      <c r="B7" t="str">
        <f t="shared" si="0"/>
        <v>361120141800180012</v>
      </c>
      <c r="C7" t="str">
        <f t="shared" si="1"/>
        <v>36112014180018001</v>
      </c>
      <c r="D7" s="311" t="e">
        <f>#REF!</f>
        <v>#REF!</v>
      </c>
      <c r="E7">
        <v>2</v>
      </c>
      <c r="F7" s="311" t="e">
        <f>#REF!</f>
        <v>#REF!</v>
      </c>
    </row>
    <row r="8" spans="1:12" x14ac:dyDescent="0.25">
      <c r="A8">
        <v>3</v>
      </c>
      <c r="B8" t="str">
        <f t="shared" si="0"/>
        <v>361120141800180013</v>
      </c>
      <c r="C8" t="str">
        <f t="shared" si="1"/>
        <v>36112014180018001</v>
      </c>
      <c r="D8" s="311" t="e">
        <f>#REF!</f>
        <v>#REF!</v>
      </c>
      <c r="E8">
        <v>3</v>
      </c>
      <c r="F8" s="311" t="e">
        <f>#REF!</f>
        <v>#REF!</v>
      </c>
    </row>
    <row r="9" spans="1:12" x14ac:dyDescent="0.25">
      <c r="A9">
        <v>4</v>
      </c>
      <c r="B9" t="str">
        <f t="shared" si="0"/>
        <v>361120141800180014</v>
      </c>
      <c r="C9" t="str">
        <f t="shared" si="1"/>
        <v>36112014180018001</v>
      </c>
      <c r="D9" s="311" t="e">
        <f>#REF!</f>
        <v>#REF!</v>
      </c>
      <c r="E9">
        <v>4</v>
      </c>
      <c r="F9" s="311" t="e">
        <f>#REF!</f>
        <v>#REF!</v>
      </c>
    </row>
    <row r="10" spans="1:12" x14ac:dyDescent="0.25">
      <c r="A10">
        <v>1</v>
      </c>
      <c r="B10" t="str">
        <f t="shared" si="0"/>
        <v>361120141800180011</v>
      </c>
      <c r="C10" t="str">
        <f t="shared" si="1"/>
        <v>36112014180018001</v>
      </c>
      <c r="D10" s="311" t="e">
        <f>#REF!</f>
        <v>#REF!</v>
      </c>
      <c r="E10">
        <v>1</v>
      </c>
      <c r="F10" s="311" t="e">
        <f>#REF!</f>
        <v>#REF!</v>
      </c>
    </row>
    <row r="11" spans="1:12" x14ac:dyDescent="0.25">
      <c r="A11">
        <v>2</v>
      </c>
      <c r="B11" t="str">
        <f t="shared" si="0"/>
        <v>361120141800180012</v>
      </c>
      <c r="C11" t="str">
        <f t="shared" si="1"/>
        <v>36112014180018001</v>
      </c>
      <c r="D11" s="311" t="e">
        <f>#REF!</f>
        <v>#REF!</v>
      </c>
      <c r="E11">
        <v>2</v>
      </c>
      <c r="F11" s="311" t="e">
        <f>#REF!</f>
        <v>#REF!</v>
      </c>
    </row>
    <row r="12" spans="1:12" x14ac:dyDescent="0.25">
      <c r="A12">
        <v>3</v>
      </c>
      <c r="B12" t="str">
        <f t="shared" si="0"/>
        <v>361120141800180013</v>
      </c>
      <c r="C12" t="str">
        <f t="shared" si="1"/>
        <v>36112014180018001</v>
      </c>
      <c r="D12" s="311" t="e">
        <f>#REF!</f>
        <v>#REF!</v>
      </c>
      <c r="E12">
        <v>3</v>
      </c>
      <c r="F12" s="311" t="e">
        <f>#REF!</f>
        <v>#REF!</v>
      </c>
    </row>
    <row r="13" spans="1:12" x14ac:dyDescent="0.25">
      <c r="A13">
        <v>4</v>
      </c>
      <c r="B13" t="str">
        <f t="shared" si="0"/>
        <v>361120141800180014</v>
      </c>
      <c r="C13" t="str">
        <f t="shared" si="1"/>
        <v>36112014180018001</v>
      </c>
      <c r="D13" s="311" t="e">
        <f>#REF!</f>
        <v>#REF!</v>
      </c>
      <c r="E13">
        <v>4</v>
      </c>
      <c r="F13" s="311" t="e">
        <f>#REF!</f>
        <v>#REF!</v>
      </c>
    </row>
    <row r="14" spans="1:12" x14ac:dyDescent="0.25">
      <c r="A14">
        <v>1</v>
      </c>
      <c r="B14" t="str">
        <f t="shared" si="0"/>
        <v>361120141800180011</v>
      </c>
      <c r="C14" t="str">
        <f t="shared" si="1"/>
        <v>36112014180018001</v>
      </c>
      <c r="D14" s="311" t="e">
        <f>#REF!</f>
        <v>#REF!</v>
      </c>
      <c r="E14">
        <v>1</v>
      </c>
      <c r="F14" s="311" t="e">
        <f>#REF!</f>
        <v>#REF!</v>
      </c>
    </row>
    <row r="15" spans="1:12" x14ac:dyDescent="0.25">
      <c r="A15">
        <v>2</v>
      </c>
      <c r="B15" t="str">
        <f t="shared" si="0"/>
        <v>361120141800180012</v>
      </c>
      <c r="C15" t="str">
        <f t="shared" si="1"/>
        <v>36112014180018001</v>
      </c>
      <c r="D15" s="311" t="e">
        <f>#REF!</f>
        <v>#REF!</v>
      </c>
      <c r="E15">
        <v>2</v>
      </c>
      <c r="F15" s="311" t="e">
        <f>#REF!</f>
        <v>#REF!</v>
      </c>
    </row>
    <row r="16" spans="1:12" x14ac:dyDescent="0.25">
      <c r="A16">
        <v>3</v>
      </c>
      <c r="B16" t="str">
        <f t="shared" si="0"/>
        <v>361120141800180013</v>
      </c>
      <c r="C16" t="str">
        <f t="shared" si="1"/>
        <v>36112014180018001</v>
      </c>
      <c r="D16" s="311" t="e">
        <f>#REF!</f>
        <v>#REF!</v>
      </c>
      <c r="E16">
        <v>3</v>
      </c>
      <c r="F16" s="311" t="e">
        <f>#REF!</f>
        <v>#REF!</v>
      </c>
    </row>
    <row r="17" spans="1:6" x14ac:dyDescent="0.25">
      <c r="A17">
        <v>4</v>
      </c>
      <c r="B17" t="str">
        <f t="shared" si="0"/>
        <v>361120141800180014</v>
      </c>
      <c r="C17" t="str">
        <f t="shared" si="1"/>
        <v>36112014180018001</v>
      </c>
      <c r="D17" s="311" t="e">
        <f>#REF!</f>
        <v>#REF!</v>
      </c>
      <c r="E17">
        <v>4</v>
      </c>
      <c r="F17" s="311" t="e">
        <f>#REF!</f>
        <v>#REF!</v>
      </c>
    </row>
    <row r="18" spans="1:6" x14ac:dyDescent="0.25">
      <c r="A18">
        <v>1</v>
      </c>
      <c r="B18" t="str">
        <f t="shared" si="0"/>
        <v>361120141800180011</v>
      </c>
      <c r="C18" t="str">
        <f t="shared" si="1"/>
        <v>36112014180018001</v>
      </c>
      <c r="D18" s="311" t="e">
        <f>#REF!</f>
        <v>#REF!</v>
      </c>
      <c r="E18">
        <v>1</v>
      </c>
      <c r="F18" s="311" t="e">
        <f>#REF!</f>
        <v>#REF!</v>
      </c>
    </row>
    <row r="19" spans="1:6" x14ac:dyDescent="0.25">
      <c r="A19">
        <v>2</v>
      </c>
      <c r="B19" t="str">
        <f t="shared" si="0"/>
        <v>361120141800180012</v>
      </c>
      <c r="C19" t="str">
        <f t="shared" si="1"/>
        <v>36112014180018001</v>
      </c>
      <c r="D19" s="311" t="e">
        <f>#REF!</f>
        <v>#REF!</v>
      </c>
      <c r="E19">
        <v>2</v>
      </c>
      <c r="F19" s="311" t="e">
        <f>#REF!</f>
        <v>#REF!</v>
      </c>
    </row>
    <row r="20" spans="1:6" x14ac:dyDescent="0.25">
      <c r="A20">
        <v>3</v>
      </c>
      <c r="B20" t="str">
        <f t="shared" si="0"/>
        <v>361120141800180013</v>
      </c>
      <c r="C20" t="str">
        <f t="shared" si="1"/>
        <v>36112014180018001</v>
      </c>
      <c r="D20" s="311" t="e">
        <f>#REF!</f>
        <v>#REF!</v>
      </c>
      <c r="E20">
        <v>3</v>
      </c>
      <c r="F20" s="311" t="e">
        <f>#REF!</f>
        <v>#REF!</v>
      </c>
    </row>
    <row r="21" spans="1:6" x14ac:dyDescent="0.25">
      <c r="A21">
        <v>4</v>
      </c>
      <c r="B21" t="str">
        <f t="shared" si="0"/>
        <v>361120141800180014</v>
      </c>
      <c r="C21" t="str">
        <f t="shared" si="1"/>
        <v>36112014180018001</v>
      </c>
      <c r="D21" s="311" t="e">
        <f>#REF!</f>
        <v>#REF!</v>
      </c>
      <c r="E21">
        <v>4</v>
      </c>
      <c r="F21" s="311" t="e">
        <f>#REF!</f>
        <v>#REF!</v>
      </c>
    </row>
    <row r="22" spans="1:6" x14ac:dyDescent="0.25">
      <c r="A22">
        <v>1</v>
      </c>
      <c r="B22" t="str">
        <f t="shared" si="0"/>
        <v>361120141800180011</v>
      </c>
      <c r="C22" t="str">
        <f t="shared" si="1"/>
        <v>36112014180018001</v>
      </c>
      <c r="D22" s="311" t="e">
        <f>#REF!</f>
        <v>#REF!</v>
      </c>
      <c r="E22">
        <v>1</v>
      </c>
      <c r="F22" s="311" t="e">
        <f>#REF!</f>
        <v>#REF!</v>
      </c>
    </row>
    <row r="23" spans="1:6" x14ac:dyDescent="0.25">
      <c r="A23">
        <v>2</v>
      </c>
      <c r="B23" t="str">
        <f t="shared" si="0"/>
        <v>361120141800180012</v>
      </c>
      <c r="C23" t="str">
        <f t="shared" si="1"/>
        <v>36112014180018001</v>
      </c>
      <c r="D23" s="311" t="e">
        <f>#REF!</f>
        <v>#REF!</v>
      </c>
      <c r="E23">
        <v>2</v>
      </c>
      <c r="F23" s="311" t="e">
        <f>#REF!</f>
        <v>#REF!</v>
      </c>
    </row>
    <row r="24" spans="1:6" x14ac:dyDescent="0.25">
      <c r="A24">
        <v>3</v>
      </c>
      <c r="B24" t="str">
        <f t="shared" si="0"/>
        <v>361120141800180013</v>
      </c>
      <c r="C24" t="str">
        <f t="shared" si="1"/>
        <v>36112014180018001</v>
      </c>
      <c r="D24" s="311" t="e">
        <f>#REF!</f>
        <v>#REF!</v>
      </c>
      <c r="E24">
        <v>3</v>
      </c>
      <c r="F24" s="311" t="e">
        <f>#REF!</f>
        <v>#REF!</v>
      </c>
    </row>
    <row r="25" spans="1:6" x14ac:dyDescent="0.25">
      <c r="A25">
        <v>4</v>
      </c>
      <c r="B25" t="str">
        <f t="shared" si="0"/>
        <v>361120141800180014</v>
      </c>
      <c r="C25" t="str">
        <f t="shared" si="1"/>
        <v>36112014180018001</v>
      </c>
      <c r="D25" s="311" t="e">
        <f>#REF!</f>
        <v>#REF!</v>
      </c>
      <c r="E25">
        <v>4</v>
      </c>
      <c r="F25" s="311" t="e">
        <f>#REF!</f>
        <v>#REF!</v>
      </c>
    </row>
    <row r="26" spans="1:6" x14ac:dyDescent="0.25">
      <c r="A26">
        <v>1</v>
      </c>
      <c r="B26" t="str">
        <f t="shared" si="0"/>
        <v>361120141800180011</v>
      </c>
      <c r="C26" t="str">
        <f t="shared" si="1"/>
        <v>36112014180018001</v>
      </c>
      <c r="D26" s="311" t="e">
        <f>#REF!</f>
        <v>#REF!</v>
      </c>
      <c r="E26">
        <v>1</v>
      </c>
      <c r="F26" s="311" t="e">
        <f>#REF!</f>
        <v>#REF!</v>
      </c>
    </row>
    <row r="27" spans="1:6" x14ac:dyDescent="0.25">
      <c r="A27">
        <v>2</v>
      </c>
      <c r="B27" t="str">
        <f t="shared" si="0"/>
        <v>361120141800180012</v>
      </c>
      <c r="C27" t="str">
        <f t="shared" si="1"/>
        <v>36112014180018001</v>
      </c>
      <c r="D27" s="311" t="e">
        <f>#REF!</f>
        <v>#REF!</v>
      </c>
      <c r="E27">
        <v>2</v>
      </c>
      <c r="F27" s="311" t="e">
        <f>#REF!</f>
        <v>#REF!</v>
      </c>
    </row>
    <row r="28" spans="1:6" x14ac:dyDescent="0.25">
      <c r="A28">
        <v>3</v>
      </c>
      <c r="B28" t="str">
        <f t="shared" si="0"/>
        <v>361120141800180013</v>
      </c>
      <c r="C28" t="str">
        <f t="shared" si="1"/>
        <v>36112014180018001</v>
      </c>
      <c r="D28" s="311" t="e">
        <f>#REF!</f>
        <v>#REF!</v>
      </c>
      <c r="E28">
        <v>3</v>
      </c>
      <c r="F28" s="311" t="e">
        <f>#REF!</f>
        <v>#REF!</v>
      </c>
    </row>
    <row r="29" spans="1:6" x14ac:dyDescent="0.25">
      <c r="A29">
        <v>4</v>
      </c>
      <c r="B29" t="str">
        <f t="shared" si="0"/>
        <v>361120141800180014</v>
      </c>
      <c r="C29" t="str">
        <f t="shared" si="1"/>
        <v>36112014180018001</v>
      </c>
      <c r="D29" s="311" t="e">
        <f>#REF!</f>
        <v>#REF!</v>
      </c>
      <c r="E29">
        <v>4</v>
      </c>
      <c r="F29" s="311" t="e">
        <f>#REF!</f>
        <v>#REF!</v>
      </c>
    </row>
    <row r="30" spans="1:6" x14ac:dyDescent="0.25">
      <c r="A30">
        <v>1</v>
      </c>
      <c r="B30" t="str">
        <f t="shared" si="0"/>
        <v>361120141800180011</v>
      </c>
      <c r="C30" t="str">
        <f t="shared" si="1"/>
        <v>36112014180018001</v>
      </c>
      <c r="D30" s="311" t="e">
        <f>#REF!</f>
        <v>#REF!</v>
      </c>
      <c r="E30">
        <v>1</v>
      </c>
      <c r="F30" s="311" t="e">
        <f>#REF!</f>
        <v>#REF!</v>
      </c>
    </row>
    <row r="31" spans="1:6" x14ac:dyDescent="0.25">
      <c r="A31">
        <v>2</v>
      </c>
      <c r="B31" t="str">
        <f t="shared" si="0"/>
        <v>361120141800180012</v>
      </c>
      <c r="C31" t="str">
        <f t="shared" si="1"/>
        <v>36112014180018001</v>
      </c>
      <c r="D31" s="311" t="e">
        <f>#REF!</f>
        <v>#REF!</v>
      </c>
      <c r="E31">
        <v>2</v>
      </c>
      <c r="F31" s="311" t="e">
        <f>#REF!</f>
        <v>#REF!</v>
      </c>
    </row>
    <row r="32" spans="1:6" x14ac:dyDescent="0.25">
      <c r="A32">
        <v>3</v>
      </c>
      <c r="B32" t="str">
        <f t="shared" si="0"/>
        <v>361120141800180013</v>
      </c>
      <c r="C32" t="str">
        <f t="shared" si="1"/>
        <v>36112014180018001</v>
      </c>
      <c r="D32" s="311" t="e">
        <f>#REF!</f>
        <v>#REF!</v>
      </c>
      <c r="E32">
        <v>3</v>
      </c>
      <c r="F32" s="311" t="e">
        <f>#REF!</f>
        <v>#REF!</v>
      </c>
    </row>
    <row r="33" spans="1:6" x14ac:dyDescent="0.25">
      <c r="A33">
        <v>4</v>
      </c>
      <c r="B33" t="str">
        <f t="shared" si="0"/>
        <v>361120141800180014</v>
      </c>
      <c r="C33" t="str">
        <f t="shared" si="1"/>
        <v>36112014180018001</v>
      </c>
      <c r="D33" s="311" t="e">
        <f>#REF!</f>
        <v>#REF!</v>
      </c>
      <c r="E33">
        <v>4</v>
      </c>
      <c r="F33" s="311" t="e">
        <f>#REF!</f>
        <v>#REF!</v>
      </c>
    </row>
    <row r="34" spans="1:6" x14ac:dyDescent="0.25">
      <c r="A34">
        <v>1</v>
      </c>
      <c r="B34" t="str">
        <f t="shared" ref="B34:B65" si="2">C34&amp;A34</f>
        <v>361120141800180011</v>
      </c>
      <c r="C34" t="str">
        <f t="shared" ref="C34:C65" si="3">TQ_Nov_ID</f>
        <v>36112014180018001</v>
      </c>
      <c r="D34" s="311" t="e">
        <f>#REF!</f>
        <v>#REF!</v>
      </c>
      <c r="E34">
        <v>1</v>
      </c>
      <c r="F34" s="311" t="e">
        <f>#REF!</f>
        <v>#REF!</v>
      </c>
    </row>
    <row r="35" spans="1:6" x14ac:dyDescent="0.25">
      <c r="A35">
        <v>2</v>
      </c>
      <c r="B35" t="str">
        <f t="shared" si="2"/>
        <v>361120141800180012</v>
      </c>
      <c r="C35" t="str">
        <f t="shared" si="3"/>
        <v>36112014180018001</v>
      </c>
      <c r="D35" s="311" t="e">
        <f>#REF!</f>
        <v>#REF!</v>
      </c>
      <c r="E35">
        <v>2</v>
      </c>
      <c r="F35" s="311" t="e">
        <f>#REF!</f>
        <v>#REF!</v>
      </c>
    </row>
    <row r="36" spans="1:6" x14ac:dyDescent="0.25">
      <c r="A36">
        <v>3</v>
      </c>
      <c r="B36" t="str">
        <f t="shared" si="2"/>
        <v>361120141800180013</v>
      </c>
      <c r="C36" t="str">
        <f t="shared" si="3"/>
        <v>36112014180018001</v>
      </c>
      <c r="D36" s="311" t="e">
        <f>#REF!</f>
        <v>#REF!</v>
      </c>
      <c r="E36">
        <v>3</v>
      </c>
      <c r="F36" s="311" t="e">
        <f>#REF!</f>
        <v>#REF!</v>
      </c>
    </row>
    <row r="37" spans="1:6" x14ac:dyDescent="0.25">
      <c r="A37">
        <v>4</v>
      </c>
      <c r="B37" t="str">
        <f t="shared" si="2"/>
        <v>361120141800180014</v>
      </c>
      <c r="C37" t="str">
        <f t="shared" si="3"/>
        <v>36112014180018001</v>
      </c>
      <c r="D37" s="311" t="e">
        <f>#REF!</f>
        <v>#REF!</v>
      </c>
      <c r="E37">
        <v>4</v>
      </c>
      <c r="F37" s="311" t="e">
        <f>#REF!</f>
        <v>#REF!</v>
      </c>
    </row>
    <row r="38" spans="1:6" x14ac:dyDescent="0.25">
      <c r="A38">
        <v>1</v>
      </c>
      <c r="B38" t="str">
        <f t="shared" si="2"/>
        <v>361120141800180011</v>
      </c>
      <c r="C38" t="str">
        <f t="shared" si="3"/>
        <v>36112014180018001</v>
      </c>
      <c r="D38" s="311" t="e">
        <f>#REF!</f>
        <v>#REF!</v>
      </c>
      <c r="E38">
        <v>1</v>
      </c>
      <c r="F38" s="311" t="e">
        <f>#REF!</f>
        <v>#REF!</v>
      </c>
    </row>
    <row r="39" spans="1:6" x14ac:dyDescent="0.25">
      <c r="A39">
        <v>2</v>
      </c>
      <c r="B39" t="str">
        <f t="shared" si="2"/>
        <v>361120141800180012</v>
      </c>
      <c r="C39" t="str">
        <f t="shared" si="3"/>
        <v>36112014180018001</v>
      </c>
      <c r="D39" s="311" t="e">
        <f>#REF!</f>
        <v>#REF!</v>
      </c>
      <c r="E39">
        <v>2</v>
      </c>
      <c r="F39" s="311" t="e">
        <f>#REF!</f>
        <v>#REF!</v>
      </c>
    </row>
    <row r="40" spans="1:6" x14ac:dyDescent="0.25">
      <c r="A40">
        <v>3</v>
      </c>
      <c r="B40" t="str">
        <f t="shared" si="2"/>
        <v>361120141800180013</v>
      </c>
      <c r="C40" t="str">
        <f t="shared" si="3"/>
        <v>36112014180018001</v>
      </c>
      <c r="D40" s="311" t="e">
        <f>#REF!</f>
        <v>#REF!</v>
      </c>
      <c r="E40">
        <v>3</v>
      </c>
      <c r="F40" s="311" t="e">
        <f>#REF!</f>
        <v>#REF!</v>
      </c>
    </row>
    <row r="41" spans="1:6" x14ac:dyDescent="0.25">
      <c r="A41">
        <v>4</v>
      </c>
      <c r="B41" t="str">
        <f t="shared" si="2"/>
        <v>361120141800180014</v>
      </c>
      <c r="C41" t="str">
        <f t="shared" si="3"/>
        <v>36112014180018001</v>
      </c>
      <c r="D41" s="311" t="e">
        <f>#REF!</f>
        <v>#REF!</v>
      </c>
      <c r="E41">
        <v>4</v>
      </c>
      <c r="F41" s="311" t="e">
        <f>#REF!</f>
        <v>#REF!</v>
      </c>
    </row>
    <row r="42" spans="1:6" x14ac:dyDescent="0.25">
      <c r="A42">
        <v>1</v>
      </c>
      <c r="B42" t="str">
        <f t="shared" si="2"/>
        <v>361120141800180011</v>
      </c>
      <c r="C42" t="str">
        <f t="shared" si="3"/>
        <v>36112014180018001</v>
      </c>
      <c r="D42" s="311" t="e">
        <f>#REF!</f>
        <v>#REF!</v>
      </c>
      <c r="E42">
        <v>1</v>
      </c>
      <c r="F42" s="311" t="e">
        <f>#REF!</f>
        <v>#REF!</v>
      </c>
    </row>
    <row r="43" spans="1:6" x14ac:dyDescent="0.25">
      <c r="A43">
        <v>2</v>
      </c>
      <c r="B43" t="str">
        <f t="shared" si="2"/>
        <v>361120141800180012</v>
      </c>
      <c r="C43" t="str">
        <f t="shared" si="3"/>
        <v>36112014180018001</v>
      </c>
      <c r="D43" s="311" t="e">
        <f>#REF!</f>
        <v>#REF!</v>
      </c>
      <c r="E43">
        <v>2</v>
      </c>
      <c r="F43" s="311" t="e">
        <f>#REF!</f>
        <v>#REF!</v>
      </c>
    </row>
    <row r="44" spans="1:6" x14ac:dyDescent="0.25">
      <c r="A44">
        <v>3</v>
      </c>
      <c r="B44" t="str">
        <f t="shared" si="2"/>
        <v>361120141800180013</v>
      </c>
      <c r="C44" t="str">
        <f t="shared" si="3"/>
        <v>36112014180018001</v>
      </c>
      <c r="D44" s="311" t="e">
        <f>#REF!</f>
        <v>#REF!</v>
      </c>
      <c r="E44">
        <v>3</v>
      </c>
      <c r="F44" s="311" t="e">
        <f>#REF!</f>
        <v>#REF!</v>
      </c>
    </row>
    <row r="45" spans="1:6" x14ac:dyDescent="0.25">
      <c r="A45">
        <v>4</v>
      </c>
      <c r="B45" t="str">
        <f t="shared" si="2"/>
        <v>361120141800180014</v>
      </c>
      <c r="C45" t="str">
        <f t="shared" si="3"/>
        <v>36112014180018001</v>
      </c>
      <c r="D45" s="311" t="e">
        <f>#REF!</f>
        <v>#REF!</v>
      </c>
      <c r="E45">
        <v>4</v>
      </c>
      <c r="F45" s="311" t="e">
        <f>#REF!</f>
        <v>#REF!</v>
      </c>
    </row>
    <row r="46" spans="1:6" x14ac:dyDescent="0.25">
      <c r="A46">
        <v>1</v>
      </c>
      <c r="B46" t="str">
        <f t="shared" si="2"/>
        <v>361120141800180011</v>
      </c>
      <c r="C46" t="str">
        <f t="shared" si="3"/>
        <v>36112014180018001</v>
      </c>
      <c r="D46" s="311" t="e">
        <f>#REF!</f>
        <v>#REF!</v>
      </c>
      <c r="E46">
        <v>1</v>
      </c>
      <c r="F46" s="311" t="e">
        <f>#REF!</f>
        <v>#REF!</v>
      </c>
    </row>
    <row r="47" spans="1:6" x14ac:dyDescent="0.25">
      <c r="A47">
        <v>2</v>
      </c>
      <c r="B47" t="str">
        <f t="shared" si="2"/>
        <v>361120141800180012</v>
      </c>
      <c r="C47" t="str">
        <f t="shared" si="3"/>
        <v>36112014180018001</v>
      </c>
      <c r="D47" s="311" t="e">
        <f>#REF!</f>
        <v>#REF!</v>
      </c>
      <c r="E47">
        <v>2</v>
      </c>
      <c r="F47" s="311" t="e">
        <f>#REF!</f>
        <v>#REF!</v>
      </c>
    </row>
    <row r="48" spans="1:6" x14ac:dyDescent="0.25">
      <c r="A48">
        <v>3</v>
      </c>
      <c r="B48" t="str">
        <f t="shared" si="2"/>
        <v>361120141800180013</v>
      </c>
      <c r="C48" t="str">
        <f t="shared" si="3"/>
        <v>36112014180018001</v>
      </c>
      <c r="D48" s="311" t="e">
        <f>#REF!</f>
        <v>#REF!</v>
      </c>
      <c r="E48">
        <v>3</v>
      </c>
      <c r="F48" s="311" t="e">
        <f>#REF!</f>
        <v>#REF!</v>
      </c>
    </row>
    <row r="49" spans="1:6" x14ac:dyDescent="0.25">
      <c r="A49">
        <v>4</v>
      </c>
      <c r="B49" t="str">
        <f t="shared" si="2"/>
        <v>361120141800180014</v>
      </c>
      <c r="C49" t="str">
        <f t="shared" si="3"/>
        <v>36112014180018001</v>
      </c>
      <c r="D49" s="311" t="e">
        <f>#REF!</f>
        <v>#REF!</v>
      </c>
      <c r="E49">
        <v>4</v>
      </c>
      <c r="F49" s="311" t="e">
        <f>#REF!</f>
        <v>#REF!</v>
      </c>
    </row>
    <row r="50" spans="1:6" x14ac:dyDescent="0.25">
      <c r="A50">
        <v>1</v>
      </c>
      <c r="B50" t="str">
        <f t="shared" si="2"/>
        <v>361120141800180011</v>
      </c>
      <c r="C50" t="str">
        <f t="shared" si="3"/>
        <v>36112014180018001</v>
      </c>
      <c r="D50" s="311" t="e">
        <f>#REF!</f>
        <v>#REF!</v>
      </c>
      <c r="E50">
        <v>1</v>
      </c>
      <c r="F50" s="311" t="e">
        <f>#REF!</f>
        <v>#REF!</v>
      </c>
    </row>
    <row r="51" spans="1:6" x14ac:dyDescent="0.25">
      <c r="A51">
        <v>2</v>
      </c>
      <c r="B51" t="str">
        <f t="shared" si="2"/>
        <v>361120141800180012</v>
      </c>
      <c r="C51" t="str">
        <f t="shared" si="3"/>
        <v>36112014180018001</v>
      </c>
      <c r="D51" s="311" t="e">
        <f>#REF!</f>
        <v>#REF!</v>
      </c>
      <c r="E51">
        <v>2</v>
      </c>
      <c r="F51" s="311" t="e">
        <f>#REF!</f>
        <v>#REF!</v>
      </c>
    </row>
    <row r="52" spans="1:6" x14ac:dyDescent="0.25">
      <c r="A52">
        <v>3</v>
      </c>
      <c r="B52" t="str">
        <f t="shared" si="2"/>
        <v>361120141800180013</v>
      </c>
      <c r="C52" t="str">
        <f t="shared" si="3"/>
        <v>36112014180018001</v>
      </c>
      <c r="D52" s="311" t="e">
        <f>#REF!</f>
        <v>#REF!</v>
      </c>
      <c r="E52">
        <v>3</v>
      </c>
      <c r="F52" s="311" t="e">
        <f>#REF!</f>
        <v>#REF!</v>
      </c>
    </row>
    <row r="53" spans="1:6" x14ac:dyDescent="0.25">
      <c r="A53">
        <v>4</v>
      </c>
      <c r="B53" t="str">
        <f t="shared" si="2"/>
        <v>361120141800180014</v>
      </c>
      <c r="C53" t="str">
        <f t="shared" si="3"/>
        <v>36112014180018001</v>
      </c>
      <c r="D53" s="311" t="e">
        <f>#REF!</f>
        <v>#REF!</v>
      </c>
      <c r="E53">
        <v>4</v>
      </c>
      <c r="F53" s="311" t="e">
        <f>#REF!</f>
        <v>#REF!</v>
      </c>
    </row>
    <row r="54" spans="1:6" x14ac:dyDescent="0.25">
      <c r="A54">
        <v>1</v>
      </c>
      <c r="B54" t="str">
        <f t="shared" si="2"/>
        <v>361120141800180011</v>
      </c>
      <c r="C54" t="str">
        <f t="shared" si="3"/>
        <v>36112014180018001</v>
      </c>
      <c r="D54" s="311" t="e">
        <f>#REF!</f>
        <v>#REF!</v>
      </c>
      <c r="E54">
        <v>1</v>
      </c>
      <c r="F54" s="311" t="e">
        <f>#REF!</f>
        <v>#REF!</v>
      </c>
    </row>
    <row r="55" spans="1:6" x14ac:dyDescent="0.25">
      <c r="A55">
        <v>2</v>
      </c>
      <c r="B55" t="str">
        <f t="shared" si="2"/>
        <v>361120141800180012</v>
      </c>
      <c r="C55" t="str">
        <f t="shared" si="3"/>
        <v>36112014180018001</v>
      </c>
      <c r="D55" s="311" t="e">
        <f>#REF!</f>
        <v>#REF!</v>
      </c>
      <c r="E55">
        <v>2</v>
      </c>
      <c r="F55" s="311" t="e">
        <f>#REF!</f>
        <v>#REF!</v>
      </c>
    </row>
    <row r="56" spans="1:6" x14ac:dyDescent="0.25">
      <c r="A56">
        <v>3</v>
      </c>
      <c r="B56" t="str">
        <f t="shared" si="2"/>
        <v>361120141800180013</v>
      </c>
      <c r="C56" t="str">
        <f t="shared" si="3"/>
        <v>36112014180018001</v>
      </c>
      <c r="D56" s="311" t="e">
        <f>#REF!</f>
        <v>#REF!</v>
      </c>
      <c r="E56">
        <v>3</v>
      </c>
      <c r="F56" s="311" t="e">
        <f>#REF!</f>
        <v>#REF!</v>
      </c>
    </row>
    <row r="57" spans="1:6" x14ac:dyDescent="0.25">
      <c r="A57">
        <v>4</v>
      </c>
      <c r="B57" t="str">
        <f t="shared" si="2"/>
        <v>361120141800180014</v>
      </c>
      <c r="C57" t="str">
        <f t="shared" si="3"/>
        <v>36112014180018001</v>
      </c>
      <c r="D57" s="311" t="e">
        <f>#REF!</f>
        <v>#REF!</v>
      </c>
      <c r="E57">
        <v>4</v>
      </c>
      <c r="F57" s="311" t="e">
        <f>#REF!</f>
        <v>#REF!</v>
      </c>
    </row>
    <row r="58" spans="1:6" x14ac:dyDescent="0.25">
      <c r="A58">
        <v>1</v>
      </c>
      <c r="B58" t="str">
        <f t="shared" si="2"/>
        <v>361120141800180011</v>
      </c>
      <c r="C58" t="str">
        <f t="shared" si="3"/>
        <v>36112014180018001</v>
      </c>
      <c r="D58" s="311" t="e">
        <f>#REF!</f>
        <v>#REF!</v>
      </c>
      <c r="E58">
        <v>1</v>
      </c>
      <c r="F58" s="311" t="e">
        <f>#REF!</f>
        <v>#REF!</v>
      </c>
    </row>
    <row r="59" spans="1:6" x14ac:dyDescent="0.25">
      <c r="A59">
        <v>2</v>
      </c>
      <c r="B59" t="str">
        <f t="shared" si="2"/>
        <v>361120141800180012</v>
      </c>
      <c r="C59" t="str">
        <f t="shared" si="3"/>
        <v>36112014180018001</v>
      </c>
      <c r="D59" s="311" t="e">
        <f>#REF!</f>
        <v>#REF!</v>
      </c>
      <c r="E59">
        <v>2</v>
      </c>
      <c r="F59" s="311" t="e">
        <f>#REF!</f>
        <v>#REF!</v>
      </c>
    </row>
    <row r="60" spans="1:6" x14ac:dyDescent="0.25">
      <c r="A60">
        <v>3</v>
      </c>
      <c r="B60" t="str">
        <f t="shared" si="2"/>
        <v>361120141800180013</v>
      </c>
      <c r="C60" t="str">
        <f t="shared" si="3"/>
        <v>36112014180018001</v>
      </c>
      <c r="D60" s="311" t="e">
        <f>#REF!</f>
        <v>#REF!</v>
      </c>
      <c r="E60">
        <v>3</v>
      </c>
      <c r="F60" s="311" t="e">
        <f>#REF!</f>
        <v>#REF!</v>
      </c>
    </row>
    <row r="61" spans="1:6" x14ac:dyDescent="0.25">
      <c r="A61">
        <v>4</v>
      </c>
      <c r="B61" t="str">
        <f t="shared" si="2"/>
        <v>361120141800180014</v>
      </c>
      <c r="C61" t="str">
        <f t="shared" si="3"/>
        <v>36112014180018001</v>
      </c>
      <c r="D61" s="311" t="e">
        <f>#REF!</f>
        <v>#REF!</v>
      </c>
      <c r="E61">
        <v>4</v>
      </c>
      <c r="F61" s="311" t="e">
        <f>#REF!</f>
        <v>#REF!</v>
      </c>
    </row>
    <row r="62" spans="1:6" x14ac:dyDescent="0.25">
      <c r="A62">
        <v>1</v>
      </c>
      <c r="B62" t="str">
        <f t="shared" si="2"/>
        <v>361120141800180011</v>
      </c>
      <c r="C62" t="str">
        <f t="shared" si="3"/>
        <v>36112014180018001</v>
      </c>
      <c r="D62" s="311" t="e">
        <f>#REF!</f>
        <v>#REF!</v>
      </c>
      <c r="E62">
        <v>1</v>
      </c>
      <c r="F62" s="311" t="e">
        <f>#REF!</f>
        <v>#REF!</v>
      </c>
    </row>
    <row r="63" spans="1:6" x14ac:dyDescent="0.25">
      <c r="A63">
        <v>2</v>
      </c>
      <c r="B63" t="str">
        <f t="shared" si="2"/>
        <v>361120141800180012</v>
      </c>
      <c r="C63" t="str">
        <f t="shared" si="3"/>
        <v>36112014180018001</v>
      </c>
      <c r="D63" s="311" t="e">
        <f>#REF!</f>
        <v>#REF!</v>
      </c>
      <c r="E63">
        <v>2</v>
      </c>
      <c r="F63" s="311" t="e">
        <f>#REF!</f>
        <v>#REF!</v>
      </c>
    </row>
    <row r="64" spans="1:6" x14ac:dyDescent="0.25">
      <c r="A64">
        <v>3</v>
      </c>
      <c r="B64" t="str">
        <f t="shared" si="2"/>
        <v>361120141800180013</v>
      </c>
      <c r="C64" t="str">
        <f t="shared" si="3"/>
        <v>36112014180018001</v>
      </c>
      <c r="D64" s="311" t="e">
        <f>#REF!</f>
        <v>#REF!</v>
      </c>
      <c r="E64">
        <v>3</v>
      </c>
      <c r="F64" s="311" t="e">
        <f>#REF!</f>
        <v>#REF!</v>
      </c>
    </row>
    <row r="65" spans="1:6" x14ac:dyDescent="0.25">
      <c r="A65">
        <v>4</v>
      </c>
      <c r="B65" t="str">
        <f t="shared" si="2"/>
        <v>361120141800180014</v>
      </c>
      <c r="C65" t="str">
        <f t="shared" si="3"/>
        <v>36112014180018001</v>
      </c>
      <c r="D65" s="311" t="e">
        <f>#REF!</f>
        <v>#REF!</v>
      </c>
      <c r="E65">
        <v>4</v>
      </c>
      <c r="F65" s="311" t="e">
        <f>#REF!</f>
        <v>#REF!</v>
      </c>
    </row>
    <row r="66" spans="1:6" x14ac:dyDescent="0.25">
      <c r="A66">
        <v>1</v>
      </c>
      <c r="B66" t="str">
        <f t="shared" ref="B66:B73" si="4">C66&amp;A66</f>
        <v>361120141800180011</v>
      </c>
      <c r="C66" t="str">
        <f t="shared" ref="C66:C73" si="5">TQ_Nov_ID</f>
        <v>36112014180018001</v>
      </c>
      <c r="D66" s="311" t="e">
        <f>#REF!</f>
        <v>#REF!</v>
      </c>
      <c r="E66">
        <v>1</v>
      </c>
      <c r="F66" s="311" t="e">
        <f>#REF!</f>
        <v>#REF!</v>
      </c>
    </row>
    <row r="67" spans="1:6" x14ac:dyDescent="0.25">
      <c r="A67">
        <v>2</v>
      </c>
      <c r="B67" t="str">
        <f t="shared" si="4"/>
        <v>361120141800180012</v>
      </c>
      <c r="C67" t="str">
        <f t="shared" si="5"/>
        <v>36112014180018001</v>
      </c>
      <c r="D67" s="311" t="e">
        <f>#REF!</f>
        <v>#REF!</v>
      </c>
      <c r="E67">
        <v>2</v>
      </c>
      <c r="F67" s="311" t="e">
        <f>#REF!</f>
        <v>#REF!</v>
      </c>
    </row>
    <row r="68" spans="1:6" x14ac:dyDescent="0.25">
      <c r="A68">
        <v>3</v>
      </c>
      <c r="B68" t="str">
        <f t="shared" si="4"/>
        <v>361120141800180013</v>
      </c>
      <c r="C68" t="str">
        <f t="shared" si="5"/>
        <v>36112014180018001</v>
      </c>
      <c r="D68" s="311" t="e">
        <f>#REF!</f>
        <v>#REF!</v>
      </c>
      <c r="E68">
        <v>3</v>
      </c>
      <c r="F68" s="311" t="e">
        <f>#REF!</f>
        <v>#REF!</v>
      </c>
    </row>
    <row r="69" spans="1:6" x14ac:dyDescent="0.25">
      <c r="A69">
        <v>4</v>
      </c>
      <c r="B69" t="str">
        <f t="shared" si="4"/>
        <v>361120141800180014</v>
      </c>
      <c r="C69" t="str">
        <f t="shared" si="5"/>
        <v>36112014180018001</v>
      </c>
      <c r="D69" s="311" t="e">
        <f>#REF!</f>
        <v>#REF!</v>
      </c>
      <c r="E69">
        <v>4</v>
      </c>
      <c r="F69" s="311" t="e">
        <f>#REF!</f>
        <v>#REF!</v>
      </c>
    </row>
    <row r="70" spans="1:6" x14ac:dyDescent="0.25">
      <c r="A70">
        <v>1</v>
      </c>
      <c r="B70" t="str">
        <f t="shared" si="4"/>
        <v>361120141800180011</v>
      </c>
      <c r="C70" t="str">
        <f t="shared" si="5"/>
        <v>36112014180018001</v>
      </c>
      <c r="D70" s="311" t="e">
        <f>#REF!</f>
        <v>#REF!</v>
      </c>
      <c r="E70">
        <v>1</v>
      </c>
      <c r="F70" s="311" t="e">
        <f>#REF!</f>
        <v>#REF!</v>
      </c>
    </row>
    <row r="71" spans="1:6" x14ac:dyDescent="0.25">
      <c r="A71">
        <v>2</v>
      </c>
      <c r="B71" t="str">
        <f t="shared" si="4"/>
        <v>361120141800180012</v>
      </c>
      <c r="C71" t="str">
        <f t="shared" si="5"/>
        <v>36112014180018001</v>
      </c>
      <c r="D71" s="311" t="e">
        <f>#REF!</f>
        <v>#REF!</v>
      </c>
      <c r="E71">
        <v>2</v>
      </c>
      <c r="F71" s="311" t="e">
        <f>#REF!</f>
        <v>#REF!</v>
      </c>
    </row>
    <row r="72" spans="1:6" x14ac:dyDescent="0.25">
      <c r="A72">
        <v>3</v>
      </c>
      <c r="B72" t="str">
        <f t="shared" si="4"/>
        <v>361120141800180013</v>
      </c>
      <c r="C72" t="str">
        <f t="shared" si="5"/>
        <v>36112014180018001</v>
      </c>
      <c r="D72" s="311" t="e">
        <f>#REF!</f>
        <v>#REF!</v>
      </c>
      <c r="E72">
        <v>3</v>
      </c>
      <c r="F72" s="311" t="e">
        <f>#REF!</f>
        <v>#REF!</v>
      </c>
    </row>
    <row r="73" spans="1:6" x14ac:dyDescent="0.25">
      <c r="A73">
        <v>4</v>
      </c>
      <c r="B73" t="str">
        <f t="shared" si="4"/>
        <v>361120141800180014</v>
      </c>
      <c r="C73" t="str">
        <f t="shared" si="5"/>
        <v>36112014180018001</v>
      </c>
      <c r="D73" s="311" t="e">
        <f>#REF!</f>
        <v>#REF!</v>
      </c>
      <c r="E73">
        <v>4</v>
      </c>
      <c r="F73" s="311" t="e">
        <f>#REF!</f>
        <v>#REF!</v>
      </c>
    </row>
  </sheetData>
  <pageMargins left="0.7" right="0.7" top="0.75" bottom="0.75" header="0.3" footer="0.3"/>
  <pageSetup paperSize="256" orientation="portrait" horizontalDpi="300" verticalDpi="3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8"/>
  <dimension ref="A1:F25"/>
  <sheetViews>
    <sheetView showGridLines="0" showRowColHeaders="0" workbookViewId="0">
      <selection activeCell="H26" sqref="H26"/>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6897</v>
      </c>
      <c r="B1" s="1" t="s">
        <v>6887</v>
      </c>
      <c r="C1" s="1" t="s">
        <v>6888</v>
      </c>
      <c r="D1" s="44" t="s">
        <v>6889</v>
      </c>
    </row>
    <row r="2" spans="1:6" ht="16.5" x14ac:dyDescent="0.25">
      <c r="A2" t="str">
        <f>TQ_Nov_ID</f>
        <v>36112014180018001</v>
      </c>
      <c r="B2" s="65" t="e">
        <f>#REF!</f>
        <v>#REF!</v>
      </c>
      <c r="C2" s="46" t="e">
        <f>[0]!FormPost_36_Nov</f>
        <v>#REF!</v>
      </c>
      <c r="D2" s="92" t="e">
        <f>[0]!FormDate_36_Nov</f>
        <v>#REF!</v>
      </c>
    </row>
    <row r="5" spans="1:6" x14ac:dyDescent="0.25">
      <c r="A5">
        <f>LEN($A$2)</f>
        <v>17</v>
      </c>
      <c r="B5" t="e">
        <f>LEN($B$2)</f>
        <v>#REF!</v>
      </c>
      <c r="C5" t="e">
        <f>LEN($C$2)</f>
        <v>#REF!</v>
      </c>
      <c r="D5" t="e">
        <f>LEN($D$2)</f>
        <v>#REF!</v>
      </c>
      <c r="E5">
        <f>LEN($E$2)</f>
        <v>0</v>
      </c>
      <c r="F5">
        <f>LEN($F$2)</f>
        <v>0</v>
      </c>
    </row>
    <row r="25" spans="2:2" x14ac:dyDescent="0.25">
      <c r="B25" s="92"/>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9"/>
  <dimension ref="A1:F5"/>
  <sheetViews>
    <sheetView showGridLines="0" showRowColHeaders="0" workbookViewId="0">
      <selection activeCell="A2" sqref="A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6899</v>
      </c>
      <c r="B1" s="1" t="s">
        <v>5930</v>
      </c>
      <c r="C1" s="1" t="s">
        <v>6003</v>
      </c>
      <c r="D1" s="1" t="s">
        <v>6900</v>
      </c>
    </row>
    <row r="2" spans="1:6" x14ac:dyDescent="0.25">
      <c r="A2" t="str">
        <f>"36"  &amp; C2 &amp; AcademicYear_ID&amp; "" &amp; TSIndex_SchoolID</f>
        <v>36082014180018001</v>
      </c>
      <c r="B2" t="str">
        <f>CLEAN(SchoolAY_Info_ID)</f>
        <v>30201411008018001</v>
      </c>
      <c r="C2" s="165" t="s">
        <v>6213</v>
      </c>
      <c r="D2" t="e">
        <f>[0]!SchoolOpenDays_Feb</f>
        <v>#REF!</v>
      </c>
    </row>
    <row r="5" spans="1:6" x14ac:dyDescent="0.25">
      <c r="A5">
        <f>LEN($A$2)</f>
        <v>17</v>
      </c>
      <c r="B5">
        <f>LEN($B$2)</f>
        <v>17</v>
      </c>
      <c r="C5">
        <f>LEN($C$2)</f>
        <v>2</v>
      </c>
      <c r="D5" t="e">
        <f>LEN($D$2)</f>
        <v>#REF!</v>
      </c>
      <c r="E5">
        <f>LEN($E$2)</f>
        <v>0</v>
      </c>
      <c r="F5">
        <f>LEN($F$2)</f>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0"/>
  <dimension ref="A1:L73"/>
  <sheetViews>
    <sheetView showGridLines="0" showRowColHeaders="0" workbookViewId="0">
      <selection activeCell="D8" sqref="D8"/>
    </sheetView>
  </sheetViews>
  <sheetFormatPr defaultRowHeight="15" x14ac:dyDescent="0.25"/>
  <cols>
    <col min="1" max="1" width="3" bestFit="1" customWidth="1"/>
    <col min="2" max="2" width="20.28515625" bestFit="1" customWidth="1"/>
    <col min="3" max="3" width="18.28515625" bestFit="1" customWidth="1"/>
    <col min="4" max="4" width="11.85546875" bestFit="1" customWidth="1"/>
    <col min="5" max="5" width="13.28515625" bestFit="1" customWidth="1"/>
    <col min="6" max="6" width="12.42578125" bestFit="1" customWidth="1"/>
    <col min="7" max="7" width="12.28515625" bestFit="1" customWidth="1"/>
  </cols>
  <sheetData>
    <row r="1" spans="1:12" s="2" customFormat="1" x14ac:dyDescent="0.25">
      <c r="A1" s="103" t="s">
        <v>6002</v>
      </c>
      <c r="B1" s="1" t="s">
        <v>6882</v>
      </c>
      <c r="C1" s="1" t="s">
        <v>6899</v>
      </c>
      <c r="D1" s="1" t="s">
        <v>6883</v>
      </c>
      <c r="E1" s="403" t="s">
        <v>6895</v>
      </c>
      <c r="F1" s="403" t="s">
        <v>6896</v>
      </c>
      <c r="J1" s="1" t="s">
        <v>6884</v>
      </c>
      <c r="K1" s="1" t="s">
        <v>6885</v>
      </c>
      <c r="L1" s="1" t="s">
        <v>6886</v>
      </c>
    </row>
    <row r="2" spans="1:12" x14ac:dyDescent="0.25">
      <c r="A2">
        <v>1</v>
      </c>
      <c r="B2" t="str">
        <f t="shared" ref="B2:B33" si="0">C2&amp;A2</f>
        <v>360820141800180011</v>
      </c>
      <c r="C2" t="str">
        <f t="shared" ref="C2:C33" si="1">TQ_Feb_ID</f>
        <v>36082014180018001</v>
      </c>
      <c r="D2" s="311" t="e">
        <f>#REF!</f>
        <v>#REF!</v>
      </c>
      <c r="E2">
        <v>1</v>
      </c>
      <c r="F2" s="311" t="e">
        <f>#REF!</f>
        <v>#REF!</v>
      </c>
    </row>
    <row r="3" spans="1:12" x14ac:dyDescent="0.25">
      <c r="A3">
        <v>2</v>
      </c>
      <c r="B3" t="str">
        <f t="shared" si="0"/>
        <v>360820141800180012</v>
      </c>
      <c r="C3" t="str">
        <f t="shared" si="1"/>
        <v>36082014180018001</v>
      </c>
      <c r="D3" s="311" t="e">
        <f>#REF!</f>
        <v>#REF!</v>
      </c>
      <c r="E3">
        <v>2</v>
      </c>
      <c r="F3" s="311" t="e">
        <f>#REF!</f>
        <v>#REF!</v>
      </c>
    </row>
    <row r="4" spans="1:12" x14ac:dyDescent="0.25">
      <c r="A4">
        <v>3</v>
      </c>
      <c r="B4" t="str">
        <f t="shared" si="0"/>
        <v>360820141800180013</v>
      </c>
      <c r="C4" t="str">
        <f t="shared" si="1"/>
        <v>36082014180018001</v>
      </c>
      <c r="D4" s="311" t="e">
        <f>#REF!</f>
        <v>#REF!</v>
      </c>
      <c r="E4">
        <v>3</v>
      </c>
      <c r="F4" s="311" t="e">
        <f>#REF!</f>
        <v>#REF!</v>
      </c>
    </row>
    <row r="5" spans="1:12" x14ac:dyDescent="0.25">
      <c r="A5">
        <v>4</v>
      </c>
      <c r="B5" t="str">
        <f t="shared" si="0"/>
        <v>360820141800180014</v>
      </c>
      <c r="C5" t="str">
        <f t="shared" si="1"/>
        <v>36082014180018001</v>
      </c>
      <c r="D5" s="311" t="e">
        <f>#REF!</f>
        <v>#REF!</v>
      </c>
      <c r="E5">
        <v>4</v>
      </c>
      <c r="F5" s="311" t="e">
        <f>#REF!</f>
        <v>#REF!</v>
      </c>
    </row>
    <row r="6" spans="1:12" x14ac:dyDescent="0.25">
      <c r="A6">
        <v>1</v>
      </c>
      <c r="B6" t="str">
        <f t="shared" si="0"/>
        <v>360820141800180011</v>
      </c>
      <c r="C6" t="str">
        <f t="shared" si="1"/>
        <v>36082014180018001</v>
      </c>
      <c r="D6" s="311" t="e">
        <f>#REF!</f>
        <v>#REF!</v>
      </c>
      <c r="E6">
        <v>1</v>
      </c>
      <c r="F6" s="311" t="e">
        <f>#REF!</f>
        <v>#REF!</v>
      </c>
    </row>
    <row r="7" spans="1:12" x14ac:dyDescent="0.25">
      <c r="A7">
        <v>2</v>
      </c>
      <c r="B7" t="str">
        <f t="shared" si="0"/>
        <v>360820141800180012</v>
      </c>
      <c r="C7" t="str">
        <f t="shared" si="1"/>
        <v>36082014180018001</v>
      </c>
      <c r="D7" s="311" t="e">
        <f>#REF!</f>
        <v>#REF!</v>
      </c>
      <c r="E7">
        <v>2</v>
      </c>
      <c r="F7" s="311" t="e">
        <f>#REF!</f>
        <v>#REF!</v>
      </c>
    </row>
    <row r="8" spans="1:12" x14ac:dyDescent="0.25">
      <c r="A8">
        <v>3</v>
      </c>
      <c r="B8" t="str">
        <f t="shared" si="0"/>
        <v>360820141800180013</v>
      </c>
      <c r="C8" t="str">
        <f t="shared" si="1"/>
        <v>36082014180018001</v>
      </c>
      <c r="D8" s="311" t="e">
        <f>#REF!</f>
        <v>#REF!</v>
      </c>
      <c r="E8">
        <v>3</v>
      </c>
      <c r="F8" s="311" t="e">
        <f>#REF!</f>
        <v>#REF!</v>
      </c>
    </row>
    <row r="9" spans="1:12" x14ac:dyDescent="0.25">
      <c r="A9">
        <v>4</v>
      </c>
      <c r="B9" t="str">
        <f t="shared" si="0"/>
        <v>360820141800180014</v>
      </c>
      <c r="C9" t="str">
        <f t="shared" si="1"/>
        <v>36082014180018001</v>
      </c>
      <c r="D9" s="311" t="e">
        <f>#REF!</f>
        <v>#REF!</v>
      </c>
      <c r="E9">
        <v>4</v>
      </c>
      <c r="F9" s="311" t="e">
        <f>#REF!</f>
        <v>#REF!</v>
      </c>
    </row>
    <row r="10" spans="1:12" x14ac:dyDescent="0.25">
      <c r="A10">
        <v>1</v>
      </c>
      <c r="B10" t="str">
        <f t="shared" si="0"/>
        <v>360820141800180011</v>
      </c>
      <c r="C10" t="str">
        <f t="shared" si="1"/>
        <v>36082014180018001</v>
      </c>
      <c r="D10" s="311" t="e">
        <f>#REF!</f>
        <v>#REF!</v>
      </c>
      <c r="E10">
        <v>1</v>
      </c>
      <c r="F10" s="311" t="e">
        <f>#REF!</f>
        <v>#REF!</v>
      </c>
    </row>
    <row r="11" spans="1:12" x14ac:dyDescent="0.25">
      <c r="A11">
        <v>2</v>
      </c>
      <c r="B11" t="str">
        <f t="shared" si="0"/>
        <v>360820141800180012</v>
      </c>
      <c r="C11" t="str">
        <f t="shared" si="1"/>
        <v>36082014180018001</v>
      </c>
      <c r="D11" s="311" t="e">
        <f>#REF!</f>
        <v>#REF!</v>
      </c>
      <c r="E11">
        <v>2</v>
      </c>
      <c r="F11" s="311" t="e">
        <f>#REF!</f>
        <v>#REF!</v>
      </c>
    </row>
    <row r="12" spans="1:12" x14ac:dyDescent="0.25">
      <c r="A12">
        <v>3</v>
      </c>
      <c r="B12" t="str">
        <f t="shared" si="0"/>
        <v>360820141800180013</v>
      </c>
      <c r="C12" t="str">
        <f t="shared" si="1"/>
        <v>36082014180018001</v>
      </c>
      <c r="D12" s="311" t="e">
        <f>#REF!</f>
        <v>#REF!</v>
      </c>
      <c r="E12">
        <v>3</v>
      </c>
      <c r="F12" s="311" t="e">
        <f>#REF!</f>
        <v>#REF!</v>
      </c>
    </row>
    <row r="13" spans="1:12" x14ac:dyDescent="0.25">
      <c r="A13">
        <v>4</v>
      </c>
      <c r="B13" t="str">
        <f t="shared" si="0"/>
        <v>360820141800180014</v>
      </c>
      <c r="C13" t="str">
        <f t="shared" si="1"/>
        <v>36082014180018001</v>
      </c>
      <c r="D13" s="311" t="e">
        <f>#REF!</f>
        <v>#REF!</v>
      </c>
      <c r="E13">
        <v>4</v>
      </c>
      <c r="F13" s="311" t="e">
        <f>#REF!</f>
        <v>#REF!</v>
      </c>
    </row>
    <row r="14" spans="1:12" x14ac:dyDescent="0.25">
      <c r="A14">
        <v>1</v>
      </c>
      <c r="B14" t="str">
        <f t="shared" si="0"/>
        <v>360820141800180011</v>
      </c>
      <c r="C14" t="str">
        <f t="shared" si="1"/>
        <v>36082014180018001</v>
      </c>
      <c r="D14" s="311" t="e">
        <f>#REF!</f>
        <v>#REF!</v>
      </c>
      <c r="E14">
        <v>1</v>
      </c>
      <c r="F14" s="311" t="e">
        <f>#REF!</f>
        <v>#REF!</v>
      </c>
    </row>
    <row r="15" spans="1:12" x14ac:dyDescent="0.25">
      <c r="A15">
        <v>2</v>
      </c>
      <c r="B15" t="str">
        <f t="shared" si="0"/>
        <v>360820141800180012</v>
      </c>
      <c r="C15" t="str">
        <f t="shared" si="1"/>
        <v>36082014180018001</v>
      </c>
      <c r="D15" s="311" t="e">
        <f>#REF!</f>
        <v>#REF!</v>
      </c>
      <c r="E15">
        <v>2</v>
      </c>
      <c r="F15" s="311" t="e">
        <f>#REF!</f>
        <v>#REF!</v>
      </c>
    </row>
    <row r="16" spans="1:12" x14ac:dyDescent="0.25">
      <c r="A16">
        <v>3</v>
      </c>
      <c r="B16" t="str">
        <f t="shared" si="0"/>
        <v>360820141800180013</v>
      </c>
      <c r="C16" t="str">
        <f t="shared" si="1"/>
        <v>36082014180018001</v>
      </c>
      <c r="D16" s="311" t="e">
        <f>#REF!</f>
        <v>#REF!</v>
      </c>
      <c r="E16">
        <v>3</v>
      </c>
      <c r="F16" s="311" t="e">
        <f>#REF!</f>
        <v>#REF!</v>
      </c>
    </row>
    <row r="17" spans="1:6" x14ac:dyDescent="0.25">
      <c r="A17">
        <v>4</v>
      </c>
      <c r="B17" t="str">
        <f t="shared" si="0"/>
        <v>360820141800180014</v>
      </c>
      <c r="C17" t="str">
        <f t="shared" si="1"/>
        <v>36082014180018001</v>
      </c>
      <c r="D17" s="311" t="e">
        <f>#REF!</f>
        <v>#REF!</v>
      </c>
      <c r="E17">
        <v>4</v>
      </c>
      <c r="F17" s="311" t="e">
        <f>#REF!</f>
        <v>#REF!</v>
      </c>
    </row>
    <row r="18" spans="1:6" x14ac:dyDescent="0.25">
      <c r="A18">
        <v>1</v>
      </c>
      <c r="B18" t="str">
        <f t="shared" si="0"/>
        <v>360820141800180011</v>
      </c>
      <c r="C18" t="str">
        <f t="shared" si="1"/>
        <v>36082014180018001</v>
      </c>
      <c r="D18" s="311" t="e">
        <f>#REF!</f>
        <v>#REF!</v>
      </c>
      <c r="E18">
        <v>1</v>
      </c>
      <c r="F18" s="311" t="e">
        <f>#REF!</f>
        <v>#REF!</v>
      </c>
    </row>
    <row r="19" spans="1:6" x14ac:dyDescent="0.25">
      <c r="A19">
        <v>2</v>
      </c>
      <c r="B19" t="str">
        <f t="shared" si="0"/>
        <v>360820141800180012</v>
      </c>
      <c r="C19" t="str">
        <f t="shared" si="1"/>
        <v>36082014180018001</v>
      </c>
      <c r="D19" s="311" t="e">
        <f>#REF!</f>
        <v>#REF!</v>
      </c>
      <c r="E19">
        <v>2</v>
      </c>
      <c r="F19" s="311" t="e">
        <f>#REF!</f>
        <v>#REF!</v>
      </c>
    </row>
    <row r="20" spans="1:6" x14ac:dyDescent="0.25">
      <c r="A20">
        <v>3</v>
      </c>
      <c r="B20" t="str">
        <f t="shared" si="0"/>
        <v>360820141800180013</v>
      </c>
      <c r="C20" t="str">
        <f t="shared" si="1"/>
        <v>36082014180018001</v>
      </c>
      <c r="D20" s="311" t="e">
        <f>#REF!</f>
        <v>#REF!</v>
      </c>
      <c r="E20">
        <v>3</v>
      </c>
      <c r="F20" s="311" t="e">
        <f>#REF!</f>
        <v>#REF!</v>
      </c>
    </row>
    <row r="21" spans="1:6" x14ac:dyDescent="0.25">
      <c r="A21">
        <v>4</v>
      </c>
      <c r="B21" t="str">
        <f t="shared" si="0"/>
        <v>360820141800180014</v>
      </c>
      <c r="C21" t="str">
        <f t="shared" si="1"/>
        <v>36082014180018001</v>
      </c>
      <c r="D21" s="311" t="e">
        <f>#REF!</f>
        <v>#REF!</v>
      </c>
      <c r="E21">
        <v>4</v>
      </c>
      <c r="F21" s="311" t="e">
        <f>#REF!</f>
        <v>#REF!</v>
      </c>
    </row>
    <row r="22" spans="1:6" x14ac:dyDescent="0.25">
      <c r="A22">
        <v>1</v>
      </c>
      <c r="B22" t="str">
        <f t="shared" si="0"/>
        <v>360820141800180011</v>
      </c>
      <c r="C22" t="str">
        <f t="shared" si="1"/>
        <v>36082014180018001</v>
      </c>
      <c r="D22" s="311" t="e">
        <f>#REF!</f>
        <v>#REF!</v>
      </c>
      <c r="E22">
        <v>1</v>
      </c>
      <c r="F22" s="311" t="e">
        <f>#REF!</f>
        <v>#REF!</v>
      </c>
    </row>
    <row r="23" spans="1:6" x14ac:dyDescent="0.25">
      <c r="A23">
        <v>2</v>
      </c>
      <c r="B23" t="str">
        <f t="shared" si="0"/>
        <v>360820141800180012</v>
      </c>
      <c r="C23" t="str">
        <f t="shared" si="1"/>
        <v>36082014180018001</v>
      </c>
      <c r="D23" s="311" t="e">
        <f>#REF!</f>
        <v>#REF!</v>
      </c>
      <c r="E23">
        <v>2</v>
      </c>
      <c r="F23" s="311" t="e">
        <f>#REF!</f>
        <v>#REF!</v>
      </c>
    </row>
    <row r="24" spans="1:6" x14ac:dyDescent="0.25">
      <c r="A24">
        <v>3</v>
      </c>
      <c r="B24" t="str">
        <f t="shared" si="0"/>
        <v>360820141800180013</v>
      </c>
      <c r="C24" t="str">
        <f t="shared" si="1"/>
        <v>36082014180018001</v>
      </c>
      <c r="D24" s="311" t="e">
        <f>#REF!</f>
        <v>#REF!</v>
      </c>
      <c r="E24">
        <v>3</v>
      </c>
      <c r="F24" s="311" t="e">
        <f>#REF!</f>
        <v>#REF!</v>
      </c>
    </row>
    <row r="25" spans="1:6" x14ac:dyDescent="0.25">
      <c r="A25">
        <v>4</v>
      </c>
      <c r="B25" t="str">
        <f t="shared" si="0"/>
        <v>360820141800180014</v>
      </c>
      <c r="C25" t="str">
        <f t="shared" si="1"/>
        <v>36082014180018001</v>
      </c>
      <c r="D25" s="311" t="e">
        <f>#REF!</f>
        <v>#REF!</v>
      </c>
      <c r="E25">
        <v>4</v>
      </c>
      <c r="F25" s="311" t="e">
        <f>#REF!</f>
        <v>#REF!</v>
      </c>
    </row>
    <row r="26" spans="1:6" x14ac:dyDescent="0.25">
      <c r="A26">
        <v>1</v>
      </c>
      <c r="B26" t="str">
        <f t="shared" si="0"/>
        <v>360820141800180011</v>
      </c>
      <c r="C26" t="str">
        <f t="shared" si="1"/>
        <v>36082014180018001</v>
      </c>
      <c r="D26" s="311" t="e">
        <f>#REF!</f>
        <v>#REF!</v>
      </c>
      <c r="E26">
        <v>1</v>
      </c>
      <c r="F26" s="311" t="e">
        <f>#REF!</f>
        <v>#REF!</v>
      </c>
    </row>
    <row r="27" spans="1:6" x14ac:dyDescent="0.25">
      <c r="A27">
        <v>2</v>
      </c>
      <c r="B27" t="str">
        <f t="shared" si="0"/>
        <v>360820141800180012</v>
      </c>
      <c r="C27" t="str">
        <f t="shared" si="1"/>
        <v>36082014180018001</v>
      </c>
      <c r="D27" s="311" t="e">
        <f>#REF!</f>
        <v>#REF!</v>
      </c>
      <c r="E27">
        <v>2</v>
      </c>
      <c r="F27" s="311" t="e">
        <f>#REF!</f>
        <v>#REF!</v>
      </c>
    </row>
    <row r="28" spans="1:6" x14ac:dyDescent="0.25">
      <c r="A28">
        <v>3</v>
      </c>
      <c r="B28" t="str">
        <f t="shared" si="0"/>
        <v>360820141800180013</v>
      </c>
      <c r="C28" t="str">
        <f t="shared" si="1"/>
        <v>36082014180018001</v>
      </c>
      <c r="D28" s="311" t="e">
        <f>#REF!</f>
        <v>#REF!</v>
      </c>
      <c r="E28">
        <v>3</v>
      </c>
      <c r="F28" s="311" t="e">
        <f>#REF!</f>
        <v>#REF!</v>
      </c>
    </row>
    <row r="29" spans="1:6" x14ac:dyDescent="0.25">
      <c r="A29">
        <v>4</v>
      </c>
      <c r="B29" t="str">
        <f t="shared" si="0"/>
        <v>360820141800180014</v>
      </c>
      <c r="C29" t="str">
        <f t="shared" si="1"/>
        <v>36082014180018001</v>
      </c>
      <c r="D29" s="311" t="e">
        <f>#REF!</f>
        <v>#REF!</v>
      </c>
      <c r="E29">
        <v>4</v>
      </c>
      <c r="F29" s="311" t="e">
        <f>#REF!</f>
        <v>#REF!</v>
      </c>
    </row>
    <row r="30" spans="1:6" x14ac:dyDescent="0.25">
      <c r="A30">
        <v>1</v>
      </c>
      <c r="B30" t="str">
        <f t="shared" si="0"/>
        <v>360820141800180011</v>
      </c>
      <c r="C30" t="str">
        <f t="shared" si="1"/>
        <v>36082014180018001</v>
      </c>
      <c r="D30" s="311" t="e">
        <f>#REF!</f>
        <v>#REF!</v>
      </c>
      <c r="E30">
        <v>1</v>
      </c>
      <c r="F30" s="311" t="e">
        <f>#REF!</f>
        <v>#REF!</v>
      </c>
    </row>
    <row r="31" spans="1:6" x14ac:dyDescent="0.25">
      <c r="A31">
        <v>2</v>
      </c>
      <c r="B31" t="str">
        <f t="shared" si="0"/>
        <v>360820141800180012</v>
      </c>
      <c r="C31" t="str">
        <f t="shared" si="1"/>
        <v>36082014180018001</v>
      </c>
      <c r="D31" s="311" t="e">
        <f>#REF!</f>
        <v>#REF!</v>
      </c>
      <c r="E31">
        <v>2</v>
      </c>
      <c r="F31" s="311" t="e">
        <f>#REF!</f>
        <v>#REF!</v>
      </c>
    </row>
    <row r="32" spans="1:6" x14ac:dyDescent="0.25">
      <c r="A32">
        <v>3</v>
      </c>
      <c r="B32" t="str">
        <f t="shared" si="0"/>
        <v>360820141800180013</v>
      </c>
      <c r="C32" t="str">
        <f t="shared" si="1"/>
        <v>36082014180018001</v>
      </c>
      <c r="D32" s="311" t="e">
        <f>#REF!</f>
        <v>#REF!</v>
      </c>
      <c r="E32">
        <v>3</v>
      </c>
      <c r="F32" s="311" t="e">
        <f>#REF!</f>
        <v>#REF!</v>
      </c>
    </row>
    <row r="33" spans="1:6" x14ac:dyDescent="0.25">
      <c r="A33">
        <v>4</v>
      </c>
      <c r="B33" t="str">
        <f t="shared" si="0"/>
        <v>360820141800180014</v>
      </c>
      <c r="C33" t="str">
        <f t="shared" si="1"/>
        <v>36082014180018001</v>
      </c>
      <c r="D33" s="311" t="e">
        <f>#REF!</f>
        <v>#REF!</v>
      </c>
      <c r="E33">
        <v>4</v>
      </c>
      <c r="F33" s="311" t="e">
        <f>#REF!</f>
        <v>#REF!</v>
      </c>
    </row>
    <row r="34" spans="1:6" x14ac:dyDescent="0.25">
      <c r="A34">
        <v>1</v>
      </c>
      <c r="B34" t="str">
        <f t="shared" ref="B34:B65" si="2">C34&amp;A34</f>
        <v>360820141800180011</v>
      </c>
      <c r="C34" t="str">
        <f t="shared" ref="C34:C65" si="3">TQ_Feb_ID</f>
        <v>36082014180018001</v>
      </c>
      <c r="D34" s="311" t="e">
        <f>#REF!</f>
        <v>#REF!</v>
      </c>
      <c r="E34">
        <v>1</v>
      </c>
      <c r="F34" s="311" t="e">
        <f>#REF!</f>
        <v>#REF!</v>
      </c>
    </row>
    <row r="35" spans="1:6" x14ac:dyDescent="0.25">
      <c r="A35">
        <v>2</v>
      </c>
      <c r="B35" t="str">
        <f t="shared" si="2"/>
        <v>360820141800180012</v>
      </c>
      <c r="C35" t="str">
        <f t="shared" si="3"/>
        <v>36082014180018001</v>
      </c>
      <c r="D35" s="311" t="e">
        <f>#REF!</f>
        <v>#REF!</v>
      </c>
      <c r="E35">
        <v>2</v>
      </c>
      <c r="F35" s="311" t="e">
        <f>#REF!</f>
        <v>#REF!</v>
      </c>
    </row>
    <row r="36" spans="1:6" x14ac:dyDescent="0.25">
      <c r="A36">
        <v>3</v>
      </c>
      <c r="B36" t="str">
        <f t="shared" si="2"/>
        <v>360820141800180013</v>
      </c>
      <c r="C36" t="str">
        <f t="shared" si="3"/>
        <v>36082014180018001</v>
      </c>
      <c r="D36" s="311" t="e">
        <f>#REF!</f>
        <v>#REF!</v>
      </c>
      <c r="E36">
        <v>3</v>
      </c>
      <c r="F36" s="311" t="e">
        <f>#REF!</f>
        <v>#REF!</v>
      </c>
    </row>
    <row r="37" spans="1:6" x14ac:dyDescent="0.25">
      <c r="A37">
        <v>4</v>
      </c>
      <c r="B37" t="str">
        <f t="shared" si="2"/>
        <v>360820141800180014</v>
      </c>
      <c r="C37" t="str">
        <f t="shared" si="3"/>
        <v>36082014180018001</v>
      </c>
      <c r="D37" s="311" t="e">
        <f>#REF!</f>
        <v>#REF!</v>
      </c>
      <c r="E37">
        <v>4</v>
      </c>
      <c r="F37" s="311" t="e">
        <f>#REF!</f>
        <v>#REF!</v>
      </c>
    </row>
    <row r="38" spans="1:6" x14ac:dyDescent="0.25">
      <c r="A38">
        <v>1</v>
      </c>
      <c r="B38" t="str">
        <f t="shared" si="2"/>
        <v>360820141800180011</v>
      </c>
      <c r="C38" t="str">
        <f t="shared" si="3"/>
        <v>36082014180018001</v>
      </c>
      <c r="D38" s="311" t="e">
        <f>#REF!</f>
        <v>#REF!</v>
      </c>
      <c r="E38">
        <v>1</v>
      </c>
      <c r="F38" s="311" t="e">
        <f>#REF!</f>
        <v>#REF!</v>
      </c>
    </row>
    <row r="39" spans="1:6" x14ac:dyDescent="0.25">
      <c r="A39">
        <v>2</v>
      </c>
      <c r="B39" t="str">
        <f t="shared" si="2"/>
        <v>360820141800180012</v>
      </c>
      <c r="C39" t="str">
        <f t="shared" si="3"/>
        <v>36082014180018001</v>
      </c>
      <c r="D39" s="311" t="e">
        <f>#REF!</f>
        <v>#REF!</v>
      </c>
      <c r="E39">
        <v>2</v>
      </c>
      <c r="F39" s="311" t="e">
        <f>#REF!</f>
        <v>#REF!</v>
      </c>
    </row>
    <row r="40" spans="1:6" x14ac:dyDescent="0.25">
      <c r="A40">
        <v>3</v>
      </c>
      <c r="B40" t="str">
        <f t="shared" si="2"/>
        <v>360820141800180013</v>
      </c>
      <c r="C40" t="str">
        <f t="shared" si="3"/>
        <v>36082014180018001</v>
      </c>
      <c r="D40" s="311" t="e">
        <f>#REF!</f>
        <v>#REF!</v>
      </c>
      <c r="E40">
        <v>3</v>
      </c>
      <c r="F40" s="311" t="e">
        <f>#REF!</f>
        <v>#REF!</v>
      </c>
    </row>
    <row r="41" spans="1:6" x14ac:dyDescent="0.25">
      <c r="A41">
        <v>4</v>
      </c>
      <c r="B41" t="str">
        <f t="shared" si="2"/>
        <v>360820141800180014</v>
      </c>
      <c r="C41" t="str">
        <f t="shared" si="3"/>
        <v>36082014180018001</v>
      </c>
      <c r="D41" s="311" t="e">
        <f>#REF!</f>
        <v>#REF!</v>
      </c>
      <c r="E41">
        <v>4</v>
      </c>
      <c r="F41" s="311" t="e">
        <f>#REF!</f>
        <v>#REF!</v>
      </c>
    </row>
    <row r="42" spans="1:6" x14ac:dyDescent="0.25">
      <c r="A42">
        <v>1</v>
      </c>
      <c r="B42" t="str">
        <f t="shared" si="2"/>
        <v>360820141800180011</v>
      </c>
      <c r="C42" t="str">
        <f t="shared" si="3"/>
        <v>36082014180018001</v>
      </c>
      <c r="D42" s="311" t="e">
        <f>#REF!</f>
        <v>#REF!</v>
      </c>
      <c r="E42">
        <v>1</v>
      </c>
      <c r="F42" s="311" t="e">
        <f>#REF!</f>
        <v>#REF!</v>
      </c>
    </row>
    <row r="43" spans="1:6" x14ac:dyDescent="0.25">
      <c r="A43">
        <v>2</v>
      </c>
      <c r="B43" t="str">
        <f t="shared" si="2"/>
        <v>360820141800180012</v>
      </c>
      <c r="C43" t="str">
        <f t="shared" si="3"/>
        <v>36082014180018001</v>
      </c>
      <c r="D43" s="311" t="e">
        <f>#REF!</f>
        <v>#REF!</v>
      </c>
      <c r="E43">
        <v>2</v>
      </c>
      <c r="F43" s="311" t="e">
        <f>#REF!</f>
        <v>#REF!</v>
      </c>
    </row>
    <row r="44" spans="1:6" x14ac:dyDescent="0.25">
      <c r="A44">
        <v>3</v>
      </c>
      <c r="B44" t="str">
        <f t="shared" si="2"/>
        <v>360820141800180013</v>
      </c>
      <c r="C44" t="str">
        <f t="shared" si="3"/>
        <v>36082014180018001</v>
      </c>
      <c r="D44" s="311" t="e">
        <f>#REF!</f>
        <v>#REF!</v>
      </c>
      <c r="E44">
        <v>3</v>
      </c>
      <c r="F44" s="311" t="e">
        <f>#REF!</f>
        <v>#REF!</v>
      </c>
    </row>
    <row r="45" spans="1:6" x14ac:dyDescent="0.25">
      <c r="A45">
        <v>4</v>
      </c>
      <c r="B45" t="str">
        <f t="shared" si="2"/>
        <v>360820141800180014</v>
      </c>
      <c r="C45" t="str">
        <f t="shared" si="3"/>
        <v>36082014180018001</v>
      </c>
      <c r="D45" s="311" t="e">
        <f>#REF!</f>
        <v>#REF!</v>
      </c>
      <c r="E45">
        <v>4</v>
      </c>
      <c r="F45" s="311" t="e">
        <f>#REF!</f>
        <v>#REF!</v>
      </c>
    </row>
    <row r="46" spans="1:6" x14ac:dyDescent="0.25">
      <c r="A46">
        <v>1</v>
      </c>
      <c r="B46" t="str">
        <f t="shared" si="2"/>
        <v>360820141800180011</v>
      </c>
      <c r="C46" t="str">
        <f t="shared" si="3"/>
        <v>36082014180018001</v>
      </c>
      <c r="D46" s="311" t="e">
        <f>#REF!</f>
        <v>#REF!</v>
      </c>
      <c r="E46">
        <v>1</v>
      </c>
      <c r="F46" s="311" t="e">
        <f>#REF!</f>
        <v>#REF!</v>
      </c>
    </row>
    <row r="47" spans="1:6" x14ac:dyDescent="0.25">
      <c r="A47">
        <v>2</v>
      </c>
      <c r="B47" t="str">
        <f t="shared" si="2"/>
        <v>360820141800180012</v>
      </c>
      <c r="C47" t="str">
        <f t="shared" si="3"/>
        <v>36082014180018001</v>
      </c>
      <c r="D47" s="311" t="e">
        <f>#REF!</f>
        <v>#REF!</v>
      </c>
      <c r="E47">
        <v>2</v>
      </c>
      <c r="F47" s="311" t="e">
        <f>#REF!</f>
        <v>#REF!</v>
      </c>
    </row>
    <row r="48" spans="1:6" x14ac:dyDescent="0.25">
      <c r="A48">
        <v>3</v>
      </c>
      <c r="B48" t="str">
        <f t="shared" si="2"/>
        <v>360820141800180013</v>
      </c>
      <c r="C48" t="str">
        <f t="shared" si="3"/>
        <v>36082014180018001</v>
      </c>
      <c r="D48" s="311" t="e">
        <f>#REF!</f>
        <v>#REF!</v>
      </c>
      <c r="E48">
        <v>3</v>
      </c>
      <c r="F48" s="311" t="e">
        <f>#REF!</f>
        <v>#REF!</v>
      </c>
    </row>
    <row r="49" spans="1:6" x14ac:dyDescent="0.25">
      <c r="A49">
        <v>4</v>
      </c>
      <c r="B49" t="str">
        <f t="shared" si="2"/>
        <v>360820141800180014</v>
      </c>
      <c r="C49" t="str">
        <f t="shared" si="3"/>
        <v>36082014180018001</v>
      </c>
      <c r="D49" s="311" t="e">
        <f>#REF!</f>
        <v>#REF!</v>
      </c>
      <c r="E49">
        <v>4</v>
      </c>
      <c r="F49" s="311" t="e">
        <f>#REF!</f>
        <v>#REF!</v>
      </c>
    </row>
    <row r="50" spans="1:6" x14ac:dyDescent="0.25">
      <c r="A50">
        <v>1</v>
      </c>
      <c r="B50" t="str">
        <f t="shared" si="2"/>
        <v>360820141800180011</v>
      </c>
      <c r="C50" t="str">
        <f t="shared" si="3"/>
        <v>36082014180018001</v>
      </c>
      <c r="D50" s="311" t="e">
        <f>#REF!</f>
        <v>#REF!</v>
      </c>
      <c r="E50">
        <v>1</v>
      </c>
      <c r="F50" s="311" t="e">
        <f>#REF!</f>
        <v>#REF!</v>
      </c>
    </row>
    <row r="51" spans="1:6" x14ac:dyDescent="0.25">
      <c r="A51">
        <v>2</v>
      </c>
      <c r="B51" t="str">
        <f t="shared" si="2"/>
        <v>360820141800180012</v>
      </c>
      <c r="C51" t="str">
        <f t="shared" si="3"/>
        <v>36082014180018001</v>
      </c>
      <c r="D51" s="311" t="e">
        <f>#REF!</f>
        <v>#REF!</v>
      </c>
      <c r="E51">
        <v>2</v>
      </c>
      <c r="F51" s="311" t="e">
        <f>#REF!</f>
        <v>#REF!</v>
      </c>
    </row>
    <row r="52" spans="1:6" x14ac:dyDescent="0.25">
      <c r="A52">
        <v>3</v>
      </c>
      <c r="B52" t="str">
        <f t="shared" si="2"/>
        <v>360820141800180013</v>
      </c>
      <c r="C52" t="str">
        <f t="shared" si="3"/>
        <v>36082014180018001</v>
      </c>
      <c r="D52" s="311" t="e">
        <f>#REF!</f>
        <v>#REF!</v>
      </c>
      <c r="E52">
        <v>3</v>
      </c>
      <c r="F52" s="311" t="e">
        <f>#REF!</f>
        <v>#REF!</v>
      </c>
    </row>
    <row r="53" spans="1:6" x14ac:dyDescent="0.25">
      <c r="A53">
        <v>4</v>
      </c>
      <c r="B53" t="str">
        <f t="shared" si="2"/>
        <v>360820141800180014</v>
      </c>
      <c r="C53" t="str">
        <f t="shared" si="3"/>
        <v>36082014180018001</v>
      </c>
      <c r="D53" s="311" t="e">
        <f>#REF!</f>
        <v>#REF!</v>
      </c>
      <c r="E53">
        <v>4</v>
      </c>
      <c r="F53" s="311" t="e">
        <f>#REF!</f>
        <v>#REF!</v>
      </c>
    </row>
    <row r="54" spans="1:6" x14ac:dyDescent="0.25">
      <c r="A54">
        <v>1</v>
      </c>
      <c r="B54" t="str">
        <f t="shared" si="2"/>
        <v>360820141800180011</v>
      </c>
      <c r="C54" t="str">
        <f t="shared" si="3"/>
        <v>36082014180018001</v>
      </c>
      <c r="D54" s="311" t="e">
        <f>#REF!</f>
        <v>#REF!</v>
      </c>
      <c r="E54">
        <v>1</v>
      </c>
      <c r="F54" s="311" t="e">
        <f>#REF!</f>
        <v>#REF!</v>
      </c>
    </row>
    <row r="55" spans="1:6" x14ac:dyDescent="0.25">
      <c r="A55">
        <v>2</v>
      </c>
      <c r="B55" t="str">
        <f t="shared" si="2"/>
        <v>360820141800180012</v>
      </c>
      <c r="C55" t="str">
        <f t="shared" si="3"/>
        <v>36082014180018001</v>
      </c>
      <c r="D55" s="311" t="e">
        <f>#REF!</f>
        <v>#REF!</v>
      </c>
      <c r="E55">
        <v>2</v>
      </c>
      <c r="F55" s="311" t="e">
        <f>#REF!</f>
        <v>#REF!</v>
      </c>
    </row>
    <row r="56" spans="1:6" x14ac:dyDescent="0.25">
      <c r="A56">
        <v>3</v>
      </c>
      <c r="B56" t="str">
        <f t="shared" si="2"/>
        <v>360820141800180013</v>
      </c>
      <c r="C56" t="str">
        <f t="shared" si="3"/>
        <v>36082014180018001</v>
      </c>
      <c r="D56" s="311" t="e">
        <f>#REF!</f>
        <v>#REF!</v>
      </c>
      <c r="E56">
        <v>3</v>
      </c>
      <c r="F56" s="311" t="e">
        <f>#REF!</f>
        <v>#REF!</v>
      </c>
    </row>
    <row r="57" spans="1:6" x14ac:dyDescent="0.25">
      <c r="A57">
        <v>4</v>
      </c>
      <c r="B57" t="str">
        <f t="shared" si="2"/>
        <v>360820141800180014</v>
      </c>
      <c r="C57" t="str">
        <f t="shared" si="3"/>
        <v>36082014180018001</v>
      </c>
      <c r="D57" s="311" t="e">
        <f>#REF!</f>
        <v>#REF!</v>
      </c>
      <c r="E57">
        <v>4</v>
      </c>
      <c r="F57" s="311" t="e">
        <f>#REF!</f>
        <v>#REF!</v>
      </c>
    </row>
    <row r="58" spans="1:6" x14ac:dyDescent="0.25">
      <c r="A58">
        <v>1</v>
      </c>
      <c r="B58" t="str">
        <f t="shared" si="2"/>
        <v>360820141800180011</v>
      </c>
      <c r="C58" t="str">
        <f t="shared" si="3"/>
        <v>36082014180018001</v>
      </c>
      <c r="D58" s="311" t="e">
        <f>#REF!</f>
        <v>#REF!</v>
      </c>
      <c r="E58">
        <v>1</v>
      </c>
      <c r="F58" s="311" t="e">
        <f>#REF!</f>
        <v>#REF!</v>
      </c>
    </row>
    <row r="59" spans="1:6" x14ac:dyDescent="0.25">
      <c r="A59">
        <v>2</v>
      </c>
      <c r="B59" t="str">
        <f t="shared" si="2"/>
        <v>360820141800180012</v>
      </c>
      <c r="C59" t="str">
        <f t="shared" si="3"/>
        <v>36082014180018001</v>
      </c>
      <c r="D59" s="311" t="e">
        <f>#REF!</f>
        <v>#REF!</v>
      </c>
      <c r="E59">
        <v>2</v>
      </c>
      <c r="F59" s="311" t="e">
        <f>#REF!</f>
        <v>#REF!</v>
      </c>
    </row>
    <row r="60" spans="1:6" x14ac:dyDescent="0.25">
      <c r="A60">
        <v>3</v>
      </c>
      <c r="B60" t="str">
        <f t="shared" si="2"/>
        <v>360820141800180013</v>
      </c>
      <c r="C60" t="str">
        <f t="shared" si="3"/>
        <v>36082014180018001</v>
      </c>
      <c r="D60" s="311" t="e">
        <f>#REF!</f>
        <v>#REF!</v>
      </c>
      <c r="E60">
        <v>3</v>
      </c>
      <c r="F60" s="311" t="e">
        <f>#REF!</f>
        <v>#REF!</v>
      </c>
    </row>
    <row r="61" spans="1:6" x14ac:dyDescent="0.25">
      <c r="A61">
        <v>4</v>
      </c>
      <c r="B61" t="str">
        <f t="shared" si="2"/>
        <v>360820141800180014</v>
      </c>
      <c r="C61" t="str">
        <f t="shared" si="3"/>
        <v>36082014180018001</v>
      </c>
      <c r="D61" s="311" t="e">
        <f>#REF!</f>
        <v>#REF!</v>
      </c>
      <c r="E61">
        <v>4</v>
      </c>
      <c r="F61" s="311" t="e">
        <f>#REF!</f>
        <v>#REF!</v>
      </c>
    </row>
    <row r="62" spans="1:6" x14ac:dyDescent="0.25">
      <c r="A62">
        <v>1</v>
      </c>
      <c r="B62" t="str">
        <f t="shared" si="2"/>
        <v>360820141800180011</v>
      </c>
      <c r="C62" t="str">
        <f t="shared" si="3"/>
        <v>36082014180018001</v>
      </c>
      <c r="D62" s="311" t="e">
        <f>#REF!</f>
        <v>#REF!</v>
      </c>
      <c r="E62">
        <v>1</v>
      </c>
      <c r="F62" s="311" t="e">
        <f>#REF!</f>
        <v>#REF!</v>
      </c>
    </row>
    <row r="63" spans="1:6" x14ac:dyDescent="0.25">
      <c r="A63">
        <v>2</v>
      </c>
      <c r="B63" t="str">
        <f t="shared" si="2"/>
        <v>360820141800180012</v>
      </c>
      <c r="C63" t="str">
        <f t="shared" si="3"/>
        <v>36082014180018001</v>
      </c>
      <c r="D63" s="311" t="e">
        <f>#REF!</f>
        <v>#REF!</v>
      </c>
      <c r="E63">
        <v>2</v>
      </c>
      <c r="F63" s="311" t="e">
        <f>#REF!</f>
        <v>#REF!</v>
      </c>
    </row>
    <row r="64" spans="1:6" x14ac:dyDescent="0.25">
      <c r="A64">
        <v>3</v>
      </c>
      <c r="B64" t="str">
        <f t="shared" si="2"/>
        <v>360820141800180013</v>
      </c>
      <c r="C64" t="str">
        <f t="shared" si="3"/>
        <v>36082014180018001</v>
      </c>
      <c r="D64" s="311" t="e">
        <f>#REF!</f>
        <v>#REF!</v>
      </c>
      <c r="E64">
        <v>3</v>
      </c>
      <c r="F64" s="311" t="e">
        <f>#REF!</f>
        <v>#REF!</v>
      </c>
    </row>
    <row r="65" spans="1:6" x14ac:dyDescent="0.25">
      <c r="A65">
        <v>4</v>
      </c>
      <c r="B65" t="str">
        <f t="shared" si="2"/>
        <v>360820141800180014</v>
      </c>
      <c r="C65" t="str">
        <f t="shared" si="3"/>
        <v>36082014180018001</v>
      </c>
      <c r="D65" s="311" t="e">
        <f>#REF!</f>
        <v>#REF!</v>
      </c>
      <c r="E65">
        <v>4</v>
      </c>
      <c r="F65" s="311" t="e">
        <f>#REF!</f>
        <v>#REF!</v>
      </c>
    </row>
    <row r="66" spans="1:6" x14ac:dyDescent="0.25">
      <c r="A66">
        <v>1</v>
      </c>
      <c r="B66" t="str">
        <f t="shared" ref="B66:B73" si="4">C66&amp;A66</f>
        <v>360820141800180011</v>
      </c>
      <c r="C66" t="str">
        <f t="shared" ref="C66:C73" si="5">TQ_Feb_ID</f>
        <v>36082014180018001</v>
      </c>
      <c r="D66" s="311" t="e">
        <f>#REF!</f>
        <v>#REF!</v>
      </c>
      <c r="E66">
        <v>1</v>
      </c>
      <c r="F66" s="311" t="e">
        <f>#REF!</f>
        <v>#REF!</v>
      </c>
    </row>
    <row r="67" spans="1:6" x14ac:dyDescent="0.25">
      <c r="A67">
        <v>2</v>
      </c>
      <c r="B67" t="str">
        <f t="shared" si="4"/>
        <v>360820141800180012</v>
      </c>
      <c r="C67" t="str">
        <f t="shared" si="5"/>
        <v>36082014180018001</v>
      </c>
      <c r="D67" s="311" t="e">
        <f>#REF!</f>
        <v>#REF!</v>
      </c>
      <c r="E67">
        <v>2</v>
      </c>
      <c r="F67" s="311" t="e">
        <f>#REF!</f>
        <v>#REF!</v>
      </c>
    </row>
    <row r="68" spans="1:6" x14ac:dyDescent="0.25">
      <c r="A68">
        <v>3</v>
      </c>
      <c r="B68" t="str">
        <f t="shared" si="4"/>
        <v>360820141800180013</v>
      </c>
      <c r="C68" t="str">
        <f t="shared" si="5"/>
        <v>36082014180018001</v>
      </c>
      <c r="D68" s="311" t="e">
        <f>#REF!</f>
        <v>#REF!</v>
      </c>
      <c r="E68">
        <v>3</v>
      </c>
      <c r="F68" s="311" t="e">
        <f>#REF!</f>
        <v>#REF!</v>
      </c>
    </row>
    <row r="69" spans="1:6" x14ac:dyDescent="0.25">
      <c r="A69">
        <v>4</v>
      </c>
      <c r="B69" t="str">
        <f t="shared" si="4"/>
        <v>360820141800180014</v>
      </c>
      <c r="C69" t="str">
        <f t="shared" si="5"/>
        <v>36082014180018001</v>
      </c>
      <c r="D69" s="311" t="e">
        <f>#REF!</f>
        <v>#REF!</v>
      </c>
      <c r="E69">
        <v>4</v>
      </c>
      <c r="F69" s="311" t="e">
        <f>#REF!</f>
        <v>#REF!</v>
      </c>
    </row>
    <row r="70" spans="1:6" x14ac:dyDescent="0.25">
      <c r="A70">
        <v>1</v>
      </c>
      <c r="B70" t="str">
        <f t="shared" si="4"/>
        <v>360820141800180011</v>
      </c>
      <c r="C70" t="str">
        <f t="shared" si="5"/>
        <v>36082014180018001</v>
      </c>
      <c r="D70" s="311" t="e">
        <f>#REF!</f>
        <v>#REF!</v>
      </c>
      <c r="E70">
        <v>1</v>
      </c>
      <c r="F70" s="311" t="e">
        <f>#REF!</f>
        <v>#REF!</v>
      </c>
    </row>
    <row r="71" spans="1:6" x14ac:dyDescent="0.25">
      <c r="A71">
        <v>2</v>
      </c>
      <c r="B71" t="str">
        <f t="shared" si="4"/>
        <v>360820141800180012</v>
      </c>
      <c r="C71" t="str">
        <f t="shared" si="5"/>
        <v>36082014180018001</v>
      </c>
      <c r="D71" s="311" t="e">
        <f>#REF!</f>
        <v>#REF!</v>
      </c>
      <c r="E71">
        <v>2</v>
      </c>
      <c r="F71" s="311" t="e">
        <f>#REF!</f>
        <v>#REF!</v>
      </c>
    </row>
    <row r="72" spans="1:6" x14ac:dyDescent="0.25">
      <c r="A72">
        <v>3</v>
      </c>
      <c r="B72" t="str">
        <f t="shared" si="4"/>
        <v>360820141800180013</v>
      </c>
      <c r="C72" t="str">
        <f t="shared" si="5"/>
        <v>36082014180018001</v>
      </c>
      <c r="D72" s="311" t="e">
        <f>#REF!</f>
        <v>#REF!</v>
      </c>
      <c r="E72">
        <v>3</v>
      </c>
      <c r="F72" s="311" t="e">
        <f>#REF!</f>
        <v>#REF!</v>
      </c>
    </row>
    <row r="73" spans="1:6" x14ac:dyDescent="0.25">
      <c r="A73">
        <v>4</v>
      </c>
      <c r="B73" t="str">
        <f t="shared" si="4"/>
        <v>360820141800180014</v>
      </c>
      <c r="C73" t="str">
        <f t="shared" si="5"/>
        <v>36082014180018001</v>
      </c>
      <c r="D73" s="311" t="e">
        <f>#REF!</f>
        <v>#REF!</v>
      </c>
      <c r="E73">
        <v>4</v>
      </c>
      <c r="F73" s="311" t="e">
        <f>#REF!</f>
        <v>#REF!</v>
      </c>
    </row>
  </sheetData>
  <pageMargins left="0.7" right="0.7" top="0.75" bottom="0.75" header="0.3" footer="0.3"/>
  <pageSetup paperSize="256" orientation="portrait" horizontalDpi="300" verticalDpi="3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dimension ref="A1:F2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6899</v>
      </c>
      <c r="B1" s="1" t="s">
        <v>6887</v>
      </c>
      <c r="C1" s="1" t="s">
        <v>6888</v>
      </c>
      <c r="D1" s="44" t="s">
        <v>6889</v>
      </c>
    </row>
    <row r="2" spans="1:6" ht="16.5" x14ac:dyDescent="0.25">
      <c r="A2" t="str">
        <f>TQ_Feb_ID</f>
        <v>36082014180018001</v>
      </c>
      <c r="B2" s="65" t="e">
        <f>#REF!</f>
        <v>#REF!</v>
      </c>
      <c r="C2" s="46">
        <f>TQ_Jul!FormPost_36_Feb</f>
        <v>7</v>
      </c>
      <c r="D2" s="92" t="e">
        <f>[0]!FormDate_36_Feb</f>
        <v>#REF!</v>
      </c>
    </row>
    <row r="5" spans="1:6" x14ac:dyDescent="0.25">
      <c r="A5">
        <f>LEN($A$2)</f>
        <v>17</v>
      </c>
      <c r="B5" t="e">
        <f>LEN($B$2)</f>
        <v>#REF!</v>
      </c>
      <c r="C5">
        <f>LEN($C$2)</f>
        <v>1</v>
      </c>
      <c r="D5" t="e">
        <f>LEN($D$2)</f>
        <v>#REF!</v>
      </c>
      <c r="E5">
        <f>LEN($E$2)</f>
        <v>0</v>
      </c>
      <c r="F5">
        <f>LEN($F$2)</f>
        <v>0</v>
      </c>
    </row>
    <row r="25" spans="2:2" x14ac:dyDescent="0.25">
      <c r="B25" s="92"/>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00B050"/>
  </sheetPr>
  <dimension ref="A1:U74"/>
  <sheetViews>
    <sheetView showGridLines="0" zoomScale="90" zoomScaleNormal="90" workbookViewId="0">
      <pane ySplit="21" topLeftCell="A29" activePane="bottomLeft" state="frozen"/>
      <selection activeCell="I16" sqref="I16"/>
      <selection pane="bottomLeft" activeCell="C22" sqref="C22:P58"/>
    </sheetView>
  </sheetViews>
  <sheetFormatPr defaultColWidth="9.140625" defaultRowHeight="16.5" x14ac:dyDescent="0.35"/>
  <cols>
    <col min="1" max="1" width="10" style="176" bestFit="1" customWidth="1"/>
    <col min="2" max="2" width="5.7109375" style="176" customWidth="1"/>
    <col min="3" max="3" width="5.5703125" style="176" customWidth="1"/>
    <col min="4" max="4" width="0.5703125" style="3" customWidth="1"/>
    <col min="5" max="5" width="18.5703125" style="176" customWidth="1"/>
    <col min="6" max="6" width="7.7109375" style="176" customWidth="1"/>
    <col min="7" max="7" width="15.7109375" style="176" customWidth="1"/>
    <col min="8" max="8" width="7.7109375" style="176" customWidth="1"/>
    <col min="9" max="10" width="13.42578125" style="176" customWidth="1"/>
    <col min="11" max="16" width="8.7109375" style="176" customWidth="1"/>
    <col min="17" max="17" width="11.85546875" style="176" customWidth="1"/>
    <col min="18" max="18" width="5.28515625" style="176" customWidth="1"/>
    <col min="19" max="19" width="30.28515625" style="176" customWidth="1"/>
    <col min="20" max="20" width="37.140625" style="176" customWidth="1"/>
    <col min="21" max="21" width="37.7109375" style="176" customWidth="1"/>
    <col min="22" max="16384" width="9.140625" style="176"/>
  </cols>
  <sheetData>
    <row r="1" spans="1:20" ht="5.0999999999999996" customHeight="1" thickBot="1" x14ac:dyDescent="0.4">
      <c r="A1" s="190"/>
    </row>
    <row r="2" spans="1:20" ht="15" customHeight="1" x14ac:dyDescent="0.3">
      <c r="A2" s="524"/>
      <c r="B2" s="178"/>
      <c r="C2" s="801" t="s">
        <v>2</v>
      </c>
      <c r="D2" s="801"/>
      <c r="E2" s="801"/>
      <c r="F2" s="801"/>
      <c r="G2" s="801"/>
      <c r="H2" s="801"/>
      <c r="I2" s="801"/>
      <c r="J2" s="801"/>
      <c r="K2" s="801"/>
      <c r="L2" s="801"/>
      <c r="M2" s="801"/>
      <c r="N2" s="801"/>
      <c r="O2" s="801"/>
      <c r="P2" s="801"/>
      <c r="Q2" s="51"/>
    </row>
    <row r="3" spans="1:20" ht="15" customHeight="1" x14ac:dyDescent="0.3">
      <c r="A3" s="524"/>
      <c r="B3" s="56"/>
      <c r="C3" s="787" t="s">
        <v>7063</v>
      </c>
      <c r="D3" s="787"/>
      <c r="E3" s="787"/>
      <c r="F3" s="787"/>
      <c r="G3" s="787"/>
      <c r="H3" s="787"/>
      <c r="I3" s="787"/>
      <c r="J3" s="787"/>
      <c r="K3" s="787"/>
      <c r="L3" s="787"/>
      <c r="M3" s="787"/>
      <c r="N3" s="787"/>
      <c r="O3" s="787"/>
      <c r="P3" s="787"/>
      <c r="Q3" s="52"/>
    </row>
    <row r="4" spans="1:20" ht="15" customHeight="1" x14ac:dyDescent="0.3">
      <c r="B4" s="56"/>
      <c r="C4" s="787" t="s">
        <v>3</v>
      </c>
      <c r="D4" s="787"/>
      <c r="E4" s="787"/>
      <c r="F4" s="787"/>
      <c r="G4" s="787"/>
      <c r="H4" s="787"/>
      <c r="I4" s="787"/>
      <c r="J4" s="787"/>
      <c r="K4" s="787"/>
      <c r="L4" s="787"/>
      <c r="M4" s="787"/>
      <c r="N4" s="787"/>
      <c r="O4" s="787"/>
      <c r="P4" s="787"/>
      <c r="Q4" s="52"/>
    </row>
    <row r="5" spans="1:20" ht="15" customHeight="1" x14ac:dyDescent="0.3">
      <c r="B5" s="56"/>
      <c r="C5" s="787" t="s">
        <v>6299</v>
      </c>
      <c r="D5" s="787"/>
      <c r="E5" s="787"/>
      <c r="F5" s="787"/>
      <c r="G5" s="787"/>
      <c r="H5" s="787"/>
      <c r="I5" s="787"/>
      <c r="J5" s="787"/>
      <c r="K5" s="787"/>
      <c r="L5" s="787"/>
      <c r="M5" s="787"/>
      <c r="N5" s="787"/>
      <c r="O5" s="787"/>
      <c r="P5" s="787"/>
      <c r="Q5" s="52"/>
      <c r="S5" s="831" t="s">
        <v>4169</v>
      </c>
      <c r="T5" s="831"/>
    </row>
    <row r="6" spans="1:20" ht="5.0999999999999996" customHeight="1" x14ac:dyDescent="0.35">
      <c r="B6" s="56"/>
      <c r="C6" s="34"/>
      <c r="E6" s="175"/>
      <c r="F6" s="4"/>
      <c r="G6" s="8"/>
      <c r="H6" s="32"/>
      <c r="I6" s="32"/>
      <c r="J6" s="32"/>
      <c r="K6" s="32"/>
      <c r="L6" s="32"/>
      <c r="M6" s="32"/>
      <c r="N6" s="32"/>
      <c r="Q6" s="52"/>
      <c r="S6" s="322"/>
      <c r="T6" s="322"/>
    </row>
    <row r="7" spans="1:20" ht="15" customHeight="1" x14ac:dyDescent="0.35">
      <c r="B7" s="56"/>
      <c r="C7" s="34"/>
      <c r="E7" s="204"/>
      <c r="F7" s="205"/>
      <c r="G7" s="205"/>
      <c r="H7" s="202" t="s">
        <v>5</v>
      </c>
      <c r="I7" s="839" t="str">
        <f>AcademicYear_Name</f>
        <v>2013-2014</v>
      </c>
      <c r="J7" s="840"/>
      <c r="K7" s="841"/>
      <c r="L7" s="204"/>
      <c r="M7" s="203" t="s">
        <v>5993</v>
      </c>
      <c r="P7" s="265"/>
      <c r="Q7" s="52"/>
      <c r="S7" s="320" t="s">
        <v>4170</v>
      </c>
      <c r="T7" s="494" t="str">
        <f>FormSignedName_31</f>
        <v>ငွေဝင်း</v>
      </c>
    </row>
    <row r="8" spans="1:20" ht="5.0999999999999996" customHeight="1" x14ac:dyDescent="0.35">
      <c r="B8" s="56"/>
      <c r="C8" s="34"/>
      <c r="E8" s="204"/>
      <c r="F8" s="206"/>
      <c r="G8" s="206"/>
      <c r="H8" s="207"/>
      <c r="I8" s="207"/>
      <c r="J8" s="207"/>
      <c r="K8" s="207"/>
      <c r="L8" s="207"/>
      <c r="M8" s="208"/>
      <c r="N8" s="15"/>
      <c r="Q8" s="52"/>
      <c r="S8" s="322"/>
      <c r="T8" s="511"/>
    </row>
    <row r="9" spans="1:20" ht="17.25" x14ac:dyDescent="0.35">
      <c r="B9" s="56"/>
      <c r="C9" s="34"/>
      <c r="E9" s="202" t="s">
        <v>4</v>
      </c>
      <c r="F9" s="788" t="str">
        <f>Township_Name_EN</f>
        <v>Paung</v>
      </c>
      <c r="G9" s="902"/>
      <c r="H9" s="789"/>
      <c r="I9" s="204"/>
      <c r="J9" s="206"/>
      <c r="K9" s="202" t="s">
        <v>6</v>
      </c>
      <c r="L9" s="788" t="str">
        <f>StateRegion_Name_EN</f>
        <v>Mon</v>
      </c>
      <c r="M9" s="789"/>
      <c r="Q9" s="52"/>
      <c r="S9" s="321" t="s">
        <v>4171</v>
      </c>
      <c r="T9" s="494">
        <v>7</v>
      </c>
    </row>
    <row r="10" spans="1:20" x14ac:dyDescent="0.35">
      <c r="B10" s="56"/>
      <c r="C10" s="34"/>
      <c r="E10" s="200" t="s">
        <v>8</v>
      </c>
      <c r="F10" s="808" t="str">
        <f>Township_Name_MM</f>
        <v>ပေါင်</v>
      </c>
      <c r="G10" s="809"/>
      <c r="H10" s="810"/>
      <c r="I10" s="175"/>
      <c r="J10" s="201"/>
      <c r="K10" s="200" t="s">
        <v>7</v>
      </c>
      <c r="L10" s="808" t="str">
        <f>StateRegion_Name_MM</f>
        <v>မွန်ပြည်နယ်</v>
      </c>
      <c r="M10" s="810"/>
      <c r="Q10" s="52"/>
      <c r="S10" s="321" t="s">
        <v>4172</v>
      </c>
      <c r="T10" s="615">
        <v>41554</v>
      </c>
    </row>
    <row r="11" spans="1:20" ht="5.0999999999999996" customHeight="1" x14ac:dyDescent="0.35">
      <c r="B11" s="87"/>
      <c r="C11" s="88"/>
      <c r="E11" s="4"/>
      <c r="F11" s="88"/>
      <c r="G11" s="88"/>
      <c r="H11" s="88"/>
      <c r="I11" s="88"/>
      <c r="J11" s="4"/>
      <c r="K11" s="88"/>
      <c r="L11" s="88"/>
      <c r="M11" s="88"/>
      <c r="Q11" s="90"/>
      <c r="T11" s="273"/>
    </row>
    <row r="12" spans="1:20" ht="15" customHeight="1" x14ac:dyDescent="0.35">
      <c r="B12" s="56"/>
      <c r="C12" s="34"/>
      <c r="E12" s="98" t="s">
        <v>134</v>
      </c>
      <c r="F12" s="928" t="str">
        <f>CLEAN(Selected_School_ID)</f>
        <v>11008018001</v>
      </c>
      <c r="G12" s="929"/>
      <c r="H12" s="209"/>
      <c r="I12" s="175"/>
      <c r="J12" s="98" t="s">
        <v>135</v>
      </c>
      <c r="K12" s="811" t="str">
        <f>CLEAN(Selected_School_Name)</f>
        <v>အ.ထ.က ရင်ငြိမ်</v>
      </c>
      <c r="L12" s="812"/>
      <c r="M12" s="812"/>
      <c r="N12" s="812"/>
      <c r="O12" s="812"/>
      <c r="P12" s="813"/>
      <c r="Q12" s="52"/>
      <c r="S12" s="310" t="s">
        <v>6450</v>
      </c>
      <c r="T12" s="273"/>
    </row>
    <row r="13" spans="1:20" ht="5.0999999999999996" customHeight="1" x14ac:dyDescent="0.35">
      <c r="B13" s="191"/>
      <c r="C13" s="175"/>
      <c r="E13" s="4"/>
      <c r="F13" s="192"/>
      <c r="G13" s="192"/>
      <c r="H13" s="192"/>
      <c r="I13" s="192"/>
      <c r="J13" s="192"/>
      <c r="K13" s="192"/>
      <c r="L13" s="192"/>
      <c r="M13" s="192"/>
      <c r="N13" s="192"/>
      <c r="O13" s="192"/>
      <c r="P13" s="192"/>
      <c r="Q13" s="179"/>
      <c r="T13" s="273"/>
    </row>
    <row r="14" spans="1:20" ht="5.0999999999999996" customHeight="1" x14ac:dyDescent="0.3">
      <c r="B14" s="180"/>
      <c r="C14" s="174"/>
      <c r="D14" s="174"/>
      <c r="E14" s="174"/>
      <c r="F14" s="175"/>
      <c r="G14" s="175"/>
      <c r="H14" s="175"/>
      <c r="I14" s="175">
        <v>1</v>
      </c>
      <c r="J14" s="175">
        <v>2</v>
      </c>
      <c r="K14" s="175">
        <v>3</v>
      </c>
      <c r="L14" s="175">
        <v>4</v>
      </c>
      <c r="M14" s="175">
        <v>5</v>
      </c>
      <c r="N14" s="175">
        <v>6</v>
      </c>
      <c r="O14" s="175">
        <v>7</v>
      </c>
      <c r="P14" s="175">
        <v>8</v>
      </c>
      <c r="Q14" s="193"/>
      <c r="T14" s="273"/>
    </row>
    <row r="15" spans="1:20" x14ac:dyDescent="0.35">
      <c r="B15" s="270">
        <v>2</v>
      </c>
      <c r="C15" s="194"/>
      <c r="E15" s="925" t="s">
        <v>6301</v>
      </c>
      <c r="F15" s="925"/>
      <c r="G15" s="926" t="s">
        <v>5878</v>
      </c>
      <c r="H15" s="926"/>
      <c r="I15" s="199" t="s">
        <v>6291</v>
      </c>
      <c r="J15" s="199" t="s">
        <v>6292</v>
      </c>
      <c r="K15" s="199" t="s">
        <v>6293</v>
      </c>
      <c r="L15" s="199" t="s">
        <v>6294</v>
      </c>
      <c r="M15" s="199" t="s">
        <v>23</v>
      </c>
      <c r="N15" s="199" t="s">
        <v>6295</v>
      </c>
      <c r="O15" s="199" t="s">
        <v>6296</v>
      </c>
      <c r="P15" s="199" t="s">
        <v>159</v>
      </c>
      <c r="Q15" s="179"/>
      <c r="T15" s="273"/>
    </row>
    <row r="16" spans="1:20" x14ac:dyDescent="0.35">
      <c r="B16" s="180"/>
      <c r="C16" s="175"/>
      <c r="E16" s="925" t="s">
        <v>6300</v>
      </c>
      <c r="F16" s="925"/>
      <c r="G16" s="927">
        <f>SUM(I16:P16)</f>
        <v>0</v>
      </c>
      <c r="H16" s="927"/>
      <c r="I16" s="474"/>
      <c r="J16" s="474"/>
      <c r="K16" s="474"/>
      <c r="L16" s="474"/>
      <c r="M16" s="474"/>
      <c r="N16" s="474"/>
      <c r="O16" s="474"/>
      <c r="P16" s="474"/>
      <c r="Q16" s="179"/>
    </row>
    <row r="17" spans="1:21" ht="5.0999999999999996" customHeight="1" thickBot="1" x14ac:dyDescent="0.35">
      <c r="B17" s="181"/>
      <c r="C17" s="182"/>
      <c r="D17" s="182"/>
      <c r="E17" s="182"/>
      <c r="F17" s="182"/>
      <c r="G17" s="182"/>
      <c r="H17" s="182"/>
      <c r="I17" s="182"/>
      <c r="J17" s="182"/>
      <c r="K17" s="175"/>
      <c r="L17" s="175"/>
      <c r="M17" s="175"/>
      <c r="N17" s="175"/>
      <c r="Q17" s="179"/>
    </row>
    <row r="18" spans="1:21" ht="12.95" customHeight="1" x14ac:dyDescent="0.35">
      <c r="B18" s="180"/>
      <c r="C18" s="195"/>
      <c r="E18" s="268" t="s">
        <v>6341</v>
      </c>
      <c r="G18" s="3"/>
      <c r="H18" s="3"/>
      <c r="I18" s="909" t="s">
        <v>5878</v>
      </c>
      <c r="J18" s="910"/>
      <c r="K18" s="913" t="s">
        <v>6288</v>
      </c>
      <c r="L18" s="913"/>
      <c r="M18" s="913"/>
      <c r="N18" s="914"/>
      <c r="O18" s="915" t="s">
        <v>6305</v>
      </c>
      <c r="P18" s="916"/>
      <c r="Q18" s="179"/>
    </row>
    <row r="19" spans="1:21" ht="12.95" customHeight="1" x14ac:dyDescent="0.35">
      <c r="B19" s="269">
        <v>1</v>
      </c>
      <c r="C19" s="195"/>
      <c r="E19" s="188">
        <f>RowCount_GradeSection</f>
        <v>17</v>
      </c>
      <c r="H19" s="3"/>
      <c r="I19" s="911"/>
      <c r="J19" s="912"/>
      <c r="K19" s="919" t="s">
        <v>6289</v>
      </c>
      <c r="L19" s="920"/>
      <c r="M19" s="921" t="s">
        <v>6290</v>
      </c>
      <c r="N19" s="922"/>
      <c r="O19" s="917"/>
      <c r="P19" s="918"/>
      <c r="Q19" s="179"/>
    </row>
    <row r="20" spans="1:21" ht="11.1" customHeight="1" x14ac:dyDescent="0.35">
      <c r="B20" s="180"/>
      <c r="C20" s="195"/>
      <c r="E20" s="3"/>
      <c r="F20" s="3"/>
      <c r="G20" s="3"/>
      <c r="H20" s="3"/>
      <c r="I20" s="923">
        <v>1</v>
      </c>
      <c r="J20" s="908"/>
      <c r="K20" s="923">
        <v>2</v>
      </c>
      <c r="L20" s="908"/>
      <c r="M20" s="923">
        <v>3</v>
      </c>
      <c r="N20" s="924"/>
      <c r="O20" s="907">
        <v>4</v>
      </c>
      <c r="P20" s="908"/>
      <c r="Q20" s="179"/>
    </row>
    <row r="21" spans="1:21" ht="27.95" customHeight="1" x14ac:dyDescent="0.3">
      <c r="B21" s="180"/>
      <c r="C21" s="547" t="s">
        <v>6947</v>
      </c>
      <c r="D21" s="548" t="s">
        <v>6302</v>
      </c>
      <c r="E21" s="547" t="s">
        <v>6339</v>
      </c>
      <c r="F21" s="547" t="s">
        <v>6336</v>
      </c>
      <c r="G21" s="547" t="s">
        <v>6338</v>
      </c>
      <c r="H21" s="547" t="s">
        <v>6337</v>
      </c>
      <c r="I21" s="547" t="s">
        <v>6360</v>
      </c>
      <c r="J21" s="547" t="s">
        <v>6361</v>
      </c>
      <c r="K21" s="547" t="s">
        <v>6362</v>
      </c>
      <c r="L21" s="547" t="s">
        <v>6363</v>
      </c>
      <c r="M21" s="547" t="s">
        <v>6364</v>
      </c>
      <c r="N21" s="547" t="s">
        <v>6365</v>
      </c>
      <c r="O21" s="547" t="s">
        <v>6366</v>
      </c>
      <c r="P21" s="549" t="s">
        <v>6367</v>
      </c>
      <c r="Q21" s="196"/>
    </row>
    <row r="22" spans="1:21" ht="19.5" customHeight="1" x14ac:dyDescent="0.3">
      <c r="A22" s="190"/>
      <c r="B22" s="197"/>
      <c r="C22" s="544">
        <f t="shared" ref="C22:C41" si="0">IFERROR(C21+1,1)</f>
        <v>1</v>
      </c>
      <c r="D22" s="546" t="str">
        <f>IF(CLEAN(tblPA1[[#This Row],[Grade Code]])="", CLEAN(""),CONCATENATE(CLEAN(tblPA1[[#This Row],[Grade Code]]),CLEAN(tblPA1[[#This Row],[Section Code]])))</f>
        <v>0602</v>
      </c>
      <c r="E22" s="544" t="str">
        <f>CLEAN(IFERROR(INDEX(Grade_List,MATCH(tblPA1[[#This Row],[Grade Code]],Grade_ID,0),2),""))</f>
        <v>Grade 6</v>
      </c>
      <c r="F22" s="552" t="s">
        <v>6211</v>
      </c>
      <c r="G22" s="551" t="s">
        <v>118</v>
      </c>
      <c r="H22" s="544" t="str">
        <f>CLEAN(IFERROR(INDEX(Section_List,MATCH(tblPA1[[#This Row],[Section Name]],Section_Name,0),1),""))</f>
        <v>02</v>
      </c>
      <c r="I22" s="545">
        <f t="shared" ref="I22:I34" si="1">SUM(K22,M22)</f>
        <v>30</v>
      </c>
      <c r="J22" s="545">
        <f t="shared" ref="J22:J34" si="2">SUM(L22,N22)</f>
        <v>35</v>
      </c>
      <c r="K22" s="554">
        <v>28</v>
      </c>
      <c r="L22" s="554">
        <v>34</v>
      </c>
      <c r="M22" s="554">
        <v>2</v>
      </c>
      <c r="N22" s="554">
        <v>1</v>
      </c>
      <c r="O22" s="554"/>
      <c r="P22" s="555"/>
      <c r="Q22" s="196"/>
    </row>
    <row r="23" spans="1:21" ht="19.5" customHeight="1" x14ac:dyDescent="0.3">
      <c r="B23" s="197"/>
      <c r="C23" s="544">
        <f t="shared" si="0"/>
        <v>2</v>
      </c>
      <c r="D23" s="546" t="str">
        <f>IF(CLEAN(tblPA1[[#This Row],[Grade Code]])="", CLEAN(""),CONCATENATE(CLEAN(tblPA1[[#This Row],[Grade Code]]),CLEAN(tblPA1[[#This Row],[Section Code]])))</f>
        <v>0603</v>
      </c>
      <c r="E23" s="544" t="str">
        <f>CLEAN(IFERROR(INDEX(Grade_List,MATCH(tblPA1[[#This Row],[Grade Code]],Grade_ID,0),2),""))</f>
        <v>Grade 6</v>
      </c>
      <c r="F23" s="552" t="s">
        <v>6211</v>
      </c>
      <c r="G23" s="551" t="s">
        <v>6030</v>
      </c>
      <c r="H23" s="544" t="str">
        <f>CLEAN(IFERROR(INDEX(Section_List,MATCH(tblPA1[[#This Row],[Section Name]],Section_Name,0),1),""))</f>
        <v>03</v>
      </c>
      <c r="I23" s="545">
        <f t="shared" si="1"/>
        <v>27</v>
      </c>
      <c r="J23" s="545">
        <f t="shared" si="2"/>
        <v>36</v>
      </c>
      <c r="K23" s="554">
        <v>26</v>
      </c>
      <c r="L23" s="554">
        <v>35</v>
      </c>
      <c r="M23" s="554">
        <v>1</v>
      </c>
      <c r="N23" s="554">
        <v>1</v>
      </c>
      <c r="O23" s="554"/>
      <c r="P23" s="555"/>
      <c r="Q23" s="196"/>
      <c r="S23" s="310" t="s">
        <v>6770</v>
      </c>
      <c r="T23" s="310" t="s">
        <v>7074</v>
      </c>
      <c r="U23" s="198"/>
    </row>
    <row r="24" spans="1:21" ht="19.5" customHeight="1" x14ac:dyDescent="0.3">
      <c r="B24" s="197"/>
      <c r="C24" s="544">
        <f t="shared" si="0"/>
        <v>3</v>
      </c>
      <c r="D24" s="546" t="str">
        <f>IF(CLEAN(tblPA1[[#This Row],[Grade Code]])="", CLEAN(""),CONCATENATE(CLEAN(tblPA1[[#This Row],[Grade Code]]),CLEAN(tblPA1[[#This Row],[Section Code]])))</f>
        <v>0604</v>
      </c>
      <c r="E24" s="544" t="str">
        <f>CLEAN(IFERROR(INDEX(Grade_List,MATCH(tblPA1[[#This Row],[Grade Code]],Grade_ID,0),2),""))</f>
        <v>Grade 6</v>
      </c>
      <c r="F24" s="552" t="s">
        <v>6211</v>
      </c>
      <c r="G24" s="551" t="s">
        <v>6031</v>
      </c>
      <c r="H24" s="544" t="str">
        <f>CLEAN(IFERROR(INDEX(Section_List,MATCH(tblPA1[[#This Row],[Section Name]],Section_Name,0),1),""))</f>
        <v>04</v>
      </c>
      <c r="I24" s="545">
        <f t="shared" si="1"/>
        <v>28</v>
      </c>
      <c r="J24" s="545">
        <f t="shared" si="2"/>
        <v>31</v>
      </c>
      <c r="K24" s="554">
        <v>27</v>
      </c>
      <c r="L24" s="554">
        <v>31</v>
      </c>
      <c r="M24" s="554">
        <v>1</v>
      </c>
      <c r="N24" s="554"/>
      <c r="O24" s="554"/>
      <c r="P24" s="555"/>
      <c r="Q24" s="196"/>
      <c r="S24" s="532" t="s">
        <v>7076</v>
      </c>
      <c r="T24" s="198"/>
      <c r="U24" s="198"/>
    </row>
    <row r="25" spans="1:21" ht="19.5" customHeight="1" x14ac:dyDescent="0.3">
      <c r="B25" s="197"/>
      <c r="C25" s="544">
        <f t="shared" si="0"/>
        <v>4</v>
      </c>
      <c r="D25" s="546" t="str">
        <f>IF(CLEAN(tblPA1[[#This Row],[Grade Code]])="", CLEAN(""),CONCATENATE(CLEAN(tblPA1[[#This Row],[Grade Code]]),CLEAN(tblPA1[[#This Row],[Section Code]])))</f>
        <v>0702</v>
      </c>
      <c r="E25" s="544" t="str">
        <f>CLEAN(IFERROR(INDEX(Grade_List,MATCH(tblPA1[[#This Row],[Grade Code]],Grade_ID,0),2),""))</f>
        <v>Grade 7</v>
      </c>
      <c r="F25" s="552" t="s">
        <v>6212</v>
      </c>
      <c r="G25" s="551" t="s">
        <v>118</v>
      </c>
      <c r="H25" s="544" t="str">
        <f>CLEAN(IFERROR(INDEX(Section_List,MATCH(tblPA1[[#This Row],[Section Name]],Section_Name,0),1),""))</f>
        <v>02</v>
      </c>
      <c r="I25" s="545">
        <f t="shared" si="1"/>
        <v>35</v>
      </c>
      <c r="J25" s="545">
        <f t="shared" si="2"/>
        <v>47</v>
      </c>
      <c r="K25" s="554">
        <v>34</v>
      </c>
      <c r="L25" s="554">
        <v>47</v>
      </c>
      <c r="M25" s="554">
        <v>1</v>
      </c>
      <c r="N25" s="554"/>
      <c r="O25" s="554"/>
      <c r="P25" s="555"/>
      <c r="Q25" s="196"/>
      <c r="T25" s="198"/>
      <c r="U25" s="198"/>
    </row>
    <row r="26" spans="1:21" ht="19.5" customHeight="1" x14ac:dyDescent="0.3">
      <c r="B26" s="197"/>
      <c r="C26" s="544">
        <f t="shared" si="0"/>
        <v>5</v>
      </c>
      <c r="D26" s="546" t="str">
        <f>IF(CLEAN(tblPA1[[#This Row],[Grade Code]])="", CLEAN(""),CONCATENATE(CLEAN(tblPA1[[#This Row],[Grade Code]]),CLEAN(tblPA1[[#This Row],[Section Code]])))</f>
        <v>0703</v>
      </c>
      <c r="E26" s="544" t="str">
        <f>CLEAN(IFERROR(INDEX(Grade_List,MATCH(tblPA1[[#This Row],[Grade Code]],Grade_ID,0),2),""))</f>
        <v>Grade 7</v>
      </c>
      <c r="F26" s="552" t="s">
        <v>6212</v>
      </c>
      <c r="G26" s="551" t="s">
        <v>6030</v>
      </c>
      <c r="H26" s="544" t="str">
        <f>CLEAN(IFERROR(INDEX(Section_List,MATCH(tblPA1[[#This Row],[Section Name]],Section_Name,0),1),""))</f>
        <v>03</v>
      </c>
      <c r="I26" s="545">
        <f t="shared" si="1"/>
        <v>43</v>
      </c>
      <c r="J26" s="545">
        <f t="shared" si="2"/>
        <v>39</v>
      </c>
      <c r="K26" s="554">
        <v>43</v>
      </c>
      <c r="L26" s="554">
        <v>38</v>
      </c>
      <c r="M26" s="554"/>
      <c r="N26" s="554">
        <v>1</v>
      </c>
      <c r="O26" s="554"/>
      <c r="P26" s="555"/>
      <c r="Q26" s="196"/>
      <c r="S26" s="617">
        <f>IFERROR(MATCH(CLEAN("03"),'PA-1'!$F$22:$F$58,0),IFERROR(MATCH(CLEAN("04"),'PA-1'!$F$22:$F$58,0),IFERROR(MATCH(CLEAN("05"),'PA-1'!$F$22:$F$58,0),IFERROR(MATCH(CLEAN("06"),'PA-1'!$F$22:$F$58,0),IFERROR(MATCH(CLEAN("07"),'PA-1'!$F$22:$F$58,0),IFERROR(MATCH(CLEAN("08"),'PA-1'!$F$22:$F$58,0),0))))))</f>
        <v>1</v>
      </c>
      <c r="T26" s="310" t="s">
        <v>7075</v>
      </c>
      <c r="U26" s="198"/>
    </row>
    <row r="27" spans="1:21" ht="19.5" customHeight="1" x14ac:dyDescent="0.3">
      <c r="B27" s="197"/>
      <c r="C27" s="544">
        <f t="shared" si="0"/>
        <v>6</v>
      </c>
      <c r="D27" s="546" t="str">
        <f>IF(CLEAN(tblPA1[[#This Row],[Grade Code]])="", CLEAN(""),CONCATENATE(CLEAN(tblPA1[[#This Row],[Grade Code]]),CLEAN(tblPA1[[#This Row],[Section Code]])))</f>
        <v>0802</v>
      </c>
      <c r="E27" s="544" t="str">
        <f>CLEAN(IFERROR(INDEX(Grade_List,MATCH(tblPA1[[#This Row],[Grade Code]],Grade_ID,0),2),""))</f>
        <v>Grade 8</v>
      </c>
      <c r="F27" s="552" t="s">
        <v>6213</v>
      </c>
      <c r="G27" s="551" t="s">
        <v>118</v>
      </c>
      <c r="H27" s="544" t="str">
        <f>CLEAN(IFERROR(INDEX(Section_List,MATCH(tblPA1[[#This Row],[Section Name]],Section_Name,0),1),""))</f>
        <v>02</v>
      </c>
      <c r="I27" s="545">
        <f t="shared" si="1"/>
        <v>33</v>
      </c>
      <c r="J27" s="545">
        <f t="shared" si="2"/>
        <v>37</v>
      </c>
      <c r="K27" s="554">
        <v>32</v>
      </c>
      <c r="L27" s="554">
        <v>37</v>
      </c>
      <c r="M27" s="554">
        <v>1</v>
      </c>
      <c r="N27" s="554"/>
      <c r="O27" s="554"/>
      <c r="P27" s="555"/>
      <c r="Q27" s="196"/>
      <c r="S27" s="617">
        <f>IFERROR(MATCH(CLEAN("09"),'PA-1'!$F$22:$F$58,0),IFERROR(MATCH(CLEAN("10"),'PA-1'!$F$22:$F$58,0),IFERROR(MATCH(CLEAN("11"),'PA-1'!$F$22:$F$58,0),0)))</f>
        <v>8</v>
      </c>
      <c r="T27" s="198"/>
      <c r="U27" s="198"/>
    </row>
    <row r="28" spans="1:21" ht="19.5" customHeight="1" x14ac:dyDescent="0.35">
      <c r="B28" s="197"/>
      <c r="C28" s="544">
        <f t="shared" si="0"/>
        <v>7</v>
      </c>
      <c r="D28" s="543" t="str">
        <f>IF(CLEAN(tblPA1[[#This Row],[Grade Code]])="", CLEAN(""),CONCATENATE(CLEAN(tblPA1[[#This Row],[Grade Code]]),CLEAN(tblPA1[[#This Row],[Section Code]])))</f>
        <v>0803</v>
      </c>
      <c r="E28" s="544" t="str">
        <f>CLEAN(IFERROR(INDEX(Grade_List,MATCH(tblPA1[[#This Row],[Grade Code]],Grade_ID,0),2),""))</f>
        <v>Grade 8</v>
      </c>
      <c r="F28" s="550" t="s">
        <v>6213</v>
      </c>
      <c r="G28" s="551" t="s">
        <v>6030</v>
      </c>
      <c r="H28" s="544" t="str">
        <f>CLEAN(IFERROR(INDEX(Section_List,MATCH(tblPA1[[#This Row],[Section Name]],Section_Name,0),1),""))</f>
        <v>03</v>
      </c>
      <c r="I28" s="545">
        <f t="shared" si="1"/>
        <v>32</v>
      </c>
      <c r="J28" s="545">
        <f t="shared" si="2"/>
        <v>35</v>
      </c>
      <c r="K28" s="554">
        <v>30</v>
      </c>
      <c r="L28" s="554">
        <v>35</v>
      </c>
      <c r="M28" s="554">
        <v>2</v>
      </c>
      <c r="N28" s="554"/>
      <c r="O28" s="554"/>
      <c r="P28" s="555"/>
      <c r="Q28" s="196"/>
      <c r="T28" s="3"/>
    </row>
    <row r="29" spans="1:21" ht="19.5" customHeight="1" x14ac:dyDescent="0.3">
      <c r="B29" s="197"/>
      <c r="C29" s="544">
        <f t="shared" si="0"/>
        <v>8</v>
      </c>
      <c r="D29" s="543" t="str">
        <f>IF(CLEAN(tblPA1[[#This Row],[Grade Code]])="", CLEAN(""),CONCATENATE(CLEAN(tblPA1[[#This Row],[Grade Code]]),CLEAN(tblPA1[[#This Row],[Section Code]])))</f>
        <v>0902</v>
      </c>
      <c r="E29" s="544" t="str">
        <f>CLEAN(IFERROR(INDEX(Grade_List,MATCH(tblPA1[[#This Row],[Grade Code]],Grade_ID,0),2),""))</f>
        <v>Grade 9</v>
      </c>
      <c r="F29" s="552" t="s">
        <v>6214</v>
      </c>
      <c r="G29" s="553" t="s">
        <v>118</v>
      </c>
      <c r="H29" s="544" t="str">
        <f>CLEAN(IFERROR(INDEX(Section_List,MATCH(tblPA1[[#This Row],[Section Name]],Section_Name,0),1),""))</f>
        <v>02</v>
      </c>
      <c r="I29" s="545">
        <f t="shared" si="1"/>
        <v>29</v>
      </c>
      <c r="J29" s="545">
        <f t="shared" si="2"/>
        <v>29</v>
      </c>
      <c r="K29" s="556">
        <v>25</v>
      </c>
      <c r="L29" s="556">
        <v>28</v>
      </c>
      <c r="M29" s="556">
        <v>4</v>
      </c>
      <c r="N29" s="556">
        <v>1</v>
      </c>
      <c r="O29" s="556"/>
      <c r="P29" s="557"/>
      <c r="Q29" s="179"/>
      <c r="T29" s="198"/>
    </row>
    <row r="30" spans="1:21" ht="19.5" customHeight="1" x14ac:dyDescent="0.3">
      <c r="B30" s="197"/>
      <c r="C30" s="544">
        <f t="shared" si="0"/>
        <v>9</v>
      </c>
      <c r="D30" s="546" t="str">
        <f>IF(CLEAN(tblPA1[[#This Row],[Grade Code]])="", CLEAN(""),CONCATENATE(CLEAN(tblPA1[[#This Row],[Grade Code]]),CLEAN(tblPA1[[#This Row],[Section Code]])))</f>
        <v>0903</v>
      </c>
      <c r="E30" s="544" t="str">
        <f>CLEAN(IFERROR(INDEX(Grade_List,MATCH(tblPA1[[#This Row],[Grade Code]],Grade_ID,0),2),""))</f>
        <v>Grade 9</v>
      </c>
      <c r="F30" s="552" t="s">
        <v>6214</v>
      </c>
      <c r="G30" s="551" t="s">
        <v>6030</v>
      </c>
      <c r="H30" s="544" t="str">
        <f>CLEAN(IFERROR(INDEX(Section_List,MATCH(tblPA1[[#This Row],[Section Name]],Section_Name,0),1),""))</f>
        <v>03</v>
      </c>
      <c r="I30" s="545">
        <f t="shared" si="1"/>
        <v>24</v>
      </c>
      <c r="J30" s="545">
        <f t="shared" si="2"/>
        <v>31</v>
      </c>
      <c r="K30" s="554">
        <v>17</v>
      </c>
      <c r="L30" s="554">
        <v>27</v>
      </c>
      <c r="M30" s="554">
        <v>7</v>
      </c>
      <c r="N30" s="554">
        <v>4</v>
      </c>
      <c r="O30" s="554"/>
      <c r="P30" s="555"/>
      <c r="Q30" s="179"/>
      <c r="S30" s="198"/>
      <c r="T30" s="198"/>
    </row>
    <row r="31" spans="1:21" ht="19.5" customHeight="1" x14ac:dyDescent="0.3">
      <c r="B31" s="197"/>
      <c r="C31" s="544">
        <f t="shared" si="0"/>
        <v>10</v>
      </c>
      <c r="D31" s="546" t="str">
        <f>IF(CLEAN(tblPA1[[#This Row],[Grade Code]])="", CLEAN(""),CONCATENATE(CLEAN(tblPA1[[#This Row],[Grade Code]]),CLEAN(tblPA1[[#This Row],[Section Code]])))</f>
        <v>0904</v>
      </c>
      <c r="E31" s="544" t="str">
        <f>CLEAN(IFERROR(INDEX(Grade_List,MATCH(tblPA1[[#This Row],[Grade Code]],Grade_ID,0),2),""))</f>
        <v>Grade 9</v>
      </c>
      <c r="F31" s="552" t="s">
        <v>6214</v>
      </c>
      <c r="G31" s="551" t="s">
        <v>6031</v>
      </c>
      <c r="H31" s="544" t="str">
        <f>CLEAN(IFERROR(INDEX(Section_List,MATCH(tblPA1[[#This Row],[Section Name]],Section_Name,0),1),""))</f>
        <v>04</v>
      </c>
      <c r="I31" s="545">
        <f t="shared" si="1"/>
        <v>31</v>
      </c>
      <c r="J31" s="545">
        <f t="shared" si="2"/>
        <v>27</v>
      </c>
      <c r="K31" s="554">
        <v>23</v>
      </c>
      <c r="L31" s="554">
        <v>21</v>
      </c>
      <c r="M31" s="554">
        <v>8</v>
      </c>
      <c r="N31" s="554">
        <v>6</v>
      </c>
      <c r="O31" s="554"/>
      <c r="P31" s="555"/>
      <c r="Q31" s="179"/>
    </row>
    <row r="32" spans="1:21" ht="19.5" customHeight="1" x14ac:dyDescent="0.3">
      <c r="B32" s="197"/>
      <c r="C32" s="544">
        <f t="shared" si="0"/>
        <v>11</v>
      </c>
      <c r="D32" s="546" t="str">
        <f>IF(CLEAN(tblPA1[[#This Row],[Grade Code]])="", CLEAN(""),CONCATENATE(CLEAN(tblPA1[[#This Row],[Grade Code]]),CLEAN(tblPA1[[#This Row],[Section Code]])))</f>
        <v>1002</v>
      </c>
      <c r="E32" s="544" t="str">
        <f>CLEAN(IFERROR(INDEX(Grade_List,MATCH(tblPA1[[#This Row],[Grade Code]],Grade_ID,0),2),""))</f>
        <v>Grade 10</v>
      </c>
      <c r="F32" s="552" t="s">
        <v>6216</v>
      </c>
      <c r="G32" s="551" t="s">
        <v>118</v>
      </c>
      <c r="H32" s="544" t="str">
        <f>CLEAN(IFERROR(INDEX(Section_List,MATCH(tblPA1[[#This Row],[Section Name]],Section_Name,0),1),""))</f>
        <v>02</v>
      </c>
      <c r="I32" s="545">
        <f t="shared" si="1"/>
        <v>25</v>
      </c>
      <c r="J32" s="545">
        <f t="shared" si="2"/>
        <v>34</v>
      </c>
      <c r="K32" s="554">
        <v>19</v>
      </c>
      <c r="L32" s="554">
        <v>31</v>
      </c>
      <c r="M32" s="554">
        <v>6</v>
      </c>
      <c r="N32" s="554">
        <v>3</v>
      </c>
      <c r="O32" s="554"/>
      <c r="P32" s="555"/>
      <c r="Q32" s="179"/>
      <c r="S32" s="310" t="s">
        <v>7080</v>
      </c>
    </row>
    <row r="33" spans="2:19" ht="19.5" customHeight="1" x14ac:dyDescent="0.3">
      <c r="B33" s="197"/>
      <c r="C33" s="544">
        <f t="shared" si="0"/>
        <v>12</v>
      </c>
      <c r="D33" s="546" t="str">
        <f>IF(CLEAN(tblPA1[[#This Row],[Grade Code]])="", CLEAN(""),CONCATENATE(CLEAN(tblPA1[[#This Row],[Grade Code]]),CLEAN(tblPA1[[#This Row],[Section Code]])))</f>
        <v>1003</v>
      </c>
      <c r="E33" s="544" t="str">
        <f>CLEAN(IFERROR(INDEX(Grade_List,MATCH(tblPA1[[#This Row],[Grade Code]],Grade_ID,0),2),""))</f>
        <v>Grade 10</v>
      </c>
      <c r="F33" s="552" t="s">
        <v>6216</v>
      </c>
      <c r="G33" s="551" t="s">
        <v>6030</v>
      </c>
      <c r="H33" s="544" t="str">
        <f>CLEAN(IFERROR(INDEX(Section_List,MATCH(tblPA1[[#This Row],[Section Name]],Section_Name,0),1),""))</f>
        <v>03</v>
      </c>
      <c r="I33" s="545">
        <f t="shared" si="1"/>
        <v>25</v>
      </c>
      <c r="J33" s="545">
        <f t="shared" si="2"/>
        <v>29</v>
      </c>
      <c r="K33" s="554">
        <v>17</v>
      </c>
      <c r="L33" s="554">
        <v>24</v>
      </c>
      <c r="M33" s="554">
        <v>8</v>
      </c>
      <c r="N33" s="554">
        <v>5</v>
      </c>
      <c r="O33" s="554"/>
      <c r="P33" s="555"/>
      <c r="Q33" s="179"/>
      <c r="S33" s="198"/>
    </row>
    <row r="34" spans="2:19" ht="19.5" customHeight="1" x14ac:dyDescent="0.3">
      <c r="B34" s="180"/>
      <c r="C34" s="544">
        <f t="shared" si="0"/>
        <v>13</v>
      </c>
      <c r="D34" s="546" t="str">
        <f>IF(CLEAN(tblPA1[[#This Row],[Grade Code]])="", CLEAN(""),CONCATENATE(CLEAN(tblPA1[[#This Row],[Grade Code]]),CLEAN(tblPA1[[#This Row],[Section Code]])))</f>
        <v>1004</v>
      </c>
      <c r="E34" s="544" t="str">
        <f>CLEAN(IFERROR(INDEX(Grade_List,MATCH(tblPA1[[#This Row],[Grade Code]],Grade_ID,0),2),""))</f>
        <v>Grade 10</v>
      </c>
      <c r="F34" s="552" t="s">
        <v>6216</v>
      </c>
      <c r="G34" s="551" t="s">
        <v>6031</v>
      </c>
      <c r="H34" s="544" t="str">
        <f>CLEAN(IFERROR(INDEX(Section_List,MATCH(tblPA1[[#This Row],[Section Name]],Section_Name,0),1),""))</f>
        <v>04</v>
      </c>
      <c r="I34" s="545">
        <f t="shared" si="1"/>
        <v>22</v>
      </c>
      <c r="J34" s="545">
        <f t="shared" si="2"/>
        <v>31</v>
      </c>
      <c r="K34" s="554">
        <v>13</v>
      </c>
      <c r="L34" s="554">
        <v>25</v>
      </c>
      <c r="M34" s="554">
        <v>9</v>
      </c>
      <c r="N34" s="554">
        <v>6</v>
      </c>
      <c r="O34" s="554"/>
      <c r="P34" s="555"/>
      <c r="Q34" s="179"/>
      <c r="S34" s="310" t="s">
        <v>7081</v>
      </c>
    </row>
    <row r="35" spans="2:19" ht="19.5" customHeight="1" x14ac:dyDescent="0.3">
      <c r="B35" s="197"/>
      <c r="C35" s="544">
        <f t="shared" si="0"/>
        <v>14</v>
      </c>
      <c r="D35" s="546" t="str">
        <f>IF(CLEAN(tblPA1[[#This Row],[Grade Code]])="", CLEAN(""),CONCATENATE(CLEAN(tblPA1[[#This Row],[Grade Code]]),CLEAN(tblPA1[[#This Row],[Section Code]])))</f>
        <v>1102</v>
      </c>
      <c r="E35" s="544" t="str">
        <f>CLEAN(IFERROR(INDEX(Grade_List,MATCH(tblPA1[[#This Row],[Grade Code]],Grade_ID,0),2),""))</f>
        <v>Grade 11</v>
      </c>
      <c r="F35" s="552" t="s">
        <v>4234</v>
      </c>
      <c r="G35" s="551" t="s">
        <v>118</v>
      </c>
      <c r="H35" s="544" t="str">
        <f>CLEAN(IFERROR(INDEX(Section_List,MATCH(tblPA1[[#This Row],[Section Name]],Section_Name,0),1),""))</f>
        <v>02</v>
      </c>
      <c r="I35" s="545">
        <v>22</v>
      </c>
      <c r="J35" s="545">
        <v>36</v>
      </c>
      <c r="K35" s="554"/>
      <c r="L35" s="554"/>
      <c r="M35" s="554"/>
      <c r="N35" s="554"/>
      <c r="O35" s="554"/>
      <c r="P35" s="555"/>
      <c r="Q35" s="179"/>
      <c r="S35" s="198"/>
    </row>
    <row r="36" spans="2:19" ht="19.5" customHeight="1" x14ac:dyDescent="0.3">
      <c r="B36" s="197"/>
      <c r="C36" s="544">
        <f t="shared" si="0"/>
        <v>15</v>
      </c>
      <c r="D36" s="546" t="str">
        <f>IF(CLEAN(tblPA1[[#This Row],[Grade Code]])="", CLEAN(""),CONCATENATE(CLEAN(tblPA1[[#This Row],[Grade Code]]),CLEAN(tblPA1[[#This Row],[Section Code]])))</f>
        <v>1103</v>
      </c>
      <c r="E36" s="544" t="str">
        <f>CLEAN(IFERROR(INDEX(Grade_List,MATCH(tblPA1[[#This Row],[Grade Code]],Grade_ID,0),2),""))</f>
        <v>Grade 11</v>
      </c>
      <c r="F36" s="552" t="s">
        <v>4234</v>
      </c>
      <c r="G36" s="551" t="s">
        <v>6030</v>
      </c>
      <c r="H36" s="544" t="str">
        <f>CLEAN(IFERROR(INDEX(Section_List,MATCH(tblPA1[[#This Row],[Section Name]],Section_Name,0),1),""))</f>
        <v>03</v>
      </c>
      <c r="I36" s="545">
        <v>15</v>
      </c>
      <c r="J36" s="545">
        <v>36</v>
      </c>
      <c r="K36" s="554"/>
      <c r="L36" s="554"/>
      <c r="M36" s="554"/>
      <c r="N36" s="554"/>
      <c r="O36" s="554"/>
      <c r="P36" s="555"/>
      <c r="Q36" s="179"/>
    </row>
    <row r="37" spans="2:19" ht="19.5" customHeight="1" x14ac:dyDescent="0.3">
      <c r="B37" s="197"/>
      <c r="C37" s="544">
        <f t="shared" si="0"/>
        <v>16</v>
      </c>
      <c r="D37" s="546" t="str">
        <f>IF(CLEAN(tblPA1[[#This Row],[Grade Code]])="", CLEAN(""),CONCATENATE(CLEAN(tblPA1[[#This Row],[Grade Code]]),CLEAN(tblPA1[[#This Row],[Section Code]])))</f>
        <v>1104</v>
      </c>
      <c r="E37" s="544" t="str">
        <f>CLEAN(IFERROR(INDEX(Grade_List,MATCH(tblPA1[[#This Row],[Grade Code]],Grade_ID,0),2),""))</f>
        <v>Grade 11</v>
      </c>
      <c r="F37" s="552" t="s">
        <v>4234</v>
      </c>
      <c r="G37" s="551" t="s">
        <v>6031</v>
      </c>
      <c r="H37" s="544" t="str">
        <f>CLEAN(IFERROR(INDEX(Section_List,MATCH(tblPA1[[#This Row],[Section Name]],Section_Name,0),1),""))</f>
        <v>04</v>
      </c>
      <c r="I37" s="545">
        <v>15</v>
      </c>
      <c r="J37" s="545">
        <v>29</v>
      </c>
      <c r="K37" s="554"/>
      <c r="L37" s="554"/>
      <c r="M37" s="554"/>
      <c r="N37" s="554"/>
      <c r="O37" s="554"/>
      <c r="P37" s="555"/>
      <c r="Q37" s="179"/>
    </row>
    <row r="38" spans="2:19" ht="19.5" customHeight="1" x14ac:dyDescent="0.3">
      <c r="B38" s="197"/>
      <c r="C38" s="544">
        <f t="shared" si="0"/>
        <v>17</v>
      </c>
      <c r="D38" s="546" t="str">
        <f>IF(CLEAN(tblPA1[[#This Row],[Grade Code]])="", CLEAN(""),CONCATENATE(CLEAN(tblPA1[[#This Row],[Grade Code]]),CLEAN(tblPA1[[#This Row],[Section Code]])))</f>
        <v>1105</v>
      </c>
      <c r="E38" s="544" t="s">
        <v>6064</v>
      </c>
      <c r="F38" s="552" t="s">
        <v>4234</v>
      </c>
      <c r="G38" s="551" t="s">
        <v>6032</v>
      </c>
      <c r="H38" s="544" t="str">
        <f>CLEAN(IFERROR(INDEX(Section_List,MATCH(tblPA1[[#This Row],[Section Name]],Section_Name,0),1),""))</f>
        <v>05</v>
      </c>
      <c r="I38" s="545">
        <v>11</v>
      </c>
      <c r="J38" s="545">
        <v>23</v>
      </c>
      <c r="K38" s="554"/>
      <c r="L38" s="554"/>
      <c r="M38" s="554"/>
      <c r="N38" s="554"/>
      <c r="O38" s="554"/>
      <c r="P38" s="555"/>
      <c r="Q38" s="179"/>
    </row>
    <row r="39" spans="2:19" ht="19.5" customHeight="1" x14ac:dyDescent="0.3">
      <c r="B39" s="197"/>
      <c r="C39" s="544">
        <f t="shared" si="0"/>
        <v>18</v>
      </c>
      <c r="D39" s="546" t="str">
        <f>IF(CLEAN(tblPA1[[#This Row],[Grade Code]])="", CLEAN(""),CONCATENATE(CLEAN(tblPA1[[#This Row],[Grade Code]]),CLEAN(tblPA1[[#This Row],[Section Code]])))</f>
        <v/>
      </c>
      <c r="E39" s="544" t="str">
        <f>CLEAN(IFERROR(INDEX(Grade_List,MATCH(tblPA1[[#This Row],[Grade Code]],Grade_ID,0),2),""))</f>
        <v/>
      </c>
      <c r="F39" s="552"/>
      <c r="G39" s="551"/>
      <c r="H39" s="544" t="str">
        <f>CLEAN(IFERROR(INDEX(Section_List,MATCH(tblPA1[[#This Row],[Section Name]],Section_Name,0),1),""))</f>
        <v/>
      </c>
      <c r="I39" s="545">
        <f t="shared" ref="I39:J41" si="3">SUM(K39,M39)</f>
        <v>0</v>
      </c>
      <c r="J39" s="545">
        <f t="shared" si="3"/>
        <v>0</v>
      </c>
      <c r="K39" s="554"/>
      <c r="L39" s="554"/>
      <c r="M39" s="554"/>
      <c r="N39" s="554"/>
      <c r="O39" s="554"/>
      <c r="P39" s="555"/>
      <c r="Q39" s="179"/>
    </row>
    <row r="40" spans="2:19" ht="19.5" customHeight="1" x14ac:dyDescent="0.3">
      <c r="B40" s="197"/>
      <c r="C40" s="544">
        <f t="shared" si="0"/>
        <v>19</v>
      </c>
      <c r="D40" s="546" t="str">
        <f>IF(CLEAN(tblPA1[[#This Row],[Grade Code]])="", CLEAN(""),CONCATENATE(CLEAN(tblPA1[[#This Row],[Grade Code]]),CLEAN(tblPA1[[#This Row],[Section Code]])))</f>
        <v/>
      </c>
      <c r="E40" s="544" t="str">
        <f>CLEAN(IFERROR(INDEX(Grade_List,MATCH(tblPA1[[#This Row],[Grade Code]],Grade_ID,0),2),""))</f>
        <v/>
      </c>
      <c r="F40" s="552"/>
      <c r="G40" s="551"/>
      <c r="H40" s="544" t="str">
        <f>CLEAN(IFERROR(INDEX(Section_List,MATCH(tblPA1[[#This Row],[Section Name]],Section_Name,0),1),""))</f>
        <v/>
      </c>
      <c r="I40" s="545">
        <f t="shared" si="3"/>
        <v>0</v>
      </c>
      <c r="J40" s="545">
        <f t="shared" si="3"/>
        <v>0</v>
      </c>
      <c r="K40" s="554"/>
      <c r="L40" s="554"/>
      <c r="M40" s="554"/>
      <c r="N40" s="554"/>
      <c r="O40" s="554"/>
      <c r="P40" s="555"/>
      <c r="Q40" s="179"/>
    </row>
    <row r="41" spans="2:19" ht="19.5" customHeight="1" x14ac:dyDescent="0.3">
      <c r="B41" s="197"/>
      <c r="C41" s="544">
        <f t="shared" si="0"/>
        <v>20</v>
      </c>
      <c r="D41" s="546" t="str">
        <f>IF(CLEAN(tblPA1[[#This Row],[Grade Code]])="", CLEAN(""),CONCATENATE(CLEAN(tblPA1[[#This Row],[Grade Code]]),CLEAN(tblPA1[[#This Row],[Section Code]])))</f>
        <v/>
      </c>
      <c r="E41" s="544" t="str">
        <f>CLEAN(IFERROR(INDEX(Grade_List,MATCH(tblPA1[[#This Row],[Grade Code]],Grade_ID,0),2),""))</f>
        <v/>
      </c>
      <c r="F41" s="552"/>
      <c r="G41" s="551"/>
      <c r="H41" s="544" t="str">
        <f>CLEAN(IFERROR(INDEX(Section_List,MATCH(tblPA1[[#This Row],[Section Name]],Section_Name,0),1),""))</f>
        <v/>
      </c>
      <c r="I41" s="545">
        <f t="shared" si="3"/>
        <v>0</v>
      </c>
      <c r="J41" s="545">
        <f t="shared" si="3"/>
        <v>0</v>
      </c>
      <c r="K41" s="554"/>
      <c r="L41" s="554"/>
      <c r="M41" s="554"/>
      <c r="N41" s="554"/>
      <c r="O41" s="554"/>
      <c r="P41" s="555"/>
      <c r="Q41" s="179"/>
    </row>
    <row r="42" spans="2:19" x14ac:dyDescent="0.3">
      <c r="B42" s="197"/>
      <c r="C42" s="544"/>
      <c r="D42" s="546"/>
      <c r="E42" s="619"/>
      <c r="F42" s="616"/>
      <c r="G42" s="620"/>
      <c r="H42" s="621"/>
      <c r="I42" s="545"/>
      <c r="J42" s="622"/>
      <c r="K42" s="555"/>
      <c r="L42" s="555"/>
      <c r="M42" s="555"/>
      <c r="N42" s="555"/>
      <c r="O42" s="555"/>
      <c r="P42" s="555"/>
      <c r="Q42" s="179"/>
    </row>
    <row r="43" spans="2:19" x14ac:dyDescent="0.3">
      <c r="B43" s="197"/>
      <c r="C43" s="544"/>
      <c r="D43" s="546"/>
      <c r="E43" s="619"/>
      <c r="F43" s="616"/>
      <c r="G43" s="620"/>
      <c r="H43" s="621"/>
      <c r="I43" s="545"/>
      <c r="J43" s="622"/>
      <c r="K43" s="555"/>
      <c r="L43" s="555"/>
      <c r="M43" s="555"/>
      <c r="N43" s="555"/>
      <c r="O43" s="555"/>
      <c r="P43" s="555"/>
      <c r="Q43" s="179"/>
    </row>
    <row r="44" spans="2:19" x14ac:dyDescent="0.3">
      <c r="B44" s="197"/>
      <c r="C44" s="544"/>
      <c r="D44" s="543"/>
      <c r="E44" s="619"/>
      <c r="F44" s="616"/>
      <c r="G44" s="714"/>
      <c r="H44" s="621"/>
      <c r="I44" s="545"/>
      <c r="J44" s="622"/>
      <c r="K44" s="557"/>
      <c r="L44" s="557"/>
      <c r="M44" s="557"/>
      <c r="N44" s="557"/>
      <c r="O44" s="557"/>
      <c r="P44" s="557"/>
      <c r="Q44" s="179"/>
    </row>
    <row r="45" spans="2:19" x14ac:dyDescent="0.3">
      <c r="B45" s="197"/>
      <c r="C45" s="544"/>
      <c r="D45" s="546"/>
      <c r="E45" s="619"/>
      <c r="F45" s="616"/>
      <c r="G45" s="620"/>
      <c r="H45" s="621"/>
      <c r="I45" s="545"/>
      <c r="J45" s="622"/>
      <c r="K45" s="557"/>
      <c r="L45" s="557"/>
      <c r="M45" s="555"/>
      <c r="N45" s="555"/>
      <c r="O45" s="555"/>
      <c r="P45" s="555"/>
      <c r="Q45" s="175"/>
    </row>
    <row r="46" spans="2:19" x14ac:dyDescent="0.3">
      <c r="B46" s="197"/>
      <c r="C46" s="544"/>
      <c r="D46" s="546"/>
      <c r="E46" s="619"/>
      <c r="F46" s="616"/>
      <c r="G46" s="620"/>
      <c r="H46" s="621"/>
      <c r="I46" s="545"/>
      <c r="J46" s="622"/>
      <c r="K46" s="557"/>
      <c r="L46" s="557"/>
      <c r="M46" s="557"/>
      <c r="N46" s="557"/>
      <c r="O46" s="557"/>
      <c r="P46" s="557"/>
      <c r="Q46" s="175"/>
    </row>
    <row r="47" spans="2:19" x14ac:dyDescent="0.3">
      <c r="B47" s="197"/>
      <c r="C47" s="544"/>
      <c r="D47" s="543"/>
      <c r="E47" s="619"/>
      <c r="F47" s="616"/>
      <c r="G47" s="620"/>
      <c r="H47" s="621"/>
      <c r="I47" s="545"/>
      <c r="J47" s="622"/>
      <c r="K47" s="557"/>
      <c r="L47" s="557"/>
      <c r="M47" s="555"/>
      <c r="N47" s="555"/>
      <c r="O47" s="555"/>
      <c r="P47" s="555"/>
      <c r="Q47" s="175"/>
    </row>
    <row r="48" spans="2:19" x14ac:dyDescent="0.3">
      <c r="B48" s="197"/>
      <c r="C48" s="544"/>
      <c r="D48" s="546"/>
      <c r="E48" s="619"/>
      <c r="F48" s="616"/>
      <c r="G48" s="620"/>
      <c r="H48" s="621"/>
      <c r="I48" s="545"/>
      <c r="J48" s="622"/>
      <c r="K48" s="557"/>
      <c r="L48" s="557"/>
      <c r="M48" s="555"/>
      <c r="N48" s="555"/>
      <c r="O48" s="555"/>
      <c r="P48" s="555"/>
      <c r="Q48" s="175"/>
    </row>
    <row r="49" spans="2:17" x14ac:dyDescent="0.3">
      <c r="B49" s="197"/>
      <c r="C49" s="544"/>
      <c r="D49" s="543"/>
      <c r="E49" s="619"/>
      <c r="F49" s="616"/>
      <c r="G49" s="620"/>
      <c r="H49" s="621"/>
      <c r="I49" s="545"/>
      <c r="J49" s="622"/>
      <c r="K49" s="557"/>
      <c r="L49" s="557"/>
      <c r="M49" s="555"/>
      <c r="N49" s="555"/>
      <c r="O49" s="555"/>
      <c r="P49" s="555"/>
      <c r="Q49" s="175"/>
    </row>
    <row r="50" spans="2:17" x14ac:dyDescent="0.3">
      <c r="B50" s="197"/>
      <c r="C50" s="544"/>
      <c r="D50" s="543"/>
      <c r="E50" s="619"/>
      <c r="F50" s="616"/>
      <c r="G50" s="620"/>
      <c r="H50" s="621"/>
      <c r="I50" s="545"/>
      <c r="J50" s="622"/>
      <c r="K50" s="557"/>
      <c r="L50" s="557"/>
      <c r="M50" s="555"/>
      <c r="N50" s="555"/>
      <c r="O50" s="555"/>
      <c r="P50" s="555"/>
      <c r="Q50" s="175"/>
    </row>
    <row r="51" spans="2:17" x14ac:dyDescent="0.3">
      <c r="B51" s="197"/>
      <c r="C51" s="544"/>
      <c r="D51" s="543"/>
      <c r="E51" s="619"/>
      <c r="F51" s="616"/>
      <c r="G51" s="620"/>
      <c r="H51" s="621"/>
      <c r="I51" s="545"/>
      <c r="J51" s="622"/>
      <c r="K51" s="557"/>
      <c r="L51" s="557"/>
      <c r="M51" s="557"/>
      <c r="N51" s="557"/>
      <c r="O51" s="557"/>
      <c r="P51" s="557"/>
    </row>
    <row r="52" spans="2:17" x14ac:dyDescent="0.3">
      <c r="B52" s="197"/>
      <c r="C52" s="544"/>
      <c r="D52" s="543"/>
      <c r="E52" s="619"/>
      <c r="F52" s="616"/>
      <c r="G52" s="620"/>
      <c r="H52" s="621"/>
      <c r="I52" s="545"/>
      <c r="J52" s="622"/>
      <c r="K52" s="557"/>
      <c r="L52" s="557"/>
      <c r="M52" s="557"/>
      <c r="N52" s="557"/>
      <c r="O52" s="557"/>
      <c r="P52" s="557"/>
    </row>
    <row r="53" spans="2:17" x14ac:dyDescent="0.3">
      <c r="B53" s="197"/>
      <c r="C53" s="544"/>
      <c r="D53" s="543"/>
      <c r="E53" s="619"/>
      <c r="F53" s="616"/>
      <c r="G53" s="620"/>
      <c r="H53" s="621"/>
      <c r="I53" s="545"/>
      <c r="J53" s="622"/>
      <c r="K53" s="557"/>
      <c r="L53" s="557"/>
      <c r="M53" s="555"/>
      <c r="N53" s="555"/>
      <c r="O53" s="555"/>
      <c r="P53" s="555"/>
    </row>
    <row r="54" spans="2:17" x14ac:dyDescent="0.3">
      <c r="B54" s="197"/>
      <c r="C54" s="544"/>
      <c r="D54" s="546"/>
      <c r="E54" s="619"/>
      <c r="F54" s="616"/>
      <c r="G54" s="620"/>
      <c r="H54" s="621"/>
      <c r="I54" s="545"/>
      <c r="J54" s="622"/>
      <c r="K54" s="557"/>
      <c r="L54" s="557"/>
      <c r="M54" s="557"/>
      <c r="N54" s="557"/>
      <c r="O54" s="557"/>
      <c r="P54" s="557"/>
    </row>
    <row r="55" spans="2:17" x14ac:dyDescent="0.3">
      <c r="B55" s="197"/>
      <c r="C55" s="544"/>
      <c r="D55" s="546"/>
      <c r="E55" s="619"/>
      <c r="F55" s="616"/>
      <c r="G55" s="620"/>
      <c r="H55" s="621"/>
      <c r="I55" s="545"/>
      <c r="J55" s="622"/>
      <c r="K55" s="557"/>
      <c r="L55" s="557"/>
      <c r="M55" s="555"/>
      <c r="N55" s="555"/>
      <c r="O55" s="555"/>
      <c r="P55" s="555"/>
    </row>
    <row r="56" spans="2:17" x14ac:dyDescent="0.3">
      <c r="B56" s="197"/>
      <c r="C56" s="544"/>
      <c r="D56" s="546"/>
      <c r="E56" s="619"/>
      <c r="F56" s="616"/>
      <c r="G56" s="620"/>
      <c r="H56" s="621"/>
      <c r="I56" s="545"/>
      <c r="J56" s="622"/>
      <c r="K56" s="557"/>
      <c r="L56" s="557"/>
      <c r="M56" s="557"/>
      <c r="N56" s="557"/>
      <c r="O56" s="555"/>
      <c r="P56" s="555"/>
    </row>
    <row r="57" spans="2:17" x14ac:dyDescent="0.3">
      <c r="B57" s="197"/>
      <c r="C57" s="544"/>
      <c r="D57" s="546"/>
      <c r="E57" s="619"/>
      <c r="F57" s="616"/>
      <c r="G57" s="620"/>
      <c r="H57" s="621"/>
      <c r="I57" s="545"/>
      <c r="J57" s="622"/>
      <c r="K57" s="557"/>
      <c r="L57" s="557"/>
      <c r="M57" s="555"/>
      <c r="N57" s="555"/>
      <c r="O57" s="555"/>
      <c r="P57" s="555"/>
    </row>
    <row r="58" spans="2:17" x14ac:dyDescent="0.3">
      <c r="C58" s="544"/>
      <c r="D58" s="543"/>
      <c r="E58" s="619"/>
      <c r="F58" s="616"/>
      <c r="G58" s="620"/>
      <c r="H58" s="621"/>
      <c r="I58" s="545"/>
      <c r="J58" s="622"/>
      <c r="K58" s="557"/>
      <c r="L58" s="557"/>
      <c r="M58" s="557"/>
      <c r="N58" s="557"/>
      <c r="O58" s="557"/>
      <c r="P58" s="557"/>
    </row>
    <row r="59" spans="2:17" x14ac:dyDescent="0.35">
      <c r="P59" s="175"/>
    </row>
    <row r="60" spans="2:17" x14ac:dyDescent="0.35">
      <c r="P60" s="175"/>
    </row>
    <row r="61" spans="2:17" x14ac:dyDescent="0.35">
      <c r="P61" s="175"/>
    </row>
    <row r="62" spans="2:17" x14ac:dyDescent="0.35">
      <c r="P62" s="175"/>
    </row>
    <row r="63" spans="2:17" x14ac:dyDescent="0.35">
      <c r="P63" s="175"/>
    </row>
    <row r="64" spans="2:17" x14ac:dyDescent="0.35">
      <c r="P64" s="175"/>
    </row>
    <row r="65" spans="16:16" x14ac:dyDescent="0.35">
      <c r="P65" s="175"/>
    </row>
    <row r="66" spans="16:16" x14ac:dyDescent="0.35">
      <c r="P66" s="175"/>
    </row>
    <row r="67" spans="16:16" x14ac:dyDescent="0.35">
      <c r="P67" s="175"/>
    </row>
    <row r="68" spans="16:16" x14ac:dyDescent="0.35">
      <c r="P68" s="175"/>
    </row>
    <row r="69" spans="16:16" x14ac:dyDescent="0.35">
      <c r="P69" s="175"/>
    </row>
    <row r="70" spans="16:16" x14ac:dyDescent="0.35">
      <c r="P70" s="175"/>
    </row>
    <row r="71" spans="16:16" x14ac:dyDescent="0.35">
      <c r="P71" s="175"/>
    </row>
    <row r="72" spans="16:16" x14ac:dyDescent="0.35">
      <c r="P72" s="175"/>
    </row>
    <row r="73" spans="16:16" x14ac:dyDescent="0.35">
      <c r="P73" s="175"/>
    </row>
    <row r="74" spans="16:16" x14ac:dyDescent="0.35">
      <c r="P74" s="175"/>
    </row>
  </sheetData>
  <sheetProtection selectLockedCells="1"/>
  <mergeCells count="25">
    <mergeCell ref="C2:P2"/>
    <mergeCell ref="C3:P3"/>
    <mergeCell ref="C4:P4"/>
    <mergeCell ref="C5:P5"/>
    <mergeCell ref="S5:T5"/>
    <mergeCell ref="E15:F15"/>
    <mergeCell ref="E16:F16"/>
    <mergeCell ref="G15:H15"/>
    <mergeCell ref="G16:H16"/>
    <mergeCell ref="L9:M9"/>
    <mergeCell ref="F10:H10"/>
    <mergeCell ref="L10:M10"/>
    <mergeCell ref="F9:H9"/>
    <mergeCell ref="F12:G12"/>
    <mergeCell ref="K12:P12"/>
    <mergeCell ref="I7:K7"/>
    <mergeCell ref="O20:P20"/>
    <mergeCell ref="I18:J19"/>
    <mergeCell ref="K18:N18"/>
    <mergeCell ref="O18:P19"/>
    <mergeCell ref="K19:L19"/>
    <mergeCell ref="M19:N19"/>
    <mergeCell ref="I20:J20"/>
    <mergeCell ref="K20:L20"/>
    <mergeCell ref="M20:N20"/>
  </mergeCells>
  <conditionalFormatting sqref="E22:H58">
    <cfRule type="expression" dxfId="503" priority="3" stopIfTrue="1">
      <formula>IF(AND(NOT($D22=""),COUNTIF(GradeSection,$D22)&gt;1),TRUE,FALSE)</formula>
    </cfRule>
  </conditionalFormatting>
  <conditionalFormatting sqref="O22:P58">
    <cfRule type="expression" dxfId="502" priority="2" stopIfTrue="1">
      <formula>IF(AND($F22&lt;&gt;"01",$F22&lt;&gt;""),TRUE,FALSE)</formula>
    </cfRule>
  </conditionalFormatting>
  <conditionalFormatting sqref="E19">
    <cfRule type="expression" dxfId="501" priority="1" stopIfTrue="1">
      <formula>IF(AND(NOT($D19=""),COUNTIF(GradeSection,$D19)&gt;1),TRUE,FALSE)</formula>
    </cfRule>
  </conditionalFormatting>
  <conditionalFormatting sqref="A1:XFD1048576">
    <cfRule type="expression" dxfId="500" priority="10">
      <formula>IF(CELL("protect",A1)=0,TRUE,FALSE)</formula>
    </cfRule>
  </conditionalFormatting>
  <dataValidations xWindow="630" yWindow="502" count="11">
    <dataValidation type="custom" allowBlank="1" showInputMessage="1" showErrorMessage="1" errorTitle="Large Value" error="1. First Choose Grade 1 in Grade_x000a_2. Please Fill Value between 0 to 20 thousands._x000a_3. Only Integral Values (No Floating Points)" prompt="Grade 1 = Please Fill Value between 0 to 20 thousands._x000a_Other Grades = 0" sqref="P22">
      <formula1>IF(AND($F22&lt;&gt;"01",$F22&lt;&gt;""),$P22=0,IF(AND($P22&gt;=0,$P22&lt;=20000),TRUE,$P22=0))</formula1>
    </dataValidation>
    <dataValidation type="custom" allowBlank="1" showInputMessage="1" showErrorMessage="1" errorTitle="Large Value" error="1. First Choose Grade 1 in Grade_x000a_2. Please Fill Value between 0 to 20 thousands._x000a_3. Only Integral Values (No Floating Points)" prompt="Grade 1 = Please Fill Value between 0 to 20 thousands._x000a_Other Grades = 0" sqref="O22">
      <formula1>IF(AND($F22&lt;&gt;"01",$F22&lt;&gt;""),$O22=0,IF(AND($O22&gt;=0,$O22&lt;=20000),TRUE,$O22=0))</formula1>
    </dataValidation>
    <dataValidation type="list" allowBlank="1" showInputMessage="1" showErrorMessage="1" errorTitle="Invalid Grade" error="Please Choose from the List" prompt="1- Click on the DropDown_x000a_2- Choose using DownArrow_x000a_3- Press Enter when Desire Named Reached" sqref="F22">
      <formula1>IF(OR($O22&gt;0,$P22&gt;0),Grade1_Code,Grade_ID)</formula1>
    </dataValidation>
    <dataValidation type="date" operator="lessThanOrEqual" allowBlank="1" showInputMessage="1" showErrorMessage="1" errorTitle="Invalid Date" error="1.Please Entry Current or Old Date_x000a_2.Invalid Date Format" sqref="T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6 K22:N22 M26:N26 M28:N28 M30:N30 M32:N32 M34:N34 M36:N36 M38:N38 M40:N40 M24:N24">
      <formula1>0</formula1>
      <formula2>20000</formula2>
    </dataValidation>
    <dataValidation type="list" allowBlank="1" showInputMessage="1" showErrorMessage="1" errorTitle="Invalid Ward/Village" error="Please Choose from the List" prompt="1- Click on the DropDown_x000a_2- Choose using DownArrow_x000a_3- Enter when Desire Named Reached" sqref="G22">
      <formula1>Section_Name</formula1>
    </dataValidation>
    <dataValidation type="whole" allowBlank="1" showErrorMessage="1" errorTitle="Large Value" error="1. Please Fill Value between 0 to 20 thousands._x000a_2. Only Integral Values (No Floating Points)" prompt="Please Fill Value between 0 to 20 thousands." sqref="J16:P16 K23:N23 K27:N27 K29:N29 K31:N31 K33:N33 K35:N35 K37:N37 K39:N39 K25:N25 K24:L24 K26:L26 K28:L28 K30:L30 K32:L32 K34:L34 K36:L36 K38:L38 K40:L40 K41:N58">
      <formula1>0</formula1>
      <formula2>20000</formula2>
    </dataValidation>
    <dataValidation type="list" allowBlank="1" showErrorMessage="1" errorTitle="Invalid Ward/Village" error="Please Choose from the List" prompt="1- Click on the DropDown_x000a_2- Choose using DownArrow_x000a_3- Enter when Desire Named Reached" sqref="G23:G58">
      <formula1>Section_Name</formula1>
    </dataValidation>
    <dataValidation type="list" allowBlank="1" showErrorMessage="1" errorTitle="Invalid Grade" error="Please Choose from the List" prompt="1- Click on the DropDown_x000a_2- Choose using DownArrow_x000a_3- Press Enter when Desire Named Reached" sqref="F23:F58">
      <formula1>IF(OR($O23&gt;0,$P23&gt;0),Grade1_Code,Grade_ID)</formula1>
    </dataValidation>
    <dataValidation type="custom" allowBlank="1" showErrorMessage="1" errorTitle="Large Value" error="1. First Choose Grade 1 in Grade_x000a_2. Please Fill Value between 0 to 20 thousands._x000a_3. Only Integral Values (No Floating Points)" prompt="Grade 1 = Please Fill Value between 0 to 20 thousands._x000a_Other Grades = 0" sqref="O23:O58">
      <formula1>IF(AND($F23&lt;&gt;"01",$F23&lt;&gt;""),$O23=0,IF(AND($O23&gt;=0,$O23&lt;=20000),TRUE,$O23=0))</formula1>
    </dataValidation>
    <dataValidation type="custom" allowBlank="1" showErrorMessage="1" errorTitle="Large Value" error="1. First Choose Grade 1 in Grade_x000a_2. Please Fill Value between 0 to 20 thousands._x000a_3. Only Integral Values (No Floating Points)" prompt="Grade 1 = Please Fill Value between 0 to 20 thousands._x000a_Other Grades = 0" sqref="P23:P58">
      <formula1>IF(AND($F23&lt;&gt;"01",$F23&lt;&gt;""),$P23=0,IF(AND($P23&gt;=0,$P23&lt;=20000),TRUE,$P23=0))</formula1>
    </dataValidation>
  </dataValidations>
  <pageMargins left="0.44" right="0.3" top="0.75" bottom="0.5" header="0.3" footer="0.3"/>
  <pageSetup paperSize="9" orientation="portrait" horizontalDpi="300" verticalDpi="300" r:id="rId1"/>
  <drawing r:id="rId2"/>
  <legacyDrawing r:id="rId3"/>
  <controls>
    <mc:AlternateContent xmlns:mc="http://schemas.openxmlformats.org/markup-compatibility/2006">
      <mc:Choice Requires="x14">
        <control shapeId="23578" r:id="rId4" name="cbo37FormSignPost">
          <controlPr defaultSize="0" autoLine="0" linkedCell="FormPost_37" listFillRange="FormSignPost_List" r:id="rId5">
            <anchor moveWithCells="1">
              <from>
                <xdr:col>19</xdr:col>
                <xdr:colOff>0</xdr:colOff>
                <xdr:row>8</xdr:row>
                <xdr:rowOff>19050</xdr:rowOff>
              </from>
              <to>
                <xdr:col>20</xdr:col>
                <xdr:colOff>66675</xdr:colOff>
                <xdr:row>9</xdr:row>
                <xdr:rowOff>28575</xdr:rowOff>
              </to>
            </anchor>
          </controlPr>
        </control>
      </mc:Choice>
      <mc:Fallback>
        <control shapeId="23578" r:id="rId4" name="cbo37FormSignPost"/>
      </mc:Fallback>
    </mc:AlternateContent>
    <mc:AlternateContent xmlns:mc="http://schemas.openxmlformats.org/markup-compatibility/2006">
      <mc:Choice Requires="x14">
        <control shapeId="23584" r:id="rId6" name="cmdPA1">
          <controlPr defaultSize="0" autoLine="0" r:id="rId7">
            <anchor moveWithCells="1">
              <from>
                <xdr:col>4</xdr:col>
                <xdr:colOff>933450</xdr:colOff>
                <xdr:row>17</xdr:row>
                <xdr:rowOff>19050</xdr:rowOff>
              </from>
              <to>
                <xdr:col>7</xdr:col>
                <xdr:colOff>133350</xdr:colOff>
                <xdr:row>19</xdr:row>
                <xdr:rowOff>123825</xdr:rowOff>
              </to>
            </anchor>
          </controlPr>
        </control>
      </mc:Choice>
      <mc:Fallback>
        <control shapeId="23584" r:id="rId6" name="cmdPA1"/>
      </mc:Fallback>
    </mc:AlternateContent>
    <mc:AlternateContent xmlns:mc="http://schemas.openxmlformats.org/markup-compatibility/2006">
      <mc:Choice Requires="x14">
        <control shapeId="23585" r:id="rId8" name="cmdPA1_ClearForm">
          <controlPr defaultSize="0" autoLine="0" r:id="rId9">
            <anchor moveWithCells="1">
              <from>
                <xdr:col>13</xdr:col>
                <xdr:colOff>66675</xdr:colOff>
                <xdr:row>6</xdr:row>
                <xdr:rowOff>114300</xdr:rowOff>
              </from>
              <to>
                <xdr:col>16</xdr:col>
                <xdr:colOff>390525</xdr:colOff>
                <xdr:row>9</xdr:row>
                <xdr:rowOff>161925</xdr:rowOff>
              </to>
            </anchor>
          </controlPr>
        </control>
      </mc:Choice>
      <mc:Fallback>
        <control shapeId="23585" r:id="rId8" name="cmdPA1_ClearForm"/>
      </mc:Fallback>
    </mc:AlternateContent>
  </controls>
  <tableParts count="1">
    <tablePart r:id="rId10"/>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F5"/>
  <sheetViews>
    <sheetView showGridLines="0" showRowColHeaders="0" workbookViewId="0">
      <selection activeCell="C2" sqref="C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6005</v>
      </c>
      <c r="B1" s="1" t="s">
        <v>5930</v>
      </c>
      <c r="C1" s="1" t="s">
        <v>6003</v>
      </c>
    </row>
    <row r="2" spans="1:6" x14ac:dyDescent="0.25">
      <c r="A2" t="str">
        <f>"37"  &amp; C2 &amp; AcademicYear_ID&amp; "" &amp; TSIndex_SchoolID</f>
        <v>37072014180018001</v>
      </c>
      <c r="B2" t="str">
        <f>CLEAN(SchoolAY_Info_ID)</f>
        <v>30201411008018001</v>
      </c>
      <c r="C2" s="165" t="s">
        <v>6212</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9"/>
  <dimension ref="A1:E12"/>
  <sheetViews>
    <sheetView showGridLines="0" showRowColHeaders="0" workbookViewId="0">
      <selection activeCell="C2" sqref="C2"/>
    </sheetView>
  </sheetViews>
  <sheetFormatPr defaultRowHeight="15" x14ac:dyDescent="0.25"/>
  <cols>
    <col min="1" max="1" width="3" bestFit="1" customWidth="1"/>
    <col min="2" max="2" width="20.28515625" bestFit="1" customWidth="1"/>
    <col min="3" max="3" width="18.28515625" bestFit="1" customWidth="1"/>
    <col min="4" max="4" width="15" bestFit="1" customWidth="1"/>
    <col min="5" max="5" width="12.42578125" bestFit="1" customWidth="1"/>
  </cols>
  <sheetData>
    <row r="1" spans="1:5" s="2" customFormat="1" x14ac:dyDescent="0.25">
      <c r="A1" s="103" t="s">
        <v>6002</v>
      </c>
      <c r="B1" s="1" t="s">
        <v>6467</v>
      </c>
      <c r="C1" s="1" t="s">
        <v>6461</v>
      </c>
      <c r="D1" s="1" t="s">
        <v>6658</v>
      </c>
      <c r="E1" s="1" t="s">
        <v>6660</v>
      </c>
    </row>
    <row r="2" spans="1:5" x14ac:dyDescent="0.25">
      <c r="A2">
        <v>1</v>
      </c>
      <c r="B2" t="str">
        <f>C2&amp;A2</f>
        <v>370720141800180011</v>
      </c>
      <c r="C2" t="str">
        <f t="shared" ref="C2:C9" si="0">PA_1_ID</f>
        <v>37072014180018001</v>
      </c>
      <c r="D2" s="65">
        <f>'PA-1'!$I$14</f>
        <v>1</v>
      </c>
      <c r="E2" s="65" t="str">
        <f>'PA-1'!$I$15</f>
        <v>Kachin</v>
      </c>
    </row>
    <row r="3" spans="1:5" x14ac:dyDescent="0.25">
      <c r="A3">
        <v>2</v>
      </c>
      <c r="B3" t="str">
        <f t="shared" ref="B3:B9" si="1">C3&amp;A3</f>
        <v>370720141800180012</v>
      </c>
      <c r="C3" t="str">
        <f t="shared" si="0"/>
        <v>37072014180018001</v>
      </c>
      <c r="D3" s="65">
        <f>'PA-1'!$J$14</f>
        <v>2</v>
      </c>
      <c r="E3" s="65" t="str">
        <f>'PA-1'!$J$15</f>
        <v>Kayah</v>
      </c>
    </row>
    <row r="4" spans="1:5" x14ac:dyDescent="0.25">
      <c r="A4">
        <v>3</v>
      </c>
      <c r="B4" t="str">
        <f t="shared" si="1"/>
        <v>370720141800180013</v>
      </c>
      <c r="C4" t="str">
        <f t="shared" si="0"/>
        <v>37072014180018001</v>
      </c>
      <c r="D4" s="65">
        <f>'PA-1'!$K$14</f>
        <v>3</v>
      </c>
      <c r="E4" s="65" t="str">
        <f>'PA-1'!$K$15</f>
        <v>Kayin</v>
      </c>
    </row>
    <row r="5" spans="1:5" x14ac:dyDescent="0.25">
      <c r="A5">
        <v>4</v>
      </c>
      <c r="B5" t="str">
        <f t="shared" si="1"/>
        <v>370720141800180014</v>
      </c>
      <c r="C5" t="str">
        <f t="shared" si="0"/>
        <v>37072014180018001</v>
      </c>
      <c r="D5" s="65">
        <f>'PA-1'!$L$14</f>
        <v>4</v>
      </c>
      <c r="E5" s="65" t="str">
        <f>'PA-1'!$L$15</f>
        <v>Chin</v>
      </c>
    </row>
    <row r="6" spans="1:5" x14ac:dyDescent="0.25">
      <c r="A6">
        <v>5</v>
      </c>
      <c r="B6" t="str">
        <f t="shared" si="1"/>
        <v>370720141800180015</v>
      </c>
      <c r="C6" t="str">
        <f t="shared" si="0"/>
        <v>37072014180018001</v>
      </c>
      <c r="D6" s="65">
        <f>'PA-1'!$M$14</f>
        <v>5</v>
      </c>
      <c r="E6" s="65" t="str">
        <f>'PA-1'!$M$15</f>
        <v>Mon</v>
      </c>
    </row>
    <row r="7" spans="1:5" x14ac:dyDescent="0.25">
      <c r="A7">
        <v>6</v>
      </c>
      <c r="B7" t="str">
        <f t="shared" si="1"/>
        <v>370720141800180016</v>
      </c>
      <c r="C7" t="str">
        <f t="shared" si="0"/>
        <v>37072014180018001</v>
      </c>
      <c r="D7" s="65">
        <f>'PA-1'!$N$14</f>
        <v>6</v>
      </c>
      <c r="E7" s="65" t="str">
        <f>'PA-1'!$N$15</f>
        <v>Rakhine</v>
      </c>
    </row>
    <row r="8" spans="1:5" x14ac:dyDescent="0.25">
      <c r="A8">
        <v>7</v>
      </c>
      <c r="B8" t="str">
        <f t="shared" si="1"/>
        <v>370720141800180017</v>
      </c>
      <c r="C8" t="str">
        <f t="shared" si="0"/>
        <v>37072014180018001</v>
      </c>
      <c r="D8" s="65">
        <f>'PA-1'!$O$14</f>
        <v>7</v>
      </c>
      <c r="E8" s="65" t="str">
        <f>'PA-1'!$O$15</f>
        <v>Shan</v>
      </c>
    </row>
    <row r="9" spans="1:5" x14ac:dyDescent="0.25">
      <c r="A9">
        <v>8</v>
      </c>
      <c r="B9" t="str">
        <f t="shared" si="1"/>
        <v>370720141800180018</v>
      </c>
      <c r="C9" t="str">
        <f t="shared" si="0"/>
        <v>37072014180018001</v>
      </c>
      <c r="D9" s="65">
        <f>'PA-1'!$P$14</f>
        <v>8</v>
      </c>
      <c r="E9" s="65" t="str">
        <f>'PA-1'!$P$15</f>
        <v>Other</v>
      </c>
    </row>
    <row r="12" spans="1:5" x14ac:dyDescent="0.25">
      <c r="A12">
        <f>LEN($A$2)</f>
        <v>1</v>
      </c>
      <c r="B12">
        <f>LEN(B9)</f>
        <v>18</v>
      </c>
      <c r="C12">
        <f>LEN($C$2)</f>
        <v>17</v>
      </c>
      <c r="D12">
        <f>LEN($D$2)</f>
        <v>1</v>
      </c>
      <c r="E12">
        <f>LEN($E$2)</f>
        <v>6</v>
      </c>
    </row>
  </sheetData>
  <pageMargins left="0.7" right="0.7" top="0.75" bottom="0.75" header="0.3" footer="0.3"/>
  <pageSetup paperSize="256" orientation="portrait" horizontalDpi="300" verticalDpi="30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I16"/>
  <sheetViews>
    <sheetView showGridLines="0" showRowColHeaders="0" workbookViewId="0">
      <selection activeCell="C2" sqref="C2"/>
    </sheetView>
  </sheetViews>
  <sheetFormatPr defaultRowHeight="15" x14ac:dyDescent="0.25"/>
  <cols>
    <col min="1" max="1" width="3" bestFit="1" customWidth="1"/>
    <col min="2" max="2" width="20.28515625" bestFit="1" customWidth="1"/>
    <col min="3" max="3" width="18.28515625" bestFit="1" customWidth="1"/>
    <col min="4" max="4" width="11.85546875" bestFit="1" customWidth="1"/>
    <col min="5" max="5" width="13.28515625" bestFit="1" customWidth="1"/>
    <col min="6" max="6" width="12.42578125" bestFit="1" customWidth="1"/>
    <col min="7" max="7" width="12.28515625" bestFit="1" customWidth="1"/>
    <col min="8" max="8" width="11.5703125" bestFit="1" customWidth="1"/>
    <col min="9" max="9" width="11.42578125" bestFit="1" customWidth="1"/>
  </cols>
  <sheetData>
    <row r="1" spans="1:9" s="2" customFormat="1" x14ac:dyDescent="0.25">
      <c r="A1" s="103" t="s">
        <v>6002</v>
      </c>
      <c r="B1" s="1" t="s">
        <v>6467</v>
      </c>
      <c r="C1" s="1" t="s">
        <v>6461</v>
      </c>
      <c r="D1" s="1" t="s">
        <v>6103</v>
      </c>
      <c r="E1" s="1" t="s">
        <v>6462</v>
      </c>
      <c r="F1" s="1" t="s">
        <v>6463</v>
      </c>
      <c r="G1" s="1" t="s">
        <v>6464</v>
      </c>
      <c r="H1" s="1" t="s">
        <v>6465</v>
      </c>
      <c r="I1" s="1" t="s">
        <v>6466</v>
      </c>
    </row>
    <row r="2" spans="1:9" x14ac:dyDescent="0.25">
      <c r="A2">
        <v>1</v>
      </c>
      <c r="B2" t="str">
        <f>C2&amp;A2</f>
        <v>370720141800180011</v>
      </c>
      <c r="C2" t="str">
        <f t="shared" ref="C2:C13" si="0">PA_1_ID</f>
        <v>37072014180018001</v>
      </c>
      <c r="D2" s="45" t="str">
        <f>'PA-1'!F22</f>
        <v>06</v>
      </c>
      <c r="E2" t="str">
        <f>'PA-1'!H22</f>
        <v>02</v>
      </c>
      <c r="F2" s="311">
        <f>'PA-1'!K22</f>
        <v>28</v>
      </c>
      <c r="G2" s="311">
        <f>'PA-1'!L22</f>
        <v>34</v>
      </c>
      <c r="H2" s="311">
        <f>'PA-1'!M22</f>
        <v>2</v>
      </c>
      <c r="I2" s="311">
        <f>'PA-1'!N22</f>
        <v>1</v>
      </c>
    </row>
    <row r="3" spans="1:9" x14ac:dyDescent="0.25">
      <c r="A3">
        <v>2</v>
      </c>
      <c r="B3" t="str">
        <f t="shared" ref="B3:B13" si="1">C3&amp;A3</f>
        <v>370720141800180012</v>
      </c>
      <c r="C3" t="str">
        <f t="shared" si="0"/>
        <v>37072014180018001</v>
      </c>
      <c r="D3" s="45" t="str">
        <f>'PA-1'!F23</f>
        <v>06</v>
      </c>
      <c r="E3" t="str">
        <f>'PA-1'!H23</f>
        <v>03</v>
      </c>
      <c r="F3" s="311">
        <f>'PA-1'!K23</f>
        <v>26</v>
      </c>
      <c r="G3" s="311">
        <f>'PA-1'!L23</f>
        <v>35</v>
      </c>
      <c r="H3" s="311">
        <f>'PA-1'!M23</f>
        <v>1</v>
      </c>
      <c r="I3" s="311">
        <f>'PA-1'!N23</f>
        <v>1</v>
      </c>
    </row>
    <row r="4" spans="1:9" x14ac:dyDescent="0.25">
      <c r="A4">
        <v>3</v>
      </c>
      <c r="B4" t="str">
        <f t="shared" si="1"/>
        <v>370720141800180013</v>
      </c>
      <c r="C4" t="str">
        <f t="shared" si="0"/>
        <v>37072014180018001</v>
      </c>
      <c r="D4" s="45" t="str">
        <f>'PA-1'!F24</f>
        <v>06</v>
      </c>
      <c r="E4" t="str">
        <f>'PA-1'!H24</f>
        <v>04</v>
      </c>
      <c r="F4" s="311">
        <f>'PA-1'!K24</f>
        <v>27</v>
      </c>
      <c r="G4" s="311">
        <f>'PA-1'!L24</f>
        <v>31</v>
      </c>
      <c r="H4" s="311">
        <f>'PA-1'!M24</f>
        <v>1</v>
      </c>
      <c r="I4" s="311">
        <f>'PA-1'!N24</f>
        <v>0</v>
      </c>
    </row>
    <row r="5" spans="1:9" x14ac:dyDescent="0.25">
      <c r="A5">
        <v>4</v>
      </c>
      <c r="B5" t="str">
        <f t="shared" si="1"/>
        <v>370720141800180014</v>
      </c>
      <c r="C5" t="str">
        <f t="shared" si="0"/>
        <v>37072014180018001</v>
      </c>
      <c r="D5" s="45" t="str">
        <f>'PA-1'!F25</f>
        <v>07</v>
      </c>
      <c r="E5" t="str">
        <f>'PA-1'!H25</f>
        <v>02</v>
      </c>
      <c r="F5" s="311">
        <f>'PA-1'!K25</f>
        <v>34</v>
      </c>
      <c r="G5" s="311">
        <f>'PA-1'!L25</f>
        <v>47</v>
      </c>
      <c r="H5" s="311">
        <f>'PA-1'!M25</f>
        <v>1</v>
      </c>
      <c r="I5" s="311">
        <f>'PA-1'!N25</f>
        <v>0</v>
      </c>
    </row>
    <row r="6" spans="1:9" x14ac:dyDescent="0.25">
      <c r="A6">
        <v>5</v>
      </c>
      <c r="B6" t="str">
        <f t="shared" si="1"/>
        <v>370720141800180015</v>
      </c>
      <c r="C6" t="str">
        <f t="shared" si="0"/>
        <v>37072014180018001</v>
      </c>
      <c r="D6" s="45" t="str">
        <f>'PA-1'!F26</f>
        <v>07</v>
      </c>
      <c r="E6" t="str">
        <f>'PA-1'!H26</f>
        <v>03</v>
      </c>
      <c r="F6" s="311">
        <f>'PA-1'!K26</f>
        <v>43</v>
      </c>
      <c r="G6" s="311">
        <f>'PA-1'!L26</f>
        <v>38</v>
      </c>
      <c r="H6" s="311">
        <f>'PA-1'!M26</f>
        <v>0</v>
      </c>
      <c r="I6" s="311">
        <f>'PA-1'!N26</f>
        <v>1</v>
      </c>
    </row>
    <row r="7" spans="1:9" x14ac:dyDescent="0.25">
      <c r="A7">
        <v>6</v>
      </c>
      <c r="B7" t="str">
        <f t="shared" si="1"/>
        <v>370720141800180016</v>
      </c>
      <c r="C7" t="str">
        <f t="shared" si="0"/>
        <v>37072014180018001</v>
      </c>
      <c r="D7" s="45" t="str">
        <f>'PA-1'!F27</f>
        <v>08</v>
      </c>
      <c r="E7" t="str">
        <f>'PA-1'!H27</f>
        <v>02</v>
      </c>
      <c r="F7" s="311">
        <f>'PA-1'!K27</f>
        <v>32</v>
      </c>
      <c r="G7" s="311">
        <f>'PA-1'!L27</f>
        <v>37</v>
      </c>
      <c r="H7" s="311">
        <f>'PA-1'!M27</f>
        <v>1</v>
      </c>
      <c r="I7" s="311">
        <f>'PA-1'!N27</f>
        <v>0</v>
      </c>
    </row>
    <row r="8" spans="1:9" x14ac:dyDescent="0.25">
      <c r="A8">
        <v>7</v>
      </c>
      <c r="B8" t="str">
        <f t="shared" si="1"/>
        <v>370720141800180017</v>
      </c>
      <c r="C8" t="str">
        <f t="shared" si="0"/>
        <v>37072014180018001</v>
      </c>
      <c r="D8" s="45" t="str">
        <f>'PA-1'!F28</f>
        <v>08</v>
      </c>
      <c r="E8" t="str">
        <f>'PA-1'!H28</f>
        <v>03</v>
      </c>
      <c r="F8" s="311">
        <f>'PA-1'!K28</f>
        <v>30</v>
      </c>
      <c r="G8" s="311">
        <f>'PA-1'!L28</f>
        <v>35</v>
      </c>
      <c r="H8" s="311">
        <f>'PA-1'!M28</f>
        <v>2</v>
      </c>
      <c r="I8" s="311">
        <f>'PA-1'!N28</f>
        <v>0</v>
      </c>
    </row>
    <row r="9" spans="1:9" x14ac:dyDescent="0.25">
      <c r="A9">
        <v>8</v>
      </c>
      <c r="B9" t="str">
        <f t="shared" si="1"/>
        <v>370720141800180018</v>
      </c>
      <c r="C9" t="str">
        <f t="shared" si="0"/>
        <v>37072014180018001</v>
      </c>
      <c r="D9" s="45" t="str">
        <f>'PA-1'!F29</f>
        <v>09</v>
      </c>
      <c r="E9" t="str">
        <f>'PA-1'!H29</f>
        <v>02</v>
      </c>
      <c r="F9" s="311">
        <f>'PA-1'!K29</f>
        <v>25</v>
      </c>
      <c r="G9" s="311">
        <f>'PA-1'!L29</f>
        <v>28</v>
      </c>
      <c r="H9" s="311">
        <f>'PA-1'!M29</f>
        <v>4</v>
      </c>
      <c r="I9" s="311">
        <f>'PA-1'!N29</f>
        <v>1</v>
      </c>
    </row>
    <row r="10" spans="1:9" x14ac:dyDescent="0.25">
      <c r="A10">
        <v>9</v>
      </c>
      <c r="B10" t="str">
        <f t="shared" si="1"/>
        <v>370720141800180019</v>
      </c>
      <c r="C10" t="str">
        <f t="shared" si="0"/>
        <v>37072014180018001</v>
      </c>
      <c r="D10" s="45" t="str">
        <f>'PA-1'!F30</f>
        <v>09</v>
      </c>
      <c r="E10" t="str">
        <f>'PA-1'!H30</f>
        <v>03</v>
      </c>
      <c r="F10" s="311">
        <f>'PA-1'!K30</f>
        <v>17</v>
      </c>
      <c r="G10" s="311">
        <f>'PA-1'!L30</f>
        <v>27</v>
      </c>
      <c r="H10" s="311">
        <f>'PA-1'!M30</f>
        <v>7</v>
      </c>
      <c r="I10" s="311">
        <f>'PA-1'!N30</f>
        <v>4</v>
      </c>
    </row>
    <row r="11" spans="1:9" x14ac:dyDescent="0.25">
      <c r="A11">
        <v>10</v>
      </c>
      <c r="B11" t="str">
        <f t="shared" si="1"/>
        <v>3707201418001800110</v>
      </c>
      <c r="C11" t="str">
        <f t="shared" si="0"/>
        <v>37072014180018001</v>
      </c>
      <c r="D11" s="45" t="str">
        <f>'PA-1'!F31</f>
        <v>09</v>
      </c>
      <c r="E11" t="str">
        <f>'PA-1'!H31</f>
        <v>04</v>
      </c>
      <c r="F11" s="311">
        <f>'PA-1'!K31</f>
        <v>23</v>
      </c>
      <c r="G11" s="311">
        <f>'PA-1'!L31</f>
        <v>21</v>
      </c>
      <c r="H11" s="311">
        <f>'PA-1'!M31</f>
        <v>8</v>
      </c>
      <c r="I11" s="311">
        <f>'PA-1'!N31</f>
        <v>6</v>
      </c>
    </row>
    <row r="12" spans="1:9" x14ac:dyDescent="0.25">
      <c r="A12">
        <v>11</v>
      </c>
      <c r="B12" t="str">
        <f t="shared" si="1"/>
        <v>3707201418001800111</v>
      </c>
      <c r="C12" t="str">
        <f t="shared" si="0"/>
        <v>37072014180018001</v>
      </c>
      <c r="D12" s="45" t="str">
        <f>'PA-1'!F32</f>
        <v>10</v>
      </c>
      <c r="E12" t="str">
        <f>'PA-1'!H32</f>
        <v>02</v>
      </c>
      <c r="F12" s="311">
        <f>'PA-1'!K32</f>
        <v>19</v>
      </c>
      <c r="G12" s="311">
        <f>'PA-1'!L32</f>
        <v>31</v>
      </c>
      <c r="H12" s="311">
        <f>'PA-1'!M32</f>
        <v>6</v>
      </c>
      <c r="I12" s="311">
        <f>'PA-1'!N32</f>
        <v>3</v>
      </c>
    </row>
    <row r="13" spans="1:9" x14ac:dyDescent="0.25">
      <c r="A13">
        <v>12</v>
      </c>
      <c r="B13" t="str">
        <f t="shared" si="1"/>
        <v>3707201418001800112</v>
      </c>
      <c r="C13" t="str">
        <f t="shared" si="0"/>
        <v>37072014180018001</v>
      </c>
      <c r="D13" s="45" t="str">
        <f>'PA-1'!F33</f>
        <v>10</v>
      </c>
      <c r="E13" t="str">
        <f>'PA-1'!H33</f>
        <v>03</v>
      </c>
      <c r="F13" s="311">
        <f>'PA-1'!K33</f>
        <v>17</v>
      </c>
      <c r="G13" s="311">
        <f>'PA-1'!L33</f>
        <v>24</v>
      </c>
      <c r="H13" s="311">
        <f>'PA-1'!M33</f>
        <v>8</v>
      </c>
      <c r="I13" s="311">
        <f>'PA-1'!N33</f>
        <v>5</v>
      </c>
    </row>
    <row r="16" spans="1:9" x14ac:dyDescent="0.25">
      <c r="A16">
        <f>LEN($A$2)</f>
        <v>1</v>
      </c>
      <c r="B16">
        <f>LEN($B$13)</f>
        <v>19</v>
      </c>
      <c r="C16">
        <f>LEN($C$2)</f>
        <v>17</v>
      </c>
      <c r="D16">
        <f>LEN($D$2)</f>
        <v>2</v>
      </c>
      <c r="E16">
        <f>LEN($E$2)</f>
        <v>2</v>
      </c>
      <c r="F16">
        <f>LEN($F$2)</f>
        <v>2</v>
      </c>
    </row>
  </sheetData>
  <pageMargins left="0.7" right="0.7" top="0.75" bottom="0.75" header="0.3" footer="0.3"/>
  <pageSetup paperSize="256" orientation="portrait" horizontalDpi="300" verticalDpi="3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C16"/>
  <sheetViews>
    <sheetView showGridLines="0" showRowColHeaders="0" workbookViewId="0">
      <selection activeCell="C2" sqref="C2"/>
    </sheetView>
  </sheetViews>
  <sheetFormatPr defaultRowHeight="15" x14ac:dyDescent="0.25"/>
  <cols>
    <col min="1" max="1" width="20.28515625" bestFit="1" customWidth="1"/>
    <col min="2" max="2" width="11.5703125" bestFit="1" customWidth="1"/>
    <col min="3" max="3" width="11.42578125" bestFit="1" customWidth="1"/>
  </cols>
  <sheetData>
    <row r="1" spans="1:3" s="2" customFormat="1" x14ac:dyDescent="0.25">
      <c r="A1" s="1" t="s">
        <v>6468</v>
      </c>
      <c r="B1" s="1" t="s">
        <v>6469</v>
      </c>
      <c r="C1" s="1" t="s">
        <v>6470</v>
      </c>
    </row>
    <row r="2" spans="1:3" x14ac:dyDescent="0.25">
      <c r="A2" t="str">
        <f>'Clean_PA_1 _StuStatus'!B2</f>
        <v>370720141800180011</v>
      </c>
      <c r="B2" s="311">
        <f>'PA-1'!O22</f>
        <v>0</v>
      </c>
      <c r="C2" s="311">
        <f>'PA-1'!P22</f>
        <v>0</v>
      </c>
    </row>
    <row r="3" spans="1:3" x14ac:dyDescent="0.25">
      <c r="A3" t="str">
        <f>'Clean_PA_1 _StuStatus'!B3</f>
        <v>370720141800180012</v>
      </c>
      <c r="B3" s="311">
        <f>'PA-1'!O23</f>
        <v>0</v>
      </c>
      <c r="C3" s="311">
        <f>'PA-1'!P23</f>
        <v>0</v>
      </c>
    </row>
    <row r="4" spans="1:3" x14ac:dyDescent="0.25">
      <c r="A4" t="str">
        <f>'Clean_PA_1 _StuStatus'!B4</f>
        <v>370720141800180013</v>
      </c>
      <c r="B4" s="311">
        <f>'PA-1'!O24</f>
        <v>0</v>
      </c>
      <c r="C4" s="311">
        <f>'PA-1'!P24</f>
        <v>0</v>
      </c>
    </row>
    <row r="5" spans="1:3" x14ac:dyDescent="0.25">
      <c r="A5" t="str">
        <f>'Clean_PA_1 _StuStatus'!B5</f>
        <v>370720141800180014</v>
      </c>
      <c r="B5" s="311">
        <f>'PA-1'!O25</f>
        <v>0</v>
      </c>
      <c r="C5" s="311">
        <f>'PA-1'!P25</f>
        <v>0</v>
      </c>
    </row>
    <row r="6" spans="1:3" x14ac:dyDescent="0.25">
      <c r="A6" t="str">
        <f>'Clean_PA_1 _StuStatus'!B6</f>
        <v>370720141800180015</v>
      </c>
      <c r="B6" s="311">
        <f>'PA-1'!O26</f>
        <v>0</v>
      </c>
      <c r="C6" s="311">
        <f>'PA-1'!P26</f>
        <v>0</v>
      </c>
    </row>
    <row r="7" spans="1:3" x14ac:dyDescent="0.25">
      <c r="A7" t="str">
        <f>'Clean_PA_1 _StuStatus'!B7</f>
        <v>370720141800180016</v>
      </c>
      <c r="B7" s="311">
        <f>'PA-1'!O27</f>
        <v>0</v>
      </c>
      <c r="C7" s="311">
        <f>'PA-1'!P27</f>
        <v>0</v>
      </c>
    </row>
    <row r="8" spans="1:3" x14ac:dyDescent="0.25">
      <c r="A8" t="str">
        <f>'Clean_PA_1 _StuStatus'!B8</f>
        <v>370720141800180017</v>
      </c>
      <c r="B8" s="311">
        <f>'PA-1'!O28</f>
        <v>0</v>
      </c>
      <c r="C8" s="311">
        <f>'PA-1'!P28</f>
        <v>0</v>
      </c>
    </row>
    <row r="9" spans="1:3" x14ac:dyDescent="0.25">
      <c r="A9" t="str">
        <f>'Clean_PA_1 _StuStatus'!B9</f>
        <v>370720141800180018</v>
      </c>
      <c r="B9" s="311">
        <f>'PA-1'!O29</f>
        <v>0</v>
      </c>
      <c r="C9" s="311">
        <f>'PA-1'!P29</f>
        <v>0</v>
      </c>
    </row>
    <row r="10" spans="1:3" x14ac:dyDescent="0.25">
      <c r="A10" t="str">
        <f>'Clean_PA_1 _StuStatus'!B10</f>
        <v>370720141800180019</v>
      </c>
      <c r="B10" s="311">
        <f>'PA-1'!O30</f>
        <v>0</v>
      </c>
      <c r="C10" s="311">
        <f>'PA-1'!P30</f>
        <v>0</v>
      </c>
    </row>
    <row r="11" spans="1:3" x14ac:dyDescent="0.25">
      <c r="A11" t="str">
        <f>'Clean_PA_1 _StuStatus'!B11</f>
        <v>3707201418001800110</v>
      </c>
      <c r="B11" s="311">
        <f>'PA-1'!O31</f>
        <v>0</v>
      </c>
      <c r="C11" s="311">
        <f>'PA-1'!P31</f>
        <v>0</v>
      </c>
    </row>
    <row r="12" spans="1:3" x14ac:dyDescent="0.25">
      <c r="A12" t="str">
        <f>'Clean_PA_1 _StuStatus'!B12</f>
        <v>3707201418001800111</v>
      </c>
      <c r="B12" s="311">
        <f>'PA-1'!O32</f>
        <v>0</v>
      </c>
      <c r="C12" s="311">
        <f>'PA-1'!P32</f>
        <v>0</v>
      </c>
    </row>
    <row r="13" spans="1:3" x14ac:dyDescent="0.25">
      <c r="A13" t="str">
        <f>'Clean_PA_1 _StuStatus'!B13</f>
        <v>3707201418001800112</v>
      </c>
      <c r="B13" s="311">
        <f>'PA-1'!O33</f>
        <v>0</v>
      </c>
      <c r="C13" s="311">
        <f>'PA-1'!P33</f>
        <v>0</v>
      </c>
    </row>
    <row r="16" spans="1:3" x14ac:dyDescent="0.25">
      <c r="A16">
        <f>LEN($A$13)</f>
        <v>19</v>
      </c>
    </row>
  </sheetData>
  <pageMargins left="0.7" right="0.7" top="0.75" bottom="0.75" header="0.3" footer="0.3"/>
  <pageSetup paperSize="256" orientation="portrait" horizontalDpi="300" verticalDpi="30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F5"/>
  <sheetViews>
    <sheetView showGridLines="0" showRowColHeaders="0" workbookViewId="0">
      <selection activeCell="C2" sqref="C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6461</v>
      </c>
      <c r="B1" s="1" t="s">
        <v>4173</v>
      </c>
      <c r="C1" s="1" t="s">
        <v>4174</v>
      </c>
      <c r="D1" s="44" t="s">
        <v>4175</v>
      </c>
    </row>
    <row r="2" spans="1:6" ht="16.5" x14ac:dyDescent="0.25">
      <c r="A2" t="str">
        <f>PA_1_ID</f>
        <v>37072014180018001</v>
      </c>
      <c r="B2" s="45" t="str">
        <f>'PA-1'!$T$7</f>
        <v>ငွေဝင်း</v>
      </c>
      <c r="C2" s="46">
        <f>FormPost_37</f>
        <v>7</v>
      </c>
      <c r="D2" s="92">
        <f>'PA-1'!FormDate_37</f>
        <v>41554</v>
      </c>
    </row>
    <row r="5" spans="1:6" x14ac:dyDescent="0.25">
      <c r="A5">
        <f>LEN($A$2)</f>
        <v>17</v>
      </c>
      <c r="B5">
        <f>LEN($B$2)</f>
        <v>7</v>
      </c>
      <c r="C5">
        <f>LEN($C$2)</f>
        <v>1</v>
      </c>
      <c r="D5">
        <f>LEN($D$2)</f>
        <v>5</v>
      </c>
      <c r="E5">
        <f>LEN($E$2)</f>
        <v>0</v>
      </c>
      <c r="F5">
        <f>LEN($F$2)</f>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rgb="FF00B050"/>
  </sheetPr>
  <dimension ref="A1:AI56"/>
  <sheetViews>
    <sheetView showGridLines="0" showRowColHeaders="0" zoomScale="90" zoomScaleNormal="90" workbookViewId="0">
      <pane xSplit="5" ySplit="21" topLeftCell="S31" activePane="bottomRight" state="frozen"/>
      <selection activeCell="I16" sqref="I16"/>
      <selection pane="topRight" activeCell="I16" sqref="I16"/>
      <selection pane="bottomLeft" activeCell="I16" sqref="I16"/>
      <selection pane="bottomRight" activeCell="AI50" sqref="AI50"/>
    </sheetView>
  </sheetViews>
  <sheetFormatPr defaultColWidth="9.140625" defaultRowHeight="14.25" x14ac:dyDescent="0.3"/>
  <cols>
    <col min="1" max="1" width="2.7109375" style="176" customWidth="1"/>
    <col min="2" max="2" width="2.28515625" style="176" bestFit="1" customWidth="1"/>
    <col min="3" max="3" width="8.42578125" style="176" bestFit="1" customWidth="1"/>
    <col min="4" max="33" width="7.28515625" style="176" customWidth="1"/>
    <col min="34" max="34" width="2.85546875" style="176" customWidth="1"/>
    <col min="35" max="35" width="37.7109375" style="176" customWidth="1"/>
    <col min="36" max="16384" width="9.140625" style="176"/>
  </cols>
  <sheetData>
    <row r="1" spans="1:35" ht="6.95" customHeight="1" thickBot="1" x14ac:dyDescent="0.35">
      <c r="A1" s="190"/>
      <c r="B1" s="524"/>
    </row>
    <row r="2" spans="1:35" x14ac:dyDescent="0.3">
      <c r="B2" s="526"/>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801"/>
      <c r="AB2" s="801"/>
      <c r="AC2" s="801"/>
      <c r="AD2" s="801"/>
      <c r="AE2" s="801"/>
      <c r="AF2" s="801"/>
      <c r="AG2" s="801"/>
      <c r="AH2" s="51"/>
    </row>
    <row r="3" spans="1:35" ht="15" customHeight="1" x14ac:dyDescent="0.3">
      <c r="B3" s="527"/>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787"/>
      <c r="AB3" s="787"/>
      <c r="AC3" s="787"/>
      <c r="AD3" s="787"/>
      <c r="AE3" s="787"/>
      <c r="AF3" s="787"/>
      <c r="AG3" s="787"/>
      <c r="AH3" s="52"/>
      <c r="AI3" s="175"/>
    </row>
    <row r="4" spans="1:35" ht="15" customHeight="1" x14ac:dyDescent="0.3">
      <c r="B4" s="180"/>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787"/>
      <c r="AB4" s="787"/>
      <c r="AC4" s="787"/>
      <c r="AD4" s="787"/>
      <c r="AE4" s="787"/>
      <c r="AF4" s="787"/>
      <c r="AG4" s="787"/>
      <c r="AH4" s="52"/>
    </row>
    <row r="5" spans="1:35" ht="15" customHeight="1" x14ac:dyDescent="0.3">
      <c r="B5" s="180"/>
      <c r="C5" s="787" t="s">
        <v>6333</v>
      </c>
      <c r="D5" s="787"/>
      <c r="E5" s="787"/>
      <c r="F5" s="787"/>
      <c r="G5" s="787"/>
      <c r="H5" s="787"/>
      <c r="I5" s="787"/>
      <c r="J5" s="787"/>
      <c r="K5" s="787"/>
      <c r="L5" s="787"/>
      <c r="M5" s="787"/>
      <c r="N5" s="787"/>
      <c r="O5" s="787"/>
      <c r="P5" s="787"/>
      <c r="Q5" s="787"/>
      <c r="R5" s="787"/>
      <c r="S5" s="787"/>
      <c r="T5" s="787"/>
      <c r="U5" s="787"/>
      <c r="V5" s="787"/>
      <c r="W5" s="787"/>
      <c r="X5" s="787"/>
      <c r="Y5" s="787"/>
      <c r="Z5" s="787"/>
      <c r="AA5" s="787"/>
      <c r="AB5" s="787"/>
      <c r="AC5" s="787"/>
      <c r="AD5" s="787"/>
      <c r="AE5" s="787"/>
      <c r="AF5" s="787"/>
      <c r="AG5" s="787"/>
      <c r="AH5" s="52"/>
    </row>
    <row r="6" spans="1:35" ht="5.0999999999999996" customHeight="1" x14ac:dyDescent="0.35">
      <c r="B6" s="180"/>
      <c r="C6" s="34"/>
      <c r="D6" s="34"/>
      <c r="E6" s="4"/>
      <c r="F6" s="175"/>
      <c r="G6" s="4"/>
      <c r="H6" s="8"/>
      <c r="I6" s="32"/>
      <c r="J6" s="32"/>
      <c r="K6" s="32"/>
      <c r="L6" s="32"/>
      <c r="M6" s="32"/>
      <c r="N6" s="32"/>
      <c r="O6" s="32"/>
      <c r="P6" s="175"/>
      <c r="Q6" s="175"/>
      <c r="R6" s="175"/>
      <c r="S6" s="175"/>
      <c r="T6" s="175"/>
      <c r="U6" s="175"/>
      <c r="V6" s="175"/>
      <c r="W6" s="175"/>
      <c r="X6" s="175"/>
      <c r="Y6" s="175"/>
      <c r="Z6" s="175"/>
      <c r="AA6" s="175"/>
      <c r="AB6" s="175"/>
      <c r="AC6" s="175"/>
      <c r="AD6" s="175"/>
      <c r="AE6" s="175"/>
      <c r="AF6" s="175"/>
      <c r="AG6" s="175"/>
      <c r="AH6" s="52"/>
    </row>
    <row r="7" spans="1:35" ht="15" customHeight="1" x14ac:dyDescent="0.35">
      <c r="B7" s="180"/>
      <c r="C7" s="34"/>
      <c r="D7" s="34"/>
      <c r="E7" s="4"/>
      <c r="F7" s="175"/>
      <c r="G7" s="175"/>
      <c r="H7" s="175"/>
      <c r="I7" s="175"/>
      <c r="J7" s="175"/>
      <c r="K7" s="175"/>
      <c r="L7" s="175"/>
      <c r="M7" s="204"/>
      <c r="N7" s="205"/>
      <c r="O7" s="205"/>
      <c r="P7" s="202" t="s">
        <v>5</v>
      </c>
      <c r="Q7" s="839" t="str">
        <f>AcademicYear_Name</f>
        <v>2013-2014</v>
      </c>
      <c r="R7" s="840"/>
      <c r="S7" s="841"/>
      <c r="T7" s="175"/>
      <c r="U7" s="175"/>
      <c r="V7" s="226" t="s">
        <v>5993</v>
      </c>
      <c r="X7" s="175"/>
      <c r="Y7" s="175"/>
      <c r="Z7" s="175"/>
      <c r="AA7" s="175"/>
      <c r="AB7" s="175"/>
      <c r="AC7" s="175"/>
      <c r="AD7" s="175"/>
      <c r="AE7" s="175"/>
      <c r="AF7" s="175"/>
      <c r="AG7" s="175"/>
      <c r="AH7" s="52"/>
    </row>
    <row r="8" spans="1:35" ht="5.0999999999999996" customHeight="1" x14ac:dyDescent="0.35">
      <c r="B8" s="180"/>
      <c r="C8" s="34"/>
      <c r="D8" s="34"/>
      <c r="E8" s="4"/>
      <c r="F8" s="204"/>
      <c r="G8" s="206"/>
      <c r="H8" s="206"/>
      <c r="I8" s="207"/>
      <c r="J8" s="207"/>
      <c r="K8" s="207"/>
      <c r="L8" s="207"/>
      <c r="M8" s="207"/>
      <c r="N8" s="208"/>
      <c r="O8" s="15"/>
      <c r="P8" s="175"/>
      <c r="Q8" s="175"/>
      <c r="R8" s="175"/>
      <c r="S8" s="175"/>
      <c r="T8" s="175"/>
      <c r="U8" s="175"/>
      <c r="V8" s="175"/>
      <c r="W8" s="175"/>
      <c r="X8" s="175"/>
      <c r="Y8" s="175"/>
      <c r="Z8" s="175"/>
      <c r="AA8" s="175"/>
      <c r="AB8" s="175"/>
      <c r="AC8" s="175"/>
      <c r="AD8" s="175"/>
      <c r="AE8" s="175"/>
      <c r="AF8" s="175"/>
      <c r="AG8" s="175"/>
      <c r="AH8" s="52"/>
    </row>
    <row r="9" spans="1:35" ht="17.25" x14ac:dyDescent="0.3">
      <c r="B9" s="180"/>
      <c r="C9" s="34"/>
      <c r="D9" s="34"/>
      <c r="E9" s="202"/>
      <c r="F9" s="202" t="s">
        <v>4</v>
      </c>
      <c r="G9" s="788" t="str">
        <f>Township_Name_EN</f>
        <v>Paung</v>
      </c>
      <c r="H9" s="902"/>
      <c r="I9" s="902"/>
      <c r="J9" s="789"/>
      <c r="K9" s="175"/>
      <c r="L9" s="175"/>
      <c r="M9" s="175"/>
      <c r="N9" s="202"/>
      <c r="O9" s="202" t="s">
        <v>6</v>
      </c>
      <c r="P9" s="788" t="str">
        <f>StateRegion_Name_EN</f>
        <v>Mon</v>
      </c>
      <c r="Q9" s="902"/>
      <c r="R9" s="902"/>
      <c r="S9" s="789"/>
      <c r="T9" s="175"/>
      <c r="U9" s="175"/>
      <c r="AA9" s="175"/>
      <c r="AB9" s="175"/>
      <c r="AC9" s="175"/>
      <c r="AD9" s="175"/>
      <c r="AE9" s="175"/>
      <c r="AF9" s="175"/>
      <c r="AG9" s="175"/>
      <c r="AH9" s="52"/>
    </row>
    <row r="10" spans="1:35" x14ac:dyDescent="0.3">
      <c r="B10" s="180"/>
      <c r="C10" s="34"/>
      <c r="D10" s="34"/>
      <c r="E10" s="200"/>
      <c r="F10" s="200" t="s">
        <v>8</v>
      </c>
      <c r="G10" s="942" t="str">
        <f>Township_Name_MM</f>
        <v>ပေါင်</v>
      </c>
      <c r="H10" s="943"/>
      <c r="I10" s="943"/>
      <c r="J10" s="944"/>
      <c r="K10" s="175"/>
      <c r="L10" s="175"/>
      <c r="M10" s="175"/>
      <c r="N10" s="200"/>
      <c r="O10" s="200" t="s">
        <v>7</v>
      </c>
      <c r="P10" s="808" t="str">
        <f>StateRegion_Name_MM</f>
        <v>မွန်ပြည်နယ်</v>
      </c>
      <c r="Q10" s="809"/>
      <c r="R10" s="809"/>
      <c r="S10" s="810"/>
      <c r="T10" s="175"/>
      <c r="U10" s="175"/>
      <c r="AA10" s="175"/>
      <c r="AB10" s="175"/>
      <c r="AC10" s="175"/>
      <c r="AD10" s="175"/>
      <c r="AE10" s="175"/>
      <c r="AF10" s="175"/>
      <c r="AG10" s="175"/>
      <c r="AH10" s="52"/>
    </row>
    <row r="11" spans="1:35" ht="5.25" customHeight="1" x14ac:dyDescent="0.35">
      <c r="B11" s="180"/>
      <c r="C11" s="88"/>
      <c r="D11" s="88"/>
      <c r="E11" s="4"/>
      <c r="F11" s="4"/>
      <c r="G11" s="88"/>
      <c r="H11" s="88"/>
      <c r="I11" s="88"/>
      <c r="J11" s="88"/>
      <c r="K11" s="4"/>
      <c r="L11" s="88"/>
      <c r="M11" s="88"/>
      <c r="N11" s="88"/>
      <c r="O11" s="175"/>
      <c r="P11" s="175"/>
      <c r="Q11" s="175"/>
      <c r="R11" s="175"/>
      <c r="S11" s="175"/>
      <c r="T11" s="175"/>
      <c r="U11" s="175"/>
      <c r="V11" s="175"/>
      <c r="W11" s="175"/>
      <c r="X11" s="175"/>
      <c r="Y11" s="175"/>
      <c r="Z11" s="175"/>
      <c r="AA11" s="175"/>
      <c r="AB11" s="175"/>
      <c r="AC11" s="175"/>
      <c r="AD11" s="175"/>
      <c r="AE11" s="175"/>
      <c r="AF11" s="175"/>
      <c r="AG11" s="175"/>
      <c r="AH11" s="90"/>
    </row>
    <row r="12" spans="1:35" ht="15" customHeight="1" x14ac:dyDescent="0.35">
      <c r="B12" s="180"/>
      <c r="C12" s="34"/>
      <c r="D12" s="34"/>
      <c r="E12" s="4"/>
      <c r="F12" s="98" t="s">
        <v>134</v>
      </c>
      <c r="G12" s="928" t="str">
        <f>CLEAN(Selected_School_ID)</f>
        <v>11008018001</v>
      </c>
      <c r="H12" s="929"/>
      <c r="I12" s="201"/>
      <c r="J12" s="175"/>
      <c r="K12" s="98" t="s">
        <v>135</v>
      </c>
      <c r="L12" s="811" t="str">
        <f>CLEAN(Selected_School_Name)</f>
        <v>အ.ထ.က ရင်ငြိမ်</v>
      </c>
      <c r="M12" s="812"/>
      <c r="N12" s="812"/>
      <c r="O12" s="812"/>
      <c r="P12" s="812"/>
      <c r="Q12" s="812"/>
      <c r="R12" s="812"/>
      <c r="S12" s="812"/>
      <c r="T12" s="812"/>
      <c r="U12" s="813"/>
      <c r="V12" s="175"/>
      <c r="W12" s="175"/>
      <c r="X12" s="175"/>
      <c r="Y12" s="175"/>
      <c r="Z12" s="175"/>
      <c r="AA12" s="175"/>
      <c r="AB12" s="175"/>
      <c r="AC12" s="175"/>
      <c r="AD12" s="175"/>
      <c r="AE12" s="175"/>
      <c r="AF12" s="175"/>
      <c r="AG12" s="175"/>
      <c r="AH12" s="52"/>
    </row>
    <row r="13" spans="1:35" ht="6.95" customHeight="1" x14ac:dyDescent="0.35">
      <c r="B13" s="180"/>
      <c r="C13" s="231"/>
      <c r="D13" s="175"/>
      <c r="E13" s="4"/>
      <c r="F13" s="4"/>
      <c r="G13" s="192"/>
      <c r="H13" s="192"/>
      <c r="I13" s="192"/>
      <c r="J13" s="192"/>
      <c r="K13" s="192"/>
      <c r="L13" s="192"/>
      <c r="M13" s="192"/>
      <c r="N13" s="192"/>
      <c r="O13" s="4"/>
      <c r="P13" s="175"/>
      <c r="Q13" s="175"/>
      <c r="R13" s="175"/>
      <c r="S13" s="175"/>
      <c r="T13" s="175"/>
      <c r="U13" s="175"/>
      <c r="V13" s="175"/>
      <c r="W13" s="175"/>
      <c r="X13" s="175"/>
      <c r="Y13" s="175"/>
      <c r="Z13" s="175"/>
      <c r="AA13" s="175"/>
      <c r="AB13" s="175"/>
      <c r="AC13" s="175"/>
      <c r="AD13" s="175"/>
      <c r="AE13" s="175"/>
      <c r="AF13" s="175"/>
      <c r="AG13" s="175"/>
      <c r="AH13" s="179"/>
    </row>
    <row r="14" spans="1:35" ht="6.95" customHeight="1" x14ac:dyDescent="0.3">
      <c r="B14" s="180"/>
      <c r="C14" s="175"/>
      <c r="D14" s="174"/>
      <c r="E14" s="174"/>
      <c r="F14" s="174"/>
      <c r="G14" s="175"/>
      <c r="H14" s="175"/>
      <c r="I14" s="175"/>
      <c r="J14" s="175"/>
      <c r="K14" s="175"/>
      <c r="L14" s="175"/>
      <c r="M14" s="175"/>
      <c r="N14" s="175"/>
      <c r="O14" s="174"/>
      <c r="P14" s="174"/>
      <c r="Q14" s="174"/>
      <c r="R14" s="174"/>
      <c r="S14" s="174"/>
      <c r="T14" s="174"/>
      <c r="U14" s="174"/>
      <c r="V14" s="174"/>
      <c r="W14" s="174"/>
      <c r="X14" s="174"/>
      <c r="Y14" s="174"/>
      <c r="Z14" s="174"/>
      <c r="AA14" s="174"/>
      <c r="AB14" s="174"/>
      <c r="AC14" s="174"/>
      <c r="AD14" s="174"/>
      <c r="AE14" s="174"/>
      <c r="AF14" s="174"/>
      <c r="AG14" s="174"/>
      <c r="AH14" s="193"/>
    </row>
    <row r="15" spans="1:35" ht="3" customHeight="1" x14ac:dyDescent="0.3">
      <c r="B15" s="180"/>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7"/>
      <c r="AD15" s="175"/>
      <c r="AE15" s="175"/>
      <c r="AF15" s="175"/>
      <c r="AG15" s="175"/>
      <c r="AH15" s="179"/>
    </row>
    <row r="16" spans="1:35" x14ac:dyDescent="0.3">
      <c r="B16" s="180">
        <v>1</v>
      </c>
      <c r="C16" s="949" t="s">
        <v>6306</v>
      </c>
      <c r="D16" s="952" t="s">
        <v>6307</v>
      </c>
      <c r="E16" s="953"/>
      <c r="F16" s="953"/>
      <c r="G16" s="953"/>
      <c r="H16" s="953"/>
      <c r="I16" s="953"/>
      <c r="J16" s="953"/>
      <c r="K16" s="953"/>
      <c r="L16" s="953"/>
      <c r="M16" s="953"/>
      <c r="N16" s="953"/>
      <c r="O16" s="953"/>
      <c r="P16" s="953"/>
      <c r="Q16" s="953"/>
      <c r="R16" s="953"/>
      <c r="S16" s="953"/>
      <c r="T16" s="953"/>
      <c r="U16" s="953"/>
      <c r="V16" s="953"/>
      <c r="W16" s="953"/>
      <c r="X16" s="953"/>
      <c r="Y16" s="953"/>
      <c r="Z16" s="953"/>
      <c r="AA16" s="953"/>
      <c r="AB16" s="953"/>
      <c r="AC16" s="953"/>
      <c r="AD16" s="953"/>
      <c r="AE16" s="953"/>
      <c r="AF16" s="953"/>
      <c r="AG16" s="954"/>
      <c r="AH16" s="179"/>
    </row>
    <row r="17" spans="2:34" s="233" customFormat="1" ht="6.75" customHeight="1" x14ac:dyDescent="0.3">
      <c r="B17" s="246"/>
      <c r="C17" s="950"/>
      <c r="D17" s="945" t="s">
        <v>5878</v>
      </c>
      <c r="E17" s="946"/>
      <c r="F17" s="945" t="s">
        <v>6308</v>
      </c>
      <c r="G17" s="946"/>
      <c r="H17" s="945" t="s">
        <v>6309</v>
      </c>
      <c r="I17" s="946"/>
      <c r="J17" s="945" t="s">
        <v>6310</v>
      </c>
      <c r="K17" s="946"/>
      <c r="L17" s="945" t="s">
        <v>6311</v>
      </c>
      <c r="M17" s="946"/>
      <c r="N17" s="945" t="s">
        <v>6312</v>
      </c>
      <c r="O17" s="946"/>
      <c r="P17" s="945" t="s">
        <v>6313</v>
      </c>
      <c r="Q17" s="946"/>
      <c r="R17" s="945" t="s">
        <v>6314</v>
      </c>
      <c r="S17" s="946"/>
      <c r="T17" s="945" t="s">
        <v>6315</v>
      </c>
      <c r="U17" s="946"/>
      <c r="V17" s="945" t="s">
        <v>6316</v>
      </c>
      <c r="W17" s="946"/>
      <c r="X17" s="945" t="s">
        <v>6317</v>
      </c>
      <c r="Y17" s="946"/>
      <c r="Z17" s="945" t="s">
        <v>6318</v>
      </c>
      <c r="AA17" s="946"/>
      <c r="AB17" s="945" t="s">
        <v>6319</v>
      </c>
      <c r="AC17" s="946"/>
      <c r="AD17" s="945" t="s">
        <v>6320</v>
      </c>
      <c r="AE17" s="946"/>
      <c r="AF17" s="945" t="s">
        <v>6321</v>
      </c>
      <c r="AG17" s="946"/>
      <c r="AH17" s="247"/>
    </row>
    <row r="18" spans="2:34" s="233" customFormat="1" ht="8.25" customHeight="1" x14ac:dyDescent="0.3">
      <c r="B18" s="246"/>
      <c r="C18" s="950"/>
      <c r="D18" s="947"/>
      <c r="E18" s="948"/>
      <c r="F18" s="947"/>
      <c r="G18" s="948"/>
      <c r="H18" s="947"/>
      <c r="I18" s="948"/>
      <c r="J18" s="947"/>
      <c r="K18" s="948"/>
      <c r="L18" s="947"/>
      <c r="M18" s="948"/>
      <c r="N18" s="947"/>
      <c r="O18" s="948"/>
      <c r="P18" s="947"/>
      <c r="Q18" s="948"/>
      <c r="R18" s="947"/>
      <c r="S18" s="948"/>
      <c r="T18" s="947"/>
      <c r="U18" s="948"/>
      <c r="V18" s="947"/>
      <c r="W18" s="948"/>
      <c r="X18" s="947"/>
      <c r="Y18" s="948"/>
      <c r="Z18" s="947"/>
      <c r="AA18" s="948"/>
      <c r="AB18" s="947"/>
      <c r="AC18" s="948"/>
      <c r="AD18" s="947"/>
      <c r="AE18" s="948"/>
      <c r="AF18" s="947"/>
      <c r="AG18" s="948"/>
      <c r="AH18" s="247"/>
    </row>
    <row r="19" spans="2:34" s="234" customFormat="1" ht="14.25" customHeight="1" x14ac:dyDescent="0.3">
      <c r="B19" s="248"/>
      <c r="C19" s="950"/>
      <c r="D19" s="238" t="s">
        <v>6322</v>
      </c>
      <c r="E19" s="238" t="s">
        <v>6323</v>
      </c>
      <c r="F19" s="238" t="s">
        <v>6322</v>
      </c>
      <c r="G19" s="238" t="s">
        <v>6323</v>
      </c>
      <c r="H19" s="238" t="s">
        <v>6322</v>
      </c>
      <c r="I19" s="238" t="s">
        <v>6323</v>
      </c>
      <c r="J19" s="238" t="s">
        <v>6322</v>
      </c>
      <c r="K19" s="238" t="s">
        <v>6323</v>
      </c>
      <c r="L19" s="238" t="s">
        <v>6322</v>
      </c>
      <c r="M19" s="238" t="s">
        <v>6323</v>
      </c>
      <c r="N19" s="238" t="s">
        <v>6322</v>
      </c>
      <c r="O19" s="238" t="s">
        <v>6323</v>
      </c>
      <c r="P19" s="238" t="s">
        <v>6322</v>
      </c>
      <c r="Q19" s="238" t="s">
        <v>6323</v>
      </c>
      <c r="R19" s="238" t="s">
        <v>6322</v>
      </c>
      <c r="S19" s="238" t="s">
        <v>6323</v>
      </c>
      <c r="T19" s="238" t="s">
        <v>6322</v>
      </c>
      <c r="U19" s="238" t="s">
        <v>6323</v>
      </c>
      <c r="V19" s="238" t="s">
        <v>6322</v>
      </c>
      <c r="W19" s="238" t="s">
        <v>6323</v>
      </c>
      <c r="X19" s="238" t="s">
        <v>6322</v>
      </c>
      <c r="Y19" s="238" t="s">
        <v>6323</v>
      </c>
      <c r="Z19" s="238" t="s">
        <v>6322</v>
      </c>
      <c r="AA19" s="238" t="s">
        <v>6323</v>
      </c>
      <c r="AB19" s="238" t="s">
        <v>6322</v>
      </c>
      <c r="AC19" s="238" t="s">
        <v>6323</v>
      </c>
      <c r="AD19" s="238" t="s">
        <v>6322</v>
      </c>
      <c r="AE19" s="238" t="s">
        <v>6323</v>
      </c>
      <c r="AF19" s="238" t="s">
        <v>6322</v>
      </c>
      <c r="AG19" s="238" t="s">
        <v>6323</v>
      </c>
      <c r="AH19" s="249"/>
    </row>
    <row r="20" spans="2:34" s="234" customFormat="1" ht="3" customHeight="1" x14ac:dyDescent="0.3">
      <c r="B20" s="248"/>
      <c r="C20" s="950"/>
      <c r="D20" s="404"/>
      <c r="E20" s="405"/>
      <c r="F20" s="930" t="str">
        <f>CLEAN(IFERROR(INDEX(Age_List,MATCH(F17,Age_Name,0),1),NA_Sign))</f>
        <v>03</v>
      </c>
      <c r="G20" s="931"/>
      <c r="H20" s="930" t="str">
        <f t="shared" ref="H20:AG20" si="0">CLEAN(IFERROR(INDEX(Age_List,MATCH(H17,Age_Name,0),1),NA_Sign))</f>
        <v>04</v>
      </c>
      <c r="I20" s="931" t="str">
        <f t="shared" si="0"/>
        <v>N/A</v>
      </c>
      <c r="J20" s="930" t="str">
        <f t="shared" si="0"/>
        <v>05</v>
      </c>
      <c r="K20" s="931" t="str">
        <f t="shared" si="0"/>
        <v>N/A</v>
      </c>
      <c r="L20" s="930" t="str">
        <f t="shared" si="0"/>
        <v>06</v>
      </c>
      <c r="M20" s="931" t="str">
        <f t="shared" si="0"/>
        <v>N/A</v>
      </c>
      <c r="N20" s="930" t="str">
        <f t="shared" si="0"/>
        <v>07</v>
      </c>
      <c r="O20" s="931" t="str">
        <f t="shared" si="0"/>
        <v>N/A</v>
      </c>
      <c r="P20" s="930" t="str">
        <f t="shared" si="0"/>
        <v>08</v>
      </c>
      <c r="Q20" s="931" t="str">
        <f t="shared" si="0"/>
        <v>N/A</v>
      </c>
      <c r="R20" s="930" t="str">
        <f t="shared" si="0"/>
        <v>09</v>
      </c>
      <c r="S20" s="931" t="str">
        <f t="shared" si="0"/>
        <v>N/A</v>
      </c>
      <c r="T20" s="930" t="str">
        <f t="shared" si="0"/>
        <v>10</v>
      </c>
      <c r="U20" s="931" t="str">
        <f t="shared" si="0"/>
        <v>N/A</v>
      </c>
      <c r="V20" s="930" t="str">
        <f t="shared" si="0"/>
        <v>11</v>
      </c>
      <c r="W20" s="931" t="str">
        <f t="shared" si="0"/>
        <v>N/A</v>
      </c>
      <c r="X20" s="930" t="str">
        <f t="shared" si="0"/>
        <v>12</v>
      </c>
      <c r="Y20" s="931" t="str">
        <f t="shared" si="0"/>
        <v>N/A</v>
      </c>
      <c r="Z20" s="930" t="str">
        <f t="shared" si="0"/>
        <v>13</v>
      </c>
      <c r="AA20" s="931" t="str">
        <f t="shared" si="0"/>
        <v>N/A</v>
      </c>
      <c r="AB20" s="930" t="str">
        <f t="shared" si="0"/>
        <v>14</v>
      </c>
      <c r="AC20" s="931" t="str">
        <f t="shared" si="0"/>
        <v>N/A</v>
      </c>
      <c r="AD20" s="930" t="str">
        <f t="shared" si="0"/>
        <v>15</v>
      </c>
      <c r="AE20" s="931" t="str">
        <f t="shared" si="0"/>
        <v>N/A</v>
      </c>
      <c r="AF20" s="930" t="str">
        <f t="shared" si="0"/>
        <v>16</v>
      </c>
      <c r="AG20" s="931" t="str">
        <f t="shared" si="0"/>
        <v>N/A</v>
      </c>
      <c r="AH20" s="249"/>
    </row>
    <row r="21" spans="2:34" s="234" customFormat="1" ht="13.5" x14ac:dyDescent="0.3">
      <c r="B21" s="248"/>
      <c r="C21" s="951"/>
      <c r="D21" s="955">
        <v>1</v>
      </c>
      <c r="E21" s="931"/>
      <c r="F21" s="955" t="s">
        <v>6207</v>
      </c>
      <c r="G21" s="931"/>
      <c r="H21" s="955" t="s">
        <v>6208</v>
      </c>
      <c r="I21" s="931"/>
      <c r="J21" s="955" t="s">
        <v>6209</v>
      </c>
      <c r="K21" s="931"/>
      <c r="L21" s="955" t="s">
        <v>6210</v>
      </c>
      <c r="M21" s="931"/>
      <c r="N21" s="955" t="s">
        <v>6211</v>
      </c>
      <c r="O21" s="931"/>
      <c r="P21" s="955" t="s">
        <v>6212</v>
      </c>
      <c r="Q21" s="931"/>
      <c r="R21" s="955" t="s">
        <v>6213</v>
      </c>
      <c r="S21" s="931"/>
      <c r="T21" s="955" t="s">
        <v>6214</v>
      </c>
      <c r="U21" s="931"/>
      <c r="V21" s="930">
        <v>10</v>
      </c>
      <c r="W21" s="931"/>
      <c r="X21" s="930">
        <v>11</v>
      </c>
      <c r="Y21" s="931"/>
      <c r="Z21" s="930">
        <v>12</v>
      </c>
      <c r="AA21" s="931"/>
      <c r="AB21" s="930">
        <v>13</v>
      </c>
      <c r="AC21" s="931"/>
      <c r="AD21" s="930">
        <v>14</v>
      </c>
      <c r="AE21" s="931"/>
      <c r="AF21" s="930">
        <v>15</v>
      </c>
      <c r="AG21" s="931"/>
      <c r="AH21" s="249"/>
    </row>
    <row r="22" spans="2:34" s="233" customFormat="1" ht="20.25" customHeight="1" x14ac:dyDescent="0.3">
      <c r="B22" s="246" t="str">
        <f t="shared" ref="B22:B39" si="1">CLEAN(IFERROR(INDEX(Grade_List,MATCH(C22,Grade_Name,0),1),""))</f>
        <v>01</v>
      </c>
      <c r="C22" s="239" t="s">
        <v>6054</v>
      </c>
      <c r="D22" s="189">
        <f>SUMIF(tblPA1[Grade Name],'PA-2'!$C22,tblPA1[Boy1 Total])</f>
        <v>0</v>
      </c>
      <c r="E22" s="189">
        <f>SUMIF(tblPA1[Grade Name],'PA-2'!$C22,tblPA1[Girl1 Total])</f>
        <v>0</v>
      </c>
      <c r="F22" s="525"/>
      <c r="G22" s="525"/>
      <c r="H22" s="525"/>
      <c r="I22" s="525"/>
      <c r="J22" s="525"/>
      <c r="K22" s="525"/>
      <c r="L22" s="525"/>
      <c r="M22" s="525"/>
      <c r="N22" s="525"/>
      <c r="O22" s="525"/>
      <c r="P22" s="525"/>
      <c r="Q22" s="525"/>
      <c r="R22" s="525"/>
      <c r="S22" s="525"/>
      <c r="T22" s="525"/>
      <c r="U22" s="525"/>
      <c r="V22" s="525"/>
      <c r="W22" s="525"/>
      <c r="X22" s="525"/>
      <c r="Y22" s="525"/>
      <c r="Z22" s="525"/>
      <c r="AA22" s="525"/>
      <c r="AB22" s="525"/>
      <c r="AC22" s="525"/>
      <c r="AD22" s="525"/>
      <c r="AE22" s="525"/>
      <c r="AF22" s="525"/>
      <c r="AG22" s="525"/>
      <c r="AH22" s="247"/>
    </row>
    <row r="23" spans="2:34" s="233" customFormat="1" ht="20.25" customHeight="1" x14ac:dyDescent="0.3">
      <c r="B23" s="246" t="str">
        <f t="shared" si="1"/>
        <v>02</v>
      </c>
      <c r="C23" s="240" t="s">
        <v>6055</v>
      </c>
      <c r="D23" s="189">
        <f>SUMIF(tblPA1[Grade Name],'PA-2'!$C23,tblPA1[Boy1 Total])</f>
        <v>0</v>
      </c>
      <c r="E23" s="189">
        <f>SUMIF(tblPA1[Grade Name],'PA-2'!$C23,tblPA1[Girl1 Total])</f>
        <v>0</v>
      </c>
      <c r="F23" s="525"/>
      <c r="G23" s="525"/>
      <c r="H23" s="525"/>
      <c r="I23" s="525"/>
      <c r="J23" s="525"/>
      <c r="K23" s="525"/>
      <c r="L23" s="525"/>
      <c r="M23" s="525"/>
      <c r="N23" s="525"/>
      <c r="O23" s="525"/>
      <c r="P23" s="525"/>
      <c r="Q23" s="525"/>
      <c r="R23" s="525"/>
      <c r="S23" s="525"/>
      <c r="T23" s="525"/>
      <c r="U23" s="525"/>
      <c r="V23" s="525"/>
      <c r="W23" s="525"/>
      <c r="X23" s="525"/>
      <c r="Y23" s="525"/>
      <c r="Z23" s="525"/>
      <c r="AA23" s="525"/>
      <c r="AB23" s="525"/>
      <c r="AC23" s="525"/>
      <c r="AD23" s="525"/>
      <c r="AE23" s="525"/>
      <c r="AF23" s="525"/>
      <c r="AG23" s="525"/>
      <c r="AH23" s="247"/>
    </row>
    <row r="24" spans="2:34" s="233" customFormat="1" ht="20.25" customHeight="1" x14ac:dyDescent="0.3">
      <c r="B24" s="246" t="str">
        <f t="shared" si="1"/>
        <v>03</v>
      </c>
      <c r="C24" s="240" t="s">
        <v>6056</v>
      </c>
      <c r="D24" s="189">
        <f>SUMIF(tblPA1[Grade Name],'PA-2'!$C24,tblPA1[Boy1 Total])</f>
        <v>0</v>
      </c>
      <c r="E24" s="189">
        <f>SUMIF(tblPA1[Grade Name],'PA-2'!$C24,tblPA1[Girl1 Total])</f>
        <v>0</v>
      </c>
      <c r="F24" s="235"/>
      <c r="G24" s="235"/>
      <c r="H24" s="525"/>
      <c r="I24" s="525"/>
      <c r="J24" s="525"/>
      <c r="K24" s="525"/>
      <c r="L24" s="525"/>
      <c r="M24" s="525"/>
      <c r="N24" s="525"/>
      <c r="O24" s="525"/>
      <c r="P24" s="525"/>
      <c r="Q24" s="525"/>
      <c r="R24" s="525"/>
      <c r="S24" s="525"/>
      <c r="T24" s="525"/>
      <c r="U24" s="525"/>
      <c r="V24" s="525"/>
      <c r="W24" s="525"/>
      <c r="X24" s="525"/>
      <c r="Y24" s="525"/>
      <c r="Z24" s="525"/>
      <c r="AA24" s="525"/>
      <c r="AB24" s="525"/>
      <c r="AC24" s="525"/>
      <c r="AD24" s="525"/>
      <c r="AE24" s="525"/>
      <c r="AF24" s="525"/>
      <c r="AG24" s="525"/>
      <c r="AH24" s="247"/>
    </row>
    <row r="25" spans="2:34" s="233" customFormat="1" ht="20.25" customHeight="1" x14ac:dyDescent="0.3">
      <c r="B25" s="246" t="str">
        <f t="shared" si="1"/>
        <v>04</v>
      </c>
      <c r="C25" s="240" t="s">
        <v>6057</v>
      </c>
      <c r="D25" s="189">
        <f>SUMIF(tblPA1[Grade Name],'PA-2'!$C25,tblPA1[Boy1 Total])</f>
        <v>0</v>
      </c>
      <c r="E25" s="189">
        <f>SUMIF(tblPA1[Grade Name],'PA-2'!$C25,tblPA1[Girl1 Total])</f>
        <v>0</v>
      </c>
      <c r="F25" s="235"/>
      <c r="G25" s="235"/>
      <c r="H25" s="235"/>
      <c r="I25" s="235"/>
      <c r="J25" s="525"/>
      <c r="K25" s="525"/>
      <c r="L25" s="525"/>
      <c r="M25" s="525"/>
      <c r="N25" s="525"/>
      <c r="O25" s="525"/>
      <c r="P25" s="525"/>
      <c r="Q25" s="525"/>
      <c r="R25" s="525"/>
      <c r="S25" s="525"/>
      <c r="T25" s="525"/>
      <c r="U25" s="525"/>
      <c r="V25" s="525"/>
      <c r="W25" s="525"/>
      <c r="X25" s="525"/>
      <c r="Y25" s="525"/>
      <c r="Z25" s="525"/>
      <c r="AA25" s="525"/>
      <c r="AB25" s="525"/>
      <c r="AC25" s="525"/>
      <c r="AD25" s="525"/>
      <c r="AE25" s="525"/>
      <c r="AF25" s="525"/>
      <c r="AG25" s="525"/>
      <c r="AH25" s="247"/>
    </row>
    <row r="26" spans="2:34" s="233" customFormat="1" ht="20.25" customHeight="1" x14ac:dyDescent="0.3">
      <c r="B26" s="246" t="str">
        <f t="shared" si="1"/>
        <v>05</v>
      </c>
      <c r="C26" s="241" t="s">
        <v>6058</v>
      </c>
      <c r="D26" s="189">
        <f>SUMIF(tblPA1[Grade Name],'PA-2'!$C26,tblPA1[Boy1 Total])</f>
        <v>0</v>
      </c>
      <c r="E26" s="189">
        <f>SUMIF(tblPA1[Grade Name],'PA-2'!$C26,tblPA1[Girl1 Total])</f>
        <v>0</v>
      </c>
      <c r="F26" s="235"/>
      <c r="G26" s="235"/>
      <c r="H26" s="235"/>
      <c r="I26" s="235"/>
      <c r="J26" s="235"/>
      <c r="K26" s="235"/>
      <c r="L26" s="525"/>
      <c r="M26" s="525"/>
      <c r="N26" s="525"/>
      <c r="O26" s="525"/>
      <c r="P26" s="525"/>
      <c r="Q26" s="525"/>
      <c r="R26" s="525"/>
      <c r="S26" s="525"/>
      <c r="T26" s="525"/>
      <c r="U26" s="525"/>
      <c r="V26" s="525"/>
      <c r="W26" s="525"/>
      <c r="X26" s="525"/>
      <c r="Y26" s="525"/>
      <c r="Z26" s="525"/>
      <c r="AA26" s="525"/>
      <c r="AB26" s="525"/>
      <c r="AC26" s="525"/>
      <c r="AD26" s="525"/>
      <c r="AE26" s="525"/>
      <c r="AF26" s="525"/>
      <c r="AG26" s="525"/>
      <c r="AH26" s="247"/>
    </row>
    <row r="27" spans="2:34" s="233" customFormat="1" ht="20.25" customHeight="1" x14ac:dyDescent="0.3">
      <c r="B27" s="246" t="str">
        <f t="shared" si="1"/>
        <v/>
      </c>
      <c r="C27" s="242" t="s">
        <v>6324</v>
      </c>
      <c r="D27" s="189">
        <f>SUM(D22:D26)</f>
        <v>0</v>
      </c>
      <c r="E27" s="189">
        <f t="shared" ref="E27:AG27" si="2">SUM(E22:E26)</f>
        <v>0</v>
      </c>
      <c r="F27" s="189">
        <f t="shared" si="2"/>
        <v>0</v>
      </c>
      <c r="G27" s="189">
        <f t="shared" si="2"/>
        <v>0</v>
      </c>
      <c r="H27" s="189">
        <f t="shared" si="2"/>
        <v>0</v>
      </c>
      <c r="I27" s="189">
        <f t="shared" si="2"/>
        <v>0</v>
      </c>
      <c r="J27" s="189">
        <f t="shared" si="2"/>
        <v>0</v>
      </c>
      <c r="K27" s="189">
        <f t="shared" si="2"/>
        <v>0</v>
      </c>
      <c r="L27" s="189">
        <f t="shared" si="2"/>
        <v>0</v>
      </c>
      <c r="M27" s="189">
        <f t="shared" si="2"/>
        <v>0</v>
      </c>
      <c r="N27" s="189">
        <f t="shared" si="2"/>
        <v>0</v>
      </c>
      <c r="O27" s="189">
        <f t="shared" si="2"/>
        <v>0</v>
      </c>
      <c r="P27" s="189">
        <f t="shared" si="2"/>
        <v>0</v>
      </c>
      <c r="Q27" s="189">
        <f t="shared" si="2"/>
        <v>0</v>
      </c>
      <c r="R27" s="189">
        <f t="shared" si="2"/>
        <v>0</v>
      </c>
      <c r="S27" s="189">
        <f t="shared" si="2"/>
        <v>0</v>
      </c>
      <c r="T27" s="189">
        <f t="shared" si="2"/>
        <v>0</v>
      </c>
      <c r="U27" s="189">
        <f t="shared" si="2"/>
        <v>0</v>
      </c>
      <c r="V27" s="189">
        <f t="shared" si="2"/>
        <v>0</v>
      </c>
      <c r="W27" s="189">
        <f t="shared" si="2"/>
        <v>0</v>
      </c>
      <c r="X27" s="189">
        <f t="shared" si="2"/>
        <v>0</v>
      </c>
      <c r="Y27" s="189">
        <f t="shared" si="2"/>
        <v>0</v>
      </c>
      <c r="Z27" s="189">
        <f t="shared" si="2"/>
        <v>0</v>
      </c>
      <c r="AA27" s="189">
        <f t="shared" si="2"/>
        <v>0</v>
      </c>
      <c r="AB27" s="189">
        <f t="shared" si="2"/>
        <v>0</v>
      </c>
      <c r="AC27" s="189">
        <f t="shared" si="2"/>
        <v>0</v>
      </c>
      <c r="AD27" s="189">
        <f t="shared" si="2"/>
        <v>0</v>
      </c>
      <c r="AE27" s="189">
        <f t="shared" si="2"/>
        <v>0</v>
      </c>
      <c r="AF27" s="189">
        <f t="shared" si="2"/>
        <v>0</v>
      </c>
      <c r="AG27" s="189">
        <f t="shared" si="2"/>
        <v>0</v>
      </c>
      <c r="AH27" s="247"/>
    </row>
    <row r="28" spans="2:34" s="233" customFormat="1" ht="3.75" customHeight="1" x14ac:dyDescent="0.3">
      <c r="B28" s="246" t="str">
        <f t="shared" si="1"/>
        <v/>
      </c>
      <c r="C28" s="236"/>
      <c r="D28" s="236"/>
      <c r="E28" s="236"/>
      <c r="F28" s="236"/>
      <c r="G28" s="236"/>
      <c r="H28" s="236"/>
      <c r="I28" s="236"/>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47"/>
    </row>
    <row r="29" spans="2:34" s="233" customFormat="1" ht="20.25" customHeight="1" x14ac:dyDescent="0.3">
      <c r="B29" s="246" t="str">
        <f t="shared" si="1"/>
        <v>06</v>
      </c>
      <c r="C29" s="239" t="s">
        <v>6059</v>
      </c>
      <c r="D29" s="189">
        <f>SUMIF(tblPA1[Grade Name],'PA-2'!$C29,tblPA1[Boy1 Total])</f>
        <v>85</v>
      </c>
      <c r="E29" s="189">
        <f>SUMIF(tblPA1[Grade Name],'PA-2'!$C29,tblPA1[Girl1 Total])</f>
        <v>102</v>
      </c>
      <c r="F29" s="235"/>
      <c r="G29" s="235"/>
      <c r="H29" s="235"/>
      <c r="I29" s="235"/>
      <c r="J29" s="235"/>
      <c r="K29" s="235"/>
      <c r="L29" s="235"/>
      <c r="M29" s="235"/>
      <c r="N29" s="525"/>
      <c r="O29" s="525"/>
      <c r="P29" s="525"/>
      <c r="Q29" s="525"/>
      <c r="R29" s="525">
        <v>83</v>
      </c>
      <c r="S29" s="525">
        <v>95</v>
      </c>
      <c r="T29" s="525">
        <v>4</v>
      </c>
      <c r="U29" s="525">
        <v>5</v>
      </c>
      <c r="V29" s="525"/>
      <c r="W29" s="525"/>
      <c r="X29" s="525"/>
      <c r="Y29" s="525"/>
      <c r="Z29" s="525"/>
      <c r="AA29" s="525"/>
      <c r="AB29" s="525"/>
      <c r="AC29" s="525"/>
      <c r="AD29" s="525"/>
      <c r="AE29" s="525"/>
      <c r="AF29" s="525"/>
      <c r="AG29" s="525"/>
      <c r="AH29" s="247"/>
    </row>
    <row r="30" spans="2:34" s="233" customFormat="1" ht="20.25" customHeight="1" x14ac:dyDescent="0.3">
      <c r="B30" s="246" t="str">
        <f t="shared" si="1"/>
        <v>07</v>
      </c>
      <c r="C30" s="240" t="s">
        <v>6060</v>
      </c>
      <c r="D30" s="189">
        <f>SUMIF(tblPA1[Grade Name],'PA-2'!$C30,tblPA1[Boy1 Total])</f>
        <v>78</v>
      </c>
      <c r="E30" s="189">
        <f>SUMIF(tblPA1[Grade Name],'PA-2'!$C30,tblPA1[Girl1 Total])</f>
        <v>86</v>
      </c>
      <c r="F30" s="235"/>
      <c r="G30" s="235"/>
      <c r="H30" s="235"/>
      <c r="I30" s="235"/>
      <c r="J30" s="235"/>
      <c r="K30" s="235"/>
      <c r="L30" s="235"/>
      <c r="M30" s="235"/>
      <c r="N30" s="235"/>
      <c r="O30" s="235"/>
      <c r="P30" s="525"/>
      <c r="Q30" s="525"/>
      <c r="R30" s="525"/>
      <c r="S30" s="525"/>
      <c r="T30" s="525">
        <v>74</v>
      </c>
      <c r="U30" s="525">
        <v>80</v>
      </c>
      <c r="V30" s="525">
        <v>4</v>
      </c>
      <c r="W30" s="525">
        <v>6</v>
      </c>
      <c r="X30" s="525"/>
      <c r="Y30" s="525"/>
      <c r="Z30" s="525"/>
      <c r="AA30" s="525"/>
      <c r="AB30" s="525"/>
      <c r="AC30" s="525"/>
      <c r="AD30" s="525"/>
      <c r="AE30" s="525"/>
      <c r="AF30" s="525"/>
      <c r="AG30" s="525"/>
      <c r="AH30" s="247"/>
    </row>
    <row r="31" spans="2:34" s="233" customFormat="1" ht="20.25" customHeight="1" x14ac:dyDescent="0.3">
      <c r="B31" s="246" t="str">
        <f t="shared" si="1"/>
        <v>08</v>
      </c>
      <c r="C31" s="240" t="s">
        <v>6061</v>
      </c>
      <c r="D31" s="189">
        <f>SUMIF(tblPA1[Grade Name],'PA-2'!$C31,tblPA1[Boy1 Total])</f>
        <v>65</v>
      </c>
      <c r="E31" s="189">
        <f>SUMIF(tblPA1[Grade Name],'PA-2'!$C31,tblPA1[Girl1 Total])</f>
        <v>72</v>
      </c>
      <c r="F31" s="235"/>
      <c r="G31" s="235"/>
      <c r="H31" s="235"/>
      <c r="I31" s="235"/>
      <c r="J31" s="235"/>
      <c r="K31" s="235"/>
      <c r="L31" s="235"/>
      <c r="M31" s="235"/>
      <c r="N31" s="235"/>
      <c r="O31" s="235"/>
      <c r="P31" s="235"/>
      <c r="Q31" s="235"/>
      <c r="R31" s="525"/>
      <c r="S31" s="525"/>
      <c r="T31" s="525">
        <v>62</v>
      </c>
      <c r="U31" s="525">
        <v>57</v>
      </c>
      <c r="V31" s="525">
        <v>3</v>
      </c>
      <c r="W31" s="525">
        <v>15</v>
      </c>
      <c r="X31" s="525"/>
      <c r="Y31" s="525"/>
      <c r="Z31" s="525"/>
      <c r="AA31" s="525"/>
      <c r="AB31" s="525"/>
      <c r="AC31" s="525"/>
      <c r="AD31" s="525"/>
      <c r="AE31" s="525"/>
      <c r="AF31" s="525"/>
      <c r="AG31" s="525"/>
      <c r="AH31" s="247"/>
    </row>
    <row r="32" spans="2:34" s="233" customFormat="1" ht="20.25" customHeight="1" x14ac:dyDescent="0.3">
      <c r="B32" s="246" t="str">
        <f t="shared" si="1"/>
        <v>09</v>
      </c>
      <c r="C32" s="241" t="s">
        <v>6062</v>
      </c>
      <c r="D32" s="189">
        <f>SUMIF(tblPA1[Grade Name],'PA-2'!$C32,tblPA1[Boy1 Total])</f>
        <v>84</v>
      </c>
      <c r="E32" s="189">
        <f>SUMIF(tblPA1[Grade Name],'PA-2'!$C32,tblPA1[Girl1 Total])</f>
        <v>87</v>
      </c>
      <c r="F32" s="235"/>
      <c r="G32" s="235"/>
      <c r="H32" s="235"/>
      <c r="I32" s="235"/>
      <c r="J32" s="235"/>
      <c r="K32" s="235"/>
      <c r="L32" s="235"/>
      <c r="M32" s="235"/>
      <c r="N32" s="235"/>
      <c r="O32" s="235"/>
      <c r="P32" s="235"/>
      <c r="Q32" s="235"/>
      <c r="R32" s="235"/>
      <c r="S32" s="235"/>
      <c r="T32" s="525"/>
      <c r="U32" s="525"/>
      <c r="V32" s="525"/>
      <c r="W32" s="525"/>
      <c r="X32" s="525">
        <v>75</v>
      </c>
      <c r="Y32" s="525">
        <v>75</v>
      </c>
      <c r="Z32" s="525">
        <v>6</v>
      </c>
      <c r="AA32" s="525">
        <v>15</v>
      </c>
      <c r="AB32" s="525"/>
      <c r="AC32" s="525"/>
      <c r="AD32" s="525"/>
      <c r="AE32" s="525"/>
      <c r="AF32" s="525"/>
      <c r="AG32" s="525"/>
      <c r="AH32" s="247"/>
    </row>
    <row r="33" spans="2:35" s="233" customFormat="1" ht="20.25" customHeight="1" x14ac:dyDescent="0.3">
      <c r="B33" s="246" t="str">
        <f t="shared" si="1"/>
        <v/>
      </c>
      <c r="C33" s="242" t="s">
        <v>6325</v>
      </c>
      <c r="D33" s="189">
        <f>SUM(D29:D32)</f>
        <v>312</v>
      </c>
      <c r="E33" s="189">
        <f t="shared" ref="E33:AG33" si="3">SUM(E29:E32)</f>
        <v>347</v>
      </c>
      <c r="F33" s="189">
        <f t="shared" si="3"/>
        <v>0</v>
      </c>
      <c r="G33" s="189">
        <f t="shared" si="3"/>
        <v>0</v>
      </c>
      <c r="H33" s="189">
        <f t="shared" si="3"/>
        <v>0</v>
      </c>
      <c r="I33" s="189">
        <f t="shared" si="3"/>
        <v>0</v>
      </c>
      <c r="J33" s="189">
        <f t="shared" si="3"/>
        <v>0</v>
      </c>
      <c r="K33" s="189">
        <f t="shared" si="3"/>
        <v>0</v>
      </c>
      <c r="L33" s="189">
        <f t="shared" si="3"/>
        <v>0</v>
      </c>
      <c r="M33" s="189">
        <f t="shared" si="3"/>
        <v>0</v>
      </c>
      <c r="N33" s="189">
        <f t="shared" si="3"/>
        <v>0</v>
      </c>
      <c r="O33" s="189">
        <f t="shared" si="3"/>
        <v>0</v>
      </c>
      <c r="P33" s="189">
        <f t="shared" si="3"/>
        <v>0</v>
      </c>
      <c r="Q33" s="189">
        <f t="shared" si="3"/>
        <v>0</v>
      </c>
      <c r="R33" s="189">
        <f t="shared" si="3"/>
        <v>83</v>
      </c>
      <c r="S33" s="189">
        <f t="shared" si="3"/>
        <v>95</v>
      </c>
      <c r="T33" s="189">
        <f t="shared" si="3"/>
        <v>140</v>
      </c>
      <c r="U33" s="189">
        <f t="shared" si="3"/>
        <v>142</v>
      </c>
      <c r="V33" s="189">
        <f t="shared" si="3"/>
        <v>7</v>
      </c>
      <c r="W33" s="189">
        <f t="shared" si="3"/>
        <v>21</v>
      </c>
      <c r="X33" s="189">
        <f t="shared" si="3"/>
        <v>75</v>
      </c>
      <c r="Y33" s="189">
        <f t="shared" si="3"/>
        <v>75</v>
      </c>
      <c r="Z33" s="189">
        <f t="shared" si="3"/>
        <v>6</v>
      </c>
      <c r="AA33" s="189">
        <f t="shared" si="3"/>
        <v>15</v>
      </c>
      <c r="AB33" s="189">
        <f t="shared" si="3"/>
        <v>0</v>
      </c>
      <c r="AC33" s="189">
        <f t="shared" si="3"/>
        <v>0</v>
      </c>
      <c r="AD33" s="189">
        <f t="shared" si="3"/>
        <v>0</v>
      </c>
      <c r="AE33" s="189">
        <f t="shared" si="3"/>
        <v>0</v>
      </c>
      <c r="AF33" s="189">
        <f t="shared" si="3"/>
        <v>0</v>
      </c>
      <c r="AG33" s="189">
        <f t="shared" si="3"/>
        <v>0</v>
      </c>
      <c r="AH33" s="247"/>
    </row>
    <row r="34" spans="2:35" s="233" customFormat="1" ht="2.25" customHeight="1" x14ac:dyDescent="0.3">
      <c r="B34" s="246" t="str">
        <f t="shared" si="1"/>
        <v/>
      </c>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47"/>
    </row>
    <row r="35" spans="2:35" s="233" customFormat="1" ht="20.25" customHeight="1" x14ac:dyDescent="0.3">
      <c r="B35" s="246" t="str">
        <f t="shared" si="1"/>
        <v>10</v>
      </c>
      <c r="C35" s="239" t="s">
        <v>6063</v>
      </c>
      <c r="D35" s="189">
        <f>SUMIF(tblPA1[Grade Name],'PA-2'!$C35,tblPA1[Boy1 Total])</f>
        <v>72</v>
      </c>
      <c r="E35" s="189">
        <f>SUMIF(tblPA1[Grade Name],'PA-2'!$C35,tblPA1[Girl1 Total])</f>
        <v>94</v>
      </c>
      <c r="F35" s="235"/>
      <c r="G35" s="235"/>
      <c r="H35" s="235"/>
      <c r="I35" s="235"/>
      <c r="J35" s="235"/>
      <c r="K35" s="235"/>
      <c r="L35" s="235"/>
      <c r="M35" s="235"/>
      <c r="N35" s="235"/>
      <c r="O35" s="235"/>
      <c r="P35" s="235"/>
      <c r="Q35" s="235"/>
      <c r="R35" s="235"/>
      <c r="S35" s="235"/>
      <c r="T35" s="235"/>
      <c r="U35" s="235"/>
      <c r="V35" s="525"/>
      <c r="W35" s="525"/>
      <c r="X35" s="525"/>
      <c r="Y35" s="525"/>
      <c r="Z35" s="525">
        <v>60</v>
      </c>
      <c r="AA35" s="525">
        <v>82</v>
      </c>
      <c r="AB35" s="525">
        <v>9</v>
      </c>
      <c r="AC35" s="525">
        <v>15</v>
      </c>
      <c r="AD35" s="525"/>
      <c r="AE35" s="525"/>
      <c r="AF35" s="525"/>
      <c r="AG35" s="525"/>
      <c r="AH35" s="247"/>
    </row>
    <row r="36" spans="2:35" s="233" customFormat="1" ht="20.25" customHeight="1" x14ac:dyDescent="0.3">
      <c r="B36" s="246" t="str">
        <f t="shared" si="1"/>
        <v>11</v>
      </c>
      <c r="C36" s="241" t="s">
        <v>6064</v>
      </c>
      <c r="D36" s="189">
        <f>SUMIF(tblPA1[Grade Name],'PA-2'!$C36,tblPA1[Boy1 Total])</f>
        <v>63</v>
      </c>
      <c r="E36" s="189">
        <f>SUMIF(tblPA1[Grade Name],'PA-2'!$C36,tblPA1[Girl1 Total])</f>
        <v>124</v>
      </c>
      <c r="F36" s="235"/>
      <c r="G36" s="235"/>
      <c r="H36" s="235"/>
      <c r="I36" s="235"/>
      <c r="J36" s="235"/>
      <c r="K36" s="235"/>
      <c r="L36" s="235"/>
      <c r="M36" s="235"/>
      <c r="N36" s="235"/>
      <c r="O36" s="235"/>
      <c r="P36" s="235"/>
      <c r="Q36" s="235"/>
      <c r="R36" s="235"/>
      <c r="S36" s="235"/>
      <c r="T36" s="235"/>
      <c r="U36" s="235"/>
      <c r="V36" s="235"/>
      <c r="W36" s="235"/>
      <c r="X36" s="525"/>
      <c r="Y36" s="525"/>
      <c r="Z36" s="525"/>
      <c r="AA36" s="525"/>
      <c r="AB36" s="525">
        <v>47</v>
      </c>
      <c r="AC36" s="525">
        <v>100</v>
      </c>
      <c r="AD36" s="525">
        <v>15</v>
      </c>
      <c r="AE36" s="525">
        <v>25</v>
      </c>
      <c r="AF36" s="525"/>
      <c r="AG36" s="525"/>
      <c r="AH36" s="247"/>
    </row>
    <row r="37" spans="2:35" s="233" customFormat="1" ht="20.25" customHeight="1" x14ac:dyDescent="0.3">
      <c r="B37" s="246" t="str">
        <f t="shared" si="1"/>
        <v/>
      </c>
      <c r="C37" s="242" t="s">
        <v>6326</v>
      </c>
      <c r="D37" s="189">
        <f>SUM(D35:D36)</f>
        <v>135</v>
      </c>
      <c r="E37" s="189">
        <f t="shared" ref="E37:AG37" si="4">SUM(E35:E36)</f>
        <v>218</v>
      </c>
      <c r="F37" s="189">
        <f t="shared" si="4"/>
        <v>0</v>
      </c>
      <c r="G37" s="189">
        <f t="shared" si="4"/>
        <v>0</v>
      </c>
      <c r="H37" s="189">
        <f t="shared" si="4"/>
        <v>0</v>
      </c>
      <c r="I37" s="189">
        <f t="shared" si="4"/>
        <v>0</v>
      </c>
      <c r="J37" s="189">
        <f t="shared" si="4"/>
        <v>0</v>
      </c>
      <c r="K37" s="189">
        <f t="shared" si="4"/>
        <v>0</v>
      </c>
      <c r="L37" s="189">
        <f t="shared" si="4"/>
        <v>0</v>
      </c>
      <c r="M37" s="189">
        <f t="shared" si="4"/>
        <v>0</v>
      </c>
      <c r="N37" s="189">
        <f t="shared" si="4"/>
        <v>0</v>
      </c>
      <c r="O37" s="189">
        <f t="shared" si="4"/>
        <v>0</v>
      </c>
      <c r="P37" s="189">
        <f t="shared" si="4"/>
        <v>0</v>
      </c>
      <c r="Q37" s="189">
        <f t="shared" si="4"/>
        <v>0</v>
      </c>
      <c r="R37" s="189">
        <f t="shared" si="4"/>
        <v>0</v>
      </c>
      <c r="S37" s="189">
        <f t="shared" si="4"/>
        <v>0</v>
      </c>
      <c r="T37" s="189">
        <f t="shared" si="4"/>
        <v>0</v>
      </c>
      <c r="U37" s="189">
        <f t="shared" si="4"/>
        <v>0</v>
      </c>
      <c r="V37" s="189">
        <f t="shared" si="4"/>
        <v>0</v>
      </c>
      <c r="W37" s="189">
        <f t="shared" si="4"/>
        <v>0</v>
      </c>
      <c r="X37" s="189">
        <f t="shared" si="4"/>
        <v>0</v>
      </c>
      <c r="Y37" s="189">
        <f t="shared" si="4"/>
        <v>0</v>
      </c>
      <c r="Z37" s="189">
        <f t="shared" si="4"/>
        <v>60</v>
      </c>
      <c r="AA37" s="189">
        <f t="shared" si="4"/>
        <v>82</v>
      </c>
      <c r="AB37" s="189">
        <f t="shared" si="4"/>
        <v>56</v>
      </c>
      <c r="AC37" s="189">
        <f t="shared" si="4"/>
        <v>115</v>
      </c>
      <c r="AD37" s="189">
        <f t="shared" si="4"/>
        <v>15</v>
      </c>
      <c r="AE37" s="189">
        <f t="shared" si="4"/>
        <v>25</v>
      </c>
      <c r="AF37" s="189">
        <f t="shared" si="4"/>
        <v>0</v>
      </c>
      <c r="AG37" s="189">
        <f t="shared" si="4"/>
        <v>0</v>
      </c>
      <c r="AH37" s="247"/>
    </row>
    <row r="38" spans="2:35" ht="3" customHeight="1" x14ac:dyDescent="0.3">
      <c r="B38" s="246" t="str">
        <f t="shared" si="1"/>
        <v/>
      </c>
      <c r="C38" s="236"/>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9"/>
    </row>
    <row r="39" spans="2:35" ht="27.75" customHeight="1" x14ac:dyDescent="0.3">
      <c r="B39" s="246" t="str">
        <f t="shared" si="1"/>
        <v/>
      </c>
      <c r="C39" s="243" t="s">
        <v>6327</v>
      </c>
      <c r="D39" s="189">
        <f>SUM(D27,D33,D37)</f>
        <v>447</v>
      </c>
      <c r="E39" s="189">
        <f t="shared" ref="E39:AG39" si="5">SUM(E27,E33,E37)</f>
        <v>565</v>
      </c>
      <c r="F39" s="189">
        <f t="shared" si="5"/>
        <v>0</v>
      </c>
      <c r="G39" s="189">
        <f t="shared" si="5"/>
        <v>0</v>
      </c>
      <c r="H39" s="189">
        <f t="shared" si="5"/>
        <v>0</v>
      </c>
      <c r="I39" s="189">
        <f t="shared" si="5"/>
        <v>0</v>
      </c>
      <c r="J39" s="189">
        <f t="shared" si="5"/>
        <v>0</v>
      </c>
      <c r="K39" s="189">
        <f t="shared" si="5"/>
        <v>0</v>
      </c>
      <c r="L39" s="189">
        <f t="shared" si="5"/>
        <v>0</v>
      </c>
      <c r="M39" s="189">
        <f t="shared" si="5"/>
        <v>0</v>
      </c>
      <c r="N39" s="189">
        <f t="shared" si="5"/>
        <v>0</v>
      </c>
      <c r="O39" s="189">
        <f t="shared" si="5"/>
        <v>0</v>
      </c>
      <c r="P39" s="189">
        <f t="shared" si="5"/>
        <v>0</v>
      </c>
      <c r="Q39" s="189">
        <f t="shared" si="5"/>
        <v>0</v>
      </c>
      <c r="R39" s="189">
        <f t="shared" si="5"/>
        <v>83</v>
      </c>
      <c r="S39" s="189">
        <f t="shared" si="5"/>
        <v>95</v>
      </c>
      <c r="T39" s="189">
        <f t="shared" si="5"/>
        <v>140</v>
      </c>
      <c r="U39" s="189">
        <f t="shared" si="5"/>
        <v>142</v>
      </c>
      <c r="V39" s="189">
        <f t="shared" si="5"/>
        <v>7</v>
      </c>
      <c r="W39" s="189">
        <f t="shared" si="5"/>
        <v>21</v>
      </c>
      <c r="X39" s="189">
        <f t="shared" si="5"/>
        <v>75</v>
      </c>
      <c r="Y39" s="189">
        <f t="shared" si="5"/>
        <v>75</v>
      </c>
      <c r="Z39" s="189">
        <f t="shared" si="5"/>
        <v>66</v>
      </c>
      <c r="AA39" s="189">
        <f t="shared" si="5"/>
        <v>97</v>
      </c>
      <c r="AB39" s="189">
        <f t="shared" si="5"/>
        <v>56</v>
      </c>
      <c r="AC39" s="189">
        <f t="shared" si="5"/>
        <v>115</v>
      </c>
      <c r="AD39" s="189">
        <f t="shared" si="5"/>
        <v>15</v>
      </c>
      <c r="AE39" s="189">
        <f t="shared" si="5"/>
        <v>25</v>
      </c>
      <c r="AF39" s="189">
        <f t="shared" si="5"/>
        <v>0</v>
      </c>
      <c r="AG39" s="189">
        <f t="shared" si="5"/>
        <v>0</v>
      </c>
      <c r="AH39" s="179"/>
    </row>
    <row r="40" spans="2:35" ht="2.25" customHeight="1" x14ac:dyDescent="0.3">
      <c r="B40" s="191"/>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50"/>
    </row>
    <row r="41" spans="2:35" ht="7.5" customHeight="1" x14ac:dyDescent="0.35">
      <c r="B41" s="180"/>
      <c r="C41" s="237"/>
      <c r="D41" s="175"/>
      <c r="E41" s="175"/>
      <c r="F41" s="175"/>
      <c r="G41" s="9" t="s">
        <v>6217</v>
      </c>
      <c r="H41" s="9" t="s">
        <v>6284</v>
      </c>
      <c r="K41" s="175"/>
      <c r="L41" s="960" t="str">
        <f>CLEAN(IFERROR(INDEX(Age_List,MATCH(L42,Age_Name,0),1),NA_Sign))</f>
        <v>01</v>
      </c>
      <c r="M41" s="961"/>
      <c r="N41" s="960" t="str">
        <f>CLEAN(IFERROR(INDEX(Age_List,MATCH(N42,Age_Name,0),1),NA_Sign))</f>
        <v>02</v>
      </c>
      <c r="O41" s="961"/>
      <c r="P41" s="410" t="str">
        <f>CLEAN(IFERROR(INDEX(Age_List,MATCH(Q41,Age_Name,0),1),NA_Sign))</f>
        <v>18</v>
      </c>
      <c r="Q41" s="175" t="s">
        <v>6903</v>
      </c>
      <c r="R41" s="175"/>
      <c r="S41" s="175"/>
      <c r="T41" s="175"/>
      <c r="U41" s="175"/>
      <c r="V41" s="175"/>
      <c r="W41" s="175"/>
      <c r="X41" s="175"/>
      <c r="Y41" s="175"/>
      <c r="Z41" s="175"/>
      <c r="AA41" s="175"/>
      <c r="AB41" s="175"/>
      <c r="AC41" s="175"/>
      <c r="AD41" s="175"/>
      <c r="AE41" s="175"/>
      <c r="AF41" s="175"/>
      <c r="AG41" s="175"/>
      <c r="AH41" s="179"/>
    </row>
    <row r="42" spans="2:35" ht="24" customHeight="1" x14ac:dyDescent="0.3">
      <c r="B42" s="180">
        <v>2</v>
      </c>
      <c r="C42" s="932" t="s">
        <v>6328</v>
      </c>
      <c r="D42" s="933"/>
      <c r="E42" s="933"/>
      <c r="F42" s="934"/>
      <c r="G42" s="956" t="s">
        <v>6329</v>
      </c>
      <c r="H42" s="956"/>
      <c r="I42" s="956"/>
      <c r="J42" s="935" t="s">
        <v>5878</v>
      </c>
      <c r="K42" s="935"/>
      <c r="L42" s="958" t="s">
        <v>6330</v>
      </c>
      <c r="M42" s="959"/>
      <c r="N42" s="935" t="s">
        <v>6331</v>
      </c>
      <c r="O42" s="935"/>
      <c r="P42" s="957" t="s">
        <v>6332</v>
      </c>
      <c r="Q42" s="957"/>
      <c r="R42" s="957"/>
      <c r="S42" s="175"/>
      <c r="T42" s="175"/>
      <c r="U42" s="175"/>
      <c r="V42" s="175"/>
      <c r="W42" s="175"/>
      <c r="X42" s="175"/>
      <c r="Y42" s="244"/>
      <c r="Z42" s="941"/>
      <c r="AA42" s="941"/>
      <c r="AB42" s="175"/>
      <c r="AC42" s="175"/>
      <c r="AD42" s="175"/>
      <c r="AE42" s="175"/>
      <c r="AF42" s="175"/>
      <c r="AG42" s="175"/>
      <c r="AH42" s="179"/>
    </row>
    <row r="43" spans="2:35" ht="15.75" customHeight="1" x14ac:dyDescent="0.3">
      <c r="B43" s="180"/>
      <c r="C43" s="232"/>
      <c r="D43" s="175"/>
      <c r="E43" s="175"/>
      <c r="F43" s="245" t="s">
        <v>6851</v>
      </c>
      <c r="G43" s="935" t="s">
        <v>6322</v>
      </c>
      <c r="H43" s="935"/>
      <c r="I43" s="935"/>
      <c r="J43" s="939">
        <f>SUM(L43:R43)</f>
        <v>0</v>
      </c>
      <c r="K43" s="940"/>
      <c r="L43" s="936"/>
      <c r="M43" s="938"/>
      <c r="N43" s="936"/>
      <c r="O43" s="938"/>
      <c r="P43" s="936"/>
      <c r="Q43" s="937"/>
      <c r="R43" s="938"/>
      <c r="S43" s="175"/>
      <c r="T43" s="175"/>
      <c r="U43" s="175"/>
      <c r="V43" s="251"/>
      <c r="W43" s="175"/>
      <c r="X43" s="175"/>
      <c r="Y43" s="244"/>
      <c r="Z43" s="941"/>
      <c r="AA43" s="941"/>
      <c r="AB43" s="175"/>
      <c r="AC43" s="175"/>
      <c r="AD43" s="175"/>
      <c r="AE43" s="175"/>
      <c r="AF43" s="175"/>
      <c r="AG43" s="175"/>
      <c r="AH43" s="179"/>
    </row>
    <row r="44" spans="2:35" ht="15.75" customHeight="1" x14ac:dyDescent="0.3">
      <c r="B44" s="180"/>
      <c r="C44" s="232"/>
      <c r="D44" s="175"/>
      <c r="E44" s="175"/>
      <c r="F44" s="175"/>
      <c r="G44" s="935" t="s">
        <v>6323</v>
      </c>
      <c r="H44" s="935"/>
      <c r="I44" s="935"/>
      <c r="J44" s="939">
        <f>SUM(L44:R44)</f>
        <v>0</v>
      </c>
      <c r="K44" s="940"/>
      <c r="L44" s="936"/>
      <c r="M44" s="938"/>
      <c r="N44" s="936"/>
      <c r="O44" s="938"/>
      <c r="P44" s="936"/>
      <c r="Q44" s="937"/>
      <c r="R44" s="938"/>
      <c r="S44" s="175"/>
      <c r="T44" s="175"/>
      <c r="U44" s="175"/>
      <c r="V44" s="175"/>
      <c r="W44" s="175"/>
      <c r="X44" s="175"/>
      <c r="Y44" s="244"/>
      <c r="Z44" s="941"/>
      <c r="AA44" s="941"/>
      <c r="AB44" s="175"/>
      <c r="AC44" s="175"/>
      <c r="AD44" s="175"/>
      <c r="AE44" s="175"/>
      <c r="AF44" s="175"/>
      <c r="AG44" s="175"/>
      <c r="AH44" s="179"/>
    </row>
    <row r="45" spans="2:35" ht="3.75" customHeight="1" thickBot="1" x14ac:dyDescent="0.35">
      <c r="B45" s="181"/>
      <c r="C45" s="25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3"/>
    </row>
    <row r="47" spans="2:35" ht="16.5" x14ac:dyDescent="0.3">
      <c r="AD47" s="795" t="s">
        <v>4169</v>
      </c>
      <c r="AE47" s="795"/>
      <c r="AF47" s="795"/>
      <c r="AG47" s="795"/>
      <c r="AH47" s="795"/>
      <c r="AI47" s="795"/>
    </row>
    <row r="48" spans="2:35" ht="16.5" x14ac:dyDescent="0.3">
      <c r="F48" s="419" t="s">
        <v>6919</v>
      </c>
      <c r="G48" s="419" t="s">
        <v>6920</v>
      </c>
      <c r="H48" s="198"/>
      <c r="AD48" s="794" t="s">
        <v>4170</v>
      </c>
      <c r="AE48" s="794"/>
      <c r="AF48" s="794"/>
      <c r="AG48" s="794"/>
      <c r="AH48" s="794"/>
      <c r="AI48" s="494" t="str">
        <f>FormSignedName_31</f>
        <v>ငွေဝင်း</v>
      </c>
    </row>
    <row r="49" spans="30:35" ht="16.5" x14ac:dyDescent="0.3">
      <c r="AD49" s="794" t="s">
        <v>4171</v>
      </c>
      <c r="AE49" s="794"/>
      <c r="AF49" s="794"/>
      <c r="AG49" s="794"/>
      <c r="AH49" s="794"/>
      <c r="AI49" s="494">
        <v>7</v>
      </c>
    </row>
    <row r="50" spans="30:35" ht="16.5" x14ac:dyDescent="0.3">
      <c r="AD50" s="794" t="s">
        <v>4172</v>
      </c>
      <c r="AE50" s="794"/>
      <c r="AF50" s="794"/>
      <c r="AG50" s="794"/>
      <c r="AH50" s="794"/>
      <c r="AI50" s="615">
        <v>41768</v>
      </c>
    </row>
    <row r="51" spans="30:35" x14ac:dyDescent="0.3">
      <c r="AI51" s="273"/>
    </row>
    <row r="52" spans="30:35" x14ac:dyDescent="0.3">
      <c r="AI52" s="273"/>
    </row>
    <row r="53" spans="30:35" x14ac:dyDescent="0.3">
      <c r="AI53" s="273"/>
    </row>
    <row r="54" spans="30:35" x14ac:dyDescent="0.3">
      <c r="AI54" s="273"/>
    </row>
    <row r="55" spans="30:35" x14ac:dyDescent="0.3">
      <c r="AI55" s="273"/>
    </row>
    <row r="56" spans="30:35" x14ac:dyDescent="0.3">
      <c r="AI56" s="273"/>
    </row>
  </sheetData>
  <sheetProtection selectLockedCells="1"/>
  <mergeCells count="82">
    <mergeCell ref="C2:AG2"/>
    <mergeCell ref="Z43:AA43"/>
    <mergeCell ref="AD21:AE21"/>
    <mergeCell ref="G42:I42"/>
    <mergeCell ref="P42:R42"/>
    <mergeCell ref="J42:K42"/>
    <mergeCell ref="L42:M42"/>
    <mergeCell ref="N42:O42"/>
    <mergeCell ref="Z42:AA42"/>
    <mergeCell ref="T21:U21"/>
    <mergeCell ref="L41:M41"/>
    <mergeCell ref="N41:O41"/>
    <mergeCell ref="AB17:AC18"/>
    <mergeCell ref="V21:W21"/>
    <mergeCell ref="X21:Y21"/>
    <mergeCell ref="Z21:AA21"/>
    <mergeCell ref="AB21:AC21"/>
    <mergeCell ref="AB20:AC20"/>
    <mergeCell ref="T17:U18"/>
    <mergeCell ref="V17:W18"/>
    <mergeCell ref="X17:Y18"/>
    <mergeCell ref="Z17:AA18"/>
    <mergeCell ref="Z20:AA20"/>
    <mergeCell ref="J21:K21"/>
    <mergeCell ref="L21:M21"/>
    <mergeCell ref="N21:O21"/>
    <mergeCell ref="P21:Q21"/>
    <mergeCell ref="R21:S21"/>
    <mergeCell ref="AD17:AE18"/>
    <mergeCell ref="C16:C21"/>
    <mergeCell ref="D16:AG16"/>
    <mergeCell ref="D17:E18"/>
    <mergeCell ref="F17:G18"/>
    <mergeCell ref="H17:I18"/>
    <mergeCell ref="J17:K18"/>
    <mergeCell ref="L17:M18"/>
    <mergeCell ref="N17:O18"/>
    <mergeCell ref="P17:Q18"/>
    <mergeCell ref="R17:S18"/>
    <mergeCell ref="AF21:AG21"/>
    <mergeCell ref="AF17:AG18"/>
    <mergeCell ref="D21:E21"/>
    <mergeCell ref="F21:G21"/>
    <mergeCell ref="H21:I21"/>
    <mergeCell ref="G12:H12"/>
    <mergeCell ref="C3:AG3"/>
    <mergeCell ref="C4:AG4"/>
    <mergeCell ref="C5:AG5"/>
    <mergeCell ref="L12:U12"/>
    <mergeCell ref="Q7:S7"/>
    <mergeCell ref="G9:J9"/>
    <mergeCell ref="P9:S9"/>
    <mergeCell ref="G10:J10"/>
    <mergeCell ref="P10:S10"/>
    <mergeCell ref="AD50:AH50"/>
    <mergeCell ref="C42:F42"/>
    <mergeCell ref="AD47:AI47"/>
    <mergeCell ref="AD48:AH48"/>
    <mergeCell ref="AD49:AH49"/>
    <mergeCell ref="G43:I43"/>
    <mergeCell ref="P43:R43"/>
    <mergeCell ref="J44:K44"/>
    <mergeCell ref="J43:K43"/>
    <mergeCell ref="P44:R44"/>
    <mergeCell ref="G44:I44"/>
    <mergeCell ref="L44:M44"/>
    <mergeCell ref="N44:O44"/>
    <mergeCell ref="Z44:AA44"/>
    <mergeCell ref="L43:M43"/>
    <mergeCell ref="N43:O43"/>
    <mergeCell ref="AD20:AE20"/>
    <mergeCell ref="AF20:AG20"/>
    <mergeCell ref="F20:G20"/>
    <mergeCell ref="H20:I20"/>
    <mergeCell ref="J20:K20"/>
    <mergeCell ref="L20:M20"/>
    <mergeCell ref="N20:O20"/>
    <mergeCell ref="P20:Q20"/>
    <mergeCell ref="R20:S20"/>
    <mergeCell ref="T20:U20"/>
    <mergeCell ref="V20:W20"/>
    <mergeCell ref="X20:Y20"/>
  </mergeCells>
  <conditionalFormatting sqref="J43:K44">
    <cfRule type="cellIs" dxfId="481" priority="3" stopIfTrue="1" operator="notEqual">
      <formula>SUM(L43,N43,P43)</formula>
    </cfRule>
  </conditionalFormatting>
  <conditionalFormatting sqref="D22:D39">
    <cfRule type="cellIs" dxfId="480" priority="2" stopIfTrue="1" operator="notEqual">
      <formula>SUM(F22,H22,J22,L22,N22,P22,R22,T22,V22,X22,Z22,AB22,AD22,AF22)</formula>
    </cfRule>
  </conditionalFormatting>
  <conditionalFormatting sqref="E22:E39">
    <cfRule type="cellIs" dxfId="479" priority="1" stopIfTrue="1" operator="notEqual">
      <formula>SUM(G22,I22,K22,M22,O22,Q22,S22,U22,W22,Y22,AA22,AC22,AE22,AG22)</formula>
    </cfRule>
  </conditionalFormatting>
  <conditionalFormatting sqref="A1:XFD1048576">
    <cfRule type="expression" dxfId="478" priority="4">
      <formula>IF(CELL("protect",A1)=0,TRUE,FALSE)</formula>
    </cfRule>
  </conditionalFormatting>
  <dataValidations count="3">
    <dataValidation type="whole" allowBlank="1" showErrorMessage="1" errorTitle="Large Value" error="1. Please Fill Value between 0 to 20 thousands._x000a_2. Only Integral Values (No Floating Points)" prompt="Please Fill Value between 0 to 20 thousands." sqref="X36:AG36 F23:AG23 M44 L43:L44 J43:J44 N43:P44 H24:AG24 J25:AG25 L26:AG26 N29:AG29 P30:AG30 R31:AG31 T32:AG32 V35:AG35">
      <formula1>0</formula1>
      <formula2>20000</formula2>
    </dataValidation>
    <dataValidation type="date" operator="lessThanOrEqual" allowBlank="1" showInputMessage="1" showErrorMessage="1" errorTitle="Invalid Date" error="1.Please Entry Current or Old Date_x000a_2.Invalid Date Format" sqref="AI5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F22:AG22">
      <formula1>0</formula1>
      <formula2>20000</formula2>
    </dataValidation>
  </dataValidations>
  <pageMargins left="0.25" right="0.11" top="0.27" bottom="0.25" header="0.2" footer="0.17"/>
  <pageSetup paperSize="5" orientation="landscape" horizontalDpi="300" verticalDpi="300" r:id="rId1"/>
  <drawing r:id="rId2"/>
  <legacyDrawing r:id="rId3"/>
  <controls>
    <mc:AlternateContent xmlns:mc="http://schemas.openxmlformats.org/markup-compatibility/2006">
      <mc:Choice Requires="x14">
        <control shapeId="25601" r:id="rId4" name="cbo38FormSignPost">
          <controlPr defaultSize="0" autoLine="0" autoPict="0" linkedCell="FormPost_38" listFillRange="FormSignPost_List" r:id="rId5">
            <anchor moveWithCells="1">
              <from>
                <xdr:col>34</xdr:col>
                <xdr:colOff>19050</xdr:colOff>
                <xdr:row>47</xdr:row>
                <xdr:rowOff>171450</xdr:rowOff>
              </from>
              <to>
                <xdr:col>34</xdr:col>
                <xdr:colOff>2000250</xdr:colOff>
                <xdr:row>49</xdr:row>
                <xdr:rowOff>0</xdr:rowOff>
              </to>
            </anchor>
          </controlPr>
        </control>
      </mc:Choice>
      <mc:Fallback>
        <control shapeId="25601" r:id="rId4" name="cbo38FormSignPost"/>
      </mc:Fallback>
    </mc:AlternateContent>
    <mc:AlternateContent xmlns:mc="http://schemas.openxmlformats.org/markup-compatibility/2006">
      <mc:Choice Requires="x14">
        <control shapeId="25602" r:id="rId6" name="cmdPA2_ClearForm">
          <controlPr defaultSize="0" autoLine="0" r:id="rId7">
            <anchor moveWithCells="1">
              <from>
                <xdr:col>21</xdr:col>
                <xdr:colOff>180975</xdr:colOff>
                <xdr:row>9</xdr:row>
                <xdr:rowOff>0</xdr:rowOff>
              </from>
              <to>
                <xdr:col>25</xdr:col>
                <xdr:colOff>9525</xdr:colOff>
                <xdr:row>12</xdr:row>
                <xdr:rowOff>76200</xdr:rowOff>
              </to>
            </anchor>
          </controlPr>
        </control>
      </mc:Choice>
      <mc:Fallback>
        <control shapeId="25602" r:id="rId6" name="cmdPA2_ClearForm"/>
      </mc:Fallback>
    </mc:AlternateContent>
  </control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F5"/>
  <sheetViews>
    <sheetView showGridLines="0" showRowColHeaders="0" workbookViewId="0">
      <selection activeCell="D17" sqref="D17"/>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6459</v>
      </c>
      <c r="B1" s="1" t="s">
        <v>5930</v>
      </c>
      <c r="C1" s="1" t="s">
        <v>6003</v>
      </c>
    </row>
    <row r="2" spans="1:6" x14ac:dyDescent="0.25">
      <c r="A2" t="str">
        <f>"38"  &amp; C2 &amp; AcademicYear_ID&amp; "" &amp; TSIndex_SchoolID</f>
        <v>38072014180018001</v>
      </c>
      <c r="B2" t="str">
        <f>CLEAN(SchoolAY_Info_ID)</f>
        <v>30201411008018001</v>
      </c>
      <c r="C2" s="168" t="s">
        <v>6212</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5"/>
  <dimension ref="A1:K165"/>
  <sheetViews>
    <sheetView showGridLines="0" showRowColHeaders="0" topLeftCell="A4" workbookViewId="0">
      <selection activeCell="D17" sqref="D17"/>
    </sheetView>
  </sheetViews>
  <sheetFormatPr defaultRowHeight="15" x14ac:dyDescent="0.25"/>
  <cols>
    <col min="1" max="1" width="30.85546875" bestFit="1" customWidth="1"/>
    <col min="2" max="2" width="19.28515625" bestFit="1" customWidth="1"/>
    <col min="3" max="3" width="19.28515625" customWidth="1"/>
    <col min="4" max="4" width="18.85546875" bestFit="1" customWidth="1"/>
    <col min="5" max="5" width="22.42578125" bestFit="1" customWidth="1"/>
    <col min="6" max="6" width="22.42578125" style="184" customWidth="1"/>
  </cols>
  <sheetData>
    <row r="1" spans="1:11" s="2" customFormat="1" x14ac:dyDescent="0.25">
      <c r="A1" s="1" t="s">
        <v>6460</v>
      </c>
      <c r="B1" s="1" t="s">
        <v>6459</v>
      </c>
      <c r="C1" s="1" t="s">
        <v>6103</v>
      </c>
      <c r="D1" s="1" t="s">
        <v>6457</v>
      </c>
      <c r="E1" s="1" t="s">
        <v>6322</v>
      </c>
      <c r="F1" s="187" t="s">
        <v>6323</v>
      </c>
    </row>
    <row r="2" spans="1:11" x14ac:dyDescent="0.25">
      <c r="A2" s="171" t="str">
        <f>PA_2_ID &amp; C2 &amp;D2</f>
        <v>380720141800180011201</v>
      </c>
      <c r="B2" s="171" t="str">
        <f>PA_2_ID</f>
        <v>38072014180018001</v>
      </c>
      <c r="C2" s="171" t="str">
        <f>'PA-2'!$G$41</f>
        <v>12</v>
      </c>
      <c r="D2" s="171" t="str">
        <f>'PA-2'!$L$41</f>
        <v>01</v>
      </c>
      <c r="E2" s="313">
        <f>'PA-2'!$L$43</f>
        <v>0</v>
      </c>
      <c r="F2" s="313">
        <f>'PA-2'!$L$44</f>
        <v>0</v>
      </c>
      <c r="H2" s="65"/>
    </row>
    <row r="3" spans="1:11" x14ac:dyDescent="0.25">
      <c r="A3" t="str">
        <f>PA_2_ID &amp; C3 &amp;D3</f>
        <v>380720141800180011202</v>
      </c>
      <c r="B3" t="str">
        <f>PA_2_ID</f>
        <v>38072014180018001</v>
      </c>
      <c r="C3" s="171" t="str">
        <f>'PA-2'!$G$41</f>
        <v>12</v>
      </c>
      <c r="D3" s="312" t="str">
        <f>'PA-2'!$N$41</f>
        <v>02</v>
      </c>
      <c r="E3" s="332">
        <f>'PA-2'!$N$43</f>
        <v>0</v>
      </c>
      <c r="F3" s="332">
        <f>'PA-2'!$N$44</f>
        <v>0</v>
      </c>
    </row>
    <row r="4" spans="1:11" x14ac:dyDescent="0.25">
      <c r="A4" t="str">
        <f>PA_2_ID &amp; C4 &amp;D4</f>
        <v>380720141800180011218</v>
      </c>
      <c r="B4" t="str">
        <f>PA_2_ID</f>
        <v>38072014180018001</v>
      </c>
      <c r="C4" s="171" t="str">
        <f>'PA-2'!$G$41</f>
        <v>12</v>
      </c>
      <c r="D4" s="312" t="str">
        <f>'PA-2'!$P$41</f>
        <v>18</v>
      </c>
      <c r="E4" s="332">
        <f>'PA-2'!$P$43</f>
        <v>0</v>
      </c>
      <c r="F4" s="332">
        <f>'PA-2'!$P$44</f>
        <v>0</v>
      </c>
    </row>
    <row r="5" spans="1:11" x14ac:dyDescent="0.25">
      <c r="A5" s="171" t="str">
        <f t="shared" ref="A5:A36" si="0">PA_2_ID &amp; C5 &amp;D5</f>
        <v>380720141800180010103</v>
      </c>
      <c r="B5" s="171" t="str">
        <f t="shared" ref="B5:B68" si="1">PA_2_ID</f>
        <v>38072014180018001</v>
      </c>
      <c r="C5" s="171" t="str">
        <f>'PA-2'!$B$22</f>
        <v>01</v>
      </c>
      <c r="D5" s="171" t="str">
        <f>'PA-2'!$F$20</f>
        <v>03</v>
      </c>
      <c r="E5" s="313">
        <f>'PA-2'!$F$22</f>
        <v>0</v>
      </c>
      <c r="F5" s="313">
        <f>'PA-2'!$G$22</f>
        <v>0</v>
      </c>
      <c r="H5" s="65"/>
    </row>
    <row r="6" spans="1:11" x14ac:dyDescent="0.25">
      <c r="A6" t="str">
        <f t="shared" si="0"/>
        <v>380720141800180010104</v>
      </c>
      <c r="B6" t="str">
        <f t="shared" si="1"/>
        <v>38072014180018001</v>
      </c>
      <c r="C6" s="132" t="str">
        <f>'PA-2'!$B$22</f>
        <v>01</v>
      </c>
      <c r="D6" s="312" t="str">
        <f>'PA-2'!$H$20</f>
        <v>04</v>
      </c>
      <c r="E6" s="311">
        <f>'PA-2'!$H$22</f>
        <v>0</v>
      </c>
      <c r="F6" s="184">
        <f>'PA-2'!$I$22</f>
        <v>0</v>
      </c>
    </row>
    <row r="7" spans="1:11" x14ac:dyDescent="0.25">
      <c r="A7" t="str">
        <f t="shared" si="0"/>
        <v>380720141800180010105</v>
      </c>
      <c r="B7" t="str">
        <f t="shared" si="1"/>
        <v>38072014180018001</v>
      </c>
      <c r="C7" s="132" t="str">
        <f>'PA-2'!$B$22</f>
        <v>01</v>
      </c>
      <c r="D7" s="312" t="str">
        <f>'PA-2'!$J$20</f>
        <v>05</v>
      </c>
      <c r="E7" s="311">
        <f>'PA-2'!$J$22</f>
        <v>0</v>
      </c>
      <c r="F7" s="184">
        <f>'PA-2'!$K$22</f>
        <v>0</v>
      </c>
    </row>
    <row r="8" spans="1:11" x14ac:dyDescent="0.25">
      <c r="A8" t="str">
        <f t="shared" si="0"/>
        <v>380720141800180010106</v>
      </c>
      <c r="B8" t="str">
        <f t="shared" si="1"/>
        <v>38072014180018001</v>
      </c>
      <c r="C8" s="132" t="str">
        <f>'PA-2'!$B$22</f>
        <v>01</v>
      </c>
      <c r="D8" s="312" t="str">
        <f>'PA-2'!$L$20</f>
        <v>06</v>
      </c>
      <c r="E8" s="311">
        <f>'PA-2'!$L$22</f>
        <v>0</v>
      </c>
      <c r="F8" s="184">
        <f>'PA-2'!$M$22</f>
        <v>0</v>
      </c>
    </row>
    <row r="9" spans="1:11" x14ac:dyDescent="0.25">
      <c r="A9" t="str">
        <f t="shared" si="0"/>
        <v>380720141800180010107</v>
      </c>
      <c r="B9" t="str">
        <f t="shared" si="1"/>
        <v>38072014180018001</v>
      </c>
      <c r="C9" s="132" t="str">
        <f>'PA-2'!$B$22</f>
        <v>01</v>
      </c>
      <c r="D9" s="312" t="str">
        <f>'PA-2'!$N$20</f>
        <v>07</v>
      </c>
      <c r="E9" s="311">
        <f>'PA-2'!$N$22</f>
        <v>0</v>
      </c>
      <c r="F9" s="184">
        <f>'PA-2'!$O$22</f>
        <v>0</v>
      </c>
      <c r="K9" s="65"/>
    </row>
    <row r="10" spans="1:11" x14ac:dyDescent="0.25">
      <c r="A10" t="str">
        <f t="shared" si="0"/>
        <v>380720141800180010108</v>
      </c>
      <c r="B10" t="str">
        <f t="shared" si="1"/>
        <v>38072014180018001</v>
      </c>
      <c r="C10" s="132" t="str">
        <f>'PA-2'!$B$22</f>
        <v>01</v>
      </c>
      <c r="D10" s="312" t="str">
        <f>'PA-2'!$P$20</f>
        <v>08</v>
      </c>
      <c r="E10" s="311">
        <f>'PA-2'!$P$22</f>
        <v>0</v>
      </c>
      <c r="F10" s="184">
        <f>'PA-2'!$Q$22</f>
        <v>0</v>
      </c>
    </row>
    <row r="11" spans="1:11" x14ac:dyDescent="0.25">
      <c r="A11" t="str">
        <f t="shared" si="0"/>
        <v>380720141800180010109</v>
      </c>
      <c r="B11" t="str">
        <f t="shared" si="1"/>
        <v>38072014180018001</v>
      </c>
      <c r="C11" s="132" t="str">
        <f>'PA-2'!$B$22</f>
        <v>01</v>
      </c>
      <c r="D11" s="312" t="str">
        <f>'PA-2'!$R$20</f>
        <v>09</v>
      </c>
      <c r="E11" s="311">
        <f>'PA-2'!$R$22</f>
        <v>0</v>
      </c>
      <c r="F11" s="184">
        <f>'PA-2'!$S$22</f>
        <v>0</v>
      </c>
    </row>
    <row r="12" spans="1:11" x14ac:dyDescent="0.25">
      <c r="A12" t="str">
        <f t="shared" si="0"/>
        <v>380720141800180010110</v>
      </c>
      <c r="B12" t="str">
        <f t="shared" si="1"/>
        <v>38072014180018001</v>
      </c>
      <c r="C12" s="132" t="str">
        <f>'PA-2'!$B$22</f>
        <v>01</v>
      </c>
      <c r="D12" s="312" t="str">
        <f>'PA-2'!$T$20</f>
        <v>10</v>
      </c>
      <c r="E12" s="311">
        <f>'PA-2'!$T$22</f>
        <v>0</v>
      </c>
      <c r="F12" s="184">
        <f>'PA-2'!$U$22</f>
        <v>0</v>
      </c>
    </row>
    <row r="13" spans="1:11" x14ac:dyDescent="0.25">
      <c r="A13" t="str">
        <f t="shared" si="0"/>
        <v>380720141800180010111</v>
      </c>
      <c r="B13" t="str">
        <f t="shared" si="1"/>
        <v>38072014180018001</v>
      </c>
      <c r="C13" s="132" t="str">
        <f>'PA-2'!$B$22</f>
        <v>01</v>
      </c>
      <c r="D13" s="312" t="str">
        <f>'PA-2'!$V$20</f>
        <v>11</v>
      </c>
      <c r="E13" s="311">
        <f>'PA-2'!$V$22</f>
        <v>0</v>
      </c>
      <c r="F13" s="184">
        <f>'PA-2'!$W$22</f>
        <v>0</v>
      </c>
    </row>
    <row r="14" spans="1:11" x14ac:dyDescent="0.25">
      <c r="A14" t="str">
        <f t="shared" si="0"/>
        <v>380720141800180010112</v>
      </c>
      <c r="B14" t="str">
        <f t="shared" si="1"/>
        <v>38072014180018001</v>
      </c>
      <c r="C14" s="132" t="str">
        <f>'PA-2'!$B$22</f>
        <v>01</v>
      </c>
      <c r="D14" s="312" t="str">
        <f>'PA-2'!$X$20</f>
        <v>12</v>
      </c>
      <c r="E14" s="311">
        <f>'PA-2'!$X$22</f>
        <v>0</v>
      </c>
      <c r="F14" s="184">
        <f>'PA-2'!$Y$22</f>
        <v>0</v>
      </c>
    </row>
    <row r="15" spans="1:11" x14ac:dyDescent="0.25">
      <c r="A15" t="str">
        <f t="shared" si="0"/>
        <v>380720141800180010113</v>
      </c>
      <c r="B15" t="str">
        <f t="shared" si="1"/>
        <v>38072014180018001</v>
      </c>
      <c r="C15" s="132" t="str">
        <f>'PA-2'!$B$22</f>
        <v>01</v>
      </c>
      <c r="D15" s="312" t="str">
        <f>'PA-2'!$Z$20</f>
        <v>13</v>
      </c>
      <c r="E15" s="311">
        <f>'PA-2'!$Z$22</f>
        <v>0</v>
      </c>
      <c r="F15" s="184">
        <f>'PA-2'!$AA$22</f>
        <v>0</v>
      </c>
    </row>
    <row r="16" spans="1:11" x14ac:dyDescent="0.25">
      <c r="A16" t="str">
        <f t="shared" si="0"/>
        <v>380720141800180010114</v>
      </c>
      <c r="B16" t="str">
        <f t="shared" si="1"/>
        <v>38072014180018001</v>
      </c>
      <c r="C16" s="132" t="str">
        <f>'PA-2'!$B$22</f>
        <v>01</v>
      </c>
      <c r="D16" s="312" t="str">
        <f>'PA-2'!$AB$20</f>
        <v>14</v>
      </c>
      <c r="E16" s="311">
        <f>'PA-2'!$AB$22</f>
        <v>0</v>
      </c>
      <c r="F16" s="184">
        <f>'PA-2'!$AC$22</f>
        <v>0</v>
      </c>
    </row>
    <row r="17" spans="1:6" x14ac:dyDescent="0.25">
      <c r="A17" t="str">
        <f t="shared" si="0"/>
        <v>380720141800180010115</v>
      </c>
      <c r="B17" t="str">
        <f t="shared" si="1"/>
        <v>38072014180018001</v>
      </c>
      <c r="C17" s="132" t="str">
        <f>'PA-2'!$B$22</f>
        <v>01</v>
      </c>
      <c r="D17" s="312" t="str">
        <f>'PA-2'!$AD$20</f>
        <v>15</v>
      </c>
      <c r="E17" s="311">
        <f>'PA-2'!$AD$22</f>
        <v>0</v>
      </c>
      <c r="F17" s="184">
        <f>'PA-2'!$AE$22</f>
        <v>0</v>
      </c>
    </row>
    <row r="18" spans="1:6" x14ac:dyDescent="0.25">
      <c r="A18" t="str">
        <f t="shared" si="0"/>
        <v>380720141800180010116</v>
      </c>
      <c r="B18" t="str">
        <f t="shared" si="1"/>
        <v>38072014180018001</v>
      </c>
      <c r="C18" s="132" t="str">
        <f>'PA-2'!$B$22</f>
        <v>01</v>
      </c>
      <c r="D18" s="312" t="str">
        <f>'PA-2'!$AF$20</f>
        <v>16</v>
      </c>
      <c r="E18" s="311">
        <f>'PA-2'!$AF$22</f>
        <v>0</v>
      </c>
      <c r="F18" s="184">
        <f>'PA-2'!$AG$22</f>
        <v>0</v>
      </c>
    </row>
    <row r="19" spans="1:6" x14ac:dyDescent="0.25">
      <c r="A19" s="171" t="str">
        <f t="shared" si="0"/>
        <v>380720141800180010203</v>
      </c>
      <c r="B19" s="171" t="str">
        <f t="shared" si="1"/>
        <v>38072014180018001</v>
      </c>
      <c r="C19" s="171" t="str">
        <f>'PA-2'!$B$23</f>
        <v>02</v>
      </c>
      <c r="D19" s="171" t="str">
        <f>'PA-2'!$F$20</f>
        <v>03</v>
      </c>
      <c r="E19" s="313">
        <f>'PA-2'!$F$23</f>
        <v>0</v>
      </c>
      <c r="F19" s="313">
        <f>'PA-2'!$G$23</f>
        <v>0</v>
      </c>
    </row>
    <row r="20" spans="1:6" x14ac:dyDescent="0.25">
      <c r="A20" t="str">
        <f t="shared" si="0"/>
        <v>380720141800180010204</v>
      </c>
      <c r="B20" t="str">
        <f t="shared" si="1"/>
        <v>38072014180018001</v>
      </c>
      <c r="C20" s="132" t="str">
        <f>'PA-2'!$B$23</f>
        <v>02</v>
      </c>
      <c r="D20" s="312" t="str">
        <f>'PA-2'!$H$20</f>
        <v>04</v>
      </c>
      <c r="E20" s="311">
        <f>'PA-2'!$H$23</f>
        <v>0</v>
      </c>
      <c r="F20" s="184">
        <f>'PA-2'!$I$23</f>
        <v>0</v>
      </c>
    </row>
    <row r="21" spans="1:6" x14ac:dyDescent="0.25">
      <c r="A21" t="str">
        <f t="shared" si="0"/>
        <v>380720141800180010205</v>
      </c>
      <c r="B21" t="str">
        <f t="shared" si="1"/>
        <v>38072014180018001</v>
      </c>
      <c r="C21" s="132" t="str">
        <f>'PA-2'!$B$23</f>
        <v>02</v>
      </c>
      <c r="D21" s="312" t="str">
        <f>'PA-2'!$J$20</f>
        <v>05</v>
      </c>
      <c r="E21" s="311">
        <f>'PA-2'!$J$23</f>
        <v>0</v>
      </c>
      <c r="F21" s="184">
        <f>'PA-2'!$K$23</f>
        <v>0</v>
      </c>
    </row>
    <row r="22" spans="1:6" x14ac:dyDescent="0.25">
      <c r="A22" t="str">
        <f t="shared" si="0"/>
        <v>380720141800180010206</v>
      </c>
      <c r="B22" t="str">
        <f t="shared" si="1"/>
        <v>38072014180018001</v>
      </c>
      <c r="C22" s="132" t="str">
        <f>'PA-2'!$B$23</f>
        <v>02</v>
      </c>
      <c r="D22" s="312" t="str">
        <f>'PA-2'!$L$20</f>
        <v>06</v>
      </c>
      <c r="E22" s="311">
        <f>'PA-2'!$L$23</f>
        <v>0</v>
      </c>
      <c r="F22" s="184">
        <f>'PA-2'!$M$23</f>
        <v>0</v>
      </c>
    </row>
    <row r="23" spans="1:6" x14ac:dyDescent="0.25">
      <c r="A23" t="str">
        <f t="shared" si="0"/>
        <v>380720141800180010207</v>
      </c>
      <c r="B23" t="str">
        <f t="shared" si="1"/>
        <v>38072014180018001</v>
      </c>
      <c r="C23" s="132" t="str">
        <f>'PA-2'!$B$23</f>
        <v>02</v>
      </c>
      <c r="D23" s="312" t="str">
        <f>'PA-2'!$N$20</f>
        <v>07</v>
      </c>
      <c r="E23" s="311">
        <f>'PA-2'!$N$23</f>
        <v>0</v>
      </c>
      <c r="F23" s="184">
        <f>'PA-2'!$O$23</f>
        <v>0</v>
      </c>
    </row>
    <row r="24" spans="1:6" x14ac:dyDescent="0.25">
      <c r="A24" t="str">
        <f t="shared" si="0"/>
        <v>380720141800180010208</v>
      </c>
      <c r="B24" t="str">
        <f t="shared" si="1"/>
        <v>38072014180018001</v>
      </c>
      <c r="C24" s="132" t="str">
        <f>'PA-2'!$B$23</f>
        <v>02</v>
      </c>
      <c r="D24" s="312" t="str">
        <f>'PA-2'!$P$20</f>
        <v>08</v>
      </c>
      <c r="E24" s="311">
        <f>'PA-2'!$P$23</f>
        <v>0</v>
      </c>
      <c r="F24" s="184">
        <f>'PA-2'!$Q$23</f>
        <v>0</v>
      </c>
    </row>
    <row r="25" spans="1:6" x14ac:dyDescent="0.25">
      <c r="A25" t="str">
        <f t="shared" si="0"/>
        <v>380720141800180010209</v>
      </c>
      <c r="B25" t="str">
        <f t="shared" si="1"/>
        <v>38072014180018001</v>
      </c>
      <c r="C25" s="132" t="str">
        <f>'PA-2'!$B$23</f>
        <v>02</v>
      </c>
      <c r="D25" s="312" t="str">
        <f>'PA-2'!$R$20</f>
        <v>09</v>
      </c>
      <c r="E25" s="311">
        <f>'PA-2'!$R$23</f>
        <v>0</v>
      </c>
      <c r="F25" s="184">
        <f>'PA-2'!$S$23</f>
        <v>0</v>
      </c>
    </row>
    <row r="26" spans="1:6" x14ac:dyDescent="0.25">
      <c r="A26" t="str">
        <f t="shared" si="0"/>
        <v>380720141800180010210</v>
      </c>
      <c r="B26" t="str">
        <f t="shared" si="1"/>
        <v>38072014180018001</v>
      </c>
      <c r="C26" s="132" t="str">
        <f>'PA-2'!$B$23</f>
        <v>02</v>
      </c>
      <c r="D26" s="312" t="str">
        <f>'PA-2'!$T$20</f>
        <v>10</v>
      </c>
      <c r="E26" s="311">
        <f>'PA-2'!$T$23</f>
        <v>0</v>
      </c>
      <c r="F26" s="184">
        <f>'PA-2'!$U$23</f>
        <v>0</v>
      </c>
    </row>
    <row r="27" spans="1:6" x14ac:dyDescent="0.25">
      <c r="A27" t="str">
        <f t="shared" si="0"/>
        <v>380720141800180010211</v>
      </c>
      <c r="B27" t="str">
        <f t="shared" si="1"/>
        <v>38072014180018001</v>
      </c>
      <c r="C27" s="132" t="str">
        <f>'PA-2'!$B$23</f>
        <v>02</v>
      </c>
      <c r="D27" s="312" t="str">
        <f>'PA-2'!$V$20</f>
        <v>11</v>
      </c>
      <c r="E27" s="311">
        <f>'PA-2'!$V$23</f>
        <v>0</v>
      </c>
      <c r="F27" s="184">
        <f>'PA-2'!$W$23</f>
        <v>0</v>
      </c>
    </row>
    <row r="28" spans="1:6" x14ac:dyDescent="0.25">
      <c r="A28" t="str">
        <f t="shared" si="0"/>
        <v>380720141800180010212</v>
      </c>
      <c r="B28" t="str">
        <f t="shared" si="1"/>
        <v>38072014180018001</v>
      </c>
      <c r="C28" s="132" t="str">
        <f>'PA-2'!$B$23</f>
        <v>02</v>
      </c>
      <c r="D28" s="312" t="str">
        <f>'PA-2'!$X$20</f>
        <v>12</v>
      </c>
      <c r="E28" s="311">
        <f>'PA-2'!$X$23</f>
        <v>0</v>
      </c>
      <c r="F28" s="184">
        <f>'PA-2'!$Y$23</f>
        <v>0</v>
      </c>
    </row>
    <row r="29" spans="1:6" x14ac:dyDescent="0.25">
      <c r="A29" t="str">
        <f t="shared" si="0"/>
        <v>380720141800180010213</v>
      </c>
      <c r="B29" t="str">
        <f t="shared" si="1"/>
        <v>38072014180018001</v>
      </c>
      <c r="C29" s="132" t="str">
        <f>'PA-2'!$B$23</f>
        <v>02</v>
      </c>
      <c r="D29" s="312" t="str">
        <f>'PA-2'!$Z$20</f>
        <v>13</v>
      </c>
      <c r="E29" s="311">
        <f>'PA-2'!$Z$23</f>
        <v>0</v>
      </c>
      <c r="F29" s="184">
        <f>'PA-2'!$AA$23</f>
        <v>0</v>
      </c>
    </row>
    <row r="30" spans="1:6" x14ac:dyDescent="0.25">
      <c r="A30" t="str">
        <f t="shared" si="0"/>
        <v>380720141800180010214</v>
      </c>
      <c r="B30" t="str">
        <f t="shared" si="1"/>
        <v>38072014180018001</v>
      </c>
      <c r="C30" s="132" t="str">
        <f>'PA-2'!$B$23</f>
        <v>02</v>
      </c>
      <c r="D30" s="312" t="str">
        <f>'PA-2'!$AB$20</f>
        <v>14</v>
      </c>
      <c r="E30" s="311">
        <f>'PA-2'!$AB$23</f>
        <v>0</v>
      </c>
      <c r="F30" s="184">
        <f>'PA-2'!$AC$23</f>
        <v>0</v>
      </c>
    </row>
    <row r="31" spans="1:6" x14ac:dyDescent="0.25">
      <c r="A31" t="str">
        <f t="shared" si="0"/>
        <v>380720141800180010215</v>
      </c>
      <c r="B31" t="str">
        <f t="shared" si="1"/>
        <v>38072014180018001</v>
      </c>
      <c r="C31" s="132" t="str">
        <f>'PA-2'!$B$23</f>
        <v>02</v>
      </c>
      <c r="D31" s="312" t="str">
        <f>'PA-2'!$AD$20</f>
        <v>15</v>
      </c>
      <c r="E31" s="311">
        <f>'PA-2'!$AD$23</f>
        <v>0</v>
      </c>
      <c r="F31" s="184">
        <f>'PA-2'!$AE$23</f>
        <v>0</v>
      </c>
    </row>
    <row r="32" spans="1:6" x14ac:dyDescent="0.25">
      <c r="A32" t="str">
        <f t="shared" si="0"/>
        <v>380720141800180010216</v>
      </c>
      <c r="B32" t="str">
        <f t="shared" si="1"/>
        <v>38072014180018001</v>
      </c>
      <c r="C32" s="132" t="str">
        <f>'PA-2'!$B$23</f>
        <v>02</v>
      </c>
      <c r="D32" s="312" t="str">
        <f>'PA-2'!$AF$20</f>
        <v>16</v>
      </c>
      <c r="E32" s="311">
        <f>'PA-2'!$AF$23</f>
        <v>0</v>
      </c>
      <c r="F32" s="184">
        <f>'PA-2'!$AG$23</f>
        <v>0</v>
      </c>
    </row>
    <row r="33" spans="1:6" x14ac:dyDescent="0.25">
      <c r="A33" s="171" t="str">
        <f t="shared" si="0"/>
        <v>380720141800180010303</v>
      </c>
      <c r="B33" s="171" t="str">
        <f t="shared" si="1"/>
        <v>38072014180018001</v>
      </c>
      <c r="C33" s="171" t="str">
        <f>'PA-2'!$B$24</f>
        <v>03</v>
      </c>
      <c r="D33" s="171" t="str">
        <f>'PA-2'!$F$20</f>
        <v>03</v>
      </c>
      <c r="E33" s="313">
        <f>'PA-2'!$F$24</f>
        <v>0</v>
      </c>
      <c r="F33" s="313">
        <f>'PA-2'!$G$24</f>
        <v>0</v>
      </c>
    </row>
    <row r="34" spans="1:6" x14ac:dyDescent="0.25">
      <c r="A34" t="str">
        <f t="shared" si="0"/>
        <v>380720141800180010304</v>
      </c>
      <c r="B34" t="str">
        <f t="shared" si="1"/>
        <v>38072014180018001</v>
      </c>
      <c r="C34" s="132" t="str">
        <f>'PA-2'!$B$24</f>
        <v>03</v>
      </c>
      <c r="D34" s="312" t="str">
        <f>'PA-2'!$H$20</f>
        <v>04</v>
      </c>
      <c r="E34" s="311">
        <f>'PA-2'!$H$24</f>
        <v>0</v>
      </c>
      <c r="F34" s="184">
        <f>'PA-2'!$I$24</f>
        <v>0</v>
      </c>
    </row>
    <row r="35" spans="1:6" x14ac:dyDescent="0.25">
      <c r="A35" t="str">
        <f t="shared" si="0"/>
        <v>380720141800180010305</v>
      </c>
      <c r="B35" t="str">
        <f t="shared" si="1"/>
        <v>38072014180018001</v>
      </c>
      <c r="C35" s="132" t="str">
        <f>'PA-2'!$B$24</f>
        <v>03</v>
      </c>
      <c r="D35" s="312" t="str">
        <f>'PA-2'!$J$20</f>
        <v>05</v>
      </c>
      <c r="E35" s="311">
        <f>'PA-2'!$J$24</f>
        <v>0</v>
      </c>
      <c r="F35" s="184">
        <f>'PA-2'!$K$24</f>
        <v>0</v>
      </c>
    </row>
    <row r="36" spans="1:6" x14ac:dyDescent="0.25">
      <c r="A36" t="str">
        <f t="shared" si="0"/>
        <v>380720141800180010306</v>
      </c>
      <c r="B36" t="str">
        <f t="shared" si="1"/>
        <v>38072014180018001</v>
      </c>
      <c r="C36" s="132" t="str">
        <f>'PA-2'!$B$24</f>
        <v>03</v>
      </c>
      <c r="D36" s="312" t="str">
        <f>'PA-2'!$L$20</f>
        <v>06</v>
      </c>
      <c r="E36" s="311">
        <f>'PA-2'!$L$24</f>
        <v>0</v>
      </c>
      <c r="F36" s="184">
        <f>'PA-2'!$M$24</f>
        <v>0</v>
      </c>
    </row>
    <row r="37" spans="1:6" x14ac:dyDescent="0.25">
      <c r="A37" t="str">
        <f t="shared" ref="A37:A68" si="2">PA_2_ID &amp; C37 &amp;D37</f>
        <v>380720141800180010307</v>
      </c>
      <c r="B37" t="str">
        <f t="shared" si="1"/>
        <v>38072014180018001</v>
      </c>
      <c r="C37" s="132" t="str">
        <f>'PA-2'!$B$24</f>
        <v>03</v>
      </c>
      <c r="D37" s="312" t="str">
        <f>'PA-2'!$N$20</f>
        <v>07</v>
      </c>
      <c r="E37" s="311">
        <f>'PA-2'!$N$24</f>
        <v>0</v>
      </c>
      <c r="F37" s="184">
        <f>'PA-2'!$O$24</f>
        <v>0</v>
      </c>
    </row>
    <row r="38" spans="1:6" x14ac:dyDescent="0.25">
      <c r="A38" t="str">
        <f t="shared" si="2"/>
        <v>380720141800180010308</v>
      </c>
      <c r="B38" t="str">
        <f t="shared" si="1"/>
        <v>38072014180018001</v>
      </c>
      <c r="C38" s="132" t="str">
        <f>'PA-2'!$B$24</f>
        <v>03</v>
      </c>
      <c r="D38" s="312" t="str">
        <f>'PA-2'!$P$20</f>
        <v>08</v>
      </c>
      <c r="E38" s="311">
        <f>'PA-2'!$P$24</f>
        <v>0</v>
      </c>
      <c r="F38" s="184">
        <f>'PA-2'!$Q$24</f>
        <v>0</v>
      </c>
    </row>
    <row r="39" spans="1:6" x14ac:dyDescent="0.25">
      <c r="A39" t="str">
        <f t="shared" si="2"/>
        <v>380720141800180010309</v>
      </c>
      <c r="B39" t="str">
        <f t="shared" si="1"/>
        <v>38072014180018001</v>
      </c>
      <c r="C39" s="132" t="str">
        <f>'PA-2'!$B$24</f>
        <v>03</v>
      </c>
      <c r="D39" s="312" t="str">
        <f>'PA-2'!$R$20</f>
        <v>09</v>
      </c>
      <c r="E39" s="311">
        <f>'PA-2'!$R$24</f>
        <v>0</v>
      </c>
      <c r="F39" s="184">
        <f>'PA-2'!$S$24</f>
        <v>0</v>
      </c>
    </row>
    <row r="40" spans="1:6" x14ac:dyDescent="0.25">
      <c r="A40" t="str">
        <f t="shared" si="2"/>
        <v>380720141800180010310</v>
      </c>
      <c r="B40" t="str">
        <f t="shared" si="1"/>
        <v>38072014180018001</v>
      </c>
      <c r="C40" s="132" t="str">
        <f>'PA-2'!$B$24</f>
        <v>03</v>
      </c>
      <c r="D40" s="312" t="str">
        <f>'PA-2'!$T$20</f>
        <v>10</v>
      </c>
      <c r="E40" s="311">
        <f>'PA-2'!$T$24</f>
        <v>0</v>
      </c>
      <c r="F40" s="184">
        <f>'PA-2'!$U$24</f>
        <v>0</v>
      </c>
    </row>
    <row r="41" spans="1:6" x14ac:dyDescent="0.25">
      <c r="A41" t="str">
        <f t="shared" si="2"/>
        <v>380720141800180010311</v>
      </c>
      <c r="B41" t="str">
        <f t="shared" si="1"/>
        <v>38072014180018001</v>
      </c>
      <c r="C41" s="132" t="str">
        <f>'PA-2'!$B$24</f>
        <v>03</v>
      </c>
      <c r="D41" s="312" t="str">
        <f>'PA-2'!$V$20</f>
        <v>11</v>
      </c>
      <c r="E41" s="311">
        <f>'PA-2'!$V$24</f>
        <v>0</v>
      </c>
      <c r="F41" s="184">
        <f>'PA-2'!$W$24</f>
        <v>0</v>
      </c>
    </row>
    <row r="42" spans="1:6" x14ac:dyDescent="0.25">
      <c r="A42" t="str">
        <f t="shared" si="2"/>
        <v>380720141800180010312</v>
      </c>
      <c r="B42" t="str">
        <f t="shared" si="1"/>
        <v>38072014180018001</v>
      </c>
      <c r="C42" s="132" t="str">
        <f>'PA-2'!$B$24</f>
        <v>03</v>
      </c>
      <c r="D42" s="312" t="str">
        <f>'PA-2'!$X$20</f>
        <v>12</v>
      </c>
      <c r="E42" s="311">
        <f>'PA-2'!$X$24</f>
        <v>0</v>
      </c>
      <c r="F42" s="184">
        <f>'PA-2'!$Y$24</f>
        <v>0</v>
      </c>
    </row>
    <row r="43" spans="1:6" x14ac:dyDescent="0.25">
      <c r="A43" t="str">
        <f t="shared" si="2"/>
        <v>380720141800180010313</v>
      </c>
      <c r="B43" t="str">
        <f t="shared" si="1"/>
        <v>38072014180018001</v>
      </c>
      <c r="C43" s="132" t="str">
        <f>'PA-2'!$B$24</f>
        <v>03</v>
      </c>
      <c r="D43" s="312" t="str">
        <f>'PA-2'!$Z$20</f>
        <v>13</v>
      </c>
      <c r="E43" s="311">
        <f>'PA-2'!$Z$24</f>
        <v>0</v>
      </c>
      <c r="F43" s="184">
        <f>'PA-2'!$AA$24</f>
        <v>0</v>
      </c>
    </row>
    <row r="44" spans="1:6" x14ac:dyDescent="0.25">
      <c r="A44" t="str">
        <f t="shared" si="2"/>
        <v>380720141800180010314</v>
      </c>
      <c r="B44" t="str">
        <f t="shared" si="1"/>
        <v>38072014180018001</v>
      </c>
      <c r="C44" s="132" t="str">
        <f>'PA-2'!$B$24</f>
        <v>03</v>
      </c>
      <c r="D44" s="312" t="str">
        <f>'PA-2'!$AB$20</f>
        <v>14</v>
      </c>
      <c r="E44" s="311">
        <f>'PA-2'!$AB$24</f>
        <v>0</v>
      </c>
      <c r="F44" s="184">
        <f>'PA-2'!$AC$24</f>
        <v>0</v>
      </c>
    </row>
    <row r="45" spans="1:6" x14ac:dyDescent="0.25">
      <c r="A45" t="str">
        <f t="shared" si="2"/>
        <v>380720141800180010315</v>
      </c>
      <c r="B45" t="str">
        <f t="shared" si="1"/>
        <v>38072014180018001</v>
      </c>
      <c r="C45" s="132" t="str">
        <f>'PA-2'!$B$24</f>
        <v>03</v>
      </c>
      <c r="D45" s="312" t="str">
        <f>'PA-2'!$AD$20</f>
        <v>15</v>
      </c>
      <c r="E45" s="311">
        <f>'PA-2'!$AD$24</f>
        <v>0</v>
      </c>
      <c r="F45" s="184">
        <f>'PA-2'!$AE$24</f>
        <v>0</v>
      </c>
    </row>
    <row r="46" spans="1:6" x14ac:dyDescent="0.25">
      <c r="A46" s="132" t="str">
        <f t="shared" si="2"/>
        <v>380720141800180010316</v>
      </c>
      <c r="B46" s="132" t="str">
        <f t="shared" si="1"/>
        <v>38072014180018001</v>
      </c>
      <c r="C46" s="132" t="str">
        <f>'PA-2'!$B$24</f>
        <v>03</v>
      </c>
      <c r="D46" s="132" t="str">
        <f>'PA-2'!$AF$20</f>
        <v>16</v>
      </c>
      <c r="E46" s="311">
        <f>'PA-2'!$AF$24</f>
        <v>0</v>
      </c>
      <c r="F46" s="184">
        <f>'PA-2'!$AG$24</f>
        <v>0</v>
      </c>
    </row>
    <row r="47" spans="1:6" x14ac:dyDescent="0.25">
      <c r="A47" s="171" t="str">
        <f t="shared" si="2"/>
        <v>380720141800180010403</v>
      </c>
      <c r="B47" s="171" t="str">
        <f t="shared" si="1"/>
        <v>38072014180018001</v>
      </c>
      <c r="C47" s="171" t="str">
        <f>'PA-2'!$B$25</f>
        <v>04</v>
      </c>
      <c r="D47" s="171" t="str">
        <f>'PA-2'!$F$20</f>
        <v>03</v>
      </c>
      <c r="E47" s="313">
        <f>'PA-2'!$F$25</f>
        <v>0</v>
      </c>
      <c r="F47" s="313">
        <f>'PA-2'!$G$25</f>
        <v>0</v>
      </c>
    </row>
    <row r="48" spans="1:6" x14ac:dyDescent="0.25">
      <c r="A48" t="str">
        <f t="shared" si="2"/>
        <v>380720141800180010404</v>
      </c>
      <c r="B48" t="str">
        <f t="shared" si="1"/>
        <v>38072014180018001</v>
      </c>
      <c r="C48" s="132" t="str">
        <f>'PA-2'!$B$25</f>
        <v>04</v>
      </c>
      <c r="D48" s="312" t="str">
        <f>'PA-2'!$H$20</f>
        <v>04</v>
      </c>
      <c r="E48" s="311">
        <f>'PA-2'!$H$25</f>
        <v>0</v>
      </c>
      <c r="F48" s="184">
        <f>'PA-2'!$I$25</f>
        <v>0</v>
      </c>
    </row>
    <row r="49" spans="1:6" x14ac:dyDescent="0.25">
      <c r="A49" t="str">
        <f t="shared" si="2"/>
        <v>380720141800180010405</v>
      </c>
      <c r="B49" t="str">
        <f t="shared" si="1"/>
        <v>38072014180018001</v>
      </c>
      <c r="C49" s="132" t="str">
        <f>'PA-2'!$B$25</f>
        <v>04</v>
      </c>
      <c r="D49" s="312" t="str">
        <f>'PA-2'!$J$20</f>
        <v>05</v>
      </c>
      <c r="E49" s="311">
        <f>'PA-2'!$J$25</f>
        <v>0</v>
      </c>
      <c r="F49" s="184">
        <f>'PA-2'!$K$25</f>
        <v>0</v>
      </c>
    </row>
    <row r="50" spans="1:6" x14ac:dyDescent="0.25">
      <c r="A50" t="str">
        <f t="shared" si="2"/>
        <v>380720141800180010406</v>
      </c>
      <c r="B50" t="str">
        <f t="shared" si="1"/>
        <v>38072014180018001</v>
      </c>
      <c r="C50" s="132" t="str">
        <f>'PA-2'!$B$25</f>
        <v>04</v>
      </c>
      <c r="D50" s="312" t="str">
        <f>'PA-2'!$L$20</f>
        <v>06</v>
      </c>
      <c r="E50" s="311">
        <f>'PA-2'!$L$25</f>
        <v>0</v>
      </c>
      <c r="F50" s="184">
        <f>'PA-2'!$M$25</f>
        <v>0</v>
      </c>
    </row>
    <row r="51" spans="1:6" x14ac:dyDescent="0.25">
      <c r="A51" t="str">
        <f t="shared" si="2"/>
        <v>380720141800180010407</v>
      </c>
      <c r="B51" t="str">
        <f t="shared" si="1"/>
        <v>38072014180018001</v>
      </c>
      <c r="C51" s="132" t="str">
        <f>'PA-2'!$B$25</f>
        <v>04</v>
      </c>
      <c r="D51" s="312" t="str">
        <f>'PA-2'!$N$20</f>
        <v>07</v>
      </c>
      <c r="E51" s="311">
        <f>'PA-2'!$N$25</f>
        <v>0</v>
      </c>
      <c r="F51" s="184">
        <f>'PA-2'!$O$25</f>
        <v>0</v>
      </c>
    </row>
    <row r="52" spans="1:6" x14ac:dyDescent="0.25">
      <c r="A52" t="str">
        <f t="shared" si="2"/>
        <v>380720141800180010408</v>
      </c>
      <c r="B52" t="str">
        <f t="shared" si="1"/>
        <v>38072014180018001</v>
      </c>
      <c r="C52" s="132" t="str">
        <f>'PA-2'!$B$25</f>
        <v>04</v>
      </c>
      <c r="D52" s="312" t="str">
        <f>'PA-2'!$P$20</f>
        <v>08</v>
      </c>
      <c r="E52" s="311">
        <f>'PA-2'!$P$25</f>
        <v>0</v>
      </c>
      <c r="F52" s="184">
        <f>'PA-2'!$Q$25</f>
        <v>0</v>
      </c>
    </row>
    <row r="53" spans="1:6" x14ac:dyDescent="0.25">
      <c r="A53" t="str">
        <f t="shared" si="2"/>
        <v>380720141800180010409</v>
      </c>
      <c r="B53" t="str">
        <f t="shared" si="1"/>
        <v>38072014180018001</v>
      </c>
      <c r="C53" s="132" t="str">
        <f>'PA-2'!$B$25</f>
        <v>04</v>
      </c>
      <c r="D53" s="312" t="str">
        <f>'PA-2'!$R$20</f>
        <v>09</v>
      </c>
      <c r="E53" s="311">
        <f>'PA-2'!$R$25</f>
        <v>0</v>
      </c>
      <c r="F53" s="184">
        <f>'PA-2'!$S$25</f>
        <v>0</v>
      </c>
    </row>
    <row r="54" spans="1:6" x14ac:dyDescent="0.25">
      <c r="A54" t="str">
        <f t="shared" si="2"/>
        <v>380720141800180010410</v>
      </c>
      <c r="B54" t="str">
        <f t="shared" si="1"/>
        <v>38072014180018001</v>
      </c>
      <c r="C54" s="132" t="str">
        <f>'PA-2'!$B$25</f>
        <v>04</v>
      </c>
      <c r="D54" s="312" t="str">
        <f>'PA-2'!$T$20</f>
        <v>10</v>
      </c>
      <c r="E54" s="311">
        <f>'PA-2'!$T$25</f>
        <v>0</v>
      </c>
      <c r="F54" s="184">
        <f>'PA-2'!$U$25</f>
        <v>0</v>
      </c>
    </row>
    <row r="55" spans="1:6" x14ac:dyDescent="0.25">
      <c r="A55" t="str">
        <f t="shared" si="2"/>
        <v>380720141800180010411</v>
      </c>
      <c r="B55" t="str">
        <f t="shared" si="1"/>
        <v>38072014180018001</v>
      </c>
      <c r="C55" s="132" t="str">
        <f>'PA-2'!$B$25</f>
        <v>04</v>
      </c>
      <c r="D55" s="312" t="str">
        <f>'PA-2'!$V$20</f>
        <v>11</v>
      </c>
      <c r="E55" s="311">
        <f>'PA-2'!$V$25</f>
        <v>0</v>
      </c>
      <c r="F55" s="184">
        <f>'PA-2'!$W$25</f>
        <v>0</v>
      </c>
    </row>
    <row r="56" spans="1:6" x14ac:dyDescent="0.25">
      <c r="A56" t="str">
        <f t="shared" si="2"/>
        <v>380720141800180010412</v>
      </c>
      <c r="B56" t="str">
        <f t="shared" si="1"/>
        <v>38072014180018001</v>
      </c>
      <c r="C56" s="132" t="str">
        <f>'PA-2'!$B$25</f>
        <v>04</v>
      </c>
      <c r="D56" s="312" t="str">
        <f>'PA-2'!$X$20</f>
        <v>12</v>
      </c>
      <c r="E56" s="311">
        <f>'PA-2'!$X$25</f>
        <v>0</v>
      </c>
      <c r="F56" s="184">
        <f>'PA-2'!$Y$25</f>
        <v>0</v>
      </c>
    </row>
    <row r="57" spans="1:6" x14ac:dyDescent="0.25">
      <c r="A57" t="str">
        <f t="shared" si="2"/>
        <v>380720141800180010413</v>
      </c>
      <c r="B57" t="str">
        <f t="shared" si="1"/>
        <v>38072014180018001</v>
      </c>
      <c r="C57" s="132" t="str">
        <f>'PA-2'!$B$25</f>
        <v>04</v>
      </c>
      <c r="D57" s="312" t="str">
        <f>'PA-2'!$Z$20</f>
        <v>13</v>
      </c>
      <c r="E57" s="311">
        <f>'PA-2'!$Z$25</f>
        <v>0</v>
      </c>
      <c r="F57" s="184">
        <f>'PA-2'!$AA$25</f>
        <v>0</v>
      </c>
    </row>
    <row r="58" spans="1:6" x14ac:dyDescent="0.25">
      <c r="A58" t="str">
        <f t="shared" si="2"/>
        <v>380720141800180010414</v>
      </c>
      <c r="B58" t="str">
        <f t="shared" si="1"/>
        <v>38072014180018001</v>
      </c>
      <c r="C58" s="132" t="str">
        <f>'PA-2'!$B$25</f>
        <v>04</v>
      </c>
      <c r="D58" s="312" t="str">
        <f>'PA-2'!$AB$20</f>
        <v>14</v>
      </c>
      <c r="E58" s="311">
        <f>'PA-2'!$AB$25</f>
        <v>0</v>
      </c>
      <c r="F58" s="184">
        <f>'PA-2'!$AC$25</f>
        <v>0</v>
      </c>
    </row>
    <row r="59" spans="1:6" x14ac:dyDescent="0.25">
      <c r="A59" t="str">
        <f t="shared" si="2"/>
        <v>380720141800180010415</v>
      </c>
      <c r="B59" t="str">
        <f t="shared" si="1"/>
        <v>38072014180018001</v>
      </c>
      <c r="C59" s="132" t="str">
        <f>'PA-2'!$B$25</f>
        <v>04</v>
      </c>
      <c r="D59" s="312" t="str">
        <f>'PA-2'!$AD$20</f>
        <v>15</v>
      </c>
      <c r="E59" s="311">
        <f>'PA-2'!$AD$25</f>
        <v>0</v>
      </c>
      <c r="F59" s="184">
        <f>'PA-2'!$AE$25</f>
        <v>0</v>
      </c>
    </row>
    <row r="60" spans="1:6" x14ac:dyDescent="0.25">
      <c r="A60" t="str">
        <f t="shared" si="2"/>
        <v>380720141800180010416</v>
      </c>
      <c r="B60" t="str">
        <f t="shared" si="1"/>
        <v>38072014180018001</v>
      </c>
      <c r="C60" s="132" t="str">
        <f>'PA-2'!$B$25</f>
        <v>04</v>
      </c>
      <c r="D60" s="312" t="str">
        <f>'PA-2'!$AF$20</f>
        <v>16</v>
      </c>
      <c r="E60" s="311">
        <f>'PA-2'!$AF$25</f>
        <v>0</v>
      </c>
      <c r="F60" s="184">
        <f>'PA-2'!$AG$25</f>
        <v>0</v>
      </c>
    </row>
    <row r="61" spans="1:6" x14ac:dyDescent="0.25">
      <c r="A61" s="171" t="str">
        <f t="shared" si="2"/>
        <v>380720141800180010503</v>
      </c>
      <c r="B61" s="171" t="str">
        <f t="shared" si="1"/>
        <v>38072014180018001</v>
      </c>
      <c r="C61" s="171" t="str">
        <f>'PA-2'!$B$26</f>
        <v>05</v>
      </c>
      <c r="D61" s="171" t="str">
        <f>'PA-2'!$F$20</f>
        <v>03</v>
      </c>
      <c r="E61" s="313">
        <f>'PA-2'!$F$26</f>
        <v>0</v>
      </c>
      <c r="F61" s="313">
        <f>'PA-2'!$G$26</f>
        <v>0</v>
      </c>
    </row>
    <row r="62" spans="1:6" x14ac:dyDescent="0.25">
      <c r="A62" t="str">
        <f t="shared" si="2"/>
        <v>380720141800180010504</v>
      </c>
      <c r="B62" t="str">
        <f t="shared" si="1"/>
        <v>38072014180018001</v>
      </c>
      <c r="C62" s="132" t="str">
        <f>'PA-2'!$B$26</f>
        <v>05</v>
      </c>
      <c r="D62" s="312" t="str">
        <f>'PA-2'!$H$20</f>
        <v>04</v>
      </c>
      <c r="E62" s="311">
        <f>'PA-2'!$H$26</f>
        <v>0</v>
      </c>
      <c r="F62" s="184">
        <f>'PA-2'!$I$26</f>
        <v>0</v>
      </c>
    </row>
    <row r="63" spans="1:6" x14ac:dyDescent="0.25">
      <c r="A63" t="str">
        <f t="shared" si="2"/>
        <v>380720141800180010505</v>
      </c>
      <c r="B63" t="str">
        <f t="shared" si="1"/>
        <v>38072014180018001</v>
      </c>
      <c r="C63" s="132" t="str">
        <f>'PA-2'!$B$26</f>
        <v>05</v>
      </c>
      <c r="D63" s="312" t="str">
        <f>'PA-2'!$J$20</f>
        <v>05</v>
      </c>
      <c r="E63" s="311">
        <f>'PA-2'!$J$26</f>
        <v>0</v>
      </c>
      <c r="F63" s="184">
        <f>'PA-2'!$K$26</f>
        <v>0</v>
      </c>
    </row>
    <row r="64" spans="1:6" x14ac:dyDescent="0.25">
      <c r="A64" t="str">
        <f t="shared" si="2"/>
        <v>380720141800180010506</v>
      </c>
      <c r="B64" t="str">
        <f t="shared" si="1"/>
        <v>38072014180018001</v>
      </c>
      <c r="C64" s="132" t="str">
        <f>'PA-2'!$B$26</f>
        <v>05</v>
      </c>
      <c r="D64" s="312" t="str">
        <f>'PA-2'!$L$20</f>
        <v>06</v>
      </c>
      <c r="E64" s="311">
        <f>'PA-2'!$L$26</f>
        <v>0</v>
      </c>
      <c r="F64" s="184">
        <f>'PA-2'!$M$26</f>
        <v>0</v>
      </c>
    </row>
    <row r="65" spans="1:6" x14ac:dyDescent="0.25">
      <c r="A65" t="str">
        <f t="shared" si="2"/>
        <v>380720141800180010507</v>
      </c>
      <c r="B65" t="str">
        <f t="shared" si="1"/>
        <v>38072014180018001</v>
      </c>
      <c r="C65" s="132" t="str">
        <f>'PA-2'!$B$26</f>
        <v>05</v>
      </c>
      <c r="D65" s="312" t="str">
        <f>'PA-2'!$N$20</f>
        <v>07</v>
      </c>
      <c r="E65" s="311">
        <f>'PA-2'!$N$26</f>
        <v>0</v>
      </c>
      <c r="F65" s="184">
        <f>'PA-2'!$O$26</f>
        <v>0</v>
      </c>
    </row>
    <row r="66" spans="1:6" x14ac:dyDescent="0.25">
      <c r="A66" t="str">
        <f t="shared" si="2"/>
        <v>380720141800180010508</v>
      </c>
      <c r="B66" t="str">
        <f t="shared" si="1"/>
        <v>38072014180018001</v>
      </c>
      <c r="C66" s="132" t="str">
        <f>'PA-2'!$B$26</f>
        <v>05</v>
      </c>
      <c r="D66" s="312" t="str">
        <f>'PA-2'!$P$20</f>
        <v>08</v>
      </c>
      <c r="E66" s="311">
        <f>'PA-2'!$P$26</f>
        <v>0</v>
      </c>
      <c r="F66" s="184">
        <f>'PA-2'!$Q$26</f>
        <v>0</v>
      </c>
    </row>
    <row r="67" spans="1:6" x14ac:dyDescent="0.25">
      <c r="A67" t="str">
        <f t="shared" si="2"/>
        <v>380720141800180010509</v>
      </c>
      <c r="B67" t="str">
        <f t="shared" si="1"/>
        <v>38072014180018001</v>
      </c>
      <c r="C67" s="132" t="str">
        <f>'PA-2'!$B$26</f>
        <v>05</v>
      </c>
      <c r="D67" s="312" t="str">
        <f>'PA-2'!$R$20</f>
        <v>09</v>
      </c>
      <c r="E67" s="311">
        <f>'PA-2'!$R$26</f>
        <v>0</v>
      </c>
      <c r="F67" s="184">
        <f>'PA-2'!$S$26</f>
        <v>0</v>
      </c>
    </row>
    <row r="68" spans="1:6" x14ac:dyDescent="0.25">
      <c r="A68" t="str">
        <f t="shared" si="2"/>
        <v>380720141800180010510</v>
      </c>
      <c r="B68" t="str">
        <f t="shared" si="1"/>
        <v>38072014180018001</v>
      </c>
      <c r="C68" s="132" t="str">
        <f>'PA-2'!$B$26</f>
        <v>05</v>
      </c>
      <c r="D68" s="312" t="str">
        <f>'PA-2'!$T$20</f>
        <v>10</v>
      </c>
      <c r="E68" s="311">
        <f>'PA-2'!$T$26</f>
        <v>0</v>
      </c>
      <c r="F68" s="184">
        <f>'PA-2'!$U$26</f>
        <v>0</v>
      </c>
    </row>
    <row r="69" spans="1:6" x14ac:dyDescent="0.25">
      <c r="A69" t="str">
        <f t="shared" ref="A69:A100" si="3">PA_2_ID &amp; C69 &amp;D69</f>
        <v>380720141800180010511</v>
      </c>
      <c r="B69" t="str">
        <f t="shared" ref="B69:B132" si="4">PA_2_ID</f>
        <v>38072014180018001</v>
      </c>
      <c r="C69" s="132" t="str">
        <f>'PA-2'!$B$26</f>
        <v>05</v>
      </c>
      <c r="D69" s="312" t="str">
        <f>'PA-2'!$V$20</f>
        <v>11</v>
      </c>
      <c r="E69" s="311">
        <f>'PA-2'!$V$26</f>
        <v>0</v>
      </c>
      <c r="F69" s="184">
        <f>'PA-2'!$W$26</f>
        <v>0</v>
      </c>
    </row>
    <row r="70" spans="1:6" x14ac:dyDescent="0.25">
      <c r="A70" t="str">
        <f t="shared" si="3"/>
        <v>380720141800180010512</v>
      </c>
      <c r="B70" t="str">
        <f t="shared" si="4"/>
        <v>38072014180018001</v>
      </c>
      <c r="C70" s="132" t="str">
        <f>'PA-2'!$B$26</f>
        <v>05</v>
      </c>
      <c r="D70" s="312" t="str">
        <f>'PA-2'!$X$20</f>
        <v>12</v>
      </c>
      <c r="E70" s="311">
        <f>'PA-2'!$X$26</f>
        <v>0</v>
      </c>
      <c r="F70" s="184">
        <f>'PA-2'!$Y$26</f>
        <v>0</v>
      </c>
    </row>
    <row r="71" spans="1:6" x14ac:dyDescent="0.25">
      <c r="A71" t="str">
        <f t="shared" si="3"/>
        <v>380720141800180010513</v>
      </c>
      <c r="B71" t="str">
        <f t="shared" si="4"/>
        <v>38072014180018001</v>
      </c>
      <c r="C71" s="132" t="str">
        <f>'PA-2'!$B$26</f>
        <v>05</v>
      </c>
      <c r="D71" s="312" t="str">
        <f>'PA-2'!$Z$20</f>
        <v>13</v>
      </c>
      <c r="E71" s="311">
        <f>'PA-2'!$Z$26</f>
        <v>0</v>
      </c>
      <c r="F71" s="184">
        <f>'PA-2'!$AA$26</f>
        <v>0</v>
      </c>
    </row>
    <row r="72" spans="1:6" x14ac:dyDescent="0.25">
      <c r="A72" t="str">
        <f t="shared" si="3"/>
        <v>380720141800180010514</v>
      </c>
      <c r="B72" t="str">
        <f t="shared" si="4"/>
        <v>38072014180018001</v>
      </c>
      <c r="C72" s="132" t="str">
        <f>'PA-2'!$B$26</f>
        <v>05</v>
      </c>
      <c r="D72" s="312" t="str">
        <f>'PA-2'!$AB$20</f>
        <v>14</v>
      </c>
      <c r="E72" s="311">
        <f>'PA-2'!$AB$26</f>
        <v>0</v>
      </c>
      <c r="F72" s="184">
        <f>'PA-2'!$AC$26</f>
        <v>0</v>
      </c>
    </row>
    <row r="73" spans="1:6" x14ac:dyDescent="0.25">
      <c r="A73" t="str">
        <f t="shared" si="3"/>
        <v>380720141800180010515</v>
      </c>
      <c r="B73" t="str">
        <f t="shared" si="4"/>
        <v>38072014180018001</v>
      </c>
      <c r="C73" s="132" t="str">
        <f>'PA-2'!$B$26</f>
        <v>05</v>
      </c>
      <c r="D73" s="312" t="str">
        <f>'PA-2'!$AD$20</f>
        <v>15</v>
      </c>
      <c r="E73" s="311">
        <f>'PA-2'!$AD$26</f>
        <v>0</v>
      </c>
      <c r="F73" s="184">
        <f>'PA-2'!$AE$26</f>
        <v>0</v>
      </c>
    </row>
    <row r="74" spans="1:6" x14ac:dyDescent="0.25">
      <c r="A74" t="str">
        <f t="shared" si="3"/>
        <v>380720141800180010516</v>
      </c>
      <c r="B74" t="str">
        <f t="shared" si="4"/>
        <v>38072014180018001</v>
      </c>
      <c r="C74" s="132" t="str">
        <f>'PA-2'!$B$26</f>
        <v>05</v>
      </c>
      <c r="D74" s="312" t="str">
        <f>'PA-2'!$AF$20</f>
        <v>16</v>
      </c>
      <c r="E74" s="311">
        <f>'PA-2'!$AF$26</f>
        <v>0</v>
      </c>
      <c r="F74" s="184">
        <f>'PA-2'!$AG$26</f>
        <v>0</v>
      </c>
    </row>
    <row r="75" spans="1:6" x14ac:dyDescent="0.25">
      <c r="A75" s="171" t="str">
        <f t="shared" si="3"/>
        <v>380720141800180010603</v>
      </c>
      <c r="B75" s="171" t="str">
        <f t="shared" si="4"/>
        <v>38072014180018001</v>
      </c>
      <c r="C75" s="171" t="str">
        <f>'PA-2'!$B$29</f>
        <v>06</v>
      </c>
      <c r="D75" s="171" t="str">
        <f>'PA-2'!$F$20</f>
        <v>03</v>
      </c>
      <c r="E75" s="313">
        <f>'PA-2'!$F$29</f>
        <v>0</v>
      </c>
      <c r="F75" s="313">
        <f>'PA-2'!$G$29</f>
        <v>0</v>
      </c>
    </row>
    <row r="76" spans="1:6" x14ac:dyDescent="0.25">
      <c r="A76" t="str">
        <f t="shared" si="3"/>
        <v>380720141800180010604</v>
      </c>
      <c r="B76" t="str">
        <f t="shared" si="4"/>
        <v>38072014180018001</v>
      </c>
      <c r="C76" s="132" t="str">
        <f>'PA-2'!$B$29</f>
        <v>06</v>
      </c>
      <c r="D76" s="312" t="str">
        <f>'PA-2'!$H$20</f>
        <v>04</v>
      </c>
      <c r="E76" s="311">
        <f>'PA-2'!$H$29</f>
        <v>0</v>
      </c>
      <c r="F76" s="184">
        <f>'PA-2'!$I$29</f>
        <v>0</v>
      </c>
    </row>
    <row r="77" spans="1:6" x14ac:dyDescent="0.25">
      <c r="A77" t="str">
        <f t="shared" si="3"/>
        <v>380720141800180010605</v>
      </c>
      <c r="B77" t="str">
        <f t="shared" si="4"/>
        <v>38072014180018001</v>
      </c>
      <c r="C77" s="132" t="str">
        <f>'PA-2'!$B$29</f>
        <v>06</v>
      </c>
      <c r="D77" s="312" t="str">
        <f>'PA-2'!$J$20</f>
        <v>05</v>
      </c>
      <c r="E77" s="311">
        <f>'PA-2'!$J$29</f>
        <v>0</v>
      </c>
      <c r="F77" s="184">
        <f>'PA-2'!$K$29</f>
        <v>0</v>
      </c>
    </row>
    <row r="78" spans="1:6" x14ac:dyDescent="0.25">
      <c r="A78" t="str">
        <f t="shared" si="3"/>
        <v>380720141800180010606</v>
      </c>
      <c r="B78" t="str">
        <f t="shared" si="4"/>
        <v>38072014180018001</v>
      </c>
      <c r="C78" s="132" t="str">
        <f>'PA-2'!$B$29</f>
        <v>06</v>
      </c>
      <c r="D78" s="312" t="str">
        <f>'PA-2'!$L$20</f>
        <v>06</v>
      </c>
      <c r="E78" s="311">
        <f>'PA-2'!$L$29</f>
        <v>0</v>
      </c>
      <c r="F78" s="184">
        <f>'PA-2'!$M$29</f>
        <v>0</v>
      </c>
    </row>
    <row r="79" spans="1:6" x14ac:dyDescent="0.25">
      <c r="A79" t="str">
        <f t="shared" si="3"/>
        <v>380720141800180010607</v>
      </c>
      <c r="B79" t="str">
        <f t="shared" si="4"/>
        <v>38072014180018001</v>
      </c>
      <c r="C79" s="132" t="str">
        <f>'PA-2'!$B$29</f>
        <v>06</v>
      </c>
      <c r="D79" s="312" t="str">
        <f>'PA-2'!$N$20</f>
        <v>07</v>
      </c>
      <c r="E79" s="311">
        <f>'PA-2'!$N$29</f>
        <v>0</v>
      </c>
      <c r="F79" s="184">
        <f>'PA-2'!$O$29</f>
        <v>0</v>
      </c>
    </row>
    <row r="80" spans="1:6" x14ac:dyDescent="0.25">
      <c r="A80" t="str">
        <f t="shared" si="3"/>
        <v>380720141800180010608</v>
      </c>
      <c r="B80" t="str">
        <f t="shared" si="4"/>
        <v>38072014180018001</v>
      </c>
      <c r="C80" s="132" t="str">
        <f>'PA-2'!$B$29</f>
        <v>06</v>
      </c>
      <c r="D80" s="312" t="str">
        <f>'PA-2'!$P$20</f>
        <v>08</v>
      </c>
      <c r="E80" s="311">
        <f>'PA-2'!$P$29</f>
        <v>0</v>
      </c>
      <c r="F80" s="184">
        <f>'PA-2'!$Q$29</f>
        <v>0</v>
      </c>
    </row>
    <row r="81" spans="1:6" x14ac:dyDescent="0.25">
      <c r="A81" t="str">
        <f t="shared" si="3"/>
        <v>380720141800180010609</v>
      </c>
      <c r="B81" t="str">
        <f t="shared" si="4"/>
        <v>38072014180018001</v>
      </c>
      <c r="C81" s="132" t="str">
        <f>'PA-2'!$B$29</f>
        <v>06</v>
      </c>
      <c r="D81" s="312" t="str">
        <f>'PA-2'!$R$20</f>
        <v>09</v>
      </c>
      <c r="E81" s="311">
        <f>'PA-2'!$R$29</f>
        <v>83</v>
      </c>
      <c r="F81" s="184">
        <f>'PA-2'!$S$29</f>
        <v>95</v>
      </c>
    </row>
    <row r="82" spans="1:6" x14ac:dyDescent="0.25">
      <c r="A82" t="str">
        <f t="shared" si="3"/>
        <v>380720141800180010610</v>
      </c>
      <c r="B82" t="str">
        <f t="shared" si="4"/>
        <v>38072014180018001</v>
      </c>
      <c r="C82" s="132" t="str">
        <f>'PA-2'!$B$29</f>
        <v>06</v>
      </c>
      <c r="D82" s="312" t="str">
        <f>'PA-2'!$T$20</f>
        <v>10</v>
      </c>
      <c r="E82" s="311">
        <f>'PA-2'!$T$29</f>
        <v>4</v>
      </c>
      <c r="F82" s="184">
        <f>'PA-2'!$U$29</f>
        <v>5</v>
      </c>
    </row>
    <row r="83" spans="1:6" x14ac:dyDescent="0.25">
      <c r="A83" t="str">
        <f t="shared" si="3"/>
        <v>380720141800180010611</v>
      </c>
      <c r="B83" t="str">
        <f t="shared" si="4"/>
        <v>38072014180018001</v>
      </c>
      <c r="C83" s="132" t="str">
        <f>'PA-2'!$B$29</f>
        <v>06</v>
      </c>
      <c r="D83" s="312" t="str">
        <f>'PA-2'!$V$20</f>
        <v>11</v>
      </c>
      <c r="E83" s="311">
        <f>'PA-2'!$V$29</f>
        <v>0</v>
      </c>
      <c r="F83" s="184">
        <f>'PA-2'!$W$29</f>
        <v>0</v>
      </c>
    </row>
    <row r="84" spans="1:6" x14ac:dyDescent="0.25">
      <c r="A84" t="str">
        <f t="shared" si="3"/>
        <v>380720141800180010612</v>
      </c>
      <c r="B84" t="str">
        <f t="shared" si="4"/>
        <v>38072014180018001</v>
      </c>
      <c r="C84" s="132" t="str">
        <f>'PA-2'!$B$29</f>
        <v>06</v>
      </c>
      <c r="D84" s="312" t="str">
        <f>'PA-2'!$X$20</f>
        <v>12</v>
      </c>
      <c r="E84" s="311">
        <f>'PA-2'!$X$29</f>
        <v>0</v>
      </c>
      <c r="F84" s="184">
        <f>'PA-2'!$Y$29</f>
        <v>0</v>
      </c>
    </row>
    <row r="85" spans="1:6" x14ac:dyDescent="0.25">
      <c r="A85" t="str">
        <f t="shared" si="3"/>
        <v>380720141800180010613</v>
      </c>
      <c r="B85" t="str">
        <f t="shared" si="4"/>
        <v>38072014180018001</v>
      </c>
      <c r="C85" s="132" t="str">
        <f>'PA-2'!$B$29</f>
        <v>06</v>
      </c>
      <c r="D85" s="312" t="str">
        <f>'PA-2'!$Z$20</f>
        <v>13</v>
      </c>
      <c r="E85" s="311">
        <f>'PA-2'!$Z$29</f>
        <v>0</v>
      </c>
      <c r="F85" s="184">
        <f>'PA-2'!$AA$29</f>
        <v>0</v>
      </c>
    </row>
    <row r="86" spans="1:6" x14ac:dyDescent="0.25">
      <c r="A86" t="str">
        <f t="shared" si="3"/>
        <v>380720141800180010614</v>
      </c>
      <c r="B86" t="str">
        <f t="shared" si="4"/>
        <v>38072014180018001</v>
      </c>
      <c r="C86" t="str">
        <f>'PA-2'!$B$29</f>
        <v>06</v>
      </c>
      <c r="D86" s="312" t="str">
        <f>'PA-2'!$AB$20</f>
        <v>14</v>
      </c>
      <c r="E86" s="311">
        <f>'PA-2'!$AB$29</f>
        <v>0</v>
      </c>
      <c r="F86" s="184">
        <f>'PA-2'!$AC$29</f>
        <v>0</v>
      </c>
    </row>
    <row r="87" spans="1:6" x14ac:dyDescent="0.25">
      <c r="A87" t="str">
        <f t="shared" si="3"/>
        <v>380720141800180010615</v>
      </c>
      <c r="B87" t="str">
        <f t="shared" si="4"/>
        <v>38072014180018001</v>
      </c>
      <c r="C87" t="str">
        <f>'PA-2'!$B$29</f>
        <v>06</v>
      </c>
      <c r="D87" s="312" t="str">
        <f>'PA-2'!$AD$20</f>
        <v>15</v>
      </c>
      <c r="E87" s="311">
        <f>'PA-2'!$AD$29</f>
        <v>0</v>
      </c>
      <c r="F87" s="184">
        <f>'PA-2'!$AE$29</f>
        <v>0</v>
      </c>
    </row>
    <row r="88" spans="1:6" x14ac:dyDescent="0.25">
      <c r="A88" t="str">
        <f t="shared" si="3"/>
        <v>380720141800180010616</v>
      </c>
      <c r="B88" t="str">
        <f t="shared" si="4"/>
        <v>38072014180018001</v>
      </c>
      <c r="C88" t="str">
        <f>'PA-2'!$B$29</f>
        <v>06</v>
      </c>
      <c r="D88" s="312" t="str">
        <f>'PA-2'!$AF$20</f>
        <v>16</v>
      </c>
      <c r="E88" s="311">
        <f>'PA-2'!$AF$29</f>
        <v>0</v>
      </c>
      <c r="F88" s="184">
        <f>'PA-2'!$AG$29</f>
        <v>0</v>
      </c>
    </row>
    <row r="89" spans="1:6" x14ac:dyDescent="0.25">
      <c r="A89" s="171" t="str">
        <f t="shared" si="3"/>
        <v>380720141800180010703</v>
      </c>
      <c r="B89" s="171" t="str">
        <f t="shared" si="4"/>
        <v>38072014180018001</v>
      </c>
      <c r="C89" s="171" t="str">
        <f>'PA-2'!$B$30</f>
        <v>07</v>
      </c>
      <c r="D89" s="171" t="str">
        <f>'PA-2'!$F$20</f>
        <v>03</v>
      </c>
      <c r="E89" s="313">
        <f>'PA-2'!$F$30</f>
        <v>0</v>
      </c>
      <c r="F89" s="313">
        <f>'PA-2'!$G$30</f>
        <v>0</v>
      </c>
    </row>
    <row r="90" spans="1:6" x14ac:dyDescent="0.25">
      <c r="A90" t="str">
        <f t="shared" si="3"/>
        <v>380720141800180010704</v>
      </c>
      <c r="B90" t="str">
        <f t="shared" si="4"/>
        <v>38072014180018001</v>
      </c>
      <c r="C90" t="str">
        <f>'PA-2'!$B$30</f>
        <v>07</v>
      </c>
      <c r="D90" s="312" t="str">
        <f>'PA-2'!$H$20</f>
        <v>04</v>
      </c>
      <c r="E90" s="311">
        <f>'PA-2'!$H$30</f>
        <v>0</v>
      </c>
      <c r="F90" s="184">
        <f>'PA-2'!$I$30</f>
        <v>0</v>
      </c>
    </row>
    <row r="91" spans="1:6" x14ac:dyDescent="0.25">
      <c r="A91" t="str">
        <f t="shared" si="3"/>
        <v>380720141800180010705</v>
      </c>
      <c r="B91" t="str">
        <f t="shared" si="4"/>
        <v>38072014180018001</v>
      </c>
      <c r="C91" t="str">
        <f>'PA-2'!$B$30</f>
        <v>07</v>
      </c>
      <c r="D91" s="312" t="str">
        <f>'PA-2'!$J$20</f>
        <v>05</v>
      </c>
      <c r="E91" s="311">
        <f>'PA-2'!$J$30</f>
        <v>0</v>
      </c>
      <c r="F91" s="184">
        <f>'PA-2'!$K$30</f>
        <v>0</v>
      </c>
    </row>
    <row r="92" spans="1:6" x14ac:dyDescent="0.25">
      <c r="A92" t="str">
        <f t="shared" si="3"/>
        <v>380720141800180010706</v>
      </c>
      <c r="B92" t="str">
        <f t="shared" si="4"/>
        <v>38072014180018001</v>
      </c>
      <c r="C92" t="str">
        <f>'PA-2'!$B$30</f>
        <v>07</v>
      </c>
      <c r="D92" s="312" t="str">
        <f>'PA-2'!$L$20</f>
        <v>06</v>
      </c>
      <c r="E92" s="311">
        <f>'PA-2'!$L$30</f>
        <v>0</v>
      </c>
      <c r="F92" s="184">
        <f>'PA-2'!$M$30</f>
        <v>0</v>
      </c>
    </row>
    <row r="93" spans="1:6" x14ac:dyDescent="0.25">
      <c r="A93" t="str">
        <f t="shared" si="3"/>
        <v>380720141800180010707</v>
      </c>
      <c r="B93" t="str">
        <f t="shared" si="4"/>
        <v>38072014180018001</v>
      </c>
      <c r="C93" t="str">
        <f>'PA-2'!$B$30</f>
        <v>07</v>
      </c>
      <c r="D93" s="312" t="str">
        <f>'PA-2'!$N$20</f>
        <v>07</v>
      </c>
      <c r="E93" s="311">
        <f>'PA-2'!$N$30</f>
        <v>0</v>
      </c>
      <c r="F93" s="184">
        <f>'PA-2'!$O$30</f>
        <v>0</v>
      </c>
    </row>
    <row r="94" spans="1:6" x14ac:dyDescent="0.25">
      <c r="A94" t="str">
        <f t="shared" si="3"/>
        <v>380720141800180010708</v>
      </c>
      <c r="B94" t="str">
        <f t="shared" si="4"/>
        <v>38072014180018001</v>
      </c>
      <c r="C94" t="str">
        <f>'PA-2'!$B$30</f>
        <v>07</v>
      </c>
      <c r="D94" s="312" t="str">
        <f>'PA-2'!$P$20</f>
        <v>08</v>
      </c>
      <c r="E94" s="311">
        <f>'PA-2'!$P$30</f>
        <v>0</v>
      </c>
      <c r="F94" s="184">
        <f>'PA-2'!$Q$30</f>
        <v>0</v>
      </c>
    </row>
    <row r="95" spans="1:6" x14ac:dyDescent="0.25">
      <c r="A95" t="str">
        <f t="shared" si="3"/>
        <v>380720141800180010709</v>
      </c>
      <c r="B95" t="str">
        <f t="shared" si="4"/>
        <v>38072014180018001</v>
      </c>
      <c r="C95" t="str">
        <f>'PA-2'!$B$30</f>
        <v>07</v>
      </c>
      <c r="D95" s="312" t="str">
        <f>'PA-2'!$R$20</f>
        <v>09</v>
      </c>
      <c r="E95" s="311">
        <f>'PA-2'!$R$30</f>
        <v>0</v>
      </c>
      <c r="F95" s="184">
        <f>'PA-2'!$S$30</f>
        <v>0</v>
      </c>
    </row>
    <row r="96" spans="1:6" x14ac:dyDescent="0.25">
      <c r="A96" t="str">
        <f t="shared" si="3"/>
        <v>380720141800180010710</v>
      </c>
      <c r="B96" t="str">
        <f t="shared" si="4"/>
        <v>38072014180018001</v>
      </c>
      <c r="C96" t="str">
        <f>'PA-2'!$B$30</f>
        <v>07</v>
      </c>
      <c r="D96" s="312" t="str">
        <f>'PA-2'!$T$20</f>
        <v>10</v>
      </c>
      <c r="E96" s="311">
        <f>'PA-2'!$T$30</f>
        <v>74</v>
      </c>
      <c r="F96" s="184">
        <f>'PA-2'!$U$30</f>
        <v>80</v>
      </c>
    </row>
    <row r="97" spans="1:6" x14ac:dyDescent="0.25">
      <c r="A97" t="str">
        <f t="shared" si="3"/>
        <v>380720141800180010711</v>
      </c>
      <c r="B97" t="str">
        <f t="shared" si="4"/>
        <v>38072014180018001</v>
      </c>
      <c r="C97" t="str">
        <f>'PA-2'!$B$30</f>
        <v>07</v>
      </c>
      <c r="D97" s="312" t="str">
        <f>'PA-2'!$V$20</f>
        <v>11</v>
      </c>
      <c r="E97" s="311">
        <f>'PA-2'!$V$30</f>
        <v>4</v>
      </c>
      <c r="F97" s="184">
        <f>'PA-2'!$W$30</f>
        <v>6</v>
      </c>
    </row>
    <row r="98" spans="1:6" x14ac:dyDescent="0.25">
      <c r="A98" t="str">
        <f t="shared" si="3"/>
        <v>380720141800180010712</v>
      </c>
      <c r="B98" t="str">
        <f t="shared" si="4"/>
        <v>38072014180018001</v>
      </c>
      <c r="C98" t="str">
        <f>'PA-2'!$B$30</f>
        <v>07</v>
      </c>
      <c r="D98" s="312" t="str">
        <f>'PA-2'!$X$20</f>
        <v>12</v>
      </c>
      <c r="E98" s="311">
        <f>'PA-2'!$X$30</f>
        <v>0</v>
      </c>
      <c r="F98" s="184">
        <f>'PA-2'!$Y$30</f>
        <v>0</v>
      </c>
    </row>
    <row r="99" spans="1:6" x14ac:dyDescent="0.25">
      <c r="A99" t="str">
        <f t="shared" si="3"/>
        <v>380720141800180010713</v>
      </c>
      <c r="B99" t="str">
        <f t="shared" si="4"/>
        <v>38072014180018001</v>
      </c>
      <c r="C99" t="str">
        <f>'PA-2'!$B$30</f>
        <v>07</v>
      </c>
      <c r="D99" s="312" t="str">
        <f>'PA-2'!$Z$20</f>
        <v>13</v>
      </c>
      <c r="E99" s="311">
        <f>'PA-2'!$Z$30</f>
        <v>0</v>
      </c>
      <c r="F99" s="184">
        <f>'PA-2'!$AA$30</f>
        <v>0</v>
      </c>
    </row>
    <row r="100" spans="1:6" x14ac:dyDescent="0.25">
      <c r="A100" t="str">
        <f t="shared" si="3"/>
        <v>380720141800180010714</v>
      </c>
      <c r="B100" t="str">
        <f t="shared" si="4"/>
        <v>38072014180018001</v>
      </c>
      <c r="C100" t="str">
        <f>'PA-2'!$B$30</f>
        <v>07</v>
      </c>
      <c r="D100" s="312" t="str">
        <f>'PA-2'!$AB$20</f>
        <v>14</v>
      </c>
      <c r="E100" s="311">
        <f>'PA-2'!$AB$30</f>
        <v>0</v>
      </c>
      <c r="F100" s="184">
        <f>'PA-2'!$AC$30</f>
        <v>0</v>
      </c>
    </row>
    <row r="101" spans="1:6" x14ac:dyDescent="0.25">
      <c r="A101" t="str">
        <f t="shared" ref="A101:A132" si="5">PA_2_ID &amp; C101 &amp;D101</f>
        <v>380720141800180010715</v>
      </c>
      <c r="B101" t="str">
        <f t="shared" si="4"/>
        <v>38072014180018001</v>
      </c>
      <c r="C101" t="str">
        <f>'PA-2'!$B$30</f>
        <v>07</v>
      </c>
      <c r="D101" s="312" t="str">
        <f>'PA-2'!$AD$20</f>
        <v>15</v>
      </c>
      <c r="E101" s="311">
        <f>'PA-2'!$AD$30</f>
        <v>0</v>
      </c>
      <c r="F101" s="184">
        <f>'PA-2'!$AE$30</f>
        <v>0</v>
      </c>
    </row>
    <row r="102" spans="1:6" x14ac:dyDescent="0.25">
      <c r="A102" t="str">
        <f t="shared" si="5"/>
        <v>380720141800180010716</v>
      </c>
      <c r="B102" t="str">
        <f t="shared" si="4"/>
        <v>38072014180018001</v>
      </c>
      <c r="C102" t="str">
        <f>'PA-2'!$B$30</f>
        <v>07</v>
      </c>
      <c r="D102" s="312" t="str">
        <f>'PA-2'!$AF$20</f>
        <v>16</v>
      </c>
      <c r="E102" s="311">
        <f>'PA-2'!$AF$30</f>
        <v>0</v>
      </c>
      <c r="F102" s="184">
        <f>'PA-2'!$AG$30</f>
        <v>0</v>
      </c>
    </row>
    <row r="103" spans="1:6" x14ac:dyDescent="0.25">
      <c r="A103" s="171" t="str">
        <f t="shared" si="5"/>
        <v>380720141800180010803</v>
      </c>
      <c r="B103" s="171" t="str">
        <f t="shared" si="4"/>
        <v>38072014180018001</v>
      </c>
      <c r="C103" s="171" t="str">
        <f>'PA-2'!$B$31</f>
        <v>08</v>
      </c>
      <c r="D103" s="171" t="str">
        <f>'PA-2'!$F$20</f>
        <v>03</v>
      </c>
      <c r="E103" s="313">
        <f>'PA-2'!$F$31</f>
        <v>0</v>
      </c>
      <c r="F103" s="313">
        <f>'PA-2'!$G$31</f>
        <v>0</v>
      </c>
    </row>
    <row r="104" spans="1:6" x14ac:dyDescent="0.25">
      <c r="A104" t="str">
        <f t="shared" si="5"/>
        <v>380720141800180010804</v>
      </c>
      <c r="B104" t="str">
        <f t="shared" si="4"/>
        <v>38072014180018001</v>
      </c>
      <c r="C104" t="str">
        <f>'PA-2'!$B$31</f>
        <v>08</v>
      </c>
      <c r="D104" s="312" t="str">
        <f>'PA-2'!$H$20</f>
        <v>04</v>
      </c>
      <c r="E104" s="311">
        <f>'PA-2'!$H$31</f>
        <v>0</v>
      </c>
      <c r="F104" s="184">
        <f>'PA-2'!$I$31</f>
        <v>0</v>
      </c>
    </row>
    <row r="105" spans="1:6" x14ac:dyDescent="0.25">
      <c r="A105" t="str">
        <f t="shared" si="5"/>
        <v>380720141800180010805</v>
      </c>
      <c r="B105" t="str">
        <f t="shared" si="4"/>
        <v>38072014180018001</v>
      </c>
      <c r="C105" t="str">
        <f>'PA-2'!$B$31</f>
        <v>08</v>
      </c>
      <c r="D105" s="312" t="str">
        <f>'PA-2'!$J$20</f>
        <v>05</v>
      </c>
      <c r="E105" s="311">
        <f>'PA-2'!$J$31</f>
        <v>0</v>
      </c>
      <c r="F105" s="184">
        <f>'PA-2'!$K$31</f>
        <v>0</v>
      </c>
    </row>
    <row r="106" spans="1:6" x14ac:dyDescent="0.25">
      <c r="A106" t="str">
        <f t="shared" si="5"/>
        <v>380720141800180010806</v>
      </c>
      <c r="B106" t="str">
        <f t="shared" si="4"/>
        <v>38072014180018001</v>
      </c>
      <c r="C106" t="str">
        <f>'PA-2'!$B$31</f>
        <v>08</v>
      </c>
      <c r="D106" s="312" t="str">
        <f>'PA-2'!$L$20</f>
        <v>06</v>
      </c>
      <c r="E106" s="311">
        <f>'PA-2'!$L$31</f>
        <v>0</v>
      </c>
      <c r="F106" s="184">
        <f>'PA-2'!$M$31</f>
        <v>0</v>
      </c>
    </row>
    <row r="107" spans="1:6" x14ac:dyDescent="0.25">
      <c r="A107" t="str">
        <f t="shared" si="5"/>
        <v>380720141800180010807</v>
      </c>
      <c r="B107" t="str">
        <f t="shared" si="4"/>
        <v>38072014180018001</v>
      </c>
      <c r="C107" t="str">
        <f>'PA-2'!$B$31</f>
        <v>08</v>
      </c>
      <c r="D107" s="312" t="str">
        <f>'PA-2'!$N$20</f>
        <v>07</v>
      </c>
      <c r="E107" s="311">
        <f>'PA-2'!$N$31</f>
        <v>0</v>
      </c>
      <c r="F107" s="184">
        <f>'PA-2'!$O$31</f>
        <v>0</v>
      </c>
    </row>
    <row r="108" spans="1:6" x14ac:dyDescent="0.25">
      <c r="A108" t="str">
        <f t="shared" si="5"/>
        <v>380720141800180010808</v>
      </c>
      <c r="B108" t="str">
        <f t="shared" si="4"/>
        <v>38072014180018001</v>
      </c>
      <c r="C108" t="str">
        <f>'PA-2'!$B$31</f>
        <v>08</v>
      </c>
      <c r="D108" s="312" t="str">
        <f>'PA-2'!$P$20</f>
        <v>08</v>
      </c>
      <c r="E108" s="311">
        <f>'PA-2'!$P$31</f>
        <v>0</v>
      </c>
      <c r="F108" s="184">
        <f>'PA-2'!$Q$31</f>
        <v>0</v>
      </c>
    </row>
    <row r="109" spans="1:6" x14ac:dyDescent="0.25">
      <c r="A109" t="str">
        <f t="shared" si="5"/>
        <v>380720141800180010809</v>
      </c>
      <c r="B109" t="str">
        <f t="shared" si="4"/>
        <v>38072014180018001</v>
      </c>
      <c r="C109" t="str">
        <f>'PA-2'!$B$31</f>
        <v>08</v>
      </c>
      <c r="D109" s="312" t="str">
        <f>'PA-2'!$R$20</f>
        <v>09</v>
      </c>
      <c r="E109" s="311">
        <f>'PA-2'!$R$31</f>
        <v>0</v>
      </c>
      <c r="F109" s="184">
        <f>'PA-2'!$S$31</f>
        <v>0</v>
      </c>
    </row>
    <row r="110" spans="1:6" x14ac:dyDescent="0.25">
      <c r="A110" t="str">
        <f t="shared" si="5"/>
        <v>380720141800180010810</v>
      </c>
      <c r="B110" t="str">
        <f t="shared" si="4"/>
        <v>38072014180018001</v>
      </c>
      <c r="C110" t="str">
        <f>'PA-2'!$B$31</f>
        <v>08</v>
      </c>
      <c r="D110" s="312" t="str">
        <f>'PA-2'!$T$20</f>
        <v>10</v>
      </c>
      <c r="E110" s="311">
        <f>'PA-2'!$T$31</f>
        <v>62</v>
      </c>
      <c r="F110" s="184">
        <f>'PA-2'!$U$31</f>
        <v>57</v>
      </c>
    </row>
    <row r="111" spans="1:6" x14ac:dyDescent="0.25">
      <c r="A111" t="str">
        <f t="shared" si="5"/>
        <v>380720141800180010811</v>
      </c>
      <c r="B111" t="str">
        <f t="shared" si="4"/>
        <v>38072014180018001</v>
      </c>
      <c r="C111" t="str">
        <f>'PA-2'!$B$31</f>
        <v>08</v>
      </c>
      <c r="D111" s="312" t="str">
        <f>'PA-2'!$V$20</f>
        <v>11</v>
      </c>
      <c r="E111" s="311">
        <f>'PA-2'!$V$31</f>
        <v>3</v>
      </c>
      <c r="F111" s="184">
        <f>'PA-2'!$W$31</f>
        <v>15</v>
      </c>
    </row>
    <row r="112" spans="1:6" x14ac:dyDescent="0.25">
      <c r="A112" t="str">
        <f t="shared" si="5"/>
        <v>380720141800180010812</v>
      </c>
      <c r="B112" t="str">
        <f t="shared" si="4"/>
        <v>38072014180018001</v>
      </c>
      <c r="C112" t="str">
        <f>'PA-2'!$B$31</f>
        <v>08</v>
      </c>
      <c r="D112" s="312" t="str">
        <f>'PA-2'!$X$20</f>
        <v>12</v>
      </c>
      <c r="E112" s="311">
        <f>'PA-2'!$X$31</f>
        <v>0</v>
      </c>
      <c r="F112" s="184">
        <f>'PA-2'!$Y$31</f>
        <v>0</v>
      </c>
    </row>
    <row r="113" spans="1:6" x14ac:dyDescent="0.25">
      <c r="A113" t="str">
        <f t="shared" si="5"/>
        <v>380720141800180010813</v>
      </c>
      <c r="B113" t="str">
        <f t="shared" si="4"/>
        <v>38072014180018001</v>
      </c>
      <c r="C113" t="str">
        <f>'PA-2'!$B$31</f>
        <v>08</v>
      </c>
      <c r="D113" s="312" t="str">
        <f>'PA-2'!$Z$20</f>
        <v>13</v>
      </c>
      <c r="E113" s="311">
        <f>'PA-2'!$Z$31</f>
        <v>0</v>
      </c>
      <c r="F113" s="184">
        <f>'PA-2'!$AA$31</f>
        <v>0</v>
      </c>
    </row>
    <row r="114" spans="1:6" x14ac:dyDescent="0.25">
      <c r="A114" t="str">
        <f t="shared" si="5"/>
        <v>380720141800180010814</v>
      </c>
      <c r="B114" t="str">
        <f t="shared" si="4"/>
        <v>38072014180018001</v>
      </c>
      <c r="C114" t="str">
        <f>'PA-2'!$B$31</f>
        <v>08</v>
      </c>
      <c r="D114" s="312" t="str">
        <f>'PA-2'!$AB$20</f>
        <v>14</v>
      </c>
      <c r="E114" s="311">
        <f>'PA-2'!$AB$31</f>
        <v>0</v>
      </c>
      <c r="F114" s="184">
        <f>'PA-2'!$AC$31</f>
        <v>0</v>
      </c>
    </row>
    <row r="115" spans="1:6" x14ac:dyDescent="0.25">
      <c r="A115" t="str">
        <f t="shared" si="5"/>
        <v>380720141800180010815</v>
      </c>
      <c r="B115" t="str">
        <f t="shared" si="4"/>
        <v>38072014180018001</v>
      </c>
      <c r="C115" t="str">
        <f>'PA-2'!$B$31</f>
        <v>08</v>
      </c>
      <c r="D115" s="312" t="str">
        <f>'PA-2'!$AD$20</f>
        <v>15</v>
      </c>
      <c r="E115" s="311">
        <f>'PA-2'!$AD$31</f>
        <v>0</v>
      </c>
      <c r="F115" s="184">
        <f>'PA-2'!$AE$31</f>
        <v>0</v>
      </c>
    </row>
    <row r="116" spans="1:6" x14ac:dyDescent="0.25">
      <c r="A116" t="str">
        <f t="shared" si="5"/>
        <v>380720141800180010816</v>
      </c>
      <c r="B116" t="str">
        <f t="shared" si="4"/>
        <v>38072014180018001</v>
      </c>
      <c r="C116" t="str">
        <f>'PA-2'!$B$31</f>
        <v>08</v>
      </c>
      <c r="D116" s="312" t="str">
        <f>'PA-2'!$AF$20</f>
        <v>16</v>
      </c>
      <c r="E116" s="311">
        <f>'PA-2'!$AF$31</f>
        <v>0</v>
      </c>
      <c r="F116" s="184">
        <f>'PA-2'!$AG$31</f>
        <v>0</v>
      </c>
    </row>
    <row r="117" spans="1:6" x14ac:dyDescent="0.25">
      <c r="A117" s="171" t="str">
        <f t="shared" si="5"/>
        <v>380720141800180010903</v>
      </c>
      <c r="B117" s="171" t="str">
        <f t="shared" si="4"/>
        <v>38072014180018001</v>
      </c>
      <c r="C117" s="171" t="str">
        <f>'PA-2'!$B$32</f>
        <v>09</v>
      </c>
      <c r="D117" s="171" t="str">
        <f>'PA-2'!$F$20</f>
        <v>03</v>
      </c>
      <c r="E117" s="313">
        <f>'PA-2'!$F$32</f>
        <v>0</v>
      </c>
      <c r="F117" s="313">
        <f>'PA-2'!$G$32</f>
        <v>0</v>
      </c>
    </row>
    <row r="118" spans="1:6" x14ac:dyDescent="0.25">
      <c r="A118" t="str">
        <f t="shared" si="5"/>
        <v>380720141800180010904</v>
      </c>
      <c r="B118" t="str">
        <f t="shared" si="4"/>
        <v>38072014180018001</v>
      </c>
      <c r="C118" t="str">
        <f>'PA-2'!$B$32</f>
        <v>09</v>
      </c>
      <c r="D118" s="312" t="str">
        <f>'PA-2'!$H$20</f>
        <v>04</v>
      </c>
      <c r="E118" s="311">
        <f>'PA-2'!$H$32</f>
        <v>0</v>
      </c>
      <c r="F118" s="184">
        <f>'PA-2'!$I$32</f>
        <v>0</v>
      </c>
    </row>
    <row r="119" spans="1:6" x14ac:dyDescent="0.25">
      <c r="A119" t="str">
        <f t="shared" si="5"/>
        <v>380720141800180010905</v>
      </c>
      <c r="B119" t="str">
        <f t="shared" si="4"/>
        <v>38072014180018001</v>
      </c>
      <c r="C119" t="str">
        <f>'PA-2'!$B$32</f>
        <v>09</v>
      </c>
      <c r="D119" s="312" t="str">
        <f>'PA-2'!$J$20</f>
        <v>05</v>
      </c>
      <c r="E119" s="311">
        <f>'PA-2'!$J$32</f>
        <v>0</v>
      </c>
      <c r="F119" s="184">
        <f>'PA-2'!$K$32</f>
        <v>0</v>
      </c>
    </row>
    <row r="120" spans="1:6" x14ac:dyDescent="0.25">
      <c r="A120" t="str">
        <f t="shared" si="5"/>
        <v>380720141800180010906</v>
      </c>
      <c r="B120" t="str">
        <f t="shared" si="4"/>
        <v>38072014180018001</v>
      </c>
      <c r="C120" t="str">
        <f>'PA-2'!$B$32</f>
        <v>09</v>
      </c>
      <c r="D120" s="312" t="str">
        <f>'PA-2'!$L$20</f>
        <v>06</v>
      </c>
      <c r="E120" s="311">
        <f>'PA-2'!$L$32</f>
        <v>0</v>
      </c>
      <c r="F120" s="184">
        <f>'PA-2'!$M$32</f>
        <v>0</v>
      </c>
    </row>
    <row r="121" spans="1:6" x14ac:dyDescent="0.25">
      <c r="A121" t="str">
        <f t="shared" si="5"/>
        <v>380720141800180010907</v>
      </c>
      <c r="B121" t="str">
        <f t="shared" si="4"/>
        <v>38072014180018001</v>
      </c>
      <c r="C121" t="str">
        <f>'PA-2'!$B$32</f>
        <v>09</v>
      </c>
      <c r="D121" s="312" t="str">
        <f>'PA-2'!$N$20</f>
        <v>07</v>
      </c>
      <c r="E121" s="311">
        <f>'PA-2'!$N$32</f>
        <v>0</v>
      </c>
      <c r="F121" s="184">
        <f>'PA-2'!$O$32</f>
        <v>0</v>
      </c>
    </row>
    <row r="122" spans="1:6" x14ac:dyDescent="0.25">
      <c r="A122" t="str">
        <f t="shared" si="5"/>
        <v>380720141800180010908</v>
      </c>
      <c r="B122" t="str">
        <f t="shared" si="4"/>
        <v>38072014180018001</v>
      </c>
      <c r="C122" t="str">
        <f>'PA-2'!$B$32</f>
        <v>09</v>
      </c>
      <c r="D122" s="312" t="str">
        <f>'PA-2'!$P$20</f>
        <v>08</v>
      </c>
      <c r="E122" s="311">
        <f>'PA-2'!$P$32</f>
        <v>0</v>
      </c>
      <c r="F122" s="184">
        <f>'PA-2'!$Q$32</f>
        <v>0</v>
      </c>
    </row>
    <row r="123" spans="1:6" x14ac:dyDescent="0.25">
      <c r="A123" t="str">
        <f t="shared" si="5"/>
        <v>380720141800180010909</v>
      </c>
      <c r="B123" t="str">
        <f t="shared" si="4"/>
        <v>38072014180018001</v>
      </c>
      <c r="C123" t="str">
        <f>'PA-2'!$B$32</f>
        <v>09</v>
      </c>
      <c r="D123" s="312" t="str">
        <f>'PA-2'!$R$20</f>
        <v>09</v>
      </c>
      <c r="E123" s="311">
        <f>'PA-2'!$R$32</f>
        <v>0</v>
      </c>
      <c r="F123" s="184">
        <f>'PA-2'!$S$32</f>
        <v>0</v>
      </c>
    </row>
    <row r="124" spans="1:6" x14ac:dyDescent="0.25">
      <c r="A124" t="str">
        <f t="shared" si="5"/>
        <v>380720141800180010910</v>
      </c>
      <c r="B124" t="str">
        <f t="shared" si="4"/>
        <v>38072014180018001</v>
      </c>
      <c r="C124" t="str">
        <f>'PA-2'!$B$32</f>
        <v>09</v>
      </c>
      <c r="D124" s="312" t="str">
        <f>'PA-2'!$T$20</f>
        <v>10</v>
      </c>
      <c r="E124" s="311">
        <f>'PA-2'!$T$32</f>
        <v>0</v>
      </c>
      <c r="F124" s="184">
        <f>'PA-2'!$U$32</f>
        <v>0</v>
      </c>
    </row>
    <row r="125" spans="1:6" x14ac:dyDescent="0.25">
      <c r="A125" t="str">
        <f t="shared" si="5"/>
        <v>380720141800180010911</v>
      </c>
      <c r="B125" t="str">
        <f t="shared" si="4"/>
        <v>38072014180018001</v>
      </c>
      <c r="C125" t="str">
        <f>'PA-2'!$B$32</f>
        <v>09</v>
      </c>
      <c r="D125" s="312" t="str">
        <f>'PA-2'!$V$20</f>
        <v>11</v>
      </c>
      <c r="E125" s="311">
        <f>'PA-2'!$V$32</f>
        <v>0</v>
      </c>
      <c r="F125" s="184">
        <f>'PA-2'!$W$32</f>
        <v>0</v>
      </c>
    </row>
    <row r="126" spans="1:6" x14ac:dyDescent="0.25">
      <c r="A126" t="str">
        <f t="shared" si="5"/>
        <v>380720141800180010912</v>
      </c>
      <c r="B126" t="str">
        <f t="shared" si="4"/>
        <v>38072014180018001</v>
      </c>
      <c r="C126" t="str">
        <f>'PA-2'!$B$32</f>
        <v>09</v>
      </c>
      <c r="D126" s="312" t="str">
        <f>'PA-2'!$X$20</f>
        <v>12</v>
      </c>
      <c r="E126" s="311">
        <f>'PA-2'!$X$32</f>
        <v>75</v>
      </c>
      <c r="F126" s="184">
        <f>'PA-2'!$Y$32</f>
        <v>75</v>
      </c>
    </row>
    <row r="127" spans="1:6" x14ac:dyDescent="0.25">
      <c r="A127" t="str">
        <f t="shared" si="5"/>
        <v>380720141800180010913</v>
      </c>
      <c r="B127" t="str">
        <f t="shared" si="4"/>
        <v>38072014180018001</v>
      </c>
      <c r="C127" t="str">
        <f>'PA-2'!$B$32</f>
        <v>09</v>
      </c>
      <c r="D127" s="312" t="str">
        <f>'PA-2'!$Z$20</f>
        <v>13</v>
      </c>
      <c r="E127" s="311">
        <f>'PA-2'!$Z$32</f>
        <v>6</v>
      </c>
      <c r="F127" s="184">
        <f>'PA-2'!$AA$32</f>
        <v>15</v>
      </c>
    </row>
    <row r="128" spans="1:6" x14ac:dyDescent="0.25">
      <c r="A128" t="str">
        <f t="shared" si="5"/>
        <v>380720141800180010914</v>
      </c>
      <c r="B128" t="str">
        <f t="shared" si="4"/>
        <v>38072014180018001</v>
      </c>
      <c r="C128" t="str">
        <f>'PA-2'!$B$32</f>
        <v>09</v>
      </c>
      <c r="D128" s="312" t="str">
        <f>'PA-2'!$AB$20</f>
        <v>14</v>
      </c>
      <c r="E128" s="311">
        <f>'PA-2'!$AB$32</f>
        <v>0</v>
      </c>
      <c r="F128" s="184">
        <f>'PA-2'!$AC$32</f>
        <v>0</v>
      </c>
    </row>
    <row r="129" spans="1:6" x14ac:dyDescent="0.25">
      <c r="A129" t="str">
        <f t="shared" si="5"/>
        <v>380720141800180010915</v>
      </c>
      <c r="B129" t="str">
        <f t="shared" si="4"/>
        <v>38072014180018001</v>
      </c>
      <c r="C129" t="str">
        <f>'PA-2'!$B$32</f>
        <v>09</v>
      </c>
      <c r="D129" s="312" t="str">
        <f>'PA-2'!$AD$20</f>
        <v>15</v>
      </c>
      <c r="E129" s="311">
        <f>'PA-2'!$AD$32</f>
        <v>0</v>
      </c>
      <c r="F129" s="184">
        <f>'PA-2'!$AE$32</f>
        <v>0</v>
      </c>
    </row>
    <row r="130" spans="1:6" x14ac:dyDescent="0.25">
      <c r="A130" t="str">
        <f t="shared" si="5"/>
        <v>380720141800180010916</v>
      </c>
      <c r="B130" t="str">
        <f t="shared" si="4"/>
        <v>38072014180018001</v>
      </c>
      <c r="C130" t="str">
        <f>'PA-2'!$B$32</f>
        <v>09</v>
      </c>
      <c r="D130" s="312" t="str">
        <f>'PA-2'!$AF$20</f>
        <v>16</v>
      </c>
      <c r="E130" s="311">
        <f>'PA-2'!$AF$32</f>
        <v>0</v>
      </c>
      <c r="F130" s="184">
        <f>'PA-2'!$AG$32</f>
        <v>0</v>
      </c>
    </row>
    <row r="131" spans="1:6" x14ac:dyDescent="0.25">
      <c r="A131" s="171" t="str">
        <f t="shared" si="5"/>
        <v>380720141800180011003</v>
      </c>
      <c r="B131" s="171" t="str">
        <f t="shared" si="4"/>
        <v>38072014180018001</v>
      </c>
      <c r="C131" s="171" t="str">
        <f>'PA-2'!$B$35</f>
        <v>10</v>
      </c>
      <c r="D131" s="171" t="str">
        <f>'PA-2'!$F$20</f>
        <v>03</v>
      </c>
      <c r="E131" s="313">
        <f>'PA-2'!$F$35</f>
        <v>0</v>
      </c>
      <c r="F131" s="313">
        <f>'PA-2'!$G$35</f>
        <v>0</v>
      </c>
    </row>
    <row r="132" spans="1:6" x14ac:dyDescent="0.25">
      <c r="A132" t="str">
        <f t="shared" si="5"/>
        <v>380720141800180011004</v>
      </c>
      <c r="B132" t="str">
        <f t="shared" si="4"/>
        <v>38072014180018001</v>
      </c>
      <c r="C132" t="str">
        <f>'PA-2'!$B$35</f>
        <v>10</v>
      </c>
      <c r="D132" s="312" t="str">
        <f>'PA-2'!$H$20</f>
        <v>04</v>
      </c>
      <c r="E132" s="311">
        <f>'PA-2'!$H$35</f>
        <v>0</v>
      </c>
      <c r="F132" s="184">
        <f>'PA-2'!$I$35</f>
        <v>0</v>
      </c>
    </row>
    <row r="133" spans="1:6" x14ac:dyDescent="0.25">
      <c r="A133" t="str">
        <f t="shared" ref="A133:A158" si="6">PA_2_ID &amp; C133 &amp;D133</f>
        <v>380720141800180011005</v>
      </c>
      <c r="B133" t="str">
        <f t="shared" ref="B133:B158" si="7">PA_2_ID</f>
        <v>38072014180018001</v>
      </c>
      <c r="C133" t="str">
        <f>'PA-2'!$B$35</f>
        <v>10</v>
      </c>
      <c r="D133" s="312" t="str">
        <f>'PA-2'!$J$20</f>
        <v>05</v>
      </c>
      <c r="E133" s="311">
        <f>'PA-2'!$J$35</f>
        <v>0</v>
      </c>
      <c r="F133" s="184">
        <f>'PA-2'!$K$35</f>
        <v>0</v>
      </c>
    </row>
    <row r="134" spans="1:6" x14ac:dyDescent="0.25">
      <c r="A134" t="str">
        <f t="shared" si="6"/>
        <v>380720141800180011006</v>
      </c>
      <c r="B134" t="str">
        <f t="shared" si="7"/>
        <v>38072014180018001</v>
      </c>
      <c r="C134" t="str">
        <f>'PA-2'!$B$35</f>
        <v>10</v>
      </c>
      <c r="D134" s="312" t="str">
        <f>'PA-2'!$L$20</f>
        <v>06</v>
      </c>
      <c r="E134" s="311">
        <f>'PA-2'!$L$35</f>
        <v>0</v>
      </c>
      <c r="F134" s="184">
        <f>'PA-2'!$M$35</f>
        <v>0</v>
      </c>
    </row>
    <row r="135" spans="1:6" x14ac:dyDescent="0.25">
      <c r="A135" t="str">
        <f t="shared" si="6"/>
        <v>380720141800180011007</v>
      </c>
      <c r="B135" t="str">
        <f t="shared" si="7"/>
        <v>38072014180018001</v>
      </c>
      <c r="C135" t="str">
        <f>'PA-2'!$B$35</f>
        <v>10</v>
      </c>
      <c r="D135" s="312" t="str">
        <f>'PA-2'!$N$20</f>
        <v>07</v>
      </c>
      <c r="E135" s="311">
        <f>'PA-2'!$N$35</f>
        <v>0</v>
      </c>
      <c r="F135" s="184">
        <f>'PA-2'!$O$35</f>
        <v>0</v>
      </c>
    </row>
    <row r="136" spans="1:6" x14ac:dyDescent="0.25">
      <c r="A136" t="str">
        <f t="shared" si="6"/>
        <v>380720141800180011008</v>
      </c>
      <c r="B136" t="str">
        <f t="shared" si="7"/>
        <v>38072014180018001</v>
      </c>
      <c r="C136" t="str">
        <f>'PA-2'!$B$35</f>
        <v>10</v>
      </c>
      <c r="D136" s="312" t="str">
        <f>'PA-2'!$P$20</f>
        <v>08</v>
      </c>
      <c r="E136" s="311">
        <f>'PA-2'!$P$35</f>
        <v>0</v>
      </c>
      <c r="F136" s="184">
        <f>'PA-2'!$Q$35</f>
        <v>0</v>
      </c>
    </row>
    <row r="137" spans="1:6" x14ac:dyDescent="0.25">
      <c r="A137" t="str">
        <f t="shared" si="6"/>
        <v>380720141800180011009</v>
      </c>
      <c r="B137" t="str">
        <f t="shared" si="7"/>
        <v>38072014180018001</v>
      </c>
      <c r="C137" t="str">
        <f>'PA-2'!$B$35</f>
        <v>10</v>
      </c>
      <c r="D137" s="312" t="str">
        <f>'PA-2'!$R$20</f>
        <v>09</v>
      </c>
      <c r="E137" s="311">
        <f>'PA-2'!$R$35</f>
        <v>0</v>
      </c>
      <c r="F137" s="184">
        <f>'PA-2'!$S$35</f>
        <v>0</v>
      </c>
    </row>
    <row r="138" spans="1:6" x14ac:dyDescent="0.25">
      <c r="A138" t="str">
        <f t="shared" si="6"/>
        <v>380720141800180011010</v>
      </c>
      <c r="B138" t="str">
        <f t="shared" si="7"/>
        <v>38072014180018001</v>
      </c>
      <c r="C138" t="str">
        <f>'PA-2'!$B$35</f>
        <v>10</v>
      </c>
      <c r="D138" s="312" t="str">
        <f>'PA-2'!$T$20</f>
        <v>10</v>
      </c>
      <c r="E138" s="311">
        <f>'PA-2'!$T$35</f>
        <v>0</v>
      </c>
      <c r="F138" s="184">
        <f>'PA-2'!$U$35</f>
        <v>0</v>
      </c>
    </row>
    <row r="139" spans="1:6" x14ac:dyDescent="0.25">
      <c r="A139" t="str">
        <f t="shared" si="6"/>
        <v>380720141800180011011</v>
      </c>
      <c r="B139" t="str">
        <f t="shared" si="7"/>
        <v>38072014180018001</v>
      </c>
      <c r="C139" t="str">
        <f>'PA-2'!$B$35</f>
        <v>10</v>
      </c>
      <c r="D139" s="312" t="str">
        <f>'PA-2'!$V$20</f>
        <v>11</v>
      </c>
      <c r="E139" s="311">
        <f>'PA-2'!$V$35</f>
        <v>0</v>
      </c>
      <c r="F139" s="184">
        <f>'PA-2'!$W$35</f>
        <v>0</v>
      </c>
    </row>
    <row r="140" spans="1:6" x14ac:dyDescent="0.25">
      <c r="A140" t="str">
        <f t="shared" si="6"/>
        <v>380720141800180011012</v>
      </c>
      <c r="B140" t="str">
        <f t="shared" si="7"/>
        <v>38072014180018001</v>
      </c>
      <c r="C140" t="str">
        <f>'PA-2'!$B$35</f>
        <v>10</v>
      </c>
      <c r="D140" s="312" t="str">
        <f>'PA-2'!$X$20</f>
        <v>12</v>
      </c>
      <c r="E140" s="311">
        <f>'PA-2'!$X$35</f>
        <v>0</v>
      </c>
      <c r="F140" s="184">
        <f>'PA-2'!$Y$35</f>
        <v>0</v>
      </c>
    </row>
    <row r="141" spans="1:6" x14ac:dyDescent="0.25">
      <c r="A141" t="str">
        <f t="shared" si="6"/>
        <v>380720141800180011013</v>
      </c>
      <c r="B141" t="str">
        <f t="shared" si="7"/>
        <v>38072014180018001</v>
      </c>
      <c r="C141" t="str">
        <f>'PA-2'!$B$35</f>
        <v>10</v>
      </c>
      <c r="D141" s="312" t="str">
        <f>'PA-2'!$Z$20</f>
        <v>13</v>
      </c>
      <c r="E141" s="311">
        <f>'PA-2'!$Z$35</f>
        <v>60</v>
      </c>
      <c r="F141" s="184">
        <f>'PA-2'!$AA$35</f>
        <v>82</v>
      </c>
    </row>
    <row r="142" spans="1:6" x14ac:dyDescent="0.25">
      <c r="A142" t="str">
        <f t="shared" si="6"/>
        <v>380720141800180011014</v>
      </c>
      <c r="B142" t="str">
        <f t="shared" si="7"/>
        <v>38072014180018001</v>
      </c>
      <c r="C142" t="str">
        <f>'PA-2'!$B$35</f>
        <v>10</v>
      </c>
      <c r="D142" s="312" t="str">
        <f>'PA-2'!$AB$20</f>
        <v>14</v>
      </c>
      <c r="E142" s="311">
        <f>'PA-2'!$AB$35</f>
        <v>9</v>
      </c>
      <c r="F142" s="184">
        <f>'PA-2'!$AC$35</f>
        <v>15</v>
      </c>
    </row>
    <row r="143" spans="1:6" x14ac:dyDescent="0.25">
      <c r="A143" t="str">
        <f t="shared" si="6"/>
        <v>380720141800180011015</v>
      </c>
      <c r="B143" t="str">
        <f t="shared" si="7"/>
        <v>38072014180018001</v>
      </c>
      <c r="C143" t="str">
        <f>'PA-2'!$B$35</f>
        <v>10</v>
      </c>
      <c r="D143" s="312" t="str">
        <f>'PA-2'!$AD$20</f>
        <v>15</v>
      </c>
      <c r="E143" s="311">
        <f>'PA-2'!$AD$35</f>
        <v>0</v>
      </c>
      <c r="F143" s="184">
        <f>'PA-2'!$AE$35</f>
        <v>0</v>
      </c>
    </row>
    <row r="144" spans="1:6" x14ac:dyDescent="0.25">
      <c r="A144" t="str">
        <f t="shared" si="6"/>
        <v>380720141800180011016</v>
      </c>
      <c r="B144" t="str">
        <f t="shared" si="7"/>
        <v>38072014180018001</v>
      </c>
      <c r="C144" t="str">
        <f>'PA-2'!$B$35</f>
        <v>10</v>
      </c>
      <c r="D144" s="312" t="str">
        <f>'PA-2'!$AF$20</f>
        <v>16</v>
      </c>
      <c r="E144" s="311">
        <f>'PA-2'!$AF$35</f>
        <v>0</v>
      </c>
      <c r="F144" s="184">
        <f>'PA-2'!$AG$35</f>
        <v>0</v>
      </c>
    </row>
    <row r="145" spans="1:6" x14ac:dyDescent="0.25">
      <c r="A145" s="171" t="str">
        <f t="shared" si="6"/>
        <v>380720141800180011103</v>
      </c>
      <c r="B145" s="171" t="str">
        <f t="shared" si="7"/>
        <v>38072014180018001</v>
      </c>
      <c r="C145" s="171" t="str">
        <f>'PA-2'!$B$36</f>
        <v>11</v>
      </c>
      <c r="D145" s="171" t="str">
        <f>'PA-2'!$F$20</f>
        <v>03</v>
      </c>
      <c r="E145" s="313">
        <f>'PA-2'!$F$36</f>
        <v>0</v>
      </c>
      <c r="F145" s="313">
        <f>'PA-2'!$G$36</f>
        <v>0</v>
      </c>
    </row>
    <row r="146" spans="1:6" x14ac:dyDescent="0.25">
      <c r="A146" t="str">
        <f t="shared" si="6"/>
        <v>380720141800180011104</v>
      </c>
      <c r="B146" t="str">
        <f t="shared" si="7"/>
        <v>38072014180018001</v>
      </c>
      <c r="C146" t="str">
        <f>'PA-2'!$B$36</f>
        <v>11</v>
      </c>
      <c r="D146" s="312" t="str">
        <f>'PA-2'!$H$20</f>
        <v>04</v>
      </c>
      <c r="E146" s="311">
        <f>'PA-2'!$H$36</f>
        <v>0</v>
      </c>
      <c r="F146" s="184">
        <f>'PA-2'!$I$36</f>
        <v>0</v>
      </c>
    </row>
    <row r="147" spans="1:6" x14ac:dyDescent="0.25">
      <c r="A147" t="str">
        <f t="shared" si="6"/>
        <v>380720141800180011105</v>
      </c>
      <c r="B147" t="str">
        <f t="shared" si="7"/>
        <v>38072014180018001</v>
      </c>
      <c r="C147" t="str">
        <f>'PA-2'!$B$36</f>
        <v>11</v>
      </c>
      <c r="D147" s="312" t="str">
        <f>'PA-2'!$J$20</f>
        <v>05</v>
      </c>
      <c r="E147" s="311">
        <f>'PA-2'!$J$36</f>
        <v>0</v>
      </c>
      <c r="F147" s="184">
        <f>'PA-2'!$K$36</f>
        <v>0</v>
      </c>
    </row>
    <row r="148" spans="1:6" x14ac:dyDescent="0.25">
      <c r="A148" t="str">
        <f t="shared" si="6"/>
        <v>380720141800180011106</v>
      </c>
      <c r="B148" t="str">
        <f t="shared" si="7"/>
        <v>38072014180018001</v>
      </c>
      <c r="C148" t="str">
        <f>'PA-2'!$B$36</f>
        <v>11</v>
      </c>
      <c r="D148" s="312" t="str">
        <f>'PA-2'!$L$20</f>
        <v>06</v>
      </c>
      <c r="E148" s="311">
        <f>'PA-2'!$L$36</f>
        <v>0</v>
      </c>
      <c r="F148" s="184">
        <f>'PA-2'!$M$36</f>
        <v>0</v>
      </c>
    </row>
    <row r="149" spans="1:6" x14ac:dyDescent="0.25">
      <c r="A149" t="str">
        <f t="shared" si="6"/>
        <v>380720141800180011107</v>
      </c>
      <c r="B149" t="str">
        <f t="shared" si="7"/>
        <v>38072014180018001</v>
      </c>
      <c r="C149" t="str">
        <f>'PA-2'!$B$36</f>
        <v>11</v>
      </c>
      <c r="D149" s="312" t="str">
        <f>'PA-2'!$N$20</f>
        <v>07</v>
      </c>
      <c r="E149" s="311">
        <f>'PA-2'!$N$36</f>
        <v>0</v>
      </c>
      <c r="F149" s="184">
        <f>'PA-2'!$O$36</f>
        <v>0</v>
      </c>
    </row>
    <row r="150" spans="1:6" x14ac:dyDescent="0.25">
      <c r="A150" t="str">
        <f t="shared" si="6"/>
        <v>380720141800180011108</v>
      </c>
      <c r="B150" t="str">
        <f t="shared" si="7"/>
        <v>38072014180018001</v>
      </c>
      <c r="C150" t="str">
        <f>'PA-2'!$B$36</f>
        <v>11</v>
      </c>
      <c r="D150" s="312" t="str">
        <f>'PA-2'!$P$20</f>
        <v>08</v>
      </c>
      <c r="E150" s="311">
        <f>'PA-2'!$P$36</f>
        <v>0</v>
      </c>
      <c r="F150" s="184">
        <f>'PA-2'!$Q$36</f>
        <v>0</v>
      </c>
    </row>
    <row r="151" spans="1:6" x14ac:dyDescent="0.25">
      <c r="A151" t="str">
        <f t="shared" si="6"/>
        <v>380720141800180011109</v>
      </c>
      <c r="B151" t="str">
        <f t="shared" si="7"/>
        <v>38072014180018001</v>
      </c>
      <c r="C151" t="str">
        <f>'PA-2'!$B$36</f>
        <v>11</v>
      </c>
      <c r="D151" s="312" t="str">
        <f>'PA-2'!$R$20</f>
        <v>09</v>
      </c>
      <c r="E151" s="311">
        <f>'PA-2'!$R$36</f>
        <v>0</v>
      </c>
      <c r="F151" s="184">
        <f>'PA-2'!$S$36</f>
        <v>0</v>
      </c>
    </row>
    <row r="152" spans="1:6" x14ac:dyDescent="0.25">
      <c r="A152" t="str">
        <f t="shared" si="6"/>
        <v>380720141800180011110</v>
      </c>
      <c r="B152" t="str">
        <f t="shared" si="7"/>
        <v>38072014180018001</v>
      </c>
      <c r="C152" t="str">
        <f>'PA-2'!$B$36</f>
        <v>11</v>
      </c>
      <c r="D152" s="312" t="str">
        <f>'PA-2'!$T$20</f>
        <v>10</v>
      </c>
      <c r="E152" s="311">
        <f>'PA-2'!$T$36</f>
        <v>0</v>
      </c>
      <c r="F152" s="184">
        <f>'PA-2'!$U$36</f>
        <v>0</v>
      </c>
    </row>
    <row r="153" spans="1:6" x14ac:dyDescent="0.25">
      <c r="A153" t="str">
        <f t="shared" si="6"/>
        <v>380720141800180011111</v>
      </c>
      <c r="B153" t="str">
        <f t="shared" si="7"/>
        <v>38072014180018001</v>
      </c>
      <c r="C153" t="str">
        <f>'PA-2'!$B$36</f>
        <v>11</v>
      </c>
      <c r="D153" s="312" t="str">
        <f>'PA-2'!$V$20</f>
        <v>11</v>
      </c>
      <c r="E153" s="311">
        <f>'PA-2'!$V$36</f>
        <v>0</v>
      </c>
      <c r="F153" s="184">
        <f>'PA-2'!$W$36</f>
        <v>0</v>
      </c>
    </row>
    <row r="154" spans="1:6" x14ac:dyDescent="0.25">
      <c r="A154" t="str">
        <f t="shared" si="6"/>
        <v>380720141800180011112</v>
      </c>
      <c r="B154" t="str">
        <f t="shared" si="7"/>
        <v>38072014180018001</v>
      </c>
      <c r="C154" t="str">
        <f>'PA-2'!$B$36</f>
        <v>11</v>
      </c>
      <c r="D154" s="312" t="str">
        <f>'PA-2'!$X$20</f>
        <v>12</v>
      </c>
      <c r="E154" s="311">
        <f>'PA-2'!$X$36</f>
        <v>0</v>
      </c>
      <c r="F154" s="184">
        <f>'PA-2'!$Y$36</f>
        <v>0</v>
      </c>
    </row>
    <row r="155" spans="1:6" x14ac:dyDescent="0.25">
      <c r="A155" t="str">
        <f t="shared" si="6"/>
        <v>380720141800180011113</v>
      </c>
      <c r="B155" t="str">
        <f t="shared" si="7"/>
        <v>38072014180018001</v>
      </c>
      <c r="C155" t="str">
        <f>'PA-2'!$B$36</f>
        <v>11</v>
      </c>
      <c r="D155" s="312" t="str">
        <f>'PA-2'!$Z$20</f>
        <v>13</v>
      </c>
      <c r="E155" s="311">
        <f>'PA-2'!$Z$36</f>
        <v>0</v>
      </c>
      <c r="F155" s="184">
        <f>'PA-2'!$AA$36</f>
        <v>0</v>
      </c>
    </row>
    <row r="156" spans="1:6" x14ac:dyDescent="0.25">
      <c r="A156" t="str">
        <f t="shared" si="6"/>
        <v>380720141800180011114</v>
      </c>
      <c r="B156" t="str">
        <f t="shared" si="7"/>
        <v>38072014180018001</v>
      </c>
      <c r="C156" t="str">
        <f>'PA-2'!$B$36</f>
        <v>11</v>
      </c>
      <c r="D156" s="312" t="str">
        <f>'PA-2'!$AB$20</f>
        <v>14</v>
      </c>
      <c r="E156" s="311">
        <f>'PA-2'!$AB$36</f>
        <v>47</v>
      </c>
      <c r="F156" s="184">
        <f>'PA-2'!$AC$36</f>
        <v>100</v>
      </c>
    </row>
    <row r="157" spans="1:6" x14ac:dyDescent="0.25">
      <c r="A157" t="str">
        <f t="shared" si="6"/>
        <v>380720141800180011115</v>
      </c>
      <c r="B157" t="str">
        <f t="shared" si="7"/>
        <v>38072014180018001</v>
      </c>
      <c r="C157" t="str">
        <f>'PA-2'!$B$36</f>
        <v>11</v>
      </c>
      <c r="D157" s="312" t="str">
        <f>'PA-2'!$AD$20</f>
        <v>15</v>
      </c>
      <c r="E157" s="311">
        <f>'PA-2'!$AD$36</f>
        <v>15</v>
      </c>
      <c r="F157" s="184">
        <f>'PA-2'!$AE$36</f>
        <v>25</v>
      </c>
    </row>
    <row r="158" spans="1:6" x14ac:dyDescent="0.25">
      <c r="A158" t="str">
        <f t="shared" si="6"/>
        <v>380720141800180011116</v>
      </c>
      <c r="B158" t="str">
        <f t="shared" si="7"/>
        <v>38072014180018001</v>
      </c>
      <c r="C158" t="str">
        <f>'PA-2'!$B$36</f>
        <v>11</v>
      </c>
      <c r="D158" s="312" t="str">
        <f>'PA-2'!$AF$20</f>
        <v>16</v>
      </c>
      <c r="E158" s="311">
        <f>'PA-2'!$AF$36</f>
        <v>0</v>
      </c>
      <c r="F158" s="184">
        <f>'PA-2'!$AG$36</f>
        <v>0</v>
      </c>
    </row>
    <row r="164" spans="1:2" x14ac:dyDescent="0.25">
      <c r="A164">
        <f>LEN($A$5)</f>
        <v>21</v>
      </c>
      <c r="B164">
        <f>LEN($B$5)</f>
        <v>17</v>
      </c>
    </row>
    <row r="165" spans="1:2" x14ac:dyDescent="0.25">
      <c r="A165" t="s">
        <v>6476</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F5"/>
  <sheetViews>
    <sheetView showGridLines="0" showRowColHeaders="0" workbookViewId="0">
      <selection activeCell="Q35" sqref="Q35"/>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6285</v>
      </c>
      <c r="B1" s="1" t="s">
        <v>4173</v>
      </c>
      <c r="C1" s="1" t="s">
        <v>4174</v>
      </c>
      <c r="D1" s="44" t="s">
        <v>4175</v>
      </c>
    </row>
    <row r="2" spans="1:6" ht="16.5" x14ac:dyDescent="0.25">
      <c r="A2" t="str">
        <f>PA_2_ID</f>
        <v>38072014180018001</v>
      </c>
      <c r="B2" s="65" t="str">
        <f>CLEAN('PA-2'!$K$65)</f>
        <v/>
      </c>
      <c r="C2" s="46">
        <f>FormPost_38</f>
        <v>7</v>
      </c>
      <c r="D2" s="92">
        <f>'PA-2'!FormDate_38</f>
        <v>41768</v>
      </c>
    </row>
    <row r="5" spans="1:6" x14ac:dyDescent="0.25">
      <c r="A5">
        <f>LEN($A$2)</f>
        <v>17</v>
      </c>
      <c r="B5">
        <f>LEN($B$2)</f>
        <v>0</v>
      </c>
      <c r="C5">
        <f>LEN($C$2)</f>
        <v>1</v>
      </c>
      <c r="D5">
        <f>LEN($D$2)</f>
        <v>5</v>
      </c>
      <c r="E5">
        <f>LEN($E$2)</f>
        <v>0</v>
      </c>
      <c r="F5">
        <f>LEN($F$2)</f>
        <v>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F5"/>
  <sheetViews>
    <sheetView showGridLines="0" showRowColHeaders="0" workbookViewId="0">
      <selection activeCell="K24" sqref="K24"/>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6285</v>
      </c>
      <c r="B1" s="1" t="s">
        <v>5930</v>
      </c>
      <c r="C1" s="1" t="s">
        <v>6003</v>
      </c>
    </row>
    <row r="2" spans="1:6" x14ac:dyDescent="0.25">
      <c r="A2" t="str">
        <f>"39"  &amp; C2 &amp; AcademicYear_ID&amp; "" &amp; TSIndex_SchoolID</f>
        <v>39072014180018001</v>
      </c>
      <c r="B2" t="str">
        <f>CLEAN(SchoolAY_Info_ID)</f>
        <v>30201411008018001</v>
      </c>
      <c r="C2" s="168" t="s">
        <v>6212</v>
      </c>
    </row>
    <row r="5" spans="1:6" x14ac:dyDescent="0.25">
      <c r="A5">
        <f>LEN($A$2)</f>
        <v>17</v>
      </c>
      <c r="B5">
        <f>LEN($B$2)</f>
        <v>17</v>
      </c>
      <c r="C5">
        <f>LEN($C$2)</f>
        <v>2</v>
      </c>
      <c r="D5">
        <f>LEN($D$2)</f>
        <v>0</v>
      </c>
      <c r="E5">
        <f>LEN($E$2)</f>
        <v>0</v>
      </c>
      <c r="F5">
        <f>LEN($F$2)</f>
        <v>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4"/>
  <dimension ref="A1:G117"/>
  <sheetViews>
    <sheetView showGridLines="0" showRowColHeaders="0" workbookViewId="0">
      <selection activeCell="K24" sqref="K24"/>
    </sheetView>
  </sheetViews>
  <sheetFormatPr defaultRowHeight="15" x14ac:dyDescent="0.25"/>
  <cols>
    <col min="2" max="2" width="30.85546875" bestFit="1" customWidth="1"/>
    <col min="3" max="3" width="19.28515625" bestFit="1" customWidth="1"/>
    <col min="4" max="4" width="19.28515625" customWidth="1"/>
    <col min="5" max="5" width="18.85546875" bestFit="1" customWidth="1"/>
    <col min="6" max="6" width="22.42578125" bestFit="1" customWidth="1"/>
    <col min="7" max="7" width="22.42578125" style="184" customWidth="1"/>
  </cols>
  <sheetData>
    <row r="1" spans="1:7" s="2" customFormat="1" x14ac:dyDescent="0.25">
      <c r="A1" s="2" t="s">
        <v>6002</v>
      </c>
      <c r="B1" s="1" t="s">
        <v>6286</v>
      </c>
      <c r="C1" s="1" t="s">
        <v>6285</v>
      </c>
      <c r="D1" s="1" t="s">
        <v>6215</v>
      </c>
      <c r="E1" s="1" t="s">
        <v>6103</v>
      </c>
      <c r="F1" s="1" t="s">
        <v>6100</v>
      </c>
      <c r="G1" s="187" t="s">
        <v>6287</v>
      </c>
    </row>
    <row r="2" spans="1:7" x14ac:dyDescent="0.25">
      <c r="A2">
        <v>1</v>
      </c>
      <c r="B2" t="str">
        <f t="shared" ref="B2:B33" si="0">PA_3_ID &amp; D2</f>
        <v>390720141800180010201</v>
      </c>
      <c r="C2" t="str">
        <f t="shared" ref="C2:C33" si="1">PA_3_ID</f>
        <v>39072014180018001</v>
      </c>
      <c r="D2" t="s">
        <v>5970</v>
      </c>
      <c r="E2" s="45" t="s">
        <v>6029</v>
      </c>
      <c r="F2" s="65" t="s">
        <v>6029</v>
      </c>
      <c r="G2" s="184" t="e">
        <f>#REF!</f>
        <v>#REF!</v>
      </c>
    </row>
    <row r="3" spans="1:7" x14ac:dyDescent="0.25">
      <c r="A3">
        <f>$A2+1</f>
        <v>2</v>
      </c>
      <c r="B3" t="str">
        <f t="shared" si="0"/>
        <v>390720141800180010217</v>
      </c>
      <c r="C3" t="str">
        <f t="shared" si="1"/>
        <v>39072014180018001</v>
      </c>
      <c r="D3" t="s">
        <v>6104</v>
      </c>
      <c r="E3" s="45" t="s">
        <v>6029</v>
      </c>
      <c r="F3" s="65" t="s">
        <v>6222</v>
      </c>
      <c r="G3" s="184" t="e">
        <f>#REF!</f>
        <v>#REF!</v>
      </c>
    </row>
    <row r="4" spans="1:7" x14ac:dyDescent="0.25">
      <c r="A4">
        <f t="shared" ref="A4:A67" si="2">$A3+1</f>
        <v>3</v>
      </c>
      <c r="B4" t="str">
        <f t="shared" si="0"/>
        <v>390720141800180010218</v>
      </c>
      <c r="C4" t="str">
        <f t="shared" si="1"/>
        <v>39072014180018001</v>
      </c>
      <c r="D4" t="s">
        <v>6105</v>
      </c>
      <c r="E4" s="45" t="s">
        <v>6029</v>
      </c>
      <c r="F4" s="65" t="s">
        <v>6223</v>
      </c>
      <c r="G4" s="184" t="e">
        <f>#REF!</f>
        <v>#REF!</v>
      </c>
    </row>
    <row r="5" spans="1:7" x14ac:dyDescent="0.25">
      <c r="A5">
        <f t="shared" si="2"/>
        <v>4</v>
      </c>
      <c r="B5" t="str">
        <f t="shared" si="0"/>
        <v>390720141800180010221</v>
      </c>
      <c r="C5" t="str">
        <f t="shared" si="1"/>
        <v>39072014180018001</v>
      </c>
      <c r="D5" t="s">
        <v>6106</v>
      </c>
      <c r="E5" s="45" t="s">
        <v>6029</v>
      </c>
      <c r="F5" s="65" t="s">
        <v>6226</v>
      </c>
      <c r="G5" s="184" t="e">
        <f>#REF!</f>
        <v>#REF!</v>
      </c>
    </row>
    <row r="6" spans="1:7" x14ac:dyDescent="0.25">
      <c r="A6">
        <f t="shared" si="2"/>
        <v>5</v>
      </c>
      <c r="B6" t="str">
        <f t="shared" si="0"/>
        <v>390720141800180010224</v>
      </c>
      <c r="C6" t="str">
        <f t="shared" si="1"/>
        <v>39072014180018001</v>
      </c>
      <c r="D6" t="s">
        <v>6107</v>
      </c>
      <c r="E6" s="45" t="s">
        <v>6029</v>
      </c>
      <c r="F6" s="65" t="s">
        <v>6229</v>
      </c>
      <c r="G6" s="184" t="e">
        <f>#REF!</f>
        <v>#REF!</v>
      </c>
    </row>
    <row r="7" spans="1:7" x14ac:dyDescent="0.25">
      <c r="A7" s="171">
        <v>1</v>
      </c>
      <c r="B7" s="171" t="str">
        <f t="shared" si="0"/>
        <v>390720141800180010301</v>
      </c>
      <c r="C7" s="171" t="str">
        <f t="shared" si="1"/>
        <v>39072014180018001</v>
      </c>
      <c r="D7" s="171" t="s">
        <v>5974</v>
      </c>
      <c r="E7" s="172" t="s">
        <v>6207</v>
      </c>
      <c r="F7" s="173" t="s">
        <v>6029</v>
      </c>
      <c r="G7" s="185" t="e">
        <f>#REF!</f>
        <v>#REF!</v>
      </c>
    </row>
    <row r="8" spans="1:7" x14ac:dyDescent="0.25">
      <c r="A8">
        <f t="shared" si="2"/>
        <v>2</v>
      </c>
      <c r="B8" t="str">
        <f t="shared" si="0"/>
        <v>390720141800180010317</v>
      </c>
      <c r="C8" t="str">
        <f t="shared" si="1"/>
        <v>39072014180018001</v>
      </c>
      <c r="D8" t="s">
        <v>6108</v>
      </c>
      <c r="E8" s="45" t="s">
        <v>6207</v>
      </c>
      <c r="F8" s="65" t="s">
        <v>6222</v>
      </c>
      <c r="G8" s="184" t="e">
        <f>#REF!</f>
        <v>#REF!</v>
      </c>
    </row>
    <row r="9" spans="1:7" x14ac:dyDescent="0.25">
      <c r="A9">
        <f t="shared" si="2"/>
        <v>3</v>
      </c>
      <c r="B9" t="str">
        <f t="shared" si="0"/>
        <v>390720141800180010318</v>
      </c>
      <c r="C9" t="str">
        <f t="shared" si="1"/>
        <v>39072014180018001</v>
      </c>
      <c r="D9" t="s">
        <v>6109</v>
      </c>
      <c r="E9" s="45" t="s">
        <v>6207</v>
      </c>
      <c r="F9" s="65" t="s">
        <v>6223</v>
      </c>
      <c r="G9" s="184" t="e">
        <f>#REF!</f>
        <v>#REF!</v>
      </c>
    </row>
    <row r="10" spans="1:7" x14ac:dyDescent="0.25">
      <c r="A10">
        <f t="shared" si="2"/>
        <v>4</v>
      </c>
      <c r="B10" t="str">
        <f t="shared" si="0"/>
        <v>390720141800180010321</v>
      </c>
      <c r="C10" t="str">
        <f t="shared" si="1"/>
        <v>39072014180018001</v>
      </c>
      <c r="D10" t="s">
        <v>6110</v>
      </c>
      <c r="E10" s="45" t="s">
        <v>6207</v>
      </c>
      <c r="F10" s="65" t="s">
        <v>6226</v>
      </c>
      <c r="G10" s="184" t="e">
        <f>#REF!</f>
        <v>#REF!</v>
      </c>
    </row>
    <row r="11" spans="1:7" x14ac:dyDescent="0.25">
      <c r="A11">
        <f t="shared" si="2"/>
        <v>5</v>
      </c>
      <c r="B11" t="str">
        <f t="shared" si="0"/>
        <v>390720141800180010324</v>
      </c>
      <c r="C11" t="str">
        <f t="shared" si="1"/>
        <v>39072014180018001</v>
      </c>
      <c r="D11" t="s">
        <v>6111</v>
      </c>
      <c r="E11" s="45" t="s">
        <v>6207</v>
      </c>
      <c r="F11" s="65" t="s">
        <v>6229</v>
      </c>
      <c r="G11" s="184" t="e">
        <f>#REF!</f>
        <v>#REF!</v>
      </c>
    </row>
    <row r="12" spans="1:7" x14ac:dyDescent="0.25">
      <c r="A12" s="171">
        <v>1</v>
      </c>
      <c r="B12" s="171" t="str">
        <f t="shared" si="0"/>
        <v>390720141800180010401</v>
      </c>
      <c r="C12" s="171" t="str">
        <f t="shared" si="1"/>
        <v>39072014180018001</v>
      </c>
      <c r="D12" s="171" t="s">
        <v>6112</v>
      </c>
      <c r="E12" s="172" t="s">
        <v>6208</v>
      </c>
      <c r="F12" s="173" t="s">
        <v>6029</v>
      </c>
      <c r="G12" s="185" t="e">
        <f>#REF!</f>
        <v>#REF!</v>
      </c>
    </row>
    <row r="13" spans="1:7" x14ac:dyDescent="0.25">
      <c r="A13">
        <f t="shared" si="2"/>
        <v>2</v>
      </c>
      <c r="B13" t="str">
        <f t="shared" si="0"/>
        <v>390720141800180010417</v>
      </c>
      <c r="C13" t="str">
        <f t="shared" si="1"/>
        <v>39072014180018001</v>
      </c>
      <c r="D13" t="s">
        <v>6113</v>
      </c>
      <c r="E13" s="45" t="s">
        <v>6208</v>
      </c>
      <c r="F13" s="65" t="s">
        <v>6222</v>
      </c>
      <c r="G13" s="184" t="e">
        <f>#REF!</f>
        <v>#REF!</v>
      </c>
    </row>
    <row r="14" spans="1:7" x14ac:dyDescent="0.25">
      <c r="A14">
        <f t="shared" si="2"/>
        <v>3</v>
      </c>
      <c r="B14" t="str">
        <f t="shared" si="0"/>
        <v>390720141800180010418</v>
      </c>
      <c r="C14" t="str">
        <f t="shared" si="1"/>
        <v>39072014180018001</v>
      </c>
      <c r="D14" t="s">
        <v>6114</v>
      </c>
      <c r="E14" s="45" t="s">
        <v>6208</v>
      </c>
      <c r="F14" s="65" t="s">
        <v>6223</v>
      </c>
      <c r="G14" s="184" t="e">
        <f>#REF!</f>
        <v>#REF!</v>
      </c>
    </row>
    <row r="15" spans="1:7" x14ac:dyDescent="0.25">
      <c r="A15">
        <f t="shared" si="2"/>
        <v>4</v>
      </c>
      <c r="B15" t="str">
        <f t="shared" si="0"/>
        <v>390720141800180010421</v>
      </c>
      <c r="C15" t="str">
        <f t="shared" si="1"/>
        <v>39072014180018001</v>
      </c>
      <c r="D15" t="s">
        <v>6115</v>
      </c>
      <c r="E15" s="45" t="s">
        <v>6208</v>
      </c>
      <c r="F15" s="65" t="s">
        <v>6226</v>
      </c>
      <c r="G15" s="184" t="e">
        <f>#REF!</f>
        <v>#REF!</v>
      </c>
    </row>
    <row r="16" spans="1:7" x14ac:dyDescent="0.25">
      <c r="A16">
        <f t="shared" si="2"/>
        <v>5</v>
      </c>
      <c r="B16" t="str">
        <f t="shared" si="0"/>
        <v>390720141800180010424</v>
      </c>
      <c r="C16" t="str">
        <f t="shared" si="1"/>
        <v>39072014180018001</v>
      </c>
      <c r="D16" t="s">
        <v>6116</v>
      </c>
      <c r="E16" s="45" t="s">
        <v>6208</v>
      </c>
      <c r="F16" s="65" t="s">
        <v>6229</v>
      </c>
      <c r="G16" s="184" t="e">
        <f>#REF!</f>
        <v>#REF!</v>
      </c>
    </row>
    <row r="17" spans="1:7" x14ac:dyDescent="0.25">
      <c r="A17" s="171">
        <v>1</v>
      </c>
      <c r="B17" s="171" t="str">
        <f t="shared" si="0"/>
        <v>390720141800180010501</v>
      </c>
      <c r="C17" s="171" t="str">
        <f t="shared" si="1"/>
        <v>39072014180018001</v>
      </c>
      <c r="D17" s="171" t="s">
        <v>6117</v>
      </c>
      <c r="E17" s="172" t="s">
        <v>6209</v>
      </c>
      <c r="F17" s="173" t="s">
        <v>6029</v>
      </c>
      <c r="G17" s="185" t="e">
        <f>#REF!</f>
        <v>#REF!</v>
      </c>
    </row>
    <row r="18" spans="1:7" x14ac:dyDescent="0.25">
      <c r="A18">
        <f t="shared" si="2"/>
        <v>2</v>
      </c>
      <c r="B18" t="str">
        <f t="shared" si="0"/>
        <v>390720141800180010517</v>
      </c>
      <c r="C18" t="str">
        <f t="shared" si="1"/>
        <v>39072014180018001</v>
      </c>
      <c r="D18" t="s">
        <v>6118</v>
      </c>
      <c r="E18" s="65" t="s">
        <v>6209</v>
      </c>
      <c r="F18" s="65" t="s">
        <v>6222</v>
      </c>
      <c r="G18" s="184" t="e">
        <f>#REF!</f>
        <v>#REF!</v>
      </c>
    </row>
    <row r="19" spans="1:7" x14ac:dyDescent="0.25">
      <c r="A19">
        <f t="shared" si="2"/>
        <v>3</v>
      </c>
      <c r="B19" t="str">
        <f t="shared" si="0"/>
        <v>390720141800180010518</v>
      </c>
      <c r="C19" t="str">
        <f t="shared" si="1"/>
        <v>39072014180018001</v>
      </c>
      <c r="D19" t="s">
        <v>6119</v>
      </c>
      <c r="E19" s="65" t="s">
        <v>6209</v>
      </c>
      <c r="F19" s="65" t="s">
        <v>6223</v>
      </c>
      <c r="G19" s="184" t="e">
        <f>#REF!</f>
        <v>#REF!</v>
      </c>
    </row>
    <row r="20" spans="1:7" x14ac:dyDescent="0.25">
      <c r="A20">
        <f t="shared" si="2"/>
        <v>4</v>
      </c>
      <c r="B20" t="str">
        <f t="shared" si="0"/>
        <v>390720141800180010526</v>
      </c>
      <c r="C20" t="str">
        <f t="shared" si="1"/>
        <v>39072014180018001</v>
      </c>
      <c r="D20" t="s">
        <v>6120</v>
      </c>
      <c r="E20" s="65" t="s">
        <v>6209</v>
      </c>
      <c r="F20" s="65" t="s">
        <v>6231</v>
      </c>
      <c r="G20" s="184" t="e">
        <f>#REF!</f>
        <v>#REF!</v>
      </c>
    </row>
    <row r="21" spans="1:7" x14ac:dyDescent="0.25">
      <c r="A21">
        <f t="shared" si="2"/>
        <v>5</v>
      </c>
      <c r="B21" t="str">
        <f t="shared" si="0"/>
        <v>390720141800180010522</v>
      </c>
      <c r="C21" t="str">
        <f t="shared" si="1"/>
        <v>39072014180018001</v>
      </c>
      <c r="D21" t="s">
        <v>6121</v>
      </c>
      <c r="E21" s="65" t="s">
        <v>6209</v>
      </c>
      <c r="F21" s="65" t="s">
        <v>6227</v>
      </c>
      <c r="G21" s="184" t="e">
        <f>#REF!</f>
        <v>#REF!</v>
      </c>
    </row>
    <row r="22" spans="1:7" x14ac:dyDescent="0.25">
      <c r="A22">
        <f t="shared" si="2"/>
        <v>6</v>
      </c>
      <c r="B22" t="str">
        <f t="shared" si="0"/>
        <v>390720141800180010524</v>
      </c>
      <c r="C22" t="str">
        <f t="shared" si="1"/>
        <v>39072014180018001</v>
      </c>
      <c r="D22" t="s">
        <v>6122</v>
      </c>
      <c r="E22" s="65" t="s">
        <v>6209</v>
      </c>
      <c r="F22" s="65" t="s">
        <v>6229</v>
      </c>
      <c r="G22" s="184" t="e">
        <f>#REF!</f>
        <v>#REF!</v>
      </c>
    </row>
    <row r="23" spans="1:7" x14ac:dyDescent="0.25">
      <c r="A23">
        <f t="shared" si="2"/>
        <v>7</v>
      </c>
      <c r="B23" t="str">
        <f t="shared" si="0"/>
        <v>390720141800180010525</v>
      </c>
      <c r="C23" t="str">
        <f t="shared" si="1"/>
        <v>39072014180018001</v>
      </c>
      <c r="D23" t="s">
        <v>6123</v>
      </c>
      <c r="E23" s="65" t="s">
        <v>6209</v>
      </c>
      <c r="F23" s="65" t="s">
        <v>6230</v>
      </c>
      <c r="G23" s="184" t="e">
        <f>#REF!</f>
        <v>#REF!</v>
      </c>
    </row>
    <row r="24" spans="1:7" x14ac:dyDescent="0.25">
      <c r="A24">
        <f t="shared" si="2"/>
        <v>8</v>
      </c>
      <c r="B24" t="str">
        <f t="shared" si="0"/>
        <v>390720141800180010529</v>
      </c>
      <c r="C24" t="str">
        <f t="shared" si="1"/>
        <v>39072014180018001</v>
      </c>
      <c r="D24" t="s">
        <v>6124</v>
      </c>
      <c r="E24" s="65" t="s">
        <v>6209</v>
      </c>
      <c r="F24" s="65" t="s">
        <v>6234</v>
      </c>
      <c r="G24" s="184" t="e">
        <f>#REF!</f>
        <v>#REF!</v>
      </c>
    </row>
    <row r="25" spans="1:7" x14ac:dyDescent="0.25">
      <c r="A25" s="171">
        <v>1</v>
      </c>
      <c r="B25" s="171" t="str">
        <f t="shared" si="0"/>
        <v>390720141800180010601</v>
      </c>
      <c r="C25" s="171" t="str">
        <f t="shared" si="1"/>
        <v>39072014180018001</v>
      </c>
      <c r="D25" s="171" t="s">
        <v>6125</v>
      </c>
      <c r="E25" s="172" t="s">
        <v>6210</v>
      </c>
      <c r="F25" s="173" t="s">
        <v>6029</v>
      </c>
      <c r="G25" s="185" t="e">
        <f>#REF!</f>
        <v>#REF!</v>
      </c>
    </row>
    <row r="26" spans="1:7" x14ac:dyDescent="0.25">
      <c r="A26">
        <f t="shared" si="2"/>
        <v>2</v>
      </c>
      <c r="B26" t="str">
        <f t="shared" si="0"/>
        <v>390720141800180010617</v>
      </c>
      <c r="C26" t="str">
        <f t="shared" si="1"/>
        <v>39072014180018001</v>
      </c>
      <c r="D26" t="s">
        <v>6126</v>
      </c>
      <c r="E26" s="65" t="s">
        <v>6210</v>
      </c>
      <c r="F26" s="65" t="s">
        <v>6222</v>
      </c>
      <c r="G26" s="184" t="e">
        <f>#REF!</f>
        <v>#REF!</v>
      </c>
    </row>
    <row r="27" spans="1:7" x14ac:dyDescent="0.25">
      <c r="A27">
        <f t="shared" si="2"/>
        <v>3</v>
      </c>
      <c r="B27" t="str">
        <f t="shared" si="0"/>
        <v>390720141800180010618</v>
      </c>
      <c r="C27" t="str">
        <f t="shared" si="1"/>
        <v>39072014180018001</v>
      </c>
      <c r="D27" t="s">
        <v>6127</v>
      </c>
      <c r="E27" s="65" t="s">
        <v>6210</v>
      </c>
      <c r="F27" s="65" t="s">
        <v>6223</v>
      </c>
      <c r="G27" s="184" t="e">
        <f>#REF!</f>
        <v>#REF!</v>
      </c>
    </row>
    <row r="28" spans="1:7" x14ac:dyDescent="0.25">
      <c r="A28">
        <f t="shared" si="2"/>
        <v>4</v>
      </c>
      <c r="B28" t="str">
        <f t="shared" si="0"/>
        <v>390720141800180010626</v>
      </c>
      <c r="C28" t="str">
        <f t="shared" si="1"/>
        <v>39072014180018001</v>
      </c>
      <c r="D28" t="s">
        <v>6128</v>
      </c>
      <c r="E28" s="65" t="s">
        <v>6210</v>
      </c>
      <c r="F28" s="65" t="s">
        <v>6231</v>
      </c>
      <c r="G28" s="184" t="e">
        <f>#REF!</f>
        <v>#REF!</v>
      </c>
    </row>
    <row r="29" spans="1:7" x14ac:dyDescent="0.25">
      <c r="A29">
        <f t="shared" si="2"/>
        <v>5</v>
      </c>
      <c r="B29" t="str">
        <f t="shared" si="0"/>
        <v>390720141800180010622</v>
      </c>
      <c r="C29" t="str">
        <f t="shared" si="1"/>
        <v>39072014180018001</v>
      </c>
      <c r="D29" t="s">
        <v>6129</v>
      </c>
      <c r="E29" s="65" t="s">
        <v>6210</v>
      </c>
      <c r="F29" s="65" t="s">
        <v>6227</v>
      </c>
      <c r="G29" s="184" t="e">
        <f>#REF!</f>
        <v>#REF!</v>
      </c>
    </row>
    <row r="30" spans="1:7" x14ac:dyDescent="0.25">
      <c r="A30">
        <f t="shared" si="2"/>
        <v>6</v>
      </c>
      <c r="B30" t="str">
        <f t="shared" si="0"/>
        <v>390720141800180010624</v>
      </c>
      <c r="C30" t="str">
        <f t="shared" si="1"/>
        <v>39072014180018001</v>
      </c>
      <c r="D30" t="s">
        <v>6130</v>
      </c>
      <c r="E30" s="65" t="s">
        <v>6210</v>
      </c>
      <c r="F30" s="65" t="s">
        <v>6229</v>
      </c>
      <c r="G30" s="184" t="e">
        <f>#REF!</f>
        <v>#REF!</v>
      </c>
    </row>
    <row r="31" spans="1:7" x14ac:dyDescent="0.25">
      <c r="A31">
        <f t="shared" si="2"/>
        <v>7</v>
      </c>
      <c r="B31" t="str">
        <f t="shared" si="0"/>
        <v>390720141800180010625</v>
      </c>
      <c r="C31" t="str">
        <f t="shared" si="1"/>
        <v>39072014180018001</v>
      </c>
      <c r="D31" t="s">
        <v>6131</v>
      </c>
      <c r="E31" s="65" t="s">
        <v>6210</v>
      </c>
      <c r="F31" s="65" t="s">
        <v>6230</v>
      </c>
      <c r="G31" s="184" t="e">
        <f>#REF!</f>
        <v>#REF!</v>
      </c>
    </row>
    <row r="32" spans="1:7" x14ac:dyDescent="0.25">
      <c r="A32">
        <f t="shared" si="2"/>
        <v>8</v>
      </c>
      <c r="B32" t="str">
        <f t="shared" si="0"/>
        <v>390720141800180010629</v>
      </c>
      <c r="C32" t="str">
        <f t="shared" si="1"/>
        <v>39072014180018001</v>
      </c>
      <c r="D32" t="s">
        <v>6132</v>
      </c>
      <c r="E32" s="65" t="s">
        <v>6210</v>
      </c>
      <c r="F32" s="65" t="s">
        <v>6234</v>
      </c>
      <c r="G32" s="184" t="e">
        <f>#REF!</f>
        <v>#REF!</v>
      </c>
    </row>
    <row r="33" spans="1:7" x14ac:dyDescent="0.25">
      <c r="A33" s="171">
        <v>1</v>
      </c>
      <c r="B33" s="171" t="str">
        <f t="shared" si="0"/>
        <v>390720141800180010702</v>
      </c>
      <c r="C33" s="171" t="str">
        <f t="shared" si="1"/>
        <v>39072014180018001</v>
      </c>
      <c r="D33" s="171" t="s">
        <v>6133</v>
      </c>
      <c r="E33" s="172" t="s">
        <v>6211</v>
      </c>
      <c r="F33" s="173" t="s">
        <v>6207</v>
      </c>
      <c r="G33" s="185" t="e">
        <f>#REF!</f>
        <v>#REF!</v>
      </c>
    </row>
    <row r="34" spans="1:7" x14ac:dyDescent="0.25">
      <c r="A34">
        <f t="shared" si="2"/>
        <v>2</v>
      </c>
      <c r="B34" t="str">
        <f t="shared" ref="B34:B65" si="3">PA_3_ID &amp; D34</f>
        <v>390720141800180010703</v>
      </c>
      <c r="C34" t="str">
        <f t="shared" ref="C34:C65" si="4">PA_3_ID</f>
        <v>39072014180018001</v>
      </c>
      <c r="D34" t="s">
        <v>6134</v>
      </c>
      <c r="E34" s="65" t="s">
        <v>6211</v>
      </c>
      <c r="F34" s="65" t="s">
        <v>6208</v>
      </c>
      <c r="G34" s="184" t="e">
        <f>#REF!</f>
        <v>#REF!</v>
      </c>
    </row>
    <row r="35" spans="1:7" x14ac:dyDescent="0.25">
      <c r="A35">
        <f t="shared" si="2"/>
        <v>3</v>
      </c>
      <c r="B35" t="str">
        <f t="shared" si="3"/>
        <v>390720141800180010717</v>
      </c>
      <c r="C35" t="str">
        <f t="shared" si="4"/>
        <v>39072014180018001</v>
      </c>
      <c r="D35" t="s">
        <v>6135</v>
      </c>
      <c r="E35" s="65" t="s">
        <v>6211</v>
      </c>
      <c r="F35" s="65" t="s">
        <v>6222</v>
      </c>
      <c r="G35" s="184" t="e">
        <f>#REF!</f>
        <v>#REF!</v>
      </c>
    </row>
    <row r="36" spans="1:7" x14ac:dyDescent="0.25">
      <c r="A36">
        <f t="shared" si="2"/>
        <v>4</v>
      </c>
      <c r="B36" t="str">
        <f t="shared" si="3"/>
        <v>390720141800180010719</v>
      </c>
      <c r="C36" t="str">
        <f t="shared" si="4"/>
        <v>39072014180018001</v>
      </c>
      <c r="D36" t="s">
        <v>6136</v>
      </c>
      <c r="E36" s="65" t="s">
        <v>6211</v>
      </c>
      <c r="F36" s="65" t="s">
        <v>6224</v>
      </c>
      <c r="G36" s="184" t="e">
        <f>#REF!</f>
        <v>#REF!</v>
      </c>
    </row>
    <row r="37" spans="1:7" x14ac:dyDescent="0.25">
      <c r="A37">
        <f t="shared" si="2"/>
        <v>5</v>
      </c>
      <c r="B37" t="str">
        <f t="shared" si="3"/>
        <v>390720141800180010720</v>
      </c>
      <c r="C37" t="str">
        <f t="shared" si="4"/>
        <v>39072014180018001</v>
      </c>
      <c r="D37" t="s">
        <v>6137</v>
      </c>
      <c r="E37" s="65" t="s">
        <v>6211</v>
      </c>
      <c r="F37" s="65" t="s">
        <v>6225</v>
      </c>
      <c r="G37" s="184" t="e">
        <f>#REF!</f>
        <v>#REF!</v>
      </c>
    </row>
    <row r="38" spans="1:7" x14ac:dyDescent="0.25">
      <c r="A38">
        <f t="shared" si="2"/>
        <v>6</v>
      </c>
      <c r="B38" t="str">
        <f t="shared" si="3"/>
        <v>390720141800180010732</v>
      </c>
      <c r="C38" t="str">
        <f t="shared" si="4"/>
        <v>39072014180018001</v>
      </c>
      <c r="D38" t="s">
        <v>6138</v>
      </c>
      <c r="E38" s="65" t="s">
        <v>6211</v>
      </c>
      <c r="F38" s="65" t="s">
        <v>6237</v>
      </c>
      <c r="G38" s="184" t="e">
        <f>#REF!</f>
        <v>#REF!</v>
      </c>
    </row>
    <row r="39" spans="1:7" x14ac:dyDescent="0.25">
      <c r="A39" s="132">
        <f t="shared" si="2"/>
        <v>7</v>
      </c>
      <c r="B39" s="132" t="str">
        <f t="shared" si="3"/>
        <v>390720141800180010727</v>
      </c>
      <c r="C39" s="132" t="str">
        <f t="shared" si="4"/>
        <v>39072014180018001</v>
      </c>
      <c r="D39" s="132" t="s">
        <v>6139</v>
      </c>
      <c r="E39" s="169" t="s">
        <v>6211</v>
      </c>
      <c r="F39" s="170" t="s">
        <v>6232</v>
      </c>
      <c r="G39" s="186" t="e">
        <f>#REF!</f>
        <v>#REF!</v>
      </c>
    </row>
    <row r="40" spans="1:7" x14ac:dyDescent="0.25">
      <c r="A40" s="132">
        <f t="shared" si="2"/>
        <v>8</v>
      </c>
      <c r="B40" s="132" t="str">
        <f t="shared" si="3"/>
        <v>390720141800180010723</v>
      </c>
      <c r="C40" s="132" t="str">
        <f t="shared" si="4"/>
        <v>39072014180018001</v>
      </c>
      <c r="D40" t="s">
        <v>6140</v>
      </c>
      <c r="E40" t="s">
        <v>6211</v>
      </c>
      <c r="F40" t="s">
        <v>6228</v>
      </c>
      <c r="G40" s="184" t="e">
        <f>#REF!</f>
        <v>#REF!</v>
      </c>
    </row>
    <row r="41" spans="1:7" x14ac:dyDescent="0.25">
      <c r="A41" s="132">
        <f t="shared" si="2"/>
        <v>9</v>
      </c>
      <c r="B41" s="132" t="str">
        <f t="shared" si="3"/>
        <v>390720141800180010729</v>
      </c>
      <c r="C41" s="132" t="str">
        <f t="shared" si="4"/>
        <v>39072014180018001</v>
      </c>
      <c r="D41" t="s">
        <v>6141</v>
      </c>
      <c r="E41" t="s">
        <v>6211</v>
      </c>
      <c r="F41" t="s">
        <v>6234</v>
      </c>
      <c r="G41" s="184" t="e">
        <f>#REF!</f>
        <v>#REF!</v>
      </c>
    </row>
    <row r="42" spans="1:7" x14ac:dyDescent="0.25">
      <c r="A42" s="171">
        <v>1</v>
      </c>
      <c r="B42" s="171" t="str">
        <f t="shared" si="3"/>
        <v>390720141800180010802</v>
      </c>
      <c r="C42" s="171" t="str">
        <f t="shared" si="4"/>
        <v>39072014180018001</v>
      </c>
      <c r="D42" s="171" t="s">
        <v>6142</v>
      </c>
      <c r="E42" s="172" t="s">
        <v>6212</v>
      </c>
      <c r="F42" s="173" t="s">
        <v>6207</v>
      </c>
      <c r="G42" s="185" t="e">
        <f>#REF!</f>
        <v>#REF!</v>
      </c>
    </row>
    <row r="43" spans="1:7" x14ac:dyDescent="0.25">
      <c r="A43" s="132">
        <f t="shared" si="2"/>
        <v>2</v>
      </c>
      <c r="B43" s="132" t="str">
        <f t="shared" si="3"/>
        <v>390720141800180010803</v>
      </c>
      <c r="C43" s="132" t="str">
        <f t="shared" si="4"/>
        <v>39072014180018001</v>
      </c>
      <c r="D43" t="s">
        <v>6143</v>
      </c>
      <c r="E43" t="s">
        <v>6212</v>
      </c>
      <c r="F43" t="s">
        <v>6208</v>
      </c>
      <c r="G43" s="184" t="e">
        <f>#REF!</f>
        <v>#REF!</v>
      </c>
    </row>
    <row r="44" spans="1:7" x14ac:dyDescent="0.25">
      <c r="A44" s="132">
        <f t="shared" si="2"/>
        <v>3</v>
      </c>
      <c r="B44" s="132" t="str">
        <f t="shared" si="3"/>
        <v>390720141800180010817</v>
      </c>
      <c r="C44" s="132" t="str">
        <f t="shared" si="4"/>
        <v>39072014180018001</v>
      </c>
      <c r="D44" t="s">
        <v>6144</v>
      </c>
      <c r="E44" t="s">
        <v>6212</v>
      </c>
      <c r="F44" t="s">
        <v>6222</v>
      </c>
      <c r="G44" s="184" t="e">
        <f>#REF!</f>
        <v>#REF!</v>
      </c>
    </row>
    <row r="45" spans="1:7" x14ac:dyDescent="0.25">
      <c r="A45" s="132">
        <f t="shared" si="2"/>
        <v>4</v>
      </c>
      <c r="B45" s="132" t="str">
        <f t="shared" si="3"/>
        <v>390720141800180010819</v>
      </c>
      <c r="C45" s="132" t="str">
        <f t="shared" si="4"/>
        <v>39072014180018001</v>
      </c>
      <c r="D45" t="s">
        <v>6145</v>
      </c>
      <c r="E45" t="s">
        <v>6212</v>
      </c>
      <c r="F45" t="s">
        <v>6224</v>
      </c>
      <c r="G45" s="184" t="e">
        <f>#REF!</f>
        <v>#REF!</v>
      </c>
    </row>
    <row r="46" spans="1:7" x14ac:dyDescent="0.25">
      <c r="A46" s="132">
        <f t="shared" si="2"/>
        <v>5</v>
      </c>
      <c r="B46" s="132" t="str">
        <f t="shared" si="3"/>
        <v>390720141800180010820</v>
      </c>
      <c r="C46" s="132" t="str">
        <f t="shared" si="4"/>
        <v>39072014180018001</v>
      </c>
      <c r="D46" t="s">
        <v>6146</v>
      </c>
      <c r="E46" t="s">
        <v>6212</v>
      </c>
      <c r="F46" t="s">
        <v>6225</v>
      </c>
      <c r="G46" s="184" t="e">
        <f>#REF!</f>
        <v>#REF!</v>
      </c>
    </row>
    <row r="47" spans="1:7" x14ac:dyDescent="0.25">
      <c r="A47" s="132">
        <f t="shared" si="2"/>
        <v>6</v>
      </c>
      <c r="B47" s="132" t="str">
        <f t="shared" si="3"/>
        <v>390720141800180010832</v>
      </c>
      <c r="C47" s="132" t="str">
        <f t="shared" si="4"/>
        <v>39072014180018001</v>
      </c>
      <c r="D47" t="s">
        <v>6147</v>
      </c>
      <c r="E47" t="s">
        <v>6212</v>
      </c>
      <c r="F47" t="s">
        <v>6237</v>
      </c>
      <c r="G47" s="184" t="e">
        <f>#REF!</f>
        <v>#REF!</v>
      </c>
    </row>
    <row r="48" spans="1:7" x14ac:dyDescent="0.25">
      <c r="A48" s="132">
        <f t="shared" si="2"/>
        <v>7</v>
      </c>
      <c r="B48" s="132" t="str">
        <f t="shared" si="3"/>
        <v>390720141800180010827</v>
      </c>
      <c r="C48" s="132" t="str">
        <f t="shared" si="4"/>
        <v>39072014180018001</v>
      </c>
      <c r="D48" t="s">
        <v>6148</v>
      </c>
      <c r="E48" t="s">
        <v>6212</v>
      </c>
      <c r="F48" t="s">
        <v>6232</v>
      </c>
      <c r="G48" s="184" t="e">
        <f>#REF!</f>
        <v>#REF!</v>
      </c>
    </row>
    <row r="49" spans="1:7" x14ac:dyDescent="0.25">
      <c r="A49" s="132">
        <f t="shared" si="2"/>
        <v>8</v>
      </c>
      <c r="B49" s="132" t="str">
        <f t="shared" si="3"/>
        <v>390720141800180010823</v>
      </c>
      <c r="C49" s="132" t="str">
        <f t="shared" si="4"/>
        <v>39072014180018001</v>
      </c>
      <c r="D49" t="s">
        <v>6149</v>
      </c>
      <c r="E49" t="s">
        <v>6212</v>
      </c>
      <c r="F49" t="s">
        <v>6228</v>
      </c>
      <c r="G49" s="184" t="e">
        <f>#REF!</f>
        <v>#REF!</v>
      </c>
    </row>
    <row r="50" spans="1:7" x14ac:dyDescent="0.25">
      <c r="A50" s="132">
        <f t="shared" si="2"/>
        <v>9</v>
      </c>
      <c r="B50" s="132" t="str">
        <f t="shared" si="3"/>
        <v>390720141800180010829</v>
      </c>
      <c r="C50" s="132" t="str">
        <f t="shared" si="4"/>
        <v>39072014180018001</v>
      </c>
      <c r="D50" t="s">
        <v>6150</v>
      </c>
      <c r="E50" t="s">
        <v>6212</v>
      </c>
      <c r="F50" t="s">
        <v>6234</v>
      </c>
      <c r="G50" s="184" t="e">
        <f>#REF!</f>
        <v>#REF!</v>
      </c>
    </row>
    <row r="51" spans="1:7" x14ac:dyDescent="0.25">
      <c r="A51" s="171">
        <v>1</v>
      </c>
      <c r="B51" s="171" t="str">
        <f t="shared" si="3"/>
        <v>390720141800180010904</v>
      </c>
      <c r="C51" s="171" t="str">
        <f t="shared" si="4"/>
        <v>39072014180018001</v>
      </c>
      <c r="D51" s="171" t="s">
        <v>6151</v>
      </c>
      <c r="E51" s="172" t="s">
        <v>6213</v>
      </c>
      <c r="F51" s="173" t="s">
        <v>6209</v>
      </c>
      <c r="G51" s="185" t="e">
        <f>#REF!</f>
        <v>#REF!</v>
      </c>
    </row>
    <row r="52" spans="1:7" x14ac:dyDescent="0.25">
      <c r="A52" s="132">
        <f t="shared" si="2"/>
        <v>2</v>
      </c>
      <c r="B52" s="132" t="str">
        <f t="shared" si="3"/>
        <v>390720141800180010905</v>
      </c>
      <c r="C52" s="132" t="str">
        <f t="shared" si="4"/>
        <v>39072014180018001</v>
      </c>
      <c r="D52" t="s">
        <v>6152</v>
      </c>
      <c r="E52" t="s">
        <v>6213</v>
      </c>
      <c r="F52" t="s">
        <v>6210</v>
      </c>
      <c r="G52" s="184" t="e">
        <f>#REF!</f>
        <v>#REF!</v>
      </c>
    </row>
    <row r="53" spans="1:7" x14ac:dyDescent="0.25">
      <c r="A53" s="132">
        <f t="shared" si="2"/>
        <v>3</v>
      </c>
      <c r="B53" s="132" t="str">
        <f t="shared" si="3"/>
        <v>390720141800180010906</v>
      </c>
      <c r="C53" s="132" t="str">
        <f t="shared" si="4"/>
        <v>39072014180018001</v>
      </c>
      <c r="D53" t="s">
        <v>6153</v>
      </c>
      <c r="E53" t="s">
        <v>6213</v>
      </c>
      <c r="F53" t="s">
        <v>6211</v>
      </c>
      <c r="G53" s="184" t="e">
        <f>#REF!</f>
        <v>#REF!</v>
      </c>
    </row>
    <row r="54" spans="1:7" x14ac:dyDescent="0.25">
      <c r="A54" s="132">
        <f t="shared" si="2"/>
        <v>4</v>
      </c>
      <c r="B54" s="132" t="str">
        <f t="shared" si="3"/>
        <v>390720141800180010907</v>
      </c>
      <c r="C54" s="132" t="str">
        <f t="shared" si="4"/>
        <v>39072014180018001</v>
      </c>
      <c r="D54" t="s">
        <v>6154</v>
      </c>
      <c r="E54" t="s">
        <v>6213</v>
      </c>
      <c r="F54" t="s">
        <v>6212</v>
      </c>
      <c r="G54" s="184" t="e">
        <f>#REF!</f>
        <v>#REF!</v>
      </c>
    </row>
    <row r="55" spans="1:7" x14ac:dyDescent="0.25">
      <c r="A55" s="132">
        <f t="shared" si="2"/>
        <v>5</v>
      </c>
      <c r="B55" s="132" t="str">
        <f t="shared" si="3"/>
        <v>390720141800180010917</v>
      </c>
      <c r="C55" s="132" t="str">
        <f t="shared" si="4"/>
        <v>39072014180018001</v>
      </c>
      <c r="D55" t="s">
        <v>6155</v>
      </c>
      <c r="E55" t="s">
        <v>6213</v>
      </c>
      <c r="F55" t="s">
        <v>6222</v>
      </c>
      <c r="G55" s="184" t="e">
        <f>#REF!</f>
        <v>#REF!</v>
      </c>
    </row>
    <row r="56" spans="1:7" x14ac:dyDescent="0.25">
      <c r="A56" s="132">
        <f t="shared" si="2"/>
        <v>6</v>
      </c>
      <c r="B56" s="132" t="str">
        <f t="shared" si="3"/>
        <v>390720141800180010919</v>
      </c>
      <c r="C56" s="132" t="str">
        <f t="shared" si="4"/>
        <v>39072014180018001</v>
      </c>
      <c r="D56" t="s">
        <v>6156</v>
      </c>
      <c r="E56" t="s">
        <v>6213</v>
      </c>
      <c r="F56" t="s">
        <v>6224</v>
      </c>
      <c r="G56" s="184" t="e">
        <f>#REF!</f>
        <v>#REF!</v>
      </c>
    </row>
    <row r="57" spans="1:7" x14ac:dyDescent="0.25">
      <c r="A57" s="132">
        <f t="shared" si="2"/>
        <v>7</v>
      </c>
      <c r="B57" s="132" t="str">
        <f t="shared" si="3"/>
        <v>390720141800180010920</v>
      </c>
      <c r="C57" s="132" t="str">
        <f t="shared" si="4"/>
        <v>39072014180018001</v>
      </c>
      <c r="D57" t="s">
        <v>6157</v>
      </c>
      <c r="E57" t="s">
        <v>6213</v>
      </c>
      <c r="F57" t="s">
        <v>6225</v>
      </c>
      <c r="G57" s="184" t="e">
        <f>#REF!</f>
        <v>#REF!</v>
      </c>
    </row>
    <row r="58" spans="1:7" x14ac:dyDescent="0.25">
      <c r="A58" s="132">
        <f t="shared" si="2"/>
        <v>8</v>
      </c>
      <c r="B58" s="132" t="str">
        <f t="shared" si="3"/>
        <v>390720141800180010932</v>
      </c>
      <c r="C58" s="132" t="str">
        <f t="shared" si="4"/>
        <v>39072014180018001</v>
      </c>
      <c r="D58" t="s">
        <v>6158</v>
      </c>
      <c r="E58" t="s">
        <v>6213</v>
      </c>
      <c r="F58" t="s">
        <v>6237</v>
      </c>
      <c r="G58" s="184" t="e">
        <f>#REF!</f>
        <v>#REF!</v>
      </c>
    </row>
    <row r="59" spans="1:7" x14ac:dyDescent="0.25">
      <c r="A59" s="132">
        <f t="shared" si="2"/>
        <v>9</v>
      </c>
      <c r="B59" s="132" t="str">
        <f t="shared" si="3"/>
        <v>390720141800180010927</v>
      </c>
      <c r="C59" s="132" t="str">
        <f t="shared" si="4"/>
        <v>39072014180018001</v>
      </c>
      <c r="D59" t="s">
        <v>6159</v>
      </c>
      <c r="E59" t="s">
        <v>6213</v>
      </c>
      <c r="F59" t="s">
        <v>6232</v>
      </c>
      <c r="G59" s="184" t="e">
        <f>#REF!</f>
        <v>#REF!</v>
      </c>
    </row>
    <row r="60" spans="1:7" x14ac:dyDescent="0.25">
      <c r="A60" s="132">
        <f t="shared" si="2"/>
        <v>10</v>
      </c>
      <c r="B60" s="132" t="str">
        <f t="shared" si="3"/>
        <v>390720141800180010923</v>
      </c>
      <c r="C60" s="132" t="str">
        <f t="shared" si="4"/>
        <v>39072014180018001</v>
      </c>
      <c r="D60" t="s">
        <v>6160</v>
      </c>
      <c r="E60" t="s">
        <v>6213</v>
      </c>
      <c r="F60" t="s">
        <v>6228</v>
      </c>
      <c r="G60" s="184" t="e">
        <f>#REF!</f>
        <v>#REF!</v>
      </c>
    </row>
    <row r="61" spans="1:7" x14ac:dyDescent="0.25">
      <c r="A61" s="132">
        <f t="shared" si="2"/>
        <v>11</v>
      </c>
      <c r="B61" s="132" t="str">
        <f t="shared" si="3"/>
        <v>390720141800180010929</v>
      </c>
      <c r="C61" s="132" t="str">
        <f t="shared" si="4"/>
        <v>39072014180018001</v>
      </c>
      <c r="D61" t="s">
        <v>6161</v>
      </c>
      <c r="E61" t="s">
        <v>6213</v>
      </c>
      <c r="F61" t="s">
        <v>6234</v>
      </c>
      <c r="G61" s="184" t="e">
        <f>#REF!</f>
        <v>#REF!</v>
      </c>
    </row>
    <row r="62" spans="1:7" x14ac:dyDescent="0.25">
      <c r="A62" s="171">
        <v>1</v>
      </c>
      <c r="B62" s="171" t="str">
        <f t="shared" si="3"/>
        <v>390720141800180011004</v>
      </c>
      <c r="C62" s="171" t="str">
        <f t="shared" si="4"/>
        <v>39072014180018001</v>
      </c>
      <c r="D62" s="171" t="s">
        <v>6162</v>
      </c>
      <c r="E62" s="172" t="s">
        <v>6214</v>
      </c>
      <c r="F62" s="173" t="s">
        <v>6209</v>
      </c>
      <c r="G62" s="185" t="e">
        <f>#REF!</f>
        <v>#REF!</v>
      </c>
    </row>
    <row r="63" spans="1:7" x14ac:dyDescent="0.25">
      <c r="A63" s="132">
        <f t="shared" si="2"/>
        <v>2</v>
      </c>
      <c r="B63" s="132" t="str">
        <f t="shared" si="3"/>
        <v>390720141800180011005</v>
      </c>
      <c r="C63" s="132" t="str">
        <f t="shared" si="4"/>
        <v>39072014180018001</v>
      </c>
      <c r="D63" t="s">
        <v>6163</v>
      </c>
      <c r="E63" t="s">
        <v>6214</v>
      </c>
      <c r="F63" t="s">
        <v>6210</v>
      </c>
      <c r="G63" s="184" t="e">
        <f>#REF!</f>
        <v>#REF!</v>
      </c>
    </row>
    <row r="64" spans="1:7" x14ac:dyDescent="0.25">
      <c r="A64" s="132">
        <f t="shared" si="2"/>
        <v>3</v>
      </c>
      <c r="B64" s="132" t="str">
        <f t="shared" si="3"/>
        <v>390720141800180011006</v>
      </c>
      <c r="C64" s="132" t="str">
        <f t="shared" si="4"/>
        <v>39072014180018001</v>
      </c>
      <c r="D64" t="s">
        <v>6164</v>
      </c>
      <c r="E64" t="s">
        <v>6214</v>
      </c>
      <c r="F64" t="s">
        <v>6211</v>
      </c>
      <c r="G64" s="184" t="e">
        <f>#REF!</f>
        <v>#REF!</v>
      </c>
    </row>
    <row r="65" spans="1:7" x14ac:dyDescent="0.25">
      <c r="A65" s="132">
        <f t="shared" si="2"/>
        <v>4</v>
      </c>
      <c r="B65" s="132" t="str">
        <f t="shared" si="3"/>
        <v>390720141800180011007</v>
      </c>
      <c r="C65" s="132" t="str">
        <f t="shared" si="4"/>
        <v>39072014180018001</v>
      </c>
      <c r="D65" t="s">
        <v>6165</v>
      </c>
      <c r="E65" t="s">
        <v>6214</v>
      </c>
      <c r="F65" t="s">
        <v>6212</v>
      </c>
      <c r="G65" s="184" t="e">
        <f>#REF!</f>
        <v>#REF!</v>
      </c>
    </row>
    <row r="66" spans="1:7" x14ac:dyDescent="0.25">
      <c r="A66" s="132">
        <f t="shared" si="2"/>
        <v>5</v>
      </c>
      <c r="B66" s="132" t="str">
        <f t="shared" ref="B66:B97" si="5">PA_3_ID &amp; D66</f>
        <v>390720141800180011017</v>
      </c>
      <c r="C66" s="132" t="str">
        <f t="shared" ref="C66:C97" si="6">PA_3_ID</f>
        <v>39072014180018001</v>
      </c>
      <c r="D66" t="s">
        <v>6166</v>
      </c>
      <c r="E66" t="s">
        <v>6214</v>
      </c>
      <c r="F66" t="s">
        <v>6222</v>
      </c>
      <c r="G66" s="184" t="e">
        <f>#REF!</f>
        <v>#REF!</v>
      </c>
    </row>
    <row r="67" spans="1:7" x14ac:dyDescent="0.25">
      <c r="A67" s="132">
        <f t="shared" si="2"/>
        <v>6</v>
      </c>
      <c r="B67" s="132" t="str">
        <f t="shared" si="5"/>
        <v>390720141800180011019</v>
      </c>
      <c r="C67" s="132" t="str">
        <f t="shared" si="6"/>
        <v>39072014180018001</v>
      </c>
      <c r="D67" t="s">
        <v>6167</v>
      </c>
      <c r="E67" t="s">
        <v>6214</v>
      </c>
      <c r="F67" t="s">
        <v>6224</v>
      </c>
      <c r="G67" s="184" t="e">
        <f>#REF!</f>
        <v>#REF!</v>
      </c>
    </row>
    <row r="68" spans="1:7" x14ac:dyDescent="0.25">
      <c r="A68" s="132">
        <f t="shared" ref="A68:A106" si="7">$A67+1</f>
        <v>7</v>
      </c>
      <c r="B68" s="132" t="str">
        <f t="shared" si="5"/>
        <v>390720141800180011020</v>
      </c>
      <c r="C68" s="132" t="str">
        <f t="shared" si="6"/>
        <v>39072014180018001</v>
      </c>
      <c r="D68" t="s">
        <v>6168</v>
      </c>
      <c r="E68" t="s">
        <v>6214</v>
      </c>
      <c r="F68" t="s">
        <v>6225</v>
      </c>
      <c r="G68" s="184" t="e">
        <f>#REF!</f>
        <v>#REF!</v>
      </c>
    </row>
    <row r="69" spans="1:7" x14ac:dyDescent="0.25">
      <c r="A69" s="132">
        <f t="shared" si="7"/>
        <v>8</v>
      </c>
      <c r="B69" s="132" t="str">
        <f t="shared" si="5"/>
        <v>390720141800180011032</v>
      </c>
      <c r="C69" s="132" t="str">
        <f t="shared" si="6"/>
        <v>39072014180018001</v>
      </c>
      <c r="D69" t="s">
        <v>6169</v>
      </c>
      <c r="E69" t="s">
        <v>6214</v>
      </c>
      <c r="F69" t="s">
        <v>6237</v>
      </c>
      <c r="G69" s="184" t="e">
        <f>#REF!</f>
        <v>#REF!</v>
      </c>
    </row>
    <row r="70" spans="1:7" x14ac:dyDescent="0.25">
      <c r="A70" s="132">
        <f t="shared" si="7"/>
        <v>9</v>
      </c>
      <c r="B70" s="132" t="str">
        <f t="shared" si="5"/>
        <v>390720141800180011027</v>
      </c>
      <c r="C70" s="132" t="str">
        <f t="shared" si="6"/>
        <v>39072014180018001</v>
      </c>
      <c r="D70" t="s">
        <v>6170</v>
      </c>
      <c r="E70" t="s">
        <v>6214</v>
      </c>
      <c r="F70" t="s">
        <v>6232</v>
      </c>
      <c r="G70" s="184" t="e">
        <f>#REF!</f>
        <v>#REF!</v>
      </c>
    </row>
    <row r="71" spans="1:7" x14ac:dyDescent="0.25">
      <c r="A71" s="132">
        <f t="shared" si="7"/>
        <v>10</v>
      </c>
      <c r="B71" s="132" t="str">
        <f t="shared" si="5"/>
        <v>390720141800180011023</v>
      </c>
      <c r="C71" s="132" t="str">
        <f t="shared" si="6"/>
        <v>39072014180018001</v>
      </c>
      <c r="D71" t="s">
        <v>6171</v>
      </c>
      <c r="E71" t="s">
        <v>6214</v>
      </c>
      <c r="F71" t="s">
        <v>6228</v>
      </c>
      <c r="G71" s="184" t="e">
        <f>#REF!</f>
        <v>#REF!</v>
      </c>
    </row>
    <row r="72" spans="1:7" x14ac:dyDescent="0.25">
      <c r="A72" s="132">
        <f t="shared" si="7"/>
        <v>11</v>
      </c>
      <c r="B72" s="132" t="str">
        <f t="shared" si="5"/>
        <v>390720141800180011029</v>
      </c>
      <c r="C72" s="132" t="str">
        <f t="shared" si="6"/>
        <v>39072014180018001</v>
      </c>
      <c r="D72" t="s">
        <v>6172</v>
      </c>
      <c r="E72" t="s">
        <v>6214</v>
      </c>
      <c r="F72" t="s">
        <v>6234</v>
      </c>
      <c r="G72" s="184" t="e">
        <f>#REF!</f>
        <v>#REF!</v>
      </c>
    </row>
    <row r="73" spans="1:7" x14ac:dyDescent="0.25">
      <c r="A73" s="171">
        <v>1</v>
      </c>
      <c r="B73" s="171" t="str">
        <f t="shared" si="5"/>
        <v>390720141800180011108</v>
      </c>
      <c r="C73" s="171" t="str">
        <f t="shared" si="6"/>
        <v>39072014180018001</v>
      </c>
      <c r="D73" s="171" t="s">
        <v>6173</v>
      </c>
      <c r="E73" s="172" t="s">
        <v>6216</v>
      </c>
      <c r="F73" s="173" t="s">
        <v>6213</v>
      </c>
      <c r="G73" s="185" t="e">
        <f>#REF!</f>
        <v>#REF!</v>
      </c>
    </row>
    <row r="74" spans="1:7" x14ac:dyDescent="0.25">
      <c r="A74" s="132">
        <f t="shared" si="7"/>
        <v>2</v>
      </c>
      <c r="B74" s="132" t="str">
        <f t="shared" si="5"/>
        <v>390720141800180011109</v>
      </c>
      <c r="C74" s="132" t="str">
        <f t="shared" si="6"/>
        <v>39072014180018001</v>
      </c>
      <c r="D74" t="s">
        <v>6174</v>
      </c>
      <c r="E74" t="s">
        <v>6216</v>
      </c>
      <c r="F74" t="s">
        <v>6214</v>
      </c>
      <c r="G74" s="184" t="e">
        <f>#REF!</f>
        <v>#REF!</v>
      </c>
    </row>
    <row r="75" spans="1:7" x14ac:dyDescent="0.25">
      <c r="A75" s="132">
        <f t="shared" si="7"/>
        <v>3</v>
      </c>
      <c r="B75" s="132" t="str">
        <f t="shared" si="5"/>
        <v>390720141800180011103</v>
      </c>
      <c r="C75" s="132" t="str">
        <f t="shared" si="6"/>
        <v>39072014180018001</v>
      </c>
      <c r="D75" t="s">
        <v>6175</v>
      </c>
      <c r="E75" t="s">
        <v>6216</v>
      </c>
      <c r="F75" t="s">
        <v>6208</v>
      </c>
      <c r="G75" s="184" t="e">
        <f>#REF!</f>
        <v>#REF!</v>
      </c>
    </row>
    <row r="76" spans="1:7" x14ac:dyDescent="0.25">
      <c r="A76" s="132">
        <f t="shared" si="7"/>
        <v>4</v>
      </c>
      <c r="B76" s="132" t="str">
        <f t="shared" si="5"/>
        <v>390720141800180011110</v>
      </c>
      <c r="C76" s="132" t="str">
        <f t="shared" si="6"/>
        <v>39072014180018001</v>
      </c>
      <c r="D76" t="s">
        <v>6176</v>
      </c>
      <c r="E76" t="s">
        <v>6216</v>
      </c>
      <c r="F76" t="s">
        <v>6216</v>
      </c>
      <c r="G76" s="184" t="e">
        <f>#REF!</f>
        <v>#REF!</v>
      </c>
    </row>
    <row r="77" spans="1:7" x14ac:dyDescent="0.25">
      <c r="A77" s="132">
        <f t="shared" si="7"/>
        <v>5</v>
      </c>
      <c r="B77" s="132" t="str">
        <f t="shared" si="5"/>
        <v>390720141800180011111</v>
      </c>
      <c r="C77" s="132" t="str">
        <f t="shared" si="6"/>
        <v>39072014180018001</v>
      </c>
      <c r="D77" t="s">
        <v>6177</v>
      </c>
      <c r="E77" t="s">
        <v>6216</v>
      </c>
      <c r="F77" t="s">
        <v>4234</v>
      </c>
      <c r="G77" s="184" t="e">
        <f>#REF!</f>
        <v>#REF!</v>
      </c>
    </row>
    <row r="78" spans="1:7" x14ac:dyDescent="0.25">
      <c r="A78" s="132">
        <f t="shared" si="7"/>
        <v>6</v>
      </c>
      <c r="B78" s="132" t="str">
        <f t="shared" si="5"/>
        <v>390720141800180011112</v>
      </c>
      <c r="C78" s="132" t="str">
        <f t="shared" si="6"/>
        <v>39072014180018001</v>
      </c>
      <c r="D78" t="s">
        <v>6178</v>
      </c>
      <c r="E78" t="s">
        <v>6216</v>
      </c>
      <c r="F78" t="s">
        <v>6217</v>
      </c>
      <c r="G78" s="184" t="e">
        <f>#REF!</f>
        <v>#REF!</v>
      </c>
    </row>
    <row r="79" spans="1:7" x14ac:dyDescent="0.25">
      <c r="A79" s="132">
        <f t="shared" si="7"/>
        <v>7</v>
      </c>
      <c r="B79" s="132" t="str">
        <f t="shared" si="5"/>
        <v>390720141800180011117</v>
      </c>
      <c r="C79" s="132" t="str">
        <f t="shared" si="6"/>
        <v>39072014180018001</v>
      </c>
      <c r="D79" t="s">
        <v>6179</v>
      </c>
      <c r="E79" t="s">
        <v>6216</v>
      </c>
      <c r="F79" t="s">
        <v>6222</v>
      </c>
      <c r="G79" s="184" t="e">
        <f>#REF!</f>
        <v>#REF!</v>
      </c>
    </row>
    <row r="80" spans="1:7" x14ac:dyDescent="0.25">
      <c r="A80" s="132">
        <f t="shared" si="7"/>
        <v>8</v>
      </c>
      <c r="B80" s="132" t="str">
        <f t="shared" si="5"/>
        <v>390720141800180011118</v>
      </c>
      <c r="C80" s="132" t="str">
        <f t="shared" si="6"/>
        <v>39072014180018001</v>
      </c>
      <c r="D80" t="s">
        <v>6180</v>
      </c>
      <c r="E80" t="s">
        <v>6216</v>
      </c>
      <c r="F80" t="s">
        <v>6223</v>
      </c>
      <c r="G80" s="184" t="e">
        <f>#REF!</f>
        <v>#REF!</v>
      </c>
    </row>
    <row r="81" spans="1:7" x14ac:dyDescent="0.25">
      <c r="A81" s="132">
        <f t="shared" si="7"/>
        <v>9</v>
      </c>
      <c r="B81" s="132" t="str">
        <f t="shared" si="5"/>
        <v>390720141800180011134</v>
      </c>
      <c r="C81" s="132" t="str">
        <f t="shared" si="6"/>
        <v>39072014180018001</v>
      </c>
      <c r="D81" t="s">
        <v>6181</v>
      </c>
      <c r="E81" t="s">
        <v>6216</v>
      </c>
      <c r="F81" t="s">
        <v>6239</v>
      </c>
      <c r="G81" s="184" t="e">
        <f>#REF!</f>
        <v>#REF!</v>
      </c>
    </row>
    <row r="82" spans="1:7" x14ac:dyDescent="0.25">
      <c r="A82" s="132">
        <f t="shared" si="7"/>
        <v>10</v>
      </c>
      <c r="B82" s="132" t="str">
        <f t="shared" si="5"/>
        <v>390720141800180011135</v>
      </c>
      <c r="C82" s="132" t="str">
        <f t="shared" si="6"/>
        <v>39072014180018001</v>
      </c>
      <c r="D82" t="s">
        <v>6182</v>
      </c>
      <c r="E82" t="s">
        <v>6216</v>
      </c>
      <c r="F82" t="s">
        <v>6240</v>
      </c>
      <c r="G82" s="184" t="e">
        <f>#REF!</f>
        <v>#REF!</v>
      </c>
    </row>
    <row r="83" spans="1:7" x14ac:dyDescent="0.25">
      <c r="A83" s="132">
        <f t="shared" si="7"/>
        <v>11</v>
      </c>
      <c r="B83" s="132" t="str">
        <f t="shared" si="5"/>
        <v>390720141800180011136</v>
      </c>
      <c r="C83" s="132" t="str">
        <f t="shared" si="6"/>
        <v>39072014180018001</v>
      </c>
      <c r="D83" t="s">
        <v>6183</v>
      </c>
      <c r="E83" t="s">
        <v>6216</v>
      </c>
      <c r="F83" t="s">
        <v>6241</v>
      </c>
      <c r="G83" s="184" t="e">
        <f>#REF!</f>
        <v>#REF!</v>
      </c>
    </row>
    <row r="84" spans="1:7" x14ac:dyDescent="0.25">
      <c r="A84" s="132">
        <f t="shared" si="7"/>
        <v>12</v>
      </c>
      <c r="B84" s="132" t="str">
        <f t="shared" si="5"/>
        <v>390720141800180011132</v>
      </c>
      <c r="C84" s="132" t="str">
        <f t="shared" si="6"/>
        <v>39072014180018001</v>
      </c>
      <c r="D84" t="s">
        <v>6184</v>
      </c>
      <c r="E84" t="s">
        <v>6216</v>
      </c>
      <c r="F84" t="s">
        <v>6237</v>
      </c>
      <c r="G84" s="184" t="e">
        <f>#REF!</f>
        <v>#REF!</v>
      </c>
    </row>
    <row r="85" spans="1:7" x14ac:dyDescent="0.25">
      <c r="A85" s="132">
        <f t="shared" si="7"/>
        <v>13</v>
      </c>
      <c r="B85" s="132" t="str">
        <f t="shared" si="5"/>
        <v>390720141800180011128</v>
      </c>
      <c r="C85" s="132" t="str">
        <f t="shared" si="6"/>
        <v>39072014180018001</v>
      </c>
      <c r="D85" t="s">
        <v>6185</v>
      </c>
      <c r="E85" t="s">
        <v>6216</v>
      </c>
      <c r="F85" t="s">
        <v>6233</v>
      </c>
      <c r="G85" s="184" t="e">
        <f>#REF!</f>
        <v>#REF!</v>
      </c>
    </row>
    <row r="86" spans="1:7" x14ac:dyDescent="0.25">
      <c r="A86" s="132">
        <f t="shared" si="7"/>
        <v>14</v>
      </c>
      <c r="B86" s="132" t="str">
        <f t="shared" si="5"/>
        <v>390720141800180011130</v>
      </c>
      <c r="C86" s="132" t="str">
        <f t="shared" si="6"/>
        <v>39072014180018001</v>
      </c>
      <c r="D86" t="s">
        <v>6186</v>
      </c>
      <c r="E86" t="s">
        <v>6216</v>
      </c>
      <c r="F86" t="s">
        <v>6235</v>
      </c>
      <c r="G86" s="184" t="e">
        <f>#REF!</f>
        <v>#REF!</v>
      </c>
    </row>
    <row r="87" spans="1:7" x14ac:dyDescent="0.25">
      <c r="A87" s="132">
        <f t="shared" si="7"/>
        <v>15</v>
      </c>
      <c r="B87" s="132" t="str">
        <f t="shared" si="5"/>
        <v>390720141800180011133</v>
      </c>
      <c r="C87" s="132" t="str">
        <f t="shared" si="6"/>
        <v>39072014180018001</v>
      </c>
      <c r="D87" t="s">
        <v>6187</v>
      </c>
      <c r="E87" t="s">
        <v>6216</v>
      </c>
      <c r="F87" t="s">
        <v>6238</v>
      </c>
      <c r="G87" s="184" t="e">
        <f>#REF!</f>
        <v>#REF!</v>
      </c>
    </row>
    <row r="88" spans="1:7" x14ac:dyDescent="0.25">
      <c r="A88" s="132">
        <f t="shared" si="7"/>
        <v>16</v>
      </c>
      <c r="B88" s="132" t="str">
        <f t="shared" si="5"/>
        <v>390720141800180011131</v>
      </c>
      <c r="C88" s="132" t="str">
        <f t="shared" si="6"/>
        <v>39072014180018001</v>
      </c>
      <c r="D88" t="s">
        <v>6188</v>
      </c>
      <c r="E88" t="s">
        <v>6216</v>
      </c>
      <c r="F88" t="s">
        <v>6236</v>
      </c>
      <c r="G88" s="184" t="e">
        <f>#REF!</f>
        <v>#REF!</v>
      </c>
    </row>
    <row r="89" spans="1:7" x14ac:dyDescent="0.25">
      <c r="A89" s="171">
        <v>1</v>
      </c>
      <c r="B89" s="171" t="str">
        <f t="shared" si="5"/>
        <v>390720141800180011208</v>
      </c>
      <c r="C89" s="171" t="str">
        <f t="shared" si="6"/>
        <v>39072014180018001</v>
      </c>
      <c r="D89" s="171" t="s">
        <v>6189</v>
      </c>
      <c r="E89" s="172" t="s">
        <v>4234</v>
      </c>
      <c r="F89" s="173" t="s">
        <v>6213</v>
      </c>
      <c r="G89" s="185" t="e">
        <f>#REF!</f>
        <v>#REF!</v>
      </c>
    </row>
    <row r="90" spans="1:7" x14ac:dyDescent="0.25">
      <c r="A90" s="132">
        <f t="shared" si="7"/>
        <v>2</v>
      </c>
      <c r="B90" s="132" t="str">
        <f t="shared" si="5"/>
        <v>390720141800180011209</v>
      </c>
      <c r="C90" s="132" t="str">
        <f t="shared" si="6"/>
        <v>39072014180018001</v>
      </c>
      <c r="D90" t="s">
        <v>6190</v>
      </c>
      <c r="E90" t="s">
        <v>4234</v>
      </c>
      <c r="F90" t="s">
        <v>6214</v>
      </c>
      <c r="G90" s="184" t="e">
        <f>#REF!</f>
        <v>#REF!</v>
      </c>
    </row>
    <row r="91" spans="1:7" x14ac:dyDescent="0.25">
      <c r="A91" s="132">
        <f t="shared" si="7"/>
        <v>3</v>
      </c>
      <c r="B91" s="132" t="str">
        <f t="shared" si="5"/>
        <v>390720141800180011203</v>
      </c>
      <c r="C91" s="132" t="str">
        <f t="shared" si="6"/>
        <v>39072014180018001</v>
      </c>
      <c r="D91" t="s">
        <v>6191</v>
      </c>
      <c r="E91" t="s">
        <v>4234</v>
      </c>
      <c r="F91" t="s">
        <v>6208</v>
      </c>
      <c r="G91" s="184" t="e">
        <f>#REF!</f>
        <v>#REF!</v>
      </c>
    </row>
    <row r="92" spans="1:7" x14ac:dyDescent="0.25">
      <c r="A92" s="132">
        <f t="shared" si="7"/>
        <v>4</v>
      </c>
      <c r="B92" s="132" t="str">
        <f t="shared" si="5"/>
        <v>390720141800180011210</v>
      </c>
      <c r="C92" s="132" t="str">
        <f t="shared" si="6"/>
        <v>39072014180018001</v>
      </c>
      <c r="D92" t="s">
        <v>6192</v>
      </c>
      <c r="E92" t="s">
        <v>4234</v>
      </c>
      <c r="F92" t="s">
        <v>6216</v>
      </c>
      <c r="G92" s="184" t="e">
        <f>#REF!</f>
        <v>#REF!</v>
      </c>
    </row>
    <row r="93" spans="1:7" x14ac:dyDescent="0.25">
      <c r="A93" s="132">
        <f t="shared" si="7"/>
        <v>5</v>
      </c>
      <c r="B93" s="132" t="str">
        <f t="shared" si="5"/>
        <v>390720141800180011213</v>
      </c>
      <c r="C93" s="132" t="str">
        <f t="shared" si="6"/>
        <v>39072014180018001</v>
      </c>
      <c r="D93" t="s">
        <v>6193</v>
      </c>
      <c r="E93" t="s">
        <v>4234</v>
      </c>
      <c r="F93" t="s">
        <v>6218</v>
      </c>
      <c r="G93" s="184" t="e">
        <f>#REF!</f>
        <v>#REF!</v>
      </c>
    </row>
    <row r="94" spans="1:7" x14ac:dyDescent="0.25">
      <c r="A94" s="132">
        <f t="shared" si="7"/>
        <v>6</v>
      </c>
      <c r="B94" s="132" t="str">
        <f t="shared" si="5"/>
        <v>390720141800180011214</v>
      </c>
      <c r="C94" s="132" t="str">
        <f t="shared" si="6"/>
        <v>39072014180018001</v>
      </c>
      <c r="D94" t="s">
        <v>6194</v>
      </c>
      <c r="E94" t="s">
        <v>4234</v>
      </c>
      <c r="F94" t="s">
        <v>6219</v>
      </c>
      <c r="G94" s="184" t="e">
        <f>#REF!</f>
        <v>#REF!</v>
      </c>
    </row>
    <row r="95" spans="1:7" x14ac:dyDescent="0.25">
      <c r="A95" s="132">
        <f t="shared" si="7"/>
        <v>7</v>
      </c>
      <c r="B95" s="132" t="str">
        <f t="shared" si="5"/>
        <v>390720141800180011215</v>
      </c>
      <c r="C95" s="132" t="str">
        <f t="shared" si="6"/>
        <v>39072014180018001</v>
      </c>
      <c r="D95" t="s">
        <v>6195</v>
      </c>
      <c r="E95" t="s">
        <v>4234</v>
      </c>
      <c r="F95" t="s">
        <v>6220</v>
      </c>
      <c r="G95" s="184" t="e">
        <f>#REF!</f>
        <v>#REF!</v>
      </c>
    </row>
    <row r="96" spans="1:7" x14ac:dyDescent="0.25">
      <c r="A96" s="132">
        <f t="shared" si="7"/>
        <v>8</v>
      </c>
      <c r="B96" s="132" t="str">
        <f t="shared" si="5"/>
        <v>390720141800180011216</v>
      </c>
      <c r="C96" s="132" t="str">
        <f t="shared" si="6"/>
        <v>39072014180018001</v>
      </c>
      <c r="D96" t="s">
        <v>6196</v>
      </c>
      <c r="E96" t="s">
        <v>4234</v>
      </c>
      <c r="F96" t="s">
        <v>6221</v>
      </c>
      <c r="G96" s="184" t="e">
        <f>#REF!</f>
        <v>#REF!</v>
      </c>
    </row>
    <row r="97" spans="1:7" x14ac:dyDescent="0.25">
      <c r="A97" s="132">
        <f t="shared" si="7"/>
        <v>9</v>
      </c>
      <c r="B97" s="132" t="str">
        <f t="shared" si="5"/>
        <v>390720141800180011217</v>
      </c>
      <c r="C97" s="132" t="str">
        <f t="shared" si="6"/>
        <v>39072014180018001</v>
      </c>
      <c r="D97" t="s">
        <v>6197</v>
      </c>
      <c r="E97" t="s">
        <v>4234</v>
      </c>
      <c r="F97" t="s">
        <v>6222</v>
      </c>
      <c r="G97" s="184" t="e">
        <f>#REF!</f>
        <v>#REF!</v>
      </c>
    </row>
    <row r="98" spans="1:7" x14ac:dyDescent="0.25">
      <c r="A98" s="132">
        <f t="shared" si="7"/>
        <v>10</v>
      </c>
      <c r="B98" s="132" t="str">
        <f t="shared" ref="B98:B106" si="8">PA_3_ID &amp; D98</f>
        <v>390720141800180011218</v>
      </c>
      <c r="C98" s="132" t="str">
        <f t="shared" ref="C98:C106" si="9">PA_3_ID</f>
        <v>39072014180018001</v>
      </c>
      <c r="D98" t="s">
        <v>6198</v>
      </c>
      <c r="E98" t="s">
        <v>4234</v>
      </c>
      <c r="F98" t="s">
        <v>6223</v>
      </c>
      <c r="G98" s="184" t="e">
        <f>#REF!</f>
        <v>#REF!</v>
      </c>
    </row>
    <row r="99" spans="1:7" x14ac:dyDescent="0.25">
      <c r="A99" s="132">
        <f t="shared" si="7"/>
        <v>11</v>
      </c>
      <c r="B99" s="132" t="str">
        <f t="shared" si="8"/>
        <v>390720141800180011234</v>
      </c>
      <c r="C99" s="132" t="str">
        <f t="shared" si="9"/>
        <v>39072014180018001</v>
      </c>
      <c r="D99" t="s">
        <v>6199</v>
      </c>
      <c r="E99" t="s">
        <v>4234</v>
      </c>
      <c r="F99" t="s">
        <v>6239</v>
      </c>
      <c r="G99" s="184" t="e">
        <f>#REF!</f>
        <v>#REF!</v>
      </c>
    </row>
    <row r="100" spans="1:7" x14ac:dyDescent="0.25">
      <c r="A100" s="132">
        <f t="shared" si="7"/>
        <v>12</v>
      </c>
      <c r="B100" s="132" t="str">
        <f t="shared" si="8"/>
        <v>390720141800180011235</v>
      </c>
      <c r="C100" s="132" t="str">
        <f t="shared" si="9"/>
        <v>39072014180018001</v>
      </c>
      <c r="D100" t="s">
        <v>6200</v>
      </c>
      <c r="E100" t="s">
        <v>4234</v>
      </c>
      <c r="F100" t="s">
        <v>6240</v>
      </c>
      <c r="G100" s="184" t="e">
        <f>#REF!</f>
        <v>#REF!</v>
      </c>
    </row>
    <row r="101" spans="1:7" x14ac:dyDescent="0.25">
      <c r="A101" s="132">
        <f t="shared" si="7"/>
        <v>13</v>
      </c>
      <c r="B101" s="132" t="str">
        <f t="shared" si="8"/>
        <v>390720141800180011236</v>
      </c>
      <c r="C101" s="132" t="str">
        <f t="shared" si="9"/>
        <v>39072014180018001</v>
      </c>
      <c r="D101" t="s">
        <v>6201</v>
      </c>
      <c r="E101" t="s">
        <v>4234</v>
      </c>
      <c r="F101" t="s">
        <v>6241</v>
      </c>
      <c r="G101" s="184" t="e">
        <f>#REF!</f>
        <v>#REF!</v>
      </c>
    </row>
    <row r="102" spans="1:7" x14ac:dyDescent="0.25">
      <c r="A102" s="132">
        <f t="shared" si="7"/>
        <v>14</v>
      </c>
      <c r="B102" s="132" t="str">
        <f t="shared" si="8"/>
        <v>390720141800180011232</v>
      </c>
      <c r="C102" s="132" t="str">
        <f t="shared" si="9"/>
        <v>39072014180018001</v>
      </c>
      <c r="D102" t="s">
        <v>6202</v>
      </c>
      <c r="E102" t="s">
        <v>4234</v>
      </c>
      <c r="F102" t="s">
        <v>6237</v>
      </c>
      <c r="G102" s="184" t="e">
        <f>#REF!</f>
        <v>#REF!</v>
      </c>
    </row>
    <row r="103" spans="1:7" x14ac:dyDescent="0.25">
      <c r="A103" s="132">
        <f t="shared" si="7"/>
        <v>15</v>
      </c>
      <c r="B103" s="132" t="str">
        <f t="shared" si="8"/>
        <v>390720141800180011228</v>
      </c>
      <c r="C103" s="132" t="str">
        <f t="shared" si="9"/>
        <v>39072014180018001</v>
      </c>
      <c r="D103" t="s">
        <v>6203</v>
      </c>
      <c r="E103" t="s">
        <v>4234</v>
      </c>
      <c r="F103" t="s">
        <v>6233</v>
      </c>
      <c r="G103" s="184" t="e">
        <f>#REF!</f>
        <v>#REF!</v>
      </c>
    </row>
    <row r="104" spans="1:7" x14ac:dyDescent="0.25">
      <c r="A104" s="132">
        <f t="shared" si="7"/>
        <v>16</v>
      </c>
      <c r="B104" s="132" t="str">
        <f t="shared" si="8"/>
        <v>390720141800180011230</v>
      </c>
      <c r="C104" s="132" t="str">
        <f t="shared" si="9"/>
        <v>39072014180018001</v>
      </c>
      <c r="D104" t="s">
        <v>6204</v>
      </c>
      <c r="E104" t="s">
        <v>4234</v>
      </c>
      <c r="F104" t="s">
        <v>6235</v>
      </c>
      <c r="G104" s="184" t="e">
        <f>#REF!</f>
        <v>#REF!</v>
      </c>
    </row>
    <row r="105" spans="1:7" x14ac:dyDescent="0.25">
      <c r="A105" s="132">
        <f t="shared" si="7"/>
        <v>17</v>
      </c>
      <c r="B105" s="132" t="str">
        <f t="shared" si="8"/>
        <v>390720141800180011233</v>
      </c>
      <c r="C105" s="132" t="str">
        <f t="shared" si="9"/>
        <v>39072014180018001</v>
      </c>
      <c r="D105" t="s">
        <v>6205</v>
      </c>
      <c r="E105" t="s">
        <v>4234</v>
      </c>
      <c r="F105" t="s">
        <v>6238</v>
      </c>
      <c r="G105" s="184" t="e">
        <f>#REF!</f>
        <v>#REF!</v>
      </c>
    </row>
    <row r="106" spans="1:7" x14ac:dyDescent="0.25">
      <c r="A106" s="132">
        <f t="shared" si="7"/>
        <v>18</v>
      </c>
      <c r="B106" s="132" t="str">
        <f t="shared" si="8"/>
        <v>390720141800180011231</v>
      </c>
      <c r="C106" s="132" t="str">
        <f t="shared" si="9"/>
        <v>39072014180018001</v>
      </c>
      <c r="D106" t="s">
        <v>6206</v>
      </c>
      <c r="E106" t="s">
        <v>4234</v>
      </c>
      <c r="F106" t="s">
        <v>6236</v>
      </c>
      <c r="G106" s="184" t="e">
        <f>#REF!</f>
        <v>#REF!</v>
      </c>
    </row>
    <row r="116" spans="1:3" x14ac:dyDescent="0.25">
      <c r="A116">
        <f>LEN($A$2)</f>
        <v>1</v>
      </c>
      <c r="B116">
        <f>LEN($B$2)</f>
        <v>21</v>
      </c>
      <c r="C116">
        <f>LEN($C$2)</f>
        <v>17</v>
      </c>
    </row>
    <row r="117" spans="1:3" x14ac:dyDescent="0.25">
      <c r="B117" t="s">
        <v>6476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F5"/>
  <sheetViews>
    <sheetView showGridLines="0" showRowColHeaders="0" workbookViewId="0">
      <selection activeCell="K24" sqref="K24"/>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6285</v>
      </c>
      <c r="B1" s="1" t="s">
        <v>4173</v>
      </c>
      <c r="C1" s="1" t="s">
        <v>4174</v>
      </c>
      <c r="D1" s="44" t="s">
        <v>4175</v>
      </c>
    </row>
    <row r="2" spans="1:6" ht="16.5" x14ac:dyDescent="0.25">
      <c r="A2" t="str">
        <f>PA_3_ID</f>
        <v>39072014180018001</v>
      </c>
      <c r="B2" s="65" t="e">
        <f>CLEAN(#REF!)</f>
        <v>#REF!</v>
      </c>
      <c r="C2" s="46" t="e">
        <f>FormPost_39</f>
        <v>#REF!</v>
      </c>
      <c r="D2" s="92" t="e">
        <f>[0]!FormDate_39</f>
        <v>#REF!</v>
      </c>
    </row>
    <row r="5" spans="1:6" x14ac:dyDescent="0.25">
      <c r="A5">
        <f>LEN($A$2)</f>
        <v>17</v>
      </c>
      <c r="B5" t="e">
        <f>LEN($B$2)</f>
        <v>#REF!</v>
      </c>
      <c r="C5" t="e">
        <f>LEN($C$2)</f>
        <v>#REF!</v>
      </c>
      <c r="D5" t="e">
        <f>LEN($D$2)</f>
        <v>#REF!</v>
      </c>
      <c r="E5">
        <f>LEN($E$2)</f>
        <v>0</v>
      </c>
      <c r="F5">
        <f>LEN($F$2)</f>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rgb="FF00B050"/>
  </sheetPr>
  <dimension ref="A1:P80"/>
  <sheetViews>
    <sheetView zoomScale="90" zoomScaleNormal="90" workbookViewId="0">
      <selection activeCell="P10" sqref="P10"/>
    </sheetView>
  </sheetViews>
  <sheetFormatPr defaultColWidth="9.140625" defaultRowHeight="12.75" x14ac:dyDescent="0.2"/>
  <cols>
    <col min="1" max="1" width="3.42578125" style="227" customWidth="1"/>
    <col min="2" max="2" width="2.5703125" style="227" customWidth="1"/>
    <col min="3" max="3" width="5" style="227" customWidth="1"/>
    <col min="4" max="4" width="0.85546875" style="227" customWidth="1"/>
    <col min="5" max="5" width="12.140625" style="227" customWidth="1"/>
    <col min="6" max="6" width="6.85546875" style="227" customWidth="1"/>
    <col min="7" max="7" width="11.42578125" style="227" customWidth="1"/>
    <col min="8" max="8" width="9.140625" style="227" customWidth="1"/>
    <col min="9" max="12" width="13.7109375" style="227" customWidth="1"/>
    <col min="13" max="13" width="4.85546875" style="227" customWidth="1"/>
    <col min="14" max="14" width="6.42578125" style="227" customWidth="1"/>
    <col min="15" max="15" width="31.42578125" style="227" bestFit="1" customWidth="1"/>
    <col min="16" max="16" width="37.7109375" style="227" customWidth="1"/>
    <col min="17" max="16384" width="9.140625" style="227"/>
  </cols>
  <sheetData>
    <row r="1" spans="1:16" ht="13.5" thickBot="1" x14ac:dyDescent="0.25">
      <c r="A1" s="531"/>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6853</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230" t="s">
        <v>5992</v>
      </c>
      <c r="L7" s="253" t="str">
        <f>INDEX(Month_List,MATCH($K$7,Month_Name,0),1)</f>
        <v>06</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528"/>
    </row>
    <row r="17" spans="1:16" ht="27.75" customHeight="1" x14ac:dyDescent="0.2">
      <c r="A17" s="228"/>
      <c r="B17" s="255"/>
      <c r="C17" s="258" t="s">
        <v>6947</v>
      </c>
      <c r="D17" s="263" t="s">
        <v>6302</v>
      </c>
      <c r="E17" s="258" t="s">
        <v>6339</v>
      </c>
      <c r="F17" s="267" t="s">
        <v>6336</v>
      </c>
      <c r="G17" s="258" t="s">
        <v>6338</v>
      </c>
      <c r="H17" s="267" t="s">
        <v>6337</v>
      </c>
      <c r="I17" s="258" t="s">
        <v>6948</v>
      </c>
      <c r="J17" s="258" t="s">
        <v>6949</v>
      </c>
      <c r="K17" s="258" t="s">
        <v>6369</v>
      </c>
      <c r="L17" s="259" t="s">
        <v>6370</v>
      </c>
      <c r="M17" s="256"/>
      <c r="P17" s="529"/>
    </row>
    <row r="18" spans="1:16" ht="20.100000000000001" customHeight="1" x14ac:dyDescent="0.2">
      <c r="A18" s="228"/>
      <c r="B18" s="255"/>
      <c r="C18" s="262">
        <v>1</v>
      </c>
      <c r="D18" s="264" t="s">
        <v>6264</v>
      </c>
      <c r="E18" s="257" t="s">
        <v>6059</v>
      </c>
      <c r="F18" s="323" t="s">
        <v>6211</v>
      </c>
      <c r="G18" s="257" t="s">
        <v>118</v>
      </c>
      <c r="H18" s="261" t="s">
        <v>6207</v>
      </c>
      <c r="I18" s="523">
        <f>IFERROR(INDEX(tblPA1[Boy1 Total],MATCH(tblPM06[GradeSection],tblPA1[GradeSection],0),1),)</f>
        <v>30</v>
      </c>
      <c r="J18" s="523">
        <f>IFERROR(INDEX(tblPA1[Girl1 Total],MATCH(tblPM06[GradeSection],tblPA1[GradeSection],0),1),)</f>
        <v>35</v>
      </c>
      <c r="K18" s="523">
        <v>0</v>
      </c>
      <c r="L18" s="530">
        <v>0</v>
      </c>
      <c r="M18" s="256"/>
    </row>
    <row r="19" spans="1:16" ht="15" x14ac:dyDescent="0.2">
      <c r="A19" s="227" t="s">
        <v>7826</v>
      </c>
      <c r="B19" s="255"/>
      <c r="C19" s="276">
        <v>2</v>
      </c>
      <c r="D19" s="274" t="s">
        <v>6265</v>
      </c>
      <c r="E19" s="257" t="s">
        <v>6059</v>
      </c>
      <c r="F19" s="325" t="s">
        <v>6211</v>
      </c>
      <c r="G19" s="277" t="s">
        <v>6030</v>
      </c>
      <c r="H19" s="275" t="s">
        <v>6208</v>
      </c>
      <c r="I19" s="523">
        <f>IFERROR(INDEX(tblPA1[Boy1 Total],MATCH(tblPM06[GradeSection],tblPA1[GradeSection],0),1),)</f>
        <v>27</v>
      </c>
      <c r="J19" s="523">
        <f>IFERROR(INDEX(tblPA1[Girl1 Total],MATCH(tblPM06[GradeSection],tblPA1[GradeSection],0),1),)</f>
        <v>36</v>
      </c>
      <c r="K19" s="523"/>
      <c r="L19" s="523"/>
      <c r="M19" s="256"/>
    </row>
    <row r="20" spans="1:16" ht="15" x14ac:dyDescent="0.2">
      <c r="B20" s="255"/>
      <c r="C20" s="276">
        <v>3</v>
      </c>
      <c r="D20" s="274" t="s">
        <v>7764</v>
      </c>
      <c r="E20" s="257" t="s">
        <v>6059</v>
      </c>
      <c r="F20" s="325" t="s">
        <v>6211</v>
      </c>
      <c r="G20" s="277" t="s">
        <v>6031</v>
      </c>
      <c r="H20" s="275" t="s">
        <v>6209</v>
      </c>
      <c r="I20" s="523">
        <f>IFERROR(INDEX(tblPA1[Boy1 Total],MATCH(tblPM06[GradeSection],tblPA1[GradeSection],0),1),)</f>
        <v>28</v>
      </c>
      <c r="J20" s="523">
        <f>IFERROR(INDEX(tblPA1[Girl1 Total],MATCH(tblPM06[GradeSection],tblPA1[GradeSection],0),1),)</f>
        <v>31</v>
      </c>
      <c r="K20" s="523"/>
      <c r="L20" s="523"/>
      <c r="M20" s="256"/>
    </row>
    <row r="21" spans="1:16" ht="15" x14ac:dyDescent="0.2">
      <c r="B21" s="255"/>
      <c r="C21" s="276">
        <v>4</v>
      </c>
      <c r="D21" s="274" t="s">
        <v>6133</v>
      </c>
      <c r="E21" s="257" t="s">
        <v>6060</v>
      </c>
      <c r="F21" s="325" t="s">
        <v>6212</v>
      </c>
      <c r="G21" s="277" t="s">
        <v>118</v>
      </c>
      <c r="H21" s="275" t="s">
        <v>6207</v>
      </c>
      <c r="I21" s="523">
        <f>IFERROR(INDEX(tblPA1[Boy1 Total],MATCH(tblPM06[GradeSection],tblPA1[GradeSection],0),1),)</f>
        <v>35</v>
      </c>
      <c r="J21" s="523">
        <f>IFERROR(INDEX(tblPA1[Girl1 Total],MATCH(tblPM06[GradeSection],tblPA1[GradeSection],0),1),)</f>
        <v>47</v>
      </c>
      <c r="K21" s="523"/>
      <c r="L21" s="523"/>
      <c r="M21" s="256"/>
    </row>
    <row r="22" spans="1:16" ht="15" x14ac:dyDescent="0.2">
      <c r="B22" s="255"/>
      <c r="C22" s="276">
        <v>5</v>
      </c>
      <c r="D22" s="274" t="s">
        <v>6134</v>
      </c>
      <c r="E22" s="257" t="s">
        <v>6060</v>
      </c>
      <c r="F22" s="325" t="s">
        <v>6212</v>
      </c>
      <c r="G22" s="277" t="s">
        <v>6030</v>
      </c>
      <c r="H22" s="275" t="s">
        <v>6208</v>
      </c>
      <c r="I22" s="523">
        <f>IFERROR(INDEX(tblPA1[Boy1 Total],MATCH(tblPM06[GradeSection],tblPA1[GradeSection],0),1),)</f>
        <v>43</v>
      </c>
      <c r="J22" s="523">
        <f>IFERROR(INDEX(tblPA1[Girl1 Total],MATCH(tblPM06[GradeSection],tblPA1[GradeSection],0),1),)</f>
        <v>39</v>
      </c>
      <c r="K22" s="523"/>
      <c r="L22" s="523"/>
      <c r="M22" s="256"/>
    </row>
    <row r="23" spans="1:16" ht="15" x14ac:dyDescent="0.2">
      <c r="B23" s="255"/>
      <c r="C23" s="276">
        <v>6</v>
      </c>
      <c r="D23" s="274" t="s">
        <v>6142</v>
      </c>
      <c r="E23" s="257" t="s">
        <v>6061</v>
      </c>
      <c r="F23" s="325" t="s">
        <v>6213</v>
      </c>
      <c r="G23" s="277" t="s">
        <v>118</v>
      </c>
      <c r="H23" s="275" t="s">
        <v>6207</v>
      </c>
      <c r="I23" s="523">
        <f>IFERROR(INDEX(tblPA1[Boy1 Total],MATCH(tblPM06[GradeSection],tblPA1[GradeSection],0),1),)</f>
        <v>33</v>
      </c>
      <c r="J23" s="523">
        <f>IFERROR(INDEX(tblPA1[Girl1 Total],MATCH(tblPM06[GradeSection],tblPA1[GradeSection],0),1),)</f>
        <v>37</v>
      </c>
      <c r="K23" s="523"/>
      <c r="L23" s="523"/>
      <c r="M23" s="256"/>
    </row>
    <row r="24" spans="1:16" ht="15" x14ac:dyDescent="0.2">
      <c r="B24" s="255"/>
      <c r="C24" s="276">
        <v>7</v>
      </c>
      <c r="D24" s="274" t="s">
        <v>6143</v>
      </c>
      <c r="E24" s="257" t="s">
        <v>6061</v>
      </c>
      <c r="F24" s="325" t="s">
        <v>6213</v>
      </c>
      <c r="G24" s="277" t="s">
        <v>6030</v>
      </c>
      <c r="H24" s="275" t="s">
        <v>6208</v>
      </c>
      <c r="I24" s="523">
        <f>IFERROR(INDEX(tblPA1[Boy1 Total],MATCH(tblPM06[GradeSection],tblPA1[GradeSection],0),1),)</f>
        <v>32</v>
      </c>
      <c r="J24" s="523">
        <f>IFERROR(INDEX(tblPA1[Girl1 Total],MATCH(tblPM06[GradeSection],tblPA1[GradeSection],0),1),)</f>
        <v>35</v>
      </c>
      <c r="K24" s="523"/>
      <c r="L24" s="523"/>
      <c r="M24" s="256"/>
    </row>
    <row r="25" spans="1:16" ht="15" x14ac:dyDescent="0.2">
      <c r="B25" s="255"/>
      <c r="C25" s="276">
        <v>8</v>
      </c>
      <c r="D25" s="274" t="s">
        <v>7904</v>
      </c>
      <c r="E25" s="257" t="s">
        <v>6062</v>
      </c>
      <c r="F25" s="325" t="s">
        <v>6214</v>
      </c>
      <c r="G25" s="277" t="s">
        <v>118</v>
      </c>
      <c r="H25" s="275" t="s">
        <v>6207</v>
      </c>
      <c r="I25" s="523">
        <f>IFERROR(INDEX(tblPA1[Boy1 Total],MATCH(tblPM06[GradeSection],tblPA1[GradeSection],0),1),)</f>
        <v>29</v>
      </c>
      <c r="J25" s="523">
        <f>IFERROR(INDEX(tblPA1[Girl1 Total],MATCH(tblPM06[GradeSection],tblPA1[GradeSection],0),1),)</f>
        <v>29</v>
      </c>
      <c r="K25" s="523"/>
      <c r="L25" s="523"/>
      <c r="M25" s="256"/>
    </row>
    <row r="26" spans="1:16" ht="15" x14ac:dyDescent="0.2">
      <c r="B26" s="255"/>
      <c r="C26" s="276">
        <v>9</v>
      </c>
      <c r="D26" s="274" t="s">
        <v>6371</v>
      </c>
      <c r="E26" s="257" t="s">
        <v>6062</v>
      </c>
      <c r="F26" s="325" t="s">
        <v>6214</v>
      </c>
      <c r="G26" s="277" t="s">
        <v>6030</v>
      </c>
      <c r="H26" s="275" t="s">
        <v>6208</v>
      </c>
      <c r="I26" s="523">
        <f>IFERROR(INDEX(tblPA1[Boy1 Total],MATCH(tblPM06[GradeSection],tblPA1[GradeSection],0),1),)</f>
        <v>24</v>
      </c>
      <c r="J26" s="523">
        <f>IFERROR(INDEX(tblPA1[Girl1 Total],MATCH(tblPM06[GradeSection],tblPA1[GradeSection],0),1),)</f>
        <v>31</v>
      </c>
      <c r="K26" s="523"/>
      <c r="L26" s="523"/>
      <c r="M26" s="256"/>
    </row>
    <row r="27" spans="1:16" ht="15" x14ac:dyDescent="0.2">
      <c r="B27" s="255"/>
      <c r="C27" s="276">
        <v>10</v>
      </c>
      <c r="D27" s="274" t="s">
        <v>6151</v>
      </c>
      <c r="E27" s="257" t="s">
        <v>6062</v>
      </c>
      <c r="F27" s="325" t="s">
        <v>6214</v>
      </c>
      <c r="G27" s="277" t="s">
        <v>6031</v>
      </c>
      <c r="H27" s="275" t="s">
        <v>6209</v>
      </c>
      <c r="I27" s="523">
        <f>IFERROR(INDEX(tblPA1[Boy1 Total],MATCH(tblPM06[GradeSection],tblPA1[GradeSection],0),1),)</f>
        <v>31</v>
      </c>
      <c r="J27" s="523">
        <f>IFERROR(INDEX(tblPA1[Girl1 Total],MATCH(tblPM06[GradeSection],tblPA1[GradeSection],0),1),)</f>
        <v>27</v>
      </c>
      <c r="K27" s="523"/>
      <c r="L27" s="523"/>
      <c r="M27" s="256"/>
    </row>
    <row r="28" spans="1:16" ht="15" x14ac:dyDescent="0.2">
      <c r="B28" s="255"/>
      <c r="C28" s="276">
        <v>11</v>
      </c>
      <c r="D28" s="274" t="s">
        <v>7905</v>
      </c>
      <c r="E28" s="257" t="s">
        <v>6063</v>
      </c>
      <c r="F28" s="325" t="s">
        <v>6216</v>
      </c>
      <c r="G28" s="277" t="s">
        <v>118</v>
      </c>
      <c r="H28" s="275" t="s">
        <v>6207</v>
      </c>
      <c r="I28" s="523">
        <f>IFERROR(INDEX(tblPA1[Boy1 Total],MATCH(tblPM06[GradeSection],tblPA1[GradeSection],0),1),)</f>
        <v>25</v>
      </c>
      <c r="J28" s="523">
        <f>IFERROR(INDEX(tblPA1[Girl1 Total],MATCH(tblPM06[GradeSection],tblPA1[GradeSection],0),1),)</f>
        <v>34</v>
      </c>
      <c r="K28" s="523"/>
      <c r="L28" s="523"/>
      <c r="M28" s="256"/>
    </row>
    <row r="29" spans="1:16" ht="15" x14ac:dyDescent="0.2">
      <c r="B29" s="255"/>
      <c r="C29" s="276">
        <v>12</v>
      </c>
      <c r="D29" s="274" t="s">
        <v>6272</v>
      </c>
      <c r="E29" s="257" t="s">
        <v>6063</v>
      </c>
      <c r="F29" s="325" t="s">
        <v>6216</v>
      </c>
      <c r="G29" s="277" t="s">
        <v>6030</v>
      </c>
      <c r="H29" s="275" t="s">
        <v>6208</v>
      </c>
      <c r="I29" s="523">
        <f>IFERROR(INDEX(tblPA1[Boy1 Total],MATCH(tblPM06[GradeSection],tblPA1[GradeSection],0),1),)</f>
        <v>25</v>
      </c>
      <c r="J29" s="523">
        <f>IFERROR(INDEX(tblPA1[Girl1 Total],MATCH(tblPM06[GradeSection],tblPA1[GradeSection],0),1),)</f>
        <v>29</v>
      </c>
      <c r="K29" s="523"/>
      <c r="L29" s="523"/>
      <c r="M29" s="256"/>
    </row>
    <row r="30" spans="1:16" ht="15" x14ac:dyDescent="0.2">
      <c r="B30" s="255"/>
      <c r="C30" s="276">
        <v>13</v>
      </c>
      <c r="D30" s="274" t="s">
        <v>6162</v>
      </c>
      <c r="E30" s="257" t="s">
        <v>6063</v>
      </c>
      <c r="F30" s="325" t="s">
        <v>6216</v>
      </c>
      <c r="G30" s="277" t="s">
        <v>6031</v>
      </c>
      <c r="H30" s="275" t="s">
        <v>6209</v>
      </c>
      <c r="I30" s="523">
        <f>IFERROR(INDEX(tblPA1[Boy1 Total],MATCH(tblPM06[GradeSection],tblPA1[GradeSection],0),1),)</f>
        <v>22</v>
      </c>
      <c r="J30" s="523">
        <f>IFERROR(INDEX(tblPA1[Girl1 Total],MATCH(tblPM06[GradeSection],tblPA1[GradeSection],0),1),)</f>
        <v>31</v>
      </c>
      <c r="K30" s="523"/>
      <c r="L30" s="523"/>
      <c r="M30" s="256"/>
    </row>
    <row r="31" spans="1:16" ht="15" x14ac:dyDescent="0.2">
      <c r="B31" s="255"/>
      <c r="C31" s="276">
        <v>14</v>
      </c>
      <c r="D31" s="274" t="s">
        <v>7906</v>
      </c>
      <c r="E31" s="257" t="s">
        <v>6064</v>
      </c>
      <c r="F31" s="325" t="s">
        <v>4234</v>
      </c>
      <c r="G31" s="277" t="s">
        <v>118</v>
      </c>
      <c r="H31" s="275" t="s">
        <v>6207</v>
      </c>
      <c r="I31" s="523">
        <f>IFERROR(INDEX(tblPA1[Boy1 Total],MATCH(tblPM06[GradeSection],tblPA1[GradeSection],0),1),)</f>
        <v>22</v>
      </c>
      <c r="J31" s="523">
        <f>IFERROR(INDEX(tblPA1[Girl1 Total],MATCH(tblPM06[GradeSection],tblPA1[GradeSection],0),1),)</f>
        <v>36</v>
      </c>
      <c r="K31" s="523"/>
      <c r="L31" s="523"/>
      <c r="M31" s="256"/>
    </row>
    <row r="32" spans="1:16" ht="15" x14ac:dyDescent="0.2">
      <c r="B32" s="255"/>
      <c r="C32" s="276">
        <v>15</v>
      </c>
      <c r="D32" s="274" t="s">
        <v>6175</v>
      </c>
      <c r="E32" s="257" t="s">
        <v>6064</v>
      </c>
      <c r="F32" s="325" t="s">
        <v>4234</v>
      </c>
      <c r="G32" s="277" t="s">
        <v>6030</v>
      </c>
      <c r="H32" s="275" t="s">
        <v>6208</v>
      </c>
      <c r="I32" s="523">
        <f>IFERROR(INDEX(tblPA1[Boy1 Total],MATCH(tblPM06[GradeSection],tblPA1[GradeSection],0),1),)</f>
        <v>15</v>
      </c>
      <c r="J32" s="523">
        <f>IFERROR(INDEX(tblPA1[Girl1 Total],MATCH(tblPM06[GradeSection],tblPA1[GradeSection],0),1),)</f>
        <v>36</v>
      </c>
      <c r="K32" s="523"/>
      <c r="L32" s="523"/>
      <c r="M32" s="256"/>
    </row>
    <row r="33" spans="2:13" ht="15" x14ac:dyDescent="0.2">
      <c r="B33" s="255"/>
      <c r="C33" s="276">
        <v>16</v>
      </c>
      <c r="D33" s="274" t="s">
        <v>7907</v>
      </c>
      <c r="E33" s="257" t="s">
        <v>6064</v>
      </c>
      <c r="F33" s="325" t="s">
        <v>4234</v>
      </c>
      <c r="G33" s="277" t="s">
        <v>6031</v>
      </c>
      <c r="H33" s="275" t="s">
        <v>6209</v>
      </c>
      <c r="I33" s="523">
        <f>IFERROR(INDEX(tblPA1[Boy1 Total],MATCH(tblPM06[GradeSection],tblPA1[GradeSection],0),1),)</f>
        <v>15</v>
      </c>
      <c r="J33" s="523">
        <f>IFERROR(INDEX(tblPA1[Girl1 Total],MATCH(tblPM06[GradeSection],tblPA1[GradeSection],0),1),)</f>
        <v>29</v>
      </c>
      <c r="K33" s="523"/>
      <c r="L33" s="523"/>
      <c r="M33" s="256"/>
    </row>
    <row r="34" spans="2:13" ht="15" x14ac:dyDescent="0.2">
      <c r="B34" s="255"/>
      <c r="C34" s="276">
        <v>17</v>
      </c>
      <c r="D34" s="274" t="s">
        <v>7908</v>
      </c>
      <c r="E34" s="257" t="s">
        <v>6064</v>
      </c>
      <c r="F34" s="325" t="s">
        <v>4234</v>
      </c>
      <c r="G34" s="277" t="s">
        <v>6032</v>
      </c>
      <c r="H34" s="275" t="s">
        <v>6210</v>
      </c>
      <c r="I34" s="523">
        <f>IFERROR(INDEX(tblPA1[Boy1 Total],MATCH(tblPM06[GradeSection],tblPA1[GradeSection],0),1),)</f>
        <v>11</v>
      </c>
      <c r="J34" s="523">
        <f>IFERROR(INDEX(tblPA1[Girl1 Total],MATCH(tblPM06[GradeSection],tblPA1[GradeSection],0),1),)</f>
        <v>23</v>
      </c>
      <c r="K34" s="523"/>
      <c r="L34" s="523"/>
      <c r="M34" s="256"/>
    </row>
    <row r="35" spans="2:13" x14ac:dyDescent="0.2">
      <c r="B35" s="255"/>
      <c r="C35" s="229"/>
      <c r="D35" s="229"/>
      <c r="E35" s="229"/>
      <c r="F35" s="229"/>
      <c r="G35" s="229"/>
      <c r="H35" s="229"/>
      <c r="I35" s="229"/>
      <c r="J35" s="229"/>
      <c r="K35" s="229"/>
      <c r="L35" s="229"/>
      <c r="M35" s="256"/>
    </row>
    <row r="36" spans="2:13" x14ac:dyDescent="0.2">
      <c r="B36" s="255"/>
      <c r="C36" s="229"/>
      <c r="D36" s="229"/>
      <c r="E36" s="229"/>
      <c r="F36" s="229"/>
      <c r="G36" s="229"/>
      <c r="H36" s="229"/>
      <c r="I36" s="229"/>
      <c r="J36" s="229"/>
      <c r="K36" s="229"/>
      <c r="L36" s="229"/>
      <c r="M36" s="256"/>
    </row>
    <row r="37" spans="2:13" x14ac:dyDescent="0.2">
      <c r="B37" s="255"/>
      <c r="C37" s="229"/>
      <c r="D37" s="229"/>
      <c r="E37" s="229"/>
      <c r="F37" s="229"/>
      <c r="G37" s="229"/>
      <c r="H37" s="229"/>
      <c r="I37" s="229"/>
      <c r="J37" s="229"/>
      <c r="K37" s="229"/>
      <c r="L37" s="229"/>
      <c r="M37" s="256"/>
    </row>
    <row r="38" spans="2:13" x14ac:dyDescent="0.2">
      <c r="B38" s="255"/>
      <c r="C38" s="229"/>
      <c r="D38" s="229"/>
      <c r="E38" s="229"/>
      <c r="F38" s="229"/>
      <c r="G38" s="229"/>
      <c r="H38" s="229"/>
      <c r="I38" s="229"/>
      <c r="J38" s="229"/>
      <c r="K38" s="229"/>
      <c r="L38" s="229"/>
      <c r="M38" s="256"/>
    </row>
    <row r="39" spans="2:13" x14ac:dyDescent="0.2">
      <c r="B39" s="255"/>
      <c r="C39" s="229"/>
      <c r="D39" s="229"/>
      <c r="E39" s="229"/>
      <c r="F39" s="229"/>
      <c r="G39" s="229"/>
      <c r="H39" s="229"/>
      <c r="I39" s="229"/>
      <c r="J39" s="229"/>
      <c r="K39" s="229"/>
      <c r="L39" s="229"/>
      <c r="M39" s="256"/>
    </row>
    <row r="40" spans="2:13" x14ac:dyDescent="0.2">
      <c r="B40" s="255"/>
      <c r="C40" s="229"/>
      <c r="D40" s="229"/>
      <c r="E40" s="229"/>
      <c r="F40" s="229"/>
      <c r="G40" s="229"/>
      <c r="H40" s="229"/>
      <c r="I40" s="229"/>
      <c r="J40" s="229"/>
      <c r="K40" s="229"/>
      <c r="L40" s="229"/>
      <c r="M40" s="256"/>
    </row>
    <row r="41" spans="2:13" x14ac:dyDescent="0.2">
      <c r="B41" s="255"/>
      <c r="C41" s="229"/>
      <c r="D41" s="229"/>
      <c r="E41" s="229"/>
      <c r="F41" s="229"/>
      <c r="G41" s="229"/>
      <c r="H41" s="229"/>
      <c r="I41" s="229"/>
      <c r="J41" s="229"/>
      <c r="K41" s="229"/>
      <c r="L41" s="229"/>
      <c r="M41" s="256"/>
    </row>
    <row r="42" spans="2:13" x14ac:dyDescent="0.2">
      <c r="B42" s="255"/>
      <c r="C42" s="229"/>
      <c r="D42" s="229"/>
      <c r="E42" s="229"/>
      <c r="F42" s="229"/>
      <c r="G42" s="229"/>
      <c r="H42" s="229"/>
      <c r="I42" s="229"/>
      <c r="J42" s="229"/>
      <c r="K42" s="229"/>
      <c r="L42" s="229"/>
      <c r="M42" s="256"/>
    </row>
    <row r="43" spans="2:13" x14ac:dyDescent="0.2">
      <c r="B43" s="255"/>
      <c r="C43" s="229"/>
      <c r="D43" s="229"/>
      <c r="E43" s="229"/>
      <c r="F43" s="229"/>
      <c r="G43" s="229"/>
      <c r="H43" s="229"/>
      <c r="I43" s="229"/>
      <c r="J43" s="229"/>
      <c r="K43" s="229"/>
      <c r="L43" s="229"/>
      <c r="M43" s="256"/>
    </row>
    <row r="44" spans="2:13" x14ac:dyDescent="0.2">
      <c r="B44" s="255"/>
      <c r="C44" s="229"/>
      <c r="D44" s="229"/>
      <c r="E44" s="229"/>
      <c r="F44" s="229"/>
      <c r="G44" s="229"/>
      <c r="H44" s="229"/>
      <c r="I44" s="229"/>
      <c r="J44" s="229"/>
      <c r="K44" s="229"/>
      <c r="L44" s="229"/>
      <c r="M44" s="256"/>
    </row>
    <row r="45" spans="2:13" x14ac:dyDescent="0.2">
      <c r="B45" s="255"/>
      <c r="C45" s="229"/>
      <c r="D45" s="229"/>
      <c r="E45" s="229"/>
      <c r="F45" s="229"/>
      <c r="G45" s="229"/>
      <c r="H45" s="229"/>
      <c r="I45" s="229"/>
      <c r="J45" s="229"/>
      <c r="K45" s="229"/>
      <c r="L45" s="229"/>
      <c r="M45" s="256"/>
    </row>
    <row r="46" spans="2:13" x14ac:dyDescent="0.2">
      <c r="B46" s="255"/>
      <c r="C46" s="229"/>
      <c r="D46" s="229"/>
      <c r="E46" s="229"/>
      <c r="F46" s="229"/>
      <c r="G46" s="229"/>
      <c r="H46" s="229"/>
      <c r="I46" s="229"/>
      <c r="J46" s="229"/>
      <c r="K46" s="229"/>
      <c r="L46" s="229"/>
      <c r="M46" s="256"/>
    </row>
    <row r="47" spans="2:13" x14ac:dyDescent="0.2">
      <c r="B47" s="255"/>
      <c r="C47" s="229"/>
      <c r="D47" s="229"/>
      <c r="E47" s="229"/>
      <c r="F47" s="229"/>
      <c r="G47" s="229"/>
      <c r="H47" s="229"/>
      <c r="I47" s="229"/>
      <c r="J47" s="229"/>
      <c r="K47" s="229"/>
      <c r="L47" s="229"/>
      <c r="M47" s="256"/>
    </row>
    <row r="48" spans="2:13" x14ac:dyDescent="0.2">
      <c r="B48" s="255"/>
      <c r="C48" s="229"/>
      <c r="D48" s="229"/>
      <c r="E48" s="229"/>
      <c r="F48" s="229"/>
      <c r="G48" s="229"/>
      <c r="H48" s="229"/>
      <c r="I48" s="229"/>
      <c r="J48" s="229"/>
      <c r="K48" s="229"/>
      <c r="L48" s="229"/>
      <c r="M48" s="256"/>
    </row>
    <row r="49" spans="2:13" x14ac:dyDescent="0.2">
      <c r="B49" s="255"/>
      <c r="C49" s="229"/>
      <c r="D49" s="229"/>
      <c r="E49" s="229"/>
      <c r="F49" s="229"/>
      <c r="G49" s="229"/>
      <c r="H49" s="229"/>
      <c r="I49" s="229"/>
      <c r="J49" s="229"/>
      <c r="K49" s="229"/>
      <c r="L49" s="229"/>
      <c r="M49" s="256"/>
    </row>
    <row r="50" spans="2:13" x14ac:dyDescent="0.2">
      <c r="B50" s="255"/>
      <c r="C50" s="229"/>
      <c r="D50" s="229"/>
      <c r="E50" s="229"/>
      <c r="F50" s="229"/>
      <c r="G50" s="229"/>
      <c r="H50" s="229"/>
      <c r="I50" s="229"/>
      <c r="J50" s="229"/>
      <c r="K50" s="229"/>
      <c r="L50" s="229"/>
      <c r="M50" s="256"/>
    </row>
    <row r="51" spans="2:13" x14ac:dyDescent="0.2">
      <c r="B51" s="255"/>
      <c r="C51" s="229"/>
      <c r="D51" s="229"/>
      <c r="E51" s="229"/>
      <c r="F51" s="229"/>
      <c r="G51" s="229"/>
      <c r="H51" s="229"/>
      <c r="I51" s="229"/>
      <c r="J51" s="229"/>
      <c r="K51" s="229"/>
      <c r="L51" s="229"/>
      <c r="M51" s="256"/>
    </row>
    <row r="52" spans="2:13" x14ac:dyDescent="0.2">
      <c r="B52" s="255"/>
      <c r="C52" s="229"/>
      <c r="D52" s="229"/>
      <c r="E52" s="229"/>
      <c r="F52" s="229"/>
      <c r="G52" s="229"/>
      <c r="H52" s="229"/>
      <c r="I52" s="229"/>
      <c r="J52" s="229"/>
      <c r="K52" s="229"/>
      <c r="L52" s="229"/>
      <c r="M52" s="256"/>
    </row>
    <row r="53" spans="2:13" x14ac:dyDescent="0.2">
      <c r="B53" s="255"/>
      <c r="C53" s="229"/>
      <c r="D53" s="229"/>
      <c r="E53" s="229"/>
      <c r="F53" s="229"/>
      <c r="G53" s="229"/>
      <c r="H53" s="229"/>
      <c r="I53" s="229"/>
      <c r="J53" s="229"/>
      <c r="K53" s="229"/>
      <c r="L53" s="229"/>
      <c r="M53" s="256"/>
    </row>
    <row r="54" spans="2:13" x14ac:dyDescent="0.2">
      <c r="B54" s="255"/>
      <c r="C54" s="229"/>
      <c r="D54" s="229"/>
      <c r="E54" s="229"/>
      <c r="F54" s="229"/>
      <c r="G54" s="229"/>
      <c r="H54" s="229"/>
      <c r="I54" s="229"/>
      <c r="J54" s="229"/>
      <c r="K54" s="229"/>
      <c r="L54" s="229"/>
      <c r="M54" s="256"/>
    </row>
    <row r="55" spans="2:13" x14ac:dyDescent="0.2">
      <c r="B55" s="255"/>
      <c r="C55" s="229"/>
      <c r="D55" s="229"/>
      <c r="E55" s="229"/>
      <c r="F55" s="229"/>
      <c r="G55" s="229"/>
      <c r="H55" s="229"/>
      <c r="I55" s="229"/>
      <c r="J55" s="229"/>
      <c r="K55" s="229"/>
      <c r="L55" s="229"/>
      <c r="M55" s="256"/>
    </row>
    <row r="56" spans="2:13" x14ac:dyDescent="0.2">
      <c r="B56" s="255"/>
      <c r="C56" s="229"/>
      <c r="D56" s="229"/>
      <c r="E56" s="229"/>
      <c r="F56" s="229"/>
      <c r="G56" s="229"/>
      <c r="H56" s="229"/>
      <c r="I56" s="229"/>
      <c r="J56" s="229"/>
      <c r="K56" s="229"/>
      <c r="L56" s="229"/>
      <c r="M56" s="256"/>
    </row>
    <row r="57" spans="2:13" x14ac:dyDescent="0.2">
      <c r="B57" s="255"/>
      <c r="C57" s="229"/>
      <c r="D57" s="229"/>
      <c r="E57" s="229"/>
      <c r="F57" s="229"/>
      <c r="G57" s="229"/>
      <c r="H57" s="229"/>
      <c r="I57" s="229"/>
      <c r="J57" s="229"/>
      <c r="K57" s="229"/>
      <c r="L57" s="229"/>
      <c r="M57" s="256"/>
    </row>
    <row r="58" spans="2:13" x14ac:dyDescent="0.2">
      <c r="B58" s="255"/>
      <c r="C58" s="229"/>
      <c r="D58" s="229"/>
      <c r="E58" s="229"/>
      <c r="F58" s="229"/>
      <c r="G58" s="229"/>
      <c r="H58" s="229"/>
      <c r="I58" s="229"/>
      <c r="J58" s="229"/>
      <c r="K58" s="229"/>
      <c r="L58" s="229"/>
      <c r="M58" s="256"/>
    </row>
    <row r="59" spans="2:13" x14ac:dyDescent="0.2">
      <c r="B59" s="255"/>
      <c r="C59" s="229"/>
      <c r="D59" s="229"/>
      <c r="E59" s="229"/>
      <c r="F59" s="229"/>
      <c r="G59" s="229"/>
      <c r="H59" s="229"/>
      <c r="I59" s="229"/>
      <c r="J59" s="229"/>
      <c r="K59" s="229"/>
      <c r="L59" s="229"/>
      <c r="M59" s="256"/>
    </row>
    <row r="60" spans="2:13" x14ac:dyDescent="0.2">
      <c r="B60" s="255"/>
      <c r="C60" s="229"/>
      <c r="D60" s="229"/>
      <c r="E60" s="229"/>
      <c r="F60" s="229"/>
      <c r="G60" s="229"/>
      <c r="H60" s="229"/>
      <c r="I60" s="229"/>
      <c r="J60" s="229"/>
      <c r="K60" s="229"/>
      <c r="L60" s="229"/>
      <c r="M60" s="256"/>
    </row>
    <row r="61" spans="2:13" x14ac:dyDescent="0.2">
      <c r="B61" s="255"/>
      <c r="C61" s="229"/>
      <c r="D61" s="229"/>
      <c r="E61" s="229"/>
      <c r="F61" s="229"/>
      <c r="G61" s="229"/>
      <c r="H61" s="229"/>
      <c r="I61" s="229"/>
      <c r="J61" s="229"/>
      <c r="K61" s="229"/>
      <c r="L61" s="229"/>
      <c r="M61" s="256"/>
    </row>
    <row r="62" spans="2:13" x14ac:dyDescent="0.2">
      <c r="B62" s="255"/>
      <c r="C62" s="229"/>
      <c r="D62" s="229"/>
      <c r="E62" s="229"/>
      <c r="F62" s="229"/>
      <c r="G62" s="229"/>
      <c r="H62" s="229"/>
      <c r="I62" s="229"/>
      <c r="J62" s="229"/>
      <c r="K62" s="229"/>
      <c r="L62" s="229"/>
      <c r="M62" s="256"/>
    </row>
    <row r="63" spans="2:13" x14ac:dyDescent="0.2">
      <c r="B63" s="255"/>
      <c r="C63" s="229"/>
      <c r="D63" s="229"/>
      <c r="E63" s="229"/>
      <c r="F63" s="229"/>
      <c r="G63" s="229"/>
      <c r="H63" s="229"/>
      <c r="I63" s="229"/>
      <c r="J63" s="229"/>
      <c r="K63" s="229"/>
      <c r="L63" s="229"/>
      <c r="M63" s="256"/>
    </row>
    <row r="64" spans="2:13" x14ac:dyDescent="0.2">
      <c r="B64" s="255"/>
      <c r="C64" s="229"/>
      <c r="D64" s="229"/>
      <c r="E64" s="229"/>
      <c r="F64" s="229"/>
      <c r="G64" s="229"/>
      <c r="H64" s="229"/>
      <c r="I64" s="229"/>
      <c r="J64" s="229"/>
      <c r="K64" s="229"/>
      <c r="L64" s="229"/>
      <c r="M64" s="256"/>
    </row>
    <row r="65" spans="3:12" x14ac:dyDescent="0.2">
      <c r="C65" s="229"/>
      <c r="D65" s="229"/>
      <c r="E65" s="229"/>
      <c r="F65" s="229"/>
      <c r="G65" s="229"/>
      <c r="H65" s="229"/>
      <c r="I65" s="229"/>
      <c r="J65" s="229"/>
      <c r="K65" s="229"/>
      <c r="L65" s="229"/>
    </row>
    <row r="66" spans="3:12" x14ac:dyDescent="0.2">
      <c r="C66" s="229"/>
      <c r="D66" s="229"/>
      <c r="E66" s="229"/>
      <c r="F66" s="229"/>
      <c r="G66" s="229"/>
      <c r="H66" s="229"/>
      <c r="I66" s="229"/>
      <c r="J66" s="229"/>
      <c r="K66" s="229"/>
      <c r="L66" s="229"/>
    </row>
    <row r="67" spans="3:12" x14ac:dyDescent="0.2">
      <c r="C67" s="229"/>
      <c r="D67" s="229"/>
      <c r="E67" s="229"/>
      <c r="F67" s="229"/>
      <c r="G67" s="229"/>
      <c r="H67" s="229"/>
      <c r="I67" s="229"/>
      <c r="J67" s="229"/>
      <c r="K67" s="229"/>
      <c r="L67" s="229"/>
    </row>
    <row r="68" spans="3:12" x14ac:dyDescent="0.2">
      <c r="C68" s="229"/>
      <c r="D68" s="229"/>
      <c r="E68" s="229"/>
      <c r="F68" s="229"/>
      <c r="G68" s="229"/>
      <c r="H68" s="229"/>
      <c r="I68" s="229"/>
      <c r="J68" s="229"/>
      <c r="K68" s="229"/>
      <c r="L68" s="229"/>
    </row>
    <row r="69" spans="3:12" x14ac:dyDescent="0.2">
      <c r="C69" s="229"/>
      <c r="D69" s="229"/>
      <c r="E69" s="229"/>
      <c r="F69" s="229"/>
      <c r="G69" s="229"/>
      <c r="H69" s="229"/>
      <c r="I69" s="229"/>
      <c r="J69" s="229"/>
      <c r="K69" s="229"/>
      <c r="L69" s="229"/>
    </row>
    <row r="70" spans="3:12" x14ac:dyDescent="0.2">
      <c r="C70" s="229"/>
      <c r="D70" s="229"/>
      <c r="E70" s="229"/>
      <c r="F70" s="229"/>
      <c r="G70" s="229"/>
      <c r="H70" s="229"/>
      <c r="I70" s="229"/>
      <c r="J70" s="229"/>
      <c r="K70" s="229"/>
      <c r="L70" s="229"/>
    </row>
    <row r="71" spans="3:12" x14ac:dyDescent="0.2">
      <c r="C71" s="229"/>
      <c r="D71" s="229"/>
      <c r="E71" s="229"/>
      <c r="F71" s="229"/>
      <c r="G71" s="229"/>
      <c r="H71" s="229"/>
      <c r="I71" s="229"/>
      <c r="J71" s="229"/>
      <c r="K71" s="229"/>
      <c r="L71" s="229"/>
    </row>
    <row r="72" spans="3:12" x14ac:dyDescent="0.2">
      <c r="C72" s="229"/>
      <c r="D72" s="229"/>
      <c r="E72" s="229"/>
      <c r="F72" s="229"/>
      <c r="G72" s="229"/>
      <c r="H72" s="229"/>
      <c r="I72" s="229"/>
      <c r="J72" s="229"/>
      <c r="K72" s="229"/>
      <c r="L72" s="229"/>
    </row>
    <row r="73" spans="3:12" x14ac:dyDescent="0.2">
      <c r="C73" s="229"/>
      <c r="D73" s="229"/>
      <c r="E73" s="229"/>
      <c r="F73" s="229"/>
      <c r="G73" s="229"/>
      <c r="H73" s="229"/>
      <c r="I73" s="229"/>
      <c r="J73" s="229"/>
      <c r="K73" s="229"/>
      <c r="L73" s="229"/>
    </row>
    <row r="74" spans="3:12" x14ac:dyDescent="0.2">
      <c r="C74" s="229"/>
      <c r="D74" s="229"/>
      <c r="E74" s="229"/>
      <c r="F74" s="229"/>
      <c r="G74" s="229"/>
      <c r="H74" s="229"/>
      <c r="I74" s="229"/>
      <c r="J74" s="229"/>
      <c r="K74" s="229"/>
      <c r="L74" s="229"/>
    </row>
    <row r="75" spans="3:12" x14ac:dyDescent="0.2">
      <c r="C75" s="229"/>
      <c r="D75" s="229"/>
      <c r="E75" s="229"/>
      <c r="F75" s="229"/>
      <c r="G75" s="229"/>
      <c r="H75" s="229"/>
      <c r="I75" s="229"/>
      <c r="J75" s="229"/>
      <c r="K75" s="229"/>
      <c r="L75" s="229"/>
    </row>
    <row r="76" spans="3:12" x14ac:dyDescent="0.2">
      <c r="C76" s="229"/>
      <c r="D76" s="229"/>
      <c r="E76" s="229"/>
      <c r="F76" s="229"/>
      <c r="G76" s="229"/>
      <c r="H76" s="229"/>
      <c r="I76" s="229"/>
      <c r="J76" s="229"/>
      <c r="K76" s="229"/>
      <c r="L76" s="229"/>
    </row>
    <row r="77" spans="3:12" x14ac:dyDescent="0.2">
      <c r="C77" s="229"/>
      <c r="D77" s="229"/>
      <c r="E77" s="229"/>
      <c r="F77" s="229"/>
      <c r="G77" s="229"/>
      <c r="H77" s="229"/>
      <c r="I77" s="229"/>
      <c r="J77" s="229"/>
      <c r="K77" s="229"/>
      <c r="L77" s="229"/>
    </row>
    <row r="78" spans="3:12" x14ac:dyDescent="0.2">
      <c r="C78" s="229"/>
      <c r="D78" s="229"/>
      <c r="E78" s="229"/>
      <c r="F78" s="229"/>
      <c r="G78" s="229"/>
      <c r="H78" s="229"/>
      <c r="I78" s="229"/>
      <c r="J78" s="229"/>
      <c r="K78" s="229"/>
      <c r="L78" s="229"/>
    </row>
    <row r="79" spans="3:12" x14ac:dyDescent="0.2">
      <c r="C79" s="229"/>
      <c r="D79" s="229"/>
      <c r="E79" s="229"/>
      <c r="F79" s="229"/>
      <c r="G79" s="229"/>
      <c r="H79" s="229"/>
      <c r="I79" s="229"/>
      <c r="J79" s="229"/>
      <c r="K79" s="229"/>
      <c r="L79" s="229"/>
    </row>
    <row r="80" spans="3:12" x14ac:dyDescent="0.2">
      <c r="C80" s="229"/>
      <c r="D80" s="229"/>
      <c r="E80" s="229"/>
      <c r="F80" s="229"/>
      <c r="G80" s="229"/>
      <c r="H80" s="229"/>
      <c r="I80" s="229"/>
      <c r="J80" s="229"/>
      <c r="K80" s="229"/>
      <c r="L80" s="229"/>
    </row>
  </sheetData>
  <sheetProtection selectLockedCells="1"/>
  <mergeCells count="16">
    <mergeCell ref="C2:L2"/>
    <mergeCell ref="O5:P5"/>
    <mergeCell ref="I15:J15"/>
    <mergeCell ref="K15:L15"/>
    <mergeCell ref="F10:G10"/>
    <mergeCell ref="J10:K10"/>
    <mergeCell ref="F12:G12"/>
    <mergeCell ref="J12:L12"/>
    <mergeCell ref="H7:I7"/>
    <mergeCell ref="F9:G9"/>
    <mergeCell ref="J9:K9"/>
    <mergeCell ref="I16:J16"/>
    <mergeCell ref="K16:L16"/>
    <mergeCell ref="C3:L3"/>
    <mergeCell ref="C4:L4"/>
    <mergeCell ref="C5:L5"/>
  </mergeCells>
  <conditionalFormatting sqref="E18:H34">
    <cfRule type="expression" dxfId="477" priority="2" stopIfTrue="1">
      <formula>IF(AND(NOT($D18=""),COUNTIF(GradeSection,$D18)&gt;1),TRUE,FALSE)</formula>
    </cfRule>
  </conditionalFormatting>
  <conditionalFormatting sqref="I18:J34">
    <cfRule type="cellIs" dxfId="476" priority="1" stopIfTrue="1" operator="lessThan">
      <formula>K18</formula>
    </cfRule>
  </conditionalFormatting>
  <conditionalFormatting sqref="A1:XFD1048576">
    <cfRule type="expression" dxfId="475" priority="5">
      <formula>IF(CELL("protect",A1)=0,TRUE,FALSE)</formula>
    </cfRule>
  </conditionalFormatting>
  <dataValidations xWindow="467" yWindow="444"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I19:I34">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J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28674" r:id="rId4" name="cbo313JunFormSignPost">
          <controlPr defaultSize="0" autoLine="0" linkedCell="FormPost_313_Jun" listFillRange="FormSignPost_List" r:id="rId5">
            <anchor moveWithCells="1">
              <from>
                <xdr:col>15</xdr:col>
                <xdr:colOff>0</xdr:colOff>
                <xdr:row>7</xdr:row>
                <xdr:rowOff>38100</xdr:rowOff>
              </from>
              <to>
                <xdr:col>16</xdr:col>
                <xdr:colOff>28575</xdr:colOff>
                <xdr:row>8</xdr:row>
                <xdr:rowOff>209550</xdr:rowOff>
              </to>
            </anchor>
          </controlPr>
        </control>
      </mc:Choice>
      <mc:Fallback>
        <control shapeId="28674" r:id="rId4" name="cbo313JunFormSignPost"/>
      </mc:Fallback>
    </mc:AlternateContent>
    <mc:AlternateContent xmlns:mc="http://schemas.openxmlformats.org/markup-compatibility/2006">
      <mc:Choice Requires="x14">
        <control shapeId="28673" r:id="rId6" name="cmdPM_Jun">
          <controlPr defaultSize="0" autoLine="0" r:id="rId7">
            <anchor moveWithCells="1">
              <from>
                <xdr:col>4</xdr:col>
                <xdr:colOff>561975</xdr:colOff>
                <xdr:row>13</xdr:row>
                <xdr:rowOff>209550</xdr:rowOff>
              </from>
              <to>
                <xdr:col>7</xdr:col>
                <xdr:colOff>285750</xdr:colOff>
                <xdr:row>15</xdr:row>
                <xdr:rowOff>57150</xdr:rowOff>
              </to>
            </anchor>
          </controlPr>
        </control>
      </mc:Choice>
      <mc:Fallback>
        <control shapeId="28673" r:id="rId6" name="cmdPM_Jun"/>
      </mc:Fallback>
    </mc:AlternateContent>
    <mc:AlternateContent xmlns:mc="http://schemas.openxmlformats.org/markup-compatibility/2006">
      <mc:Choice Requires="x14">
        <control shapeId="28675" r:id="rId8" name="cmdPM_Jun_ClearForm">
          <controlPr defaultSize="0" autoLine="0" r:id="rId9">
            <anchor moveWithCells="1">
              <from>
                <xdr:col>1</xdr:col>
                <xdr:colOff>66675</xdr:colOff>
                <xdr:row>13</xdr:row>
                <xdr:rowOff>209550</xdr:rowOff>
              </from>
              <to>
                <xdr:col>4</xdr:col>
                <xdr:colOff>647700</xdr:colOff>
                <xdr:row>15</xdr:row>
                <xdr:rowOff>57150</xdr:rowOff>
              </to>
            </anchor>
          </controlPr>
        </control>
      </mc:Choice>
      <mc:Fallback>
        <control shapeId="28675" r:id="rId8" name="cmdPM_Jun_ClearForm"/>
      </mc:Fallback>
    </mc:AlternateContent>
  </controls>
  <tableParts count="1">
    <tablePart r:id="rId10"/>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F5"/>
  <sheetViews>
    <sheetView showGridLines="0" showRowColHeaders="0" workbookViewId="0">
      <selection activeCell="A2" sqref="A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6471</v>
      </c>
      <c r="B1" s="1" t="s">
        <v>5930</v>
      </c>
      <c r="C1" s="1" t="s">
        <v>6003</v>
      </c>
    </row>
    <row r="2" spans="1:6" x14ac:dyDescent="0.25">
      <c r="A2" t="str">
        <f>"313"  &amp; C2 &amp; AcademicYear_ID&amp; "" &amp; TSIndex_SchoolID</f>
        <v>313062014180018001</v>
      </c>
      <c r="B2" t="str">
        <f>CLEAN(SchoolAY_Info_ID)</f>
        <v>30201411008018001</v>
      </c>
      <c r="C2" s="165" t="s">
        <v>6211</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1:I20"/>
  <sheetViews>
    <sheetView showGridLines="0" showRowColHeaders="0" workbookViewId="0">
      <selection sqref="A1:I13"/>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6636</v>
      </c>
      <c r="C1" s="1" t="s">
        <v>6477</v>
      </c>
      <c r="D1" s="1" t="s">
        <v>6103</v>
      </c>
      <c r="E1" s="1" t="s">
        <v>6462</v>
      </c>
      <c r="F1" s="1" t="s">
        <v>6484</v>
      </c>
      <c r="G1" s="1" t="s">
        <v>6485</v>
      </c>
      <c r="H1" s="1" t="s">
        <v>6486</v>
      </c>
      <c r="I1" s="1" t="s">
        <v>6487</v>
      </c>
    </row>
    <row r="2" spans="1:9" x14ac:dyDescent="0.25">
      <c r="A2">
        <v>1</v>
      </c>
      <c r="B2" t="str">
        <f>C2&amp;D2&amp;E2</f>
        <v>3130620141800180010602</v>
      </c>
      <c r="C2" t="str">
        <f t="shared" ref="C2:C13" si="0">PM06_ID</f>
        <v>313062014180018001</v>
      </c>
      <c r="D2" s="45" t="str">
        <f>PM_Jun!F18</f>
        <v>06</v>
      </c>
      <c r="E2" t="str">
        <f>PM_Jun!H18</f>
        <v>02</v>
      </c>
      <c r="F2" s="311">
        <f>PM_Jun!I18</f>
        <v>30</v>
      </c>
      <c r="G2" s="311">
        <f>PM_Jun!J18</f>
        <v>35</v>
      </c>
      <c r="H2" s="311">
        <f>PM_Jun!K18</f>
        <v>0</v>
      </c>
      <c r="I2" s="311">
        <f>PM_Jun!L18</f>
        <v>0</v>
      </c>
    </row>
    <row r="3" spans="1:9" x14ac:dyDescent="0.25">
      <c r="A3">
        <v>2</v>
      </c>
      <c r="B3" t="str">
        <f t="shared" ref="B3:B13" si="1">C3&amp;D3&amp;E3</f>
        <v>31306201418001800100</v>
      </c>
      <c r="C3" t="str">
        <f t="shared" si="0"/>
        <v>313062014180018001</v>
      </c>
      <c r="D3" s="65">
        <f>PM_Jun!F35</f>
        <v>0</v>
      </c>
      <c r="E3">
        <f>PM_Jun!H35</f>
        <v>0</v>
      </c>
      <c r="F3" s="311">
        <f>PM_Jun!I35</f>
        <v>0</v>
      </c>
      <c r="G3" s="311">
        <f>PM_Jun!J35</f>
        <v>0</v>
      </c>
      <c r="H3" s="311">
        <f>PM_Jun!K35</f>
        <v>0</v>
      </c>
      <c r="I3" s="311">
        <f>PM_Jun!L35</f>
        <v>0</v>
      </c>
    </row>
    <row r="4" spans="1:9" x14ac:dyDescent="0.25">
      <c r="A4">
        <v>3</v>
      </c>
      <c r="B4" t="str">
        <f t="shared" si="1"/>
        <v>31306201418001800100</v>
      </c>
      <c r="C4" t="str">
        <f t="shared" si="0"/>
        <v>313062014180018001</v>
      </c>
      <c r="D4" s="65">
        <f>PM_Jun!F36</f>
        <v>0</v>
      </c>
      <c r="E4">
        <f>PM_Jun!H36</f>
        <v>0</v>
      </c>
      <c r="F4" s="311">
        <f>PM_Jun!I36</f>
        <v>0</v>
      </c>
      <c r="G4" s="311">
        <f>PM_Jun!J36</f>
        <v>0</v>
      </c>
      <c r="H4" s="311">
        <f>PM_Jun!K36</f>
        <v>0</v>
      </c>
      <c r="I4" s="311">
        <f>PM_Jun!L36</f>
        <v>0</v>
      </c>
    </row>
    <row r="5" spans="1:9" x14ac:dyDescent="0.25">
      <c r="A5">
        <v>4</v>
      </c>
      <c r="B5" t="str">
        <f t="shared" si="1"/>
        <v>31306201418001800100</v>
      </c>
      <c r="C5" t="str">
        <f t="shared" si="0"/>
        <v>313062014180018001</v>
      </c>
      <c r="D5" s="65">
        <f>PM_Jun!F37</f>
        <v>0</v>
      </c>
      <c r="E5">
        <f>PM_Jun!H37</f>
        <v>0</v>
      </c>
      <c r="F5" s="311">
        <f>PM_Jun!I37</f>
        <v>0</v>
      </c>
      <c r="G5" s="311">
        <f>PM_Jun!J37</f>
        <v>0</v>
      </c>
      <c r="H5" s="311">
        <f>PM_Jun!K37</f>
        <v>0</v>
      </c>
      <c r="I5" s="311">
        <f>PM_Jun!L37</f>
        <v>0</v>
      </c>
    </row>
    <row r="6" spans="1:9" x14ac:dyDescent="0.25">
      <c r="A6">
        <v>5</v>
      </c>
      <c r="B6" t="str">
        <f t="shared" si="1"/>
        <v>31306201418001800100</v>
      </c>
      <c r="C6" t="str">
        <f t="shared" si="0"/>
        <v>313062014180018001</v>
      </c>
      <c r="D6" s="65">
        <f>PM_Jun!F38</f>
        <v>0</v>
      </c>
      <c r="E6">
        <f>PM_Jun!H38</f>
        <v>0</v>
      </c>
      <c r="F6" s="311">
        <f>PM_Jun!I38</f>
        <v>0</v>
      </c>
      <c r="G6" s="311">
        <f>PM_Jun!J38</f>
        <v>0</v>
      </c>
      <c r="H6" s="311">
        <f>PM_Jun!K38</f>
        <v>0</v>
      </c>
      <c r="I6" s="311">
        <f>PM_Jun!L38</f>
        <v>0</v>
      </c>
    </row>
    <row r="7" spans="1:9" x14ac:dyDescent="0.25">
      <c r="A7">
        <v>6</v>
      </c>
      <c r="B7" t="str">
        <f t="shared" si="1"/>
        <v>31306201418001800100</v>
      </c>
      <c r="C7" t="str">
        <f t="shared" si="0"/>
        <v>313062014180018001</v>
      </c>
      <c r="D7" s="65">
        <f>PM_Jun!F39</f>
        <v>0</v>
      </c>
      <c r="E7">
        <f>PM_Jun!H39</f>
        <v>0</v>
      </c>
      <c r="F7" s="311">
        <f>PM_Jun!I39</f>
        <v>0</v>
      </c>
      <c r="G7" s="311">
        <f>PM_Jun!J39</f>
        <v>0</v>
      </c>
      <c r="H7" s="311">
        <f>PM_Jun!K39</f>
        <v>0</v>
      </c>
      <c r="I7" s="311">
        <f>PM_Jun!L39</f>
        <v>0</v>
      </c>
    </row>
    <row r="8" spans="1:9" x14ac:dyDescent="0.25">
      <c r="A8">
        <v>7</v>
      </c>
      <c r="B8" t="str">
        <f t="shared" si="1"/>
        <v>31306201418001800100</v>
      </c>
      <c r="C8" t="str">
        <f t="shared" si="0"/>
        <v>313062014180018001</v>
      </c>
      <c r="D8" s="65">
        <f>PM_Jun!F40</f>
        <v>0</v>
      </c>
      <c r="E8">
        <f>PM_Jun!H40</f>
        <v>0</v>
      </c>
      <c r="F8" s="311">
        <f>PM_Jun!I40</f>
        <v>0</v>
      </c>
      <c r="G8" s="311">
        <f>PM_Jun!J40</f>
        <v>0</v>
      </c>
      <c r="H8" s="311">
        <f>PM_Jun!K40</f>
        <v>0</v>
      </c>
      <c r="I8" s="311">
        <f>PM_Jun!L40</f>
        <v>0</v>
      </c>
    </row>
    <row r="9" spans="1:9" x14ac:dyDescent="0.25">
      <c r="A9">
        <v>8</v>
      </c>
      <c r="B9" t="str">
        <f t="shared" si="1"/>
        <v>31306201418001800100</v>
      </c>
      <c r="C9" t="str">
        <f t="shared" si="0"/>
        <v>313062014180018001</v>
      </c>
      <c r="D9" s="65">
        <f>PM_Jun!F41</f>
        <v>0</v>
      </c>
      <c r="E9">
        <f>PM_Jun!H41</f>
        <v>0</v>
      </c>
      <c r="F9" s="311">
        <f>PM_Jun!I41</f>
        <v>0</v>
      </c>
      <c r="G9" s="311">
        <f>PM_Jun!J41</f>
        <v>0</v>
      </c>
      <c r="H9" s="311">
        <f>PM_Jun!K41</f>
        <v>0</v>
      </c>
      <c r="I9" s="311">
        <f>PM_Jun!L41</f>
        <v>0</v>
      </c>
    </row>
    <row r="10" spans="1:9" x14ac:dyDescent="0.25">
      <c r="A10">
        <v>9</v>
      </c>
      <c r="B10" t="str">
        <f t="shared" si="1"/>
        <v>31306201418001800100</v>
      </c>
      <c r="C10" t="str">
        <f t="shared" si="0"/>
        <v>313062014180018001</v>
      </c>
      <c r="D10" s="65">
        <f>PM_Jun!F42</f>
        <v>0</v>
      </c>
      <c r="E10">
        <f>PM_Jun!H42</f>
        <v>0</v>
      </c>
      <c r="F10" s="311">
        <f>PM_Jun!I42</f>
        <v>0</v>
      </c>
      <c r="G10" s="311">
        <f>PM_Jun!J42</f>
        <v>0</v>
      </c>
      <c r="H10" s="311">
        <f>PM_Jun!K42</f>
        <v>0</v>
      </c>
      <c r="I10" s="311">
        <f>PM_Jun!L42</f>
        <v>0</v>
      </c>
    </row>
    <row r="11" spans="1:9" x14ac:dyDescent="0.25">
      <c r="A11">
        <v>10</v>
      </c>
      <c r="B11" t="str">
        <f t="shared" si="1"/>
        <v>31306201418001800100</v>
      </c>
      <c r="C11" t="str">
        <f t="shared" si="0"/>
        <v>313062014180018001</v>
      </c>
      <c r="D11" s="65">
        <f>PM_Jun!F43</f>
        <v>0</v>
      </c>
      <c r="E11">
        <f>PM_Jun!H43</f>
        <v>0</v>
      </c>
      <c r="F11" s="311">
        <f>PM_Jun!I43</f>
        <v>0</v>
      </c>
      <c r="G11" s="311">
        <f>PM_Jun!J43</f>
        <v>0</v>
      </c>
      <c r="H11" s="311">
        <f>PM_Jun!K43</f>
        <v>0</v>
      </c>
      <c r="I11" s="311">
        <f>PM_Jun!L43</f>
        <v>0</v>
      </c>
    </row>
    <row r="12" spans="1:9" x14ac:dyDescent="0.25">
      <c r="A12">
        <v>11</v>
      </c>
      <c r="B12" t="str">
        <f t="shared" si="1"/>
        <v>31306201418001800100</v>
      </c>
      <c r="C12" t="str">
        <f t="shared" si="0"/>
        <v>313062014180018001</v>
      </c>
      <c r="D12" s="65">
        <f>PM_Jun!F44</f>
        <v>0</v>
      </c>
      <c r="E12">
        <f>PM_Jun!H44</f>
        <v>0</v>
      </c>
      <c r="F12" s="311">
        <f>PM_Jun!I44</f>
        <v>0</v>
      </c>
      <c r="G12" s="311">
        <f>PM_Jun!J44</f>
        <v>0</v>
      </c>
      <c r="H12" s="311">
        <f>PM_Jun!K44</f>
        <v>0</v>
      </c>
      <c r="I12" s="311">
        <f>PM_Jun!L44</f>
        <v>0</v>
      </c>
    </row>
    <row r="13" spans="1:9" x14ac:dyDescent="0.25">
      <c r="A13">
        <v>12</v>
      </c>
      <c r="B13" t="str">
        <f t="shared" si="1"/>
        <v>31306201418001800100</v>
      </c>
      <c r="C13" t="str">
        <f t="shared" si="0"/>
        <v>313062014180018001</v>
      </c>
      <c r="D13" s="65">
        <f>PM_Jun!F45</f>
        <v>0</v>
      </c>
      <c r="E13">
        <f>PM_Jun!H45</f>
        <v>0</v>
      </c>
      <c r="F13" s="311">
        <f>PM_Jun!I45</f>
        <v>0</v>
      </c>
      <c r="G13" s="311">
        <f>PM_Jun!J45</f>
        <v>0</v>
      </c>
      <c r="H13" s="311">
        <f>PM_Jun!K45</f>
        <v>0</v>
      </c>
      <c r="I13" s="311">
        <f>PM_Jun!L45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dimension ref="A1:F5"/>
  <sheetViews>
    <sheetView showGridLines="0" showRowColHeaders="0" workbookViewId="0">
      <selection activeCell="A2" sqref="A2"/>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6475</v>
      </c>
      <c r="B1" s="1" t="s">
        <v>6473</v>
      </c>
      <c r="C1" s="1" t="s">
        <v>6472</v>
      </c>
      <c r="D1" s="44" t="s">
        <v>6474</v>
      </c>
    </row>
    <row r="2" spans="1:6" ht="16.5" x14ac:dyDescent="0.25">
      <c r="A2" t="str">
        <f>PM06_ID</f>
        <v>313062014180018001</v>
      </c>
      <c r="B2" s="45" t="str">
        <f>PM_Jun!P7</f>
        <v>ငွေဝင်း</v>
      </c>
      <c r="C2" s="46">
        <f>PM_Jun!FormPost_313_Jun</f>
        <v>7</v>
      </c>
      <c r="D2" s="92">
        <f>PM_Jun!FormDate_313_Jun</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tabColor rgb="FF00B050"/>
  </sheetPr>
  <dimension ref="A1:P80"/>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c r="O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6852</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278" t="s">
        <v>5993</v>
      </c>
      <c r="L7" s="253" t="str">
        <f>INDEX(Month_List,MATCH($K$7,Month_Name,0),1)</f>
        <v>07</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f>FormPost_31</f>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f>IFERROR(INDEX(tblPM06[Boy1 Enrolled],MATCH(tblPM07[GradeSection],  tblPM06[GradeSection],0),1),INDEX(tblPA1[Boy1 Total],MATCH(tblPM07[GradeSection],tblPA1[GradeSection],0),1))</f>
        <v>30</v>
      </c>
      <c r="J18" s="618">
        <f>IFERROR(INDEX(tblPM06[Girl1 Enrolled],MATCH(tblPM07[GradeSection],  tblPM06[GradeSection],0),1),INDEX(tblPA1[Girl1 Total],MATCH(tblPM07[GradeSection],tblPA1[GradeSection],0),1))</f>
        <v>35</v>
      </c>
      <c r="K18" s="533">
        <v>0</v>
      </c>
      <c r="L18" s="534">
        <v>0</v>
      </c>
      <c r="M18" s="280"/>
    </row>
    <row r="19" spans="1:13" ht="15" x14ac:dyDescent="0.3">
      <c r="B19" s="272"/>
      <c r="C19" s="324">
        <v>2</v>
      </c>
      <c r="D19" s="285" t="s">
        <v>6265</v>
      </c>
      <c r="E19" s="282" t="s">
        <v>6059</v>
      </c>
      <c r="F19" s="325" t="s">
        <v>6211</v>
      </c>
      <c r="G19" s="286" t="s">
        <v>6030</v>
      </c>
      <c r="H19" s="275" t="s">
        <v>6208</v>
      </c>
      <c r="I19" s="618">
        <f>IFERROR(INDEX(tblPM06[Boy1 Enrolled],MATCH(tblPM07[GradeSection],  tblPM06[GradeSection],0),1),INDEX(tblPA1[Boy1 Total],MATCH(tblPM07[GradeSection],tblPA1[GradeSection],0),1))</f>
        <v>27</v>
      </c>
      <c r="J19" s="618">
        <f>IFERROR(INDEX(tblPM06[Girl1 Enrolled],MATCH(tblPM07[GradeSection],  tblPM06[GradeSection],0),1),INDEX(tblPA1[Girl1 Total],MATCH(tblPM07[GradeSection],tblPA1[GradeSection],0),1))</f>
        <v>36</v>
      </c>
      <c r="K19" s="533"/>
      <c r="L19" s="533"/>
      <c r="M19" s="280"/>
    </row>
    <row r="20" spans="1:13" x14ac:dyDescent="0.3">
      <c r="B20" s="272"/>
      <c r="C20" s="324">
        <v>3</v>
      </c>
      <c r="D20" s="285" t="s">
        <v>7764</v>
      </c>
      <c r="E20" s="282" t="s">
        <v>6059</v>
      </c>
      <c r="F20" s="325" t="s">
        <v>6211</v>
      </c>
      <c r="G20" s="286" t="s">
        <v>6031</v>
      </c>
      <c r="H20" s="275" t="s">
        <v>6209</v>
      </c>
      <c r="I20" s="533">
        <f>IFERROR(INDEX(tblPM06[Boy1 Enrolled],MATCH(tblPM07[GradeSection],  tblPM06[GradeSection],0),1),INDEX(tblPA1[Boy1 Total],MATCH(tblPM07[GradeSection],tblPA1[GradeSection],0),1))</f>
        <v>28</v>
      </c>
      <c r="J20" s="533">
        <f>IFERROR(INDEX(tblPM06[Girl1 Enrolled],MATCH(tblPM07[GradeSection],  tblPM06[GradeSection],0),1),INDEX(tblPA1[Girl1 Total],MATCH(tblPM07[GradeSection],tblPA1[GradeSection],0),1))</f>
        <v>31</v>
      </c>
      <c r="K20" s="533"/>
      <c r="L20" s="533"/>
      <c r="M20" s="280"/>
    </row>
    <row r="21" spans="1:13" x14ac:dyDescent="0.3">
      <c r="B21" s="272"/>
      <c r="C21" s="324">
        <v>4</v>
      </c>
      <c r="D21" s="285" t="s">
        <v>6133</v>
      </c>
      <c r="E21" s="282" t="s">
        <v>6060</v>
      </c>
      <c r="F21" s="325" t="s">
        <v>6212</v>
      </c>
      <c r="G21" s="286" t="s">
        <v>118</v>
      </c>
      <c r="H21" s="275" t="s">
        <v>6207</v>
      </c>
      <c r="I21" s="533">
        <f>IFERROR(INDEX(tblPM06[Boy1 Enrolled],MATCH(tblPM07[GradeSection],  tblPM06[GradeSection],0),1),INDEX(tblPA1[Boy1 Total],MATCH(tblPM07[GradeSection],tblPA1[GradeSection],0),1))</f>
        <v>35</v>
      </c>
      <c r="J21" s="533">
        <f>IFERROR(INDEX(tblPM06[Girl1 Enrolled],MATCH(tblPM07[GradeSection],  tblPM06[GradeSection],0),1),INDEX(tblPA1[Girl1 Total],MATCH(tblPM07[GradeSection],tblPA1[GradeSection],0),1))</f>
        <v>47</v>
      </c>
      <c r="K21" s="533"/>
      <c r="L21" s="533"/>
      <c r="M21" s="280"/>
    </row>
    <row r="22" spans="1:13" x14ac:dyDescent="0.3">
      <c r="B22" s="272"/>
      <c r="C22" s="324">
        <v>5</v>
      </c>
      <c r="D22" s="285" t="s">
        <v>6134</v>
      </c>
      <c r="E22" s="282" t="s">
        <v>6060</v>
      </c>
      <c r="F22" s="325" t="s">
        <v>6212</v>
      </c>
      <c r="G22" s="286" t="s">
        <v>6030</v>
      </c>
      <c r="H22" s="275" t="s">
        <v>6208</v>
      </c>
      <c r="I22" s="533">
        <f>IFERROR(INDEX(tblPM06[Boy1 Enrolled],MATCH(tblPM07[GradeSection],  tblPM06[GradeSection],0),1),INDEX(tblPA1[Boy1 Total],MATCH(tblPM07[GradeSection],tblPA1[GradeSection],0),1))</f>
        <v>43</v>
      </c>
      <c r="J22" s="533">
        <f>IFERROR(INDEX(tblPM06[Girl1 Enrolled],MATCH(tblPM07[GradeSection],  tblPM06[GradeSection],0),1),INDEX(tblPA1[Girl1 Total],MATCH(tblPM07[GradeSection],tblPA1[GradeSection],0),1))</f>
        <v>39</v>
      </c>
      <c r="K22" s="533"/>
      <c r="L22" s="533"/>
      <c r="M22" s="280"/>
    </row>
    <row r="23" spans="1:13" x14ac:dyDescent="0.3">
      <c r="B23" s="272"/>
      <c r="C23" s="324">
        <v>6</v>
      </c>
      <c r="D23" s="285" t="s">
        <v>6142</v>
      </c>
      <c r="E23" s="282" t="s">
        <v>6061</v>
      </c>
      <c r="F23" s="325" t="s">
        <v>6213</v>
      </c>
      <c r="G23" s="286" t="s">
        <v>118</v>
      </c>
      <c r="H23" s="275" t="s">
        <v>6207</v>
      </c>
      <c r="I23" s="533">
        <f>IFERROR(INDEX(tblPM06[Boy1 Enrolled],MATCH(tblPM07[GradeSection],  tblPM06[GradeSection],0),1),INDEX(tblPA1[Boy1 Total],MATCH(tblPM07[GradeSection],tblPA1[GradeSection],0),1))</f>
        <v>33</v>
      </c>
      <c r="J23" s="533">
        <f>IFERROR(INDEX(tblPM06[Girl1 Enrolled],MATCH(tblPM07[GradeSection],  tblPM06[GradeSection],0),1),INDEX(tblPA1[Girl1 Total],MATCH(tblPM07[GradeSection],tblPA1[GradeSection],0),1))</f>
        <v>37</v>
      </c>
      <c r="K23" s="533"/>
      <c r="L23" s="533"/>
      <c r="M23" s="280"/>
    </row>
    <row r="24" spans="1:13" x14ac:dyDescent="0.3">
      <c r="B24" s="272"/>
      <c r="C24" s="324">
        <v>7</v>
      </c>
      <c r="D24" s="285" t="s">
        <v>6143</v>
      </c>
      <c r="E24" s="282" t="s">
        <v>6061</v>
      </c>
      <c r="F24" s="325" t="s">
        <v>6213</v>
      </c>
      <c r="G24" s="286" t="s">
        <v>6030</v>
      </c>
      <c r="H24" s="275" t="s">
        <v>6208</v>
      </c>
      <c r="I24" s="533">
        <f>IFERROR(INDEX(tblPM06[Boy1 Enrolled],MATCH(tblPM07[GradeSection],  tblPM06[GradeSection],0),1),INDEX(tblPA1[Boy1 Total],MATCH(tblPM07[GradeSection],tblPA1[GradeSection],0),1))</f>
        <v>32</v>
      </c>
      <c r="J24" s="533">
        <f>IFERROR(INDEX(tblPM06[Girl1 Enrolled],MATCH(tblPM07[GradeSection],  tblPM06[GradeSection],0),1),INDEX(tblPA1[Girl1 Total],MATCH(tblPM07[GradeSection],tblPA1[GradeSection],0),1))</f>
        <v>35</v>
      </c>
      <c r="K24" s="533"/>
      <c r="L24" s="533"/>
      <c r="M24" s="280"/>
    </row>
    <row r="25" spans="1:13" x14ac:dyDescent="0.3">
      <c r="B25" s="272"/>
      <c r="C25" s="324">
        <v>8</v>
      </c>
      <c r="D25" s="285" t="s">
        <v>7904</v>
      </c>
      <c r="E25" s="282" t="s">
        <v>6062</v>
      </c>
      <c r="F25" s="325" t="s">
        <v>6214</v>
      </c>
      <c r="G25" s="286" t="s">
        <v>118</v>
      </c>
      <c r="H25" s="275" t="s">
        <v>6207</v>
      </c>
      <c r="I25" s="533">
        <f>IFERROR(INDEX(tblPM06[Boy1 Enrolled],MATCH(tblPM07[GradeSection],  tblPM06[GradeSection],0),1),INDEX(tblPA1[Boy1 Total],MATCH(tblPM07[GradeSection],tblPA1[GradeSection],0),1))</f>
        <v>29</v>
      </c>
      <c r="J25" s="533">
        <f>IFERROR(INDEX(tblPM06[Girl1 Enrolled],MATCH(tblPM07[GradeSection],  tblPM06[GradeSection],0),1),INDEX(tblPA1[Girl1 Total],MATCH(tblPM07[GradeSection],tblPA1[GradeSection],0),1))</f>
        <v>29</v>
      </c>
      <c r="K25" s="533"/>
      <c r="L25" s="533"/>
      <c r="M25" s="280"/>
    </row>
    <row r="26" spans="1:13" x14ac:dyDescent="0.3">
      <c r="B26" s="272"/>
      <c r="C26" s="324">
        <v>9</v>
      </c>
      <c r="D26" s="285" t="s">
        <v>6371</v>
      </c>
      <c r="E26" s="282" t="s">
        <v>6062</v>
      </c>
      <c r="F26" s="325" t="s">
        <v>6214</v>
      </c>
      <c r="G26" s="286" t="s">
        <v>6030</v>
      </c>
      <c r="H26" s="275" t="s">
        <v>6208</v>
      </c>
      <c r="I26" s="533">
        <f>IFERROR(INDEX(tblPM06[Boy1 Enrolled],MATCH(tblPM07[GradeSection],  tblPM06[GradeSection],0),1),INDEX(tblPA1[Boy1 Total],MATCH(tblPM07[GradeSection],tblPA1[GradeSection],0),1))</f>
        <v>24</v>
      </c>
      <c r="J26" s="533">
        <f>IFERROR(INDEX(tblPM06[Girl1 Enrolled],MATCH(tblPM07[GradeSection],  tblPM06[GradeSection],0),1),INDEX(tblPA1[Girl1 Total],MATCH(tblPM07[GradeSection],tblPA1[GradeSection],0),1))</f>
        <v>31</v>
      </c>
      <c r="K26" s="533"/>
      <c r="L26" s="533"/>
      <c r="M26" s="280"/>
    </row>
    <row r="27" spans="1:13" x14ac:dyDescent="0.3">
      <c r="B27" s="272"/>
      <c r="C27" s="324">
        <v>10</v>
      </c>
      <c r="D27" s="285" t="s">
        <v>6151</v>
      </c>
      <c r="E27" s="282" t="s">
        <v>6062</v>
      </c>
      <c r="F27" s="325" t="s">
        <v>6214</v>
      </c>
      <c r="G27" s="286" t="s">
        <v>6031</v>
      </c>
      <c r="H27" s="275" t="s">
        <v>6209</v>
      </c>
      <c r="I27" s="533">
        <f>IFERROR(INDEX(tblPM06[Boy1 Enrolled],MATCH(tblPM07[GradeSection],  tblPM06[GradeSection],0),1),INDEX(tblPA1[Boy1 Total],MATCH(tblPM07[GradeSection],tblPA1[GradeSection],0),1))</f>
        <v>31</v>
      </c>
      <c r="J27" s="533">
        <f>IFERROR(INDEX(tblPM06[Girl1 Enrolled],MATCH(tblPM07[GradeSection],  tblPM06[GradeSection],0),1),INDEX(tblPA1[Girl1 Total],MATCH(tblPM07[GradeSection],tblPA1[GradeSection],0),1))</f>
        <v>27</v>
      </c>
      <c r="K27" s="533"/>
      <c r="L27" s="533"/>
      <c r="M27" s="280"/>
    </row>
    <row r="28" spans="1:13" x14ac:dyDescent="0.3">
      <c r="B28" s="272"/>
      <c r="C28" s="324">
        <v>11</v>
      </c>
      <c r="D28" s="285" t="s">
        <v>7905</v>
      </c>
      <c r="E28" s="282" t="s">
        <v>6063</v>
      </c>
      <c r="F28" s="325" t="s">
        <v>6216</v>
      </c>
      <c r="G28" s="286" t="s">
        <v>118</v>
      </c>
      <c r="H28" s="275" t="s">
        <v>6207</v>
      </c>
      <c r="I28" s="533">
        <f>IFERROR(INDEX(tblPM06[Boy1 Enrolled],MATCH(tblPM07[GradeSection],  tblPM06[GradeSection],0),1),INDEX(tblPA1[Boy1 Total],MATCH(tblPM07[GradeSection],tblPA1[GradeSection],0),1))</f>
        <v>25</v>
      </c>
      <c r="J28" s="533">
        <f>IFERROR(INDEX(tblPM06[Girl1 Enrolled],MATCH(tblPM07[GradeSection],  tblPM06[GradeSection],0),1),INDEX(tblPA1[Girl1 Total],MATCH(tblPM07[GradeSection],tblPA1[GradeSection],0),1))</f>
        <v>34</v>
      </c>
      <c r="K28" s="533"/>
      <c r="L28" s="533"/>
      <c r="M28" s="280"/>
    </row>
    <row r="29" spans="1:13" x14ac:dyDescent="0.3">
      <c r="B29" s="272"/>
      <c r="C29" s="324">
        <v>12</v>
      </c>
      <c r="D29" s="285" t="s">
        <v>6272</v>
      </c>
      <c r="E29" s="282" t="s">
        <v>6063</v>
      </c>
      <c r="F29" s="325" t="s">
        <v>6216</v>
      </c>
      <c r="G29" s="286" t="s">
        <v>6030</v>
      </c>
      <c r="H29" s="275" t="s">
        <v>6208</v>
      </c>
      <c r="I29" s="533">
        <f>IFERROR(INDEX(tblPM06[Boy1 Enrolled],MATCH(tblPM07[GradeSection],  tblPM06[GradeSection],0),1),INDEX(tblPA1[Boy1 Total],MATCH(tblPM07[GradeSection],tblPA1[GradeSection],0),1))</f>
        <v>25</v>
      </c>
      <c r="J29" s="533">
        <f>IFERROR(INDEX(tblPM06[Girl1 Enrolled],MATCH(tblPM07[GradeSection],  tblPM06[GradeSection],0),1),INDEX(tblPA1[Girl1 Total],MATCH(tblPM07[GradeSection],tblPA1[GradeSection],0),1))</f>
        <v>29</v>
      </c>
      <c r="K29" s="533"/>
      <c r="L29" s="533"/>
      <c r="M29" s="280"/>
    </row>
    <row r="30" spans="1:13" x14ac:dyDescent="0.3">
      <c r="B30" s="272"/>
      <c r="C30" s="324">
        <v>13</v>
      </c>
      <c r="D30" s="285" t="s">
        <v>6162</v>
      </c>
      <c r="E30" s="282" t="s">
        <v>6063</v>
      </c>
      <c r="F30" s="325" t="s">
        <v>6216</v>
      </c>
      <c r="G30" s="286" t="s">
        <v>6031</v>
      </c>
      <c r="H30" s="275" t="s">
        <v>6209</v>
      </c>
      <c r="I30" s="533">
        <f>IFERROR(INDEX(tblPM06[Boy1 Enrolled],MATCH(tblPM07[GradeSection],  tblPM06[GradeSection],0),1),INDEX(tblPA1[Boy1 Total],MATCH(tblPM07[GradeSection],tblPA1[GradeSection],0),1))</f>
        <v>22</v>
      </c>
      <c r="J30" s="533">
        <f>IFERROR(INDEX(tblPM06[Girl1 Enrolled],MATCH(tblPM07[GradeSection],  tblPM06[GradeSection],0),1),INDEX(tblPA1[Girl1 Total],MATCH(tblPM07[GradeSection],tblPA1[GradeSection],0),1))</f>
        <v>31</v>
      </c>
      <c r="K30" s="533"/>
      <c r="L30" s="533"/>
      <c r="M30" s="280"/>
    </row>
    <row r="31" spans="1:13" x14ac:dyDescent="0.3">
      <c r="B31" s="272"/>
      <c r="C31" s="324">
        <v>14</v>
      </c>
      <c r="D31" s="285" t="s">
        <v>7906</v>
      </c>
      <c r="E31" s="282" t="s">
        <v>6064</v>
      </c>
      <c r="F31" s="325" t="s">
        <v>4234</v>
      </c>
      <c r="G31" s="286" t="s">
        <v>118</v>
      </c>
      <c r="H31" s="275" t="s">
        <v>6207</v>
      </c>
      <c r="I31" s="533">
        <f>IFERROR(INDEX(tblPM06[Boy1 Enrolled],MATCH(tblPM07[GradeSection],  tblPM06[GradeSection],0),1),INDEX(tblPA1[Boy1 Total],MATCH(tblPM07[GradeSection],tblPA1[GradeSection],0),1))</f>
        <v>22</v>
      </c>
      <c r="J31" s="533">
        <f>IFERROR(INDEX(tblPM06[Girl1 Enrolled],MATCH(tblPM07[GradeSection],  tblPM06[GradeSection],0),1),INDEX(tblPA1[Girl1 Total],MATCH(tblPM07[GradeSection],tblPA1[GradeSection],0),1))</f>
        <v>36</v>
      </c>
      <c r="K31" s="533"/>
      <c r="L31" s="533"/>
      <c r="M31" s="280"/>
    </row>
    <row r="32" spans="1:13" x14ac:dyDescent="0.3">
      <c r="B32" s="272"/>
      <c r="C32" s="324">
        <v>15</v>
      </c>
      <c r="D32" s="285" t="s">
        <v>6175</v>
      </c>
      <c r="E32" s="282" t="s">
        <v>6064</v>
      </c>
      <c r="F32" s="325" t="s">
        <v>4234</v>
      </c>
      <c r="G32" s="286" t="s">
        <v>6030</v>
      </c>
      <c r="H32" s="275" t="s">
        <v>6208</v>
      </c>
      <c r="I32" s="533">
        <f>IFERROR(INDEX(tblPM06[Boy1 Enrolled],MATCH(tblPM07[GradeSection],  tblPM06[GradeSection],0),1),INDEX(tblPA1[Boy1 Total],MATCH(tblPM07[GradeSection],tblPA1[GradeSection],0),1))</f>
        <v>15</v>
      </c>
      <c r="J32" s="533">
        <f>IFERROR(INDEX(tblPM06[Girl1 Enrolled],MATCH(tblPM07[GradeSection],  tblPM06[GradeSection],0),1),INDEX(tblPA1[Girl1 Total],MATCH(tblPM07[GradeSection],tblPA1[GradeSection],0),1))</f>
        <v>36</v>
      </c>
      <c r="K32" s="533"/>
      <c r="L32" s="533"/>
      <c r="M32" s="280"/>
    </row>
    <row r="33" spans="2:13" x14ac:dyDescent="0.3">
      <c r="B33" s="272"/>
      <c r="C33" s="324">
        <v>16</v>
      </c>
      <c r="D33" s="285" t="s">
        <v>7907</v>
      </c>
      <c r="E33" s="282" t="s">
        <v>6064</v>
      </c>
      <c r="F33" s="325" t="s">
        <v>4234</v>
      </c>
      <c r="G33" s="286" t="s">
        <v>6031</v>
      </c>
      <c r="H33" s="275" t="s">
        <v>6209</v>
      </c>
      <c r="I33" s="533">
        <f>IFERROR(INDEX(tblPM06[Boy1 Enrolled],MATCH(tblPM07[GradeSection],  tblPM06[GradeSection],0),1),INDEX(tblPA1[Boy1 Total],MATCH(tblPM07[GradeSection],tblPA1[GradeSection],0),1))</f>
        <v>15</v>
      </c>
      <c r="J33" s="533">
        <f>IFERROR(INDEX(tblPM06[Girl1 Enrolled],MATCH(tblPM07[GradeSection],  tblPM06[GradeSection],0),1),INDEX(tblPA1[Girl1 Total],MATCH(tblPM07[GradeSection],tblPA1[GradeSection],0),1))</f>
        <v>29</v>
      </c>
      <c r="K33" s="533"/>
      <c r="L33" s="533"/>
      <c r="M33" s="280"/>
    </row>
    <row r="34" spans="2:13" x14ac:dyDescent="0.3">
      <c r="B34" s="272"/>
      <c r="C34" s="324">
        <v>17</v>
      </c>
      <c r="D34" s="285" t="s">
        <v>7908</v>
      </c>
      <c r="E34" s="282" t="s">
        <v>6064</v>
      </c>
      <c r="F34" s="325" t="s">
        <v>4234</v>
      </c>
      <c r="G34" s="286" t="s">
        <v>6032</v>
      </c>
      <c r="H34" s="275" t="s">
        <v>6210</v>
      </c>
      <c r="I34" s="533">
        <f>IFERROR(INDEX(tblPM06[Boy1 Enrolled],MATCH(tblPM07[GradeSection],  tblPM06[GradeSection],0),1),INDEX(tblPA1[Boy1 Total],MATCH(tblPM07[GradeSection],tblPA1[GradeSection],0),1))</f>
        <v>11</v>
      </c>
      <c r="J34" s="533">
        <f>IFERROR(INDEX(tblPM06[Girl1 Enrolled],MATCH(tblPM07[GradeSection],  tblPM06[GradeSection],0),1),INDEX(tblPA1[Girl1 Total],MATCH(tblPM07[GradeSection],tblPA1[GradeSection],0),1))</f>
        <v>23</v>
      </c>
      <c r="K34" s="533"/>
      <c r="L34" s="533"/>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6">
    <mergeCell ref="C2:L2"/>
    <mergeCell ref="I16:J16"/>
    <mergeCell ref="K16:L16"/>
    <mergeCell ref="O5:P5"/>
    <mergeCell ref="F10:G10"/>
    <mergeCell ref="J10:K10"/>
    <mergeCell ref="F12:G12"/>
    <mergeCell ref="J12:L12"/>
    <mergeCell ref="I15:J15"/>
    <mergeCell ref="K15:L15"/>
    <mergeCell ref="C3:L3"/>
    <mergeCell ref="C4:L4"/>
    <mergeCell ref="C5:L5"/>
    <mergeCell ref="H7:I7"/>
    <mergeCell ref="F9:G9"/>
    <mergeCell ref="J9:K9"/>
  </mergeCells>
  <conditionalFormatting sqref="E18:H34">
    <cfRule type="expression" dxfId="459" priority="2" stopIfTrue="1">
      <formula>IF(AND(NOT($D18=""),COUNTIF(GradeSection,$D18)&gt;1),TRUE,FALSE)</formula>
    </cfRule>
  </conditionalFormatting>
  <conditionalFormatting sqref="I18:J34">
    <cfRule type="cellIs" dxfId="458" priority="1" stopIfTrue="1" operator="lessThan">
      <formula>K18</formula>
    </cfRule>
  </conditionalFormatting>
  <conditionalFormatting sqref="A1:XFD1048576">
    <cfRule type="expression" dxfId="457" priority="3">
      <formula>IF(CELL("protect",A1)=0,TRUE,FALSE)</formula>
    </cfRule>
  </conditionalFormatting>
  <dataValidations xWindow="437" yWindow="532"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5">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32771" r:id="rId4" name="cmdPM_Jul_ClearForm">
          <controlPr defaultSize="0" autoLine="0" r:id="rId5">
            <anchor moveWithCells="1">
              <from>
                <xdr:col>2</xdr:col>
                <xdr:colOff>9525</xdr:colOff>
                <xdr:row>13</xdr:row>
                <xdr:rowOff>209550</xdr:rowOff>
              </from>
              <to>
                <xdr:col>4</xdr:col>
                <xdr:colOff>704850</xdr:colOff>
                <xdr:row>15</xdr:row>
                <xdr:rowOff>57150</xdr:rowOff>
              </to>
            </anchor>
          </controlPr>
        </control>
      </mc:Choice>
      <mc:Fallback>
        <control shapeId="32771" r:id="rId4" name="cmdPM_Jul_ClearForm"/>
      </mc:Fallback>
    </mc:AlternateContent>
    <mc:AlternateContent xmlns:mc="http://schemas.openxmlformats.org/markup-compatibility/2006">
      <mc:Choice Requires="x14">
        <control shapeId="32770" r:id="rId6" name="cbo313JulFormSignPost">
          <controlPr defaultSize="0" autoLine="0" linkedCell="FormPost_313_July"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32770" r:id="rId6" name="cbo313JulFormSignPost"/>
      </mc:Fallback>
    </mc:AlternateContent>
    <mc:AlternateContent xmlns:mc="http://schemas.openxmlformats.org/markup-compatibility/2006">
      <mc:Choice Requires="x14">
        <control shapeId="32769" r:id="rId8" name="cmdPM_Jul">
          <controlPr defaultSize="0" autoLine="0" r:id="rId9">
            <anchor moveWithCells="1">
              <from>
                <xdr:col>4</xdr:col>
                <xdr:colOff>561975</xdr:colOff>
                <xdr:row>13</xdr:row>
                <xdr:rowOff>209550</xdr:rowOff>
              </from>
              <to>
                <xdr:col>7</xdr:col>
                <xdr:colOff>285750</xdr:colOff>
                <xdr:row>15</xdr:row>
                <xdr:rowOff>57150</xdr:rowOff>
              </to>
            </anchor>
          </controlPr>
        </control>
      </mc:Choice>
      <mc:Fallback>
        <control shapeId="32769" r:id="rId8" name="cmdPM_Jul"/>
      </mc:Fallback>
    </mc:AlternateContent>
  </controls>
  <tableParts count="1">
    <tablePart r:id="rId10"/>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1:F5"/>
  <sheetViews>
    <sheetView showGridLines="0" showRowColHeaders="0" workbookViewId="0">
      <selection activeCell="C2" sqref="C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6482</v>
      </c>
      <c r="B1" s="1" t="s">
        <v>5930</v>
      </c>
      <c r="C1" s="1" t="s">
        <v>6003</v>
      </c>
    </row>
    <row r="2" spans="1:6" x14ac:dyDescent="0.25">
      <c r="A2" t="str">
        <f>"313"  &amp; C2 &amp; AcademicYear_ID&amp; "" &amp; TSIndex_SchoolID</f>
        <v>313072014180018001</v>
      </c>
      <c r="B2" t="str">
        <f>CLEAN(SchoolAY_Info_ID)</f>
        <v>30201411008018001</v>
      </c>
      <c r="C2" s="165" t="s">
        <v>6212</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I20"/>
  <sheetViews>
    <sheetView showGridLines="0" showRowColHeaders="0" workbookViewId="0">
      <selection activeCell="I13" sqref="A1:I13"/>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6635</v>
      </c>
      <c r="C1" s="1" t="s">
        <v>6483</v>
      </c>
      <c r="D1" s="1" t="s">
        <v>6103</v>
      </c>
      <c r="E1" s="1" t="s">
        <v>6462</v>
      </c>
      <c r="F1" s="1" t="s">
        <v>6484</v>
      </c>
      <c r="G1" s="1" t="s">
        <v>6485</v>
      </c>
      <c r="H1" s="1" t="s">
        <v>6486</v>
      </c>
      <c r="I1" s="1" t="s">
        <v>6487</v>
      </c>
    </row>
    <row r="2" spans="1:9" x14ac:dyDescent="0.25">
      <c r="A2">
        <v>1</v>
      </c>
      <c r="B2" t="str">
        <f>C2&amp;D2&amp;E2</f>
        <v>3130720141800180010602</v>
      </c>
      <c r="C2" t="str">
        <f t="shared" ref="C2:C13" si="0">PM07_ID</f>
        <v>313072014180018001</v>
      </c>
      <c r="D2" s="65" t="str">
        <f>PM_Jul!F18</f>
        <v>06</v>
      </c>
      <c r="E2" t="str">
        <f>PM_Jul!H18</f>
        <v>02</v>
      </c>
      <c r="F2" s="311">
        <f>PM_Jul!I18</f>
        <v>30</v>
      </c>
      <c r="G2" s="311">
        <f>PM_Jul!J18</f>
        <v>35</v>
      </c>
      <c r="H2" s="311">
        <f>PM_Jul!K18</f>
        <v>0</v>
      </c>
      <c r="I2" s="311">
        <f>PM_Jul!L18</f>
        <v>0</v>
      </c>
    </row>
    <row r="3" spans="1:9" x14ac:dyDescent="0.25">
      <c r="A3">
        <v>2</v>
      </c>
      <c r="B3" t="str">
        <f t="shared" ref="B3:B13" si="1">C3&amp;D3&amp;E3</f>
        <v>31307201418001800100</v>
      </c>
      <c r="C3" t="str">
        <f t="shared" si="0"/>
        <v>313072014180018001</v>
      </c>
      <c r="D3" s="65">
        <f>PM_Jul!F35</f>
        <v>0</v>
      </c>
      <c r="E3">
        <f>PM_Jul!H35</f>
        <v>0</v>
      </c>
      <c r="F3" s="311">
        <f>PM_Jul!I35</f>
        <v>0</v>
      </c>
      <c r="G3" s="311">
        <f>PM_Jul!J35</f>
        <v>0</v>
      </c>
      <c r="H3" s="311">
        <f>PM_Jul!K35</f>
        <v>0</v>
      </c>
      <c r="I3" s="311">
        <f>PM_Jul!L35</f>
        <v>0</v>
      </c>
    </row>
    <row r="4" spans="1:9" x14ac:dyDescent="0.25">
      <c r="A4">
        <v>3</v>
      </c>
      <c r="B4" t="str">
        <f t="shared" si="1"/>
        <v>31307201418001800100</v>
      </c>
      <c r="C4" t="str">
        <f t="shared" si="0"/>
        <v>313072014180018001</v>
      </c>
      <c r="D4" s="65">
        <f>PM_Jul!F36</f>
        <v>0</v>
      </c>
      <c r="E4">
        <f>PM_Jul!H36</f>
        <v>0</v>
      </c>
      <c r="F4" s="311">
        <f>PM_Jul!I36</f>
        <v>0</v>
      </c>
      <c r="G4" s="311">
        <f>PM_Jul!J36</f>
        <v>0</v>
      </c>
      <c r="H4" s="311">
        <f>PM_Jul!K36</f>
        <v>0</v>
      </c>
      <c r="I4" s="311">
        <f>PM_Jul!L36</f>
        <v>0</v>
      </c>
    </row>
    <row r="5" spans="1:9" x14ac:dyDescent="0.25">
      <c r="A5">
        <v>4</v>
      </c>
      <c r="B5" t="str">
        <f t="shared" si="1"/>
        <v>31307201418001800100</v>
      </c>
      <c r="C5" t="str">
        <f t="shared" si="0"/>
        <v>313072014180018001</v>
      </c>
      <c r="D5" s="65">
        <f>PM_Jul!F37</f>
        <v>0</v>
      </c>
      <c r="E5">
        <f>PM_Jul!H37</f>
        <v>0</v>
      </c>
      <c r="F5" s="311">
        <f>PM_Jul!I37</f>
        <v>0</v>
      </c>
      <c r="G5" s="311">
        <f>PM_Jul!J37</f>
        <v>0</v>
      </c>
      <c r="H5" s="311">
        <f>PM_Jul!K37</f>
        <v>0</v>
      </c>
      <c r="I5" s="311">
        <f>PM_Jul!L37</f>
        <v>0</v>
      </c>
    </row>
    <row r="6" spans="1:9" x14ac:dyDescent="0.25">
      <c r="A6">
        <v>5</v>
      </c>
      <c r="B6" t="str">
        <f t="shared" si="1"/>
        <v>31307201418001800100</v>
      </c>
      <c r="C6" t="str">
        <f t="shared" si="0"/>
        <v>313072014180018001</v>
      </c>
      <c r="D6" s="65">
        <f>PM_Jul!F38</f>
        <v>0</v>
      </c>
      <c r="E6">
        <f>PM_Jul!H38</f>
        <v>0</v>
      </c>
      <c r="F6" s="311">
        <f>PM_Jul!I38</f>
        <v>0</v>
      </c>
      <c r="G6" s="311">
        <f>PM_Jul!J38</f>
        <v>0</v>
      </c>
      <c r="H6" s="311">
        <f>PM_Jul!K38</f>
        <v>0</v>
      </c>
      <c r="I6" s="311">
        <f>PM_Jul!L38</f>
        <v>0</v>
      </c>
    </row>
    <row r="7" spans="1:9" x14ac:dyDescent="0.25">
      <c r="A7">
        <v>6</v>
      </c>
      <c r="B7" t="str">
        <f t="shared" si="1"/>
        <v>31307201418001800100</v>
      </c>
      <c r="C7" t="str">
        <f t="shared" si="0"/>
        <v>313072014180018001</v>
      </c>
      <c r="D7" s="65">
        <f>PM_Jul!F39</f>
        <v>0</v>
      </c>
      <c r="E7">
        <f>PM_Jul!H39</f>
        <v>0</v>
      </c>
      <c r="F7" s="311">
        <f>PM_Jul!I39</f>
        <v>0</v>
      </c>
      <c r="G7" s="311">
        <f>PM_Jul!J39</f>
        <v>0</v>
      </c>
      <c r="H7" s="311">
        <f>PM_Jul!K39</f>
        <v>0</v>
      </c>
      <c r="I7" s="311">
        <f>PM_Jul!L39</f>
        <v>0</v>
      </c>
    </row>
    <row r="8" spans="1:9" x14ac:dyDescent="0.25">
      <c r="A8">
        <v>7</v>
      </c>
      <c r="B8" t="str">
        <f t="shared" si="1"/>
        <v>31307201418001800100</v>
      </c>
      <c r="C8" t="str">
        <f t="shared" si="0"/>
        <v>313072014180018001</v>
      </c>
      <c r="D8" s="65">
        <f>PM_Jul!F40</f>
        <v>0</v>
      </c>
      <c r="E8">
        <f>PM_Jul!H40</f>
        <v>0</v>
      </c>
      <c r="F8" s="311">
        <f>PM_Jul!I40</f>
        <v>0</v>
      </c>
      <c r="G8" s="311">
        <f>PM_Jul!J40</f>
        <v>0</v>
      </c>
      <c r="H8" s="311">
        <f>PM_Jul!K40</f>
        <v>0</v>
      </c>
      <c r="I8" s="311">
        <f>PM_Jul!L40</f>
        <v>0</v>
      </c>
    </row>
    <row r="9" spans="1:9" x14ac:dyDescent="0.25">
      <c r="A9">
        <v>8</v>
      </c>
      <c r="B9" t="str">
        <f t="shared" si="1"/>
        <v>31307201418001800100</v>
      </c>
      <c r="C9" t="str">
        <f t="shared" si="0"/>
        <v>313072014180018001</v>
      </c>
      <c r="D9" s="65">
        <f>PM_Jul!F41</f>
        <v>0</v>
      </c>
      <c r="E9">
        <f>PM_Jul!H41</f>
        <v>0</v>
      </c>
      <c r="F9" s="311">
        <f>PM_Jul!I41</f>
        <v>0</v>
      </c>
      <c r="G9" s="311">
        <f>PM_Jul!J41</f>
        <v>0</v>
      </c>
      <c r="H9" s="311">
        <f>PM_Jul!K41</f>
        <v>0</v>
      </c>
      <c r="I9" s="311">
        <f>PM_Jul!L41</f>
        <v>0</v>
      </c>
    </row>
    <row r="10" spans="1:9" x14ac:dyDescent="0.25">
      <c r="A10">
        <v>9</v>
      </c>
      <c r="B10" t="str">
        <f t="shared" si="1"/>
        <v>31307201418001800100</v>
      </c>
      <c r="C10" t="str">
        <f t="shared" si="0"/>
        <v>313072014180018001</v>
      </c>
      <c r="D10" s="65">
        <f>PM_Jul!F42</f>
        <v>0</v>
      </c>
      <c r="E10">
        <f>PM_Jul!H42</f>
        <v>0</v>
      </c>
      <c r="F10" s="311">
        <f>PM_Jul!I42</f>
        <v>0</v>
      </c>
      <c r="G10" s="311">
        <f>PM_Jul!J42</f>
        <v>0</v>
      </c>
      <c r="H10" s="311">
        <f>PM_Jul!K42</f>
        <v>0</v>
      </c>
      <c r="I10" s="311">
        <f>PM_Jul!L42</f>
        <v>0</v>
      </c>
    </row>
    <row r="11" spans="1:9" x14ac:dyDescent="0.25">
      <c r="A11">
        <v>10</v>
      </c>
      <c r="B11" t="str">
        <f t="shared" si="1"/>
        <v>31307201418001800100</v>
      </c>
      <c r="C11" t="str">
        <f t="shared" si="0"/>
        <v>313072014180018001</v>
      </c>
      <c r="D11" s="65">
        <f>PM_Jul!F43</f>
        <v>0</v>
      </c>
      <c r="E11">
        <f>PM_Jul!H43</f>
        <v>0</v>
      </c>
      <c r="F11" s="311">
        <f>PM_Jul!I43</f>
        <v>0</v>
      </c>
      <c r="G11" s="311">
        <f>PM_Jul!J43</f>
        <v>0</v>
      </c>
      <c r="H11" s="311">
        <f>PM_Jul!K43</f>
        <v>0</v>
      </c>
      <c r="I11" s="311">
        <f>PM_Jul!L43</f>
        <v>0</v>
      </c>
    </row>
    <row r="12" spans="1:9" x14ac:dyDescent="0.25">
      <c r="A12">
        <v>11</v>
      </c>
      <c r="B12" t="str">
        <f t="shared" si="1"/>
        <v>31307201418001800100</v>
      </c>
      <c r="C12" t="str">
        <f t="shared" si="0"/>
        <v>313072014180018001</v>
      </c>
      <c r="D12" s="65">
        <f>PM_Jul!F44</f>
        <v>0</v>
      </c>
      <c r="E12">
        <f>PM_Jul!H44</f>
        <v>0</v>
      </c>
      <c r="F12" s="311">
        <f>PM_Jul!I44</f>
        <v>0</v>
      </c>
      <c r="G12" s="311">
        <f>PM_Jul!J44</f>
        <v>0</v>
      </c>
      <c r="H12" s="311">
        <f>PM_Jul!K44</f>
        <v>0</v>
      </c>
      <c r="I12" s="311">
        <f>PM_Jul!L44</f>
        <v>0</v>
      </c>
    </row>
    <row r="13" spans="1:9" x14ac:dyDescent="0.25">
      <c r="A13">
        <v>12</v>
      </c>
      <c r="B13" t="str">
        <f t="shared" si="1"/>
        <v>31307201418001800100</v>
      </c>
      <c r="C13" t="str">
        <f t="shared" si="0"/>
        <v>313072014180018001</v>
      </c>
      <c r="D13" s="65">
        <f>PM_Jul!F45</f>
        <v>0</v>
      </c>
      <c r="E13">
        <f>PM_Jul!H45</f>
        <v>0</v>
      </c>
      <c r="F13" s="311">
        <f>PM_Jul!I45</f>
        <v>0</v>
      </c>
      <c r="G13" s="311">
        <f>PM_Jul!J45</f>
        <v>0</v>
      </c>
      <c r="H13" s="311">
        <f>PM_Jul!K45</f>
        <v>0</v>
      </c>
      <c r="I13" s="311">
        <f>PM_Jul!L45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dimension ref="A1:F5"/>
  <sheetViews>
    <sheetView showGridLines="0" showRowColHeaders="0" workbookViewId="0">
      <selection activeCell="C2" sqref="C2"/>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6478</v>
      </c>
      <c r="B1" s="1" t="s">
        <v>6479</v>
      </c>
      <c r="C1" s="1" t="s">
        <v>6480</v>
      </c>
      <c r="D1" s="44" t="s">
        <v>6481</v>
      </c>
    </row>
    <row r="2" spans="1:6" ht="16.5" x14ac:dyDescent="0.25">
      <c r="A2" t="str">
        <f>PM07_ID</f>
        <v>313072014180018001</v>
      </c>
      <c r="B2" s="45" t="str">
        <f>PM_Jul!P7</f>
        <v>ငွေဝင်း</v>
      </c>
      <c r="C2" s="46">
        <f>PM_Jul!FormPost_313_Jul</f>
        <v>7</v>
      </c>
      <c r="D2" s="92">
        <f>PM_Jul!FormDate_313_Jul</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3">
    <tabColor rgb="FF00B050"/>
  </sheetPr>
  <dimension ref="A1:P80"/>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c r="O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6861</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314" t="s">
        <v>5994</v>
      </c>
      <c r="L7" s="253" t="str">
        <f>INDEX(Month_List,MATCH($K$7,Month_Name,0),1)</f>
        <v>08</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273"/>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f>IFERROR(INDEX(tblPM07[Boy1 Enrolled],MATCH(tblPM08[GradeSection],  tblPM07[GradeSection],0),1),INDEX(tblPA1[Boy1 Total],MATCH(tblPM08[GradeSection],tblPA1[GradeSection],0),1))</f>
        <v>30</v>
      </c>
      <c r="J18" s="618">
        <f>IFERROR(INDEX(tblPM07[Girl1 Enrolled],MATCH(tblPM08[GradeSection],  tblPM07[GradeSection],0),1),INDEX(tblPA1[Girl1 Total],MATCH(tblPM08[GradeSection],tblPA1[GradeSection],0),1))</f>
        <v>35</v>
      </c>
      <c r="K18" s="533">
        <v>0</v>
      </c>
      <c r="L18" s="534">
        <v>0</v>
      </c>
      <c r="M18" s="280"/>
    </row>
    <row r="19" spans="1:13" ht="15" x14ac:dyDescent="0.3">
      <c r="B19" s="272"/>
      <c r="C19" s="324">
        <v>2</v>
      </c>
      <c r="D19" s="285" t="s">
        <v>6265</v>
      </c>
      <c r="E19" s="282" t="s">
        <v>6059</v>
      </c>
      <c r="F19" s="325" t="s">
        <v>6211</v>
      </c>
      <c r="G19" s="286" t="s">
        <v>6030</v>
      </c>
      <c r="H19" s="275" t="s">
        <v>6208</v>
      </c>
      <c r="I19" s="618">
        <f>IFERROR(INDEX(tblPM07[Boy1 Enrolled],MATCH(tblPM08[GradeSection],  tblPM07[GradeSection],0),1),INDEX(tblPA1[Boy1 Total],MATCH(tblPM08[GradeSection],tblPA1[GradeSection],0),1))</f>
        <v>27</v>
      </c>
      <c r="J19" s="618">
        <f>IFERROR(INDEX(tblPM07[Girl1 Enrolled],MATCH(tblPM08[GradeSection],  tblPM07[GradeSection],0),1),INDEX(tblPA1[Girl1 Total],MATCH(tblPM08[GradeSection],tblPA1[GradeSection],0),1))</f>
        <v>36</v>
      </c>
      <c r="K19" s="533"/>
      <c r="L19" s="533"/>
      <c r="M19" s="280"/>
    </row>
    <row r="20" spans="1:13" x14ac:dyDescent="0.3">
      <c r="B20" s="272"/>
      <c r="C20" s="324">
        <v>3</v>
      </c>
      <c r="D20" s="285" t="s">
        <v>7764</v>
      </c>
      <c r="E20" s="282" t="s">
        <v>6059</v>
      </c>
      <c r="F20" s="325" t="s">
        <v>6211</v>
      </c>
      <c r="G20" s="286" t="s">
        <v>6031</v>
      </c>
      <c r="H20" s="275" t="s">
        <v>6209</v>
      </c>
      <c r="I20" s="533">
        <f>IFERROR(INDEX(tblPM07[Boy1 Enrolled],MATCH(tblPM08[GradeSection],  tblPM07[GradeSection],0),1),INDEX(tblPA1[Boy1 Total],MATCH(tblPM08[GradeSection],tblPA1[GradeSection],0),1))</f>
        <v>28</v>
      </c>
      <c r="J20" s="533">
        <f>IFERROR(INDEX(tblPM07[Girl1 Enrolled],MATCH(tblPM08[GradeSection],  tblPM07[GradeSection],0),1),INDEX(tblPA1[Girl1 Total],MATCH(tblPM08[GradeSection],tblPA1[GradeSection],0),1))</f>
        <v>31</v>
      </c>
      <c r="K20" s="533"/>
      <c r="L20" s="534"/>
      <c r="M20" s="280"/>
    </row>
    <row r="21" spans="1:13" x14ac:dyDescent="0.3">
      <c r="B21" s="272"/>
      <c r="C21" s="324">
        <v>4</v>
      </c>
      <c r="D21" s="285" t="s">
        <v>6133</v>
      </c>
      <c r="E21" s="282" t="s">
        <v>6060</v>
      </c>
      <c r="F21" s="325" t="s">
        <v>6212</v>
      </c>
      <c r="G21" s="286" t="s">
        <v>118</v>
      </c>
      <c r="H21" s="275" t="s">
        <v>6207</v>
      </c>
      <c r="I21" s="533">
        <f>IFERROR(INDEX(tblPM07[Boy1 Enrolled],MATCH(tblPM08[GradeSection],  tblPM07[GradeSection],0),1),INDEX(tblPA1[Boy1 Total],MATCH(tblPM08[GradeSection],tblPA1[GradeSection],0),1))</f>
        <v>35</v>
      </c>
      <c r="J21" s="533">
        <f>IFERROR(INDEX(tblPM07[Girl1 Enrolled],MATCH(tblPM08[GradeSection],  tblPM07[GradeSection],0),1),INDEX(tblPA1[Girl1 Total],MATCH(tblPM08[GradeSection],tblPA1[GradeSection],0),1))</f>
        <v>47</v>
      </c>
      <c r="K21" s="533"/>
      <c r="L21" s="534"/>
      <c r="M21" s="280"/>
    </row>
    <row r="22" spans="1:13" x14ac:dyDescent="0.3">
      <c r="B22" s="272"/>
      <c r="C22" s="324">
        <v>5</v>
      </c>
      <c r="D22" s="285" t="s">
        <v>6134</v>
      </c>
      <c r="E22" s="282" t="s">
        <v>6060</v>
      </c>
      <c r="F22" s="325" t="s">
        <v>6212</v>
      </c>
      <c r="G22" s="286" t="s">
        <v>6030</v>
      </c>
      <c r="H22" s="275" t="s">
        <v>6208</v>
      </c>
      <c r="I22" s="533">
        <f>IFERROR(INDEX(tblPM07[Boy1 Enrolled],MATCH(tblPM08[GradeSection],  tblPM07[GradeSection],0),1),INDEX(tblPA1[Boy1 Total],MATCH(tblPM08[GradeSection],tblPA1[GradeSection],0),1))</f>
        <v>43</v>
      </c>
      <c r="J22" s="533">
        <f>IFERROR(INDEX(tblPM07[Girl1 Enrolled],MATCH(tblPM08[GradeSection],  tblPM07[GradeSection],0),1),INDEX(tblPA1[Girl1 Total],MATCH(tblPM08[GradeSection],tblPA1[GradeSection],0),1))</f>
        <v>39</v>
      </c>
      <c r="K22" s="533"/>
      <c r="L22" s="534"/>
      <c r="M22" s="280"/>
    </row>
    <row r="23" spans="1:13" x14ac:dyDescent="0.3">
      <c r="B23" s="272"/>
      <c r="C23" s="324">
        <v>6</v>
      </c>
      <c r="D23" s="285" t="s">
        <v>6142</v>
      </c>
      <c r="E23" s="282" t="s">
        <v>6061</v>
      </c>
      <c r="F23" s="325" t="s">
        <v>6213</v>
      </c>
      <c r="G23" s="286" t="s">
        <v>118</v>
      </c>
      <c r="H23" s="275" t="s">
        <v>6207</v>
      </c>
      <c r="I23" s="533">
        <f>IFERROR(INDEX(tblPM07[Boy1 Enrolled],MATCH(tblPM08[GradeSection],  tblPM07[GradeSection],0),1),INDEX(tblPA1[Boy1 Total],MATCH(tblPM08[GradeSection],tblPA1[GradeSection],0),1))</f>
        <v>33</v>
      </c>
      <c r="J23" s="533">
        <f>IFERROR(INDEX(tblPM07[Girl1 Enrolled],MATCH(tblPM08[GradeSection],  tblPM07[GradeSection],0),1),INDEX(tblPA1[Girl1 Total],MATCH(tblPM08[GradeSection],tblPA1[GradeSection],0),1))</f>
        <v>37</v>
      </c>
      <c r="K23" s="533"/>
      <c r="L23" s="534"/>
      <c r="M23" s="280"/>
    </row>
    <row r="24" spans="1:13" x14ac:dyDescent="0.3">
      <c r="B24" s="272"/>
      <c r="C24" s="324">
        <v>7</v>
      </c>
      <c r="D24" s="285" t="s">
        <v>6143</v>
      </c>
      <c r="E24" s="282" t="s">
        <v>6061</v>
      </c>
      <c r="F24" s="325" t="s">
        <v>6213</v>
      </c>
      <c r="G24" s="286" t="s">
        <v>6030</v>
      </c>
      <c r="H24" s="275" t="s">
        <v>6208</v>
      </c>
      <c r="I24" s="533">
        <f>IFERROR(INDEX(tblPM07[Boy1 Enrolled],MATCH(tblPM08[GradeSection],  tblPM07[GradeSection],0),1),INDEX(tblPA1[Boy1 Total],MATCH(tblPM08[GradeSection],tblPA1[GradeSection],0),1))</f>
        <v>32</v>
      </c>
      <c r="J24" s="533">
        <f>IFERROR(INDEX(tblPM07[Girl1 Enrolled],MATCH(tblPM08[GradeSection],  tblPM07[GradeSection],0),1),INDEX(tblPA1[Girl1 Total],MATCH(tblPM08[GradeSection],tblPA1[GradeSection],0),1))</f>
        <v>35</v>
      </c>
      <c r="K24" s="533"/>
      <c r="L24" s="534"/>
      <c r="M24" s="280"/>
    </row>
    <row r="25" spans="1:13" x14ac:dyDescent="0.3">
      <c r="B25" s="272"/>
      <c r="C25" s="324">
        <v>8</v>
      </c>
      <c r="D25" s="285" t="s">
        <v>7904</v>
      </c>
      <c r="E25" s="282" t="s">
        <v>6062</v>
      </c>
      <c r="F25" s="325" t="s">
        <v>6214</v>
      </c>
      <c r="G25" s="286" t="s">
        <v>118</v>
      </c>
      <c r="H25" s="275" t="s">
        <v>6207</v>
      </c>
      <c r="I25" s="533">
        <f>IFERROR(INDEX(tblPM07[Boy1 Enrolled],MATCH(tblPM08[GradeSection],  tblPM07[GradeSection],0),1),INDEX(tblPA1[Boy1 Total],MATCH(tblPM08[GradeSection],tblPA1[GradeSection],0),1))</f>
        <v>29</v>
      </c>
      <c r="J25" s="533">
        <f>IFERROR(INDEX(tblPM07[Girl1 Enrolled],MATCH(tblPM08[GradeSection],  tblPM07[GradeSection],0),1),INDEX(tblPA1[Girl1 Total],MATCH(tblPM08[GradeSection],tblPA1[GradeSection],0),1))</f>
        <v>29</v>
      </c>
      <c r="K25" s="533"/>
      <c r="L25" s="534"/>
      <c r="M25" s="280"/>
    </row>
    <row r="26" spans="1:13" x14ac:dyDescent="0.3">
      <c r="B26" s="272"/>
      <c r="C26" s="324">
        <v>9</v>
      </c>
      <c r="D26" s="285" t="s">
        <v>6371</v>
      </c>
      <c r="E26" s="282" t="s">
        <v>6062</v>
      </c>
      <c r="F26" s="325" t="s">
        <v>6214</v>
      </c>
      <c r="G26" s="286" t="s">
        <v>6030</v>
      </c>
      <c r="H26" s="275" t="s">
        <v>6208</v>
      </c>
      <c r="I26" s="533">
        <f>IFERROR(INDEX(tblPM07[Boy1 Enrolled],MATCH(tblPM08[GradeSection],  tblPM07[GradeSection],0),1),INDEX(tblPA1[Boy1 Total],MATCH(tblPM08[GradeSection],tblPA1[GradeSection],0),1))</f>
        <v>24</v>
      </c>
      <c r="J26" s="533">
        <f>IFERROR(INDEX(tblPM07[Girl1 Enrolled],MATCH(tblPM08[GradeSection],  tblPM07[GradeSection],0),1),INDEX(tblPA1[Girl1 Total],MATCH(tblPM08[GradeSection],tblPA1[GradeSection],0),1))</f>
        <v>31</v>
      </c>
      <c r="K26" s="533"/>
      <c r="L26" s="534"/>
      <c r="M26" s="280"/>
    </row>
    <row r="27" spans="1:13" x14ac:dyDescent="0.3">
      <c r="B27" s="272"/>
      <c r="C27" s="324">
        <v>10</v>
      </c>
      <c r="D27" s="285" t="s">
        <v>6151</v>
      </c>
      <c r="E27" s="282" t="s">
        <v>6062</v>
      </c>
      <c r="F27" s="325" t="s">
        <v>6214</v>
      </c>
      <c r="G27" s="286" t="s">
        <v>6031</v>
      </c>
      <c r="H27" s="275" t="s">
        <v>6209</v>
      </c>
      <c r="I27" s="533">
        <f>IFERROR(INDEX(tblPM07[Boy1 Enrolled],MATCH(tblPM08[GradeSection],  tblPM07[GradeSection],0),1),INDEX(tblPA1[Boy1 Total],MATCH(tblPM08[GradeSection],tblPA1[GradeSection],0),1))</f>
        <v>31</v>
      </c>
      <c r="J27" s="533">
        <f>IFERROR(INDEX(tblPM07[Girl1 Enrolled],MATCH(tblPM08[GradeSection],  tblPM07[GradeSection],0),1),INDEX(tblPA1[Girl1 Total],MATCH(tblPM08[GradeSection],tblPA1[GradeSection],0),1))</f>
        <v>27</v>
      </c>
      <c r="K27" s="533"/>
      <c r="L27" s="534"/>
      <c r="M27" s="280"/>
    </row>
    <row r="28" spans="1:13" x14ac:dyDescent="0.3">
      <c r="B28" s="272"/>
      <c r="C28" s="324">
        <v>11</v>
      </c>
      <c r="D28" s="285" t="s">
        <v>7905</v>
      </c>
      <c r="E28" s="282" t="s">
        <v>6063</v>
      </c>
      <c r="F28" s="325" t="s">
        <v>6216</v>
      </c>
      <c r="G28" s="286" t="s">
        <v>118</v>
      </c>
      <c r="H28" s="275" t="s">
        <v>6207</v>
      </c>
      <c r="I28" s="533">
        <f>IFERROR(INDEX(tblPM07[Boy1 Enrolled],MATCH(tblPM08[GradeSection],  tblPM07[GradeSection],0),1),INDEX(tblPA1[Boy1 Total],MATCH(tblPM08[GradeSection],tblPA1[GradeSection],0),1))</f>
        <v>25</v>
      </c>
      <c r="J28" s="533">
        <f>IFERROR(INDEX(tblPM07[Girl1 Enrolled],MATCH(tblPM08[GradeSection],  tblPM07[GradeSection],0),1),INDEX(tblPA1[Girl1 Total],MATCH(tblPM08[GradeSection],tblPA1[GradeSection],0),1))</f>
        <v>34</v>
      </c>
      <c r="K28" s="533"/>
      <c r="L28" s="534"/>
      <c r="M28" s="280"/>
    </row>
    <row r="29" spans="1:13" x14ac:dyDescent="0.3">
      <c r="B29" s="272"/>
      <c r="C29" s="324">
        <v>12</v>
      </c>
      <c r="D29" s="285" t="s">
        <v>6272</v>
      </c>
      <c r="E29" s="282" t="s">
        <v>6063</v>
      </c>
      <c r="F29" s="325" t="s">
        <v>6216</v>
      </c>
      <c r="G29" s="286" t="s">
        <v>6030</v>
      </c>
      <c r="H29" s="275" t="s">
        <v>6208</v>
      </c>
      <c r="I29" s="533">
        <f>IFERROR(INDEX(tblPM07[Boy1 Enrolled],MATCH(tblPM08[GradeSection],  tblPM07[GradeSection],0),1),INDEX(tblPA1[Boy1 Total],MATCH(tblPM08[GradeSection],tblPA1[GradeSection],0),1))</f>
        <v>25</v>
      </c>
      <c r="J29" s="533">
        <f>IFERROR(INDEX(tblPM07[Girl1 Enrolled],MATCH(tblPM08[GradeSection],  tblPM07[GradeSection],0),1),INDEX(tblPA1[Girl1 Total],MATCH(tblPM08[GradeSection],tblPA1[GradeSection],0),1))</f>
        <v>29</v>
      </c>
      <c r="K29" s="533"/>
      <c r="L29" s="534"/>
      <c r="M29" s="280"/>
    </row>
    <row r="30" spans="1:13" x14ac:dyDescent="0.3">
      <c r="B30" s="272"/>
      <c r="C30" s="324">
        <v>13</v>
      </c>
      <c r="D30" s="285" t="s">
        <v>6162</v>
      </c>
      <c r="E30" s="282" t="s">
        <v>6063</v>
      </c>
      <c r="F30" s="325" t="s">
        <v>6216</v>
      </c>
      <c r="G30" s="286" t="s">
        <v>6031</v>
      </c>
      <c r="H30" s="275" t="s">
        <v>6209</v>
      </c>
      <c r="I30" s="533">
        <f>IFERROR(INDEX(tblPM07[Boy1 Enrolled],MATCH(tblPM08[GradeSection],  tblPM07[GradeSection],0),1),INDEX(tblPA1[Boy1 Total],MATCH(tblPM08[GradeSection],tblPA1[GradeSection],0),1))</f>
        <v>22</v>
      </c>
      <c r="J30" s="533">
        <f>IFERROR(INDEX(tblPM07[Girl1 Enrolled],MATCH(tblPM08[GradeSection],  tblPM07[GradeSection],0),1),INDEX(tblPA1[Girl1 Total],MATCH(tblPM08[GradeSection],tblPA1[GradeSection],0),1))</f>
        <v>31</v>
      </c>
      <c r="K30" s="533"/>
      <c r="L30" s="534"/>
      <c r="M30" s="280"/>
    </row>
    <row r="31" spans="1:13" x14ac:dyDescent="0.3">
      <c r="B31" s="272"/>
      <c r="C31" s="324">
        <v>14</v>
      </c>
      <c r="D31" s="285" t="s">
        <v>7906</v>
      </c>
      <c r="E31" s="282" t="s">
        <v>6064</v>
      </c>
      <c r="F31" s="325" t="s">
        <v>4234</v>
      </c>
      <c r="G31" s="286" t="s">
        <v>118</v>
      </c>
      <c r="H31" s="275" t="s">
        <v>6207</v>
      </c>
      <c r="I31" s="533">
        <f>IFERROR(INDEX(tblPM07[Boy1 Enrolled],MATCH(tblPM08[GradeSection],  tblPM07[GradeSection],0),1),INDEX(tblPA1[Boy1 Total],MATCH(tblPM08[GradeSection],tblPA1[GradeSection],0),1))</f>
        <v>22</v>
      </c>
      <c r="J31" s="533">
        <f>IFERROR(INDEX(tblPM07[Girl1 Enrolled],MATCH(tblPM08[GradeSection],  tblPM07[GradeSection],0),1),INDEX(tblPA1[Girl1 Total],MATCH(tblPM08[GradeSection],tblPA1[GradeSection],0),1))</f>
        <v>36</v>
      </c>
      <c r="K31" s="533"/>
      <c r="L31" s="534"/>
      <c r="M31" s="280"/>
    </row>
    <row r="32" spans="1:13" x14ac:dyDescent="0.3">
      <c r="B32" s="272"/>
      <c r="C32" s="324">
        <v>15</v>
      </c>
      <c r="D32" s="285" t="s">
        <v>6175</v>
      </c>
      <c r="E32" s="282" t="s">
        <v>6064</v>
      </c>
      <c r="F32" s="325" t="s">
        <v>4234</v>
      </c>
      <c r="G32" s="286" t="s">
        <v>6030</v>
      </c>
      <c r="H32" s="275" t="s">
        <v>6208</v>
      </c>
      <c r="I32" s="533">
        <f>IFERROR(INDEX(tblPM07[Boy1 Enrolled],MATCH(tblPM08[GradeSection],  tblPM07[GradeSection],0),1),INDEX(tblPA1[Boy1 Total],MATCH(tblPM08[GradeSection],tblPA1[GradeSection],0),1))</f>
        <v>15</v>
      </c>
      <c r="J32" s="533">
        <f>IFERROR(INDEX(tblPM07[Girl1 Enrolled],MATCH(tblPM08[GradeSection],  tblPM07[GradeSection],0),1),INDEX(tblPA1[Girl1 Total],MATCH(tblPM08[GradeSection],tblPA1[GradeSection],0),1))</f>
        <v>36</v>
      </c>
      <c r="K32" s="533"/>
      <c r="L32" s="534"/>
      <c r="M32" s="280"/>
    </row>
    <row r="33" spans="2:13" x14ac:dyDescent="0.3">
      <c r="B33" s="272"/>
      <c r="C33" s="324">
        <v>16</v>
      </c>
      <c r="D33" s="285" t="s">
        <v>7907</v>
      </c>
      <c r="E33" s="282" t="s">
        <v>6064</v>
      </c>
      <c r="F33" s="325" t="s">
        <v>4234</v>
      </c>
      <c r="G33" s="286" t="s">
        <v>6031</v>
      </c>
      <c r="H33" s="275" t="s">
        <v>6209</v>
      </c>
      <c r="I33" s="533">
        <f>IFERROR(INDEX(tblPM07[Boy1 Enrolled],MATCH(tblPM08[GradeSection],  tblPM07[GradeSection],0),1),INDEX(tblPA1[Boy1 Total],MATCH(tblPM08[GradeSection],tblPA1[GradeSection],0),1))</f>
        <v>15</v>
      </c>
      <c r="J33" s="533">
        <f>IFERROR(INDEX(tblPM07[Girl1 Enrolled],MATCH(tblPM08[GradeSection],  tblPM07[GradeSection],0),1),INDEX(tblPA1[Girl1 Total],MATCH(tblPM08[GradeSection],tblPA1[GradeSection],0),1))</f>
        <v>29</v>
      </c>
      <c r="K33" s="533"/>
      <c r="L33" s="534"/>
      <c r="M33" s="280"/>
    </row>
    <row r="34" spans="2:13" x14ac:dyDescent="0.3">
      <c r="B34" s="272"/>
      <c r="C34" s="324">
        <v>17</v>
      </c>
      <c r="D34" s="285" t="s">
        <v>7908</v>
      </c>
      <c r="E34" s="282" t="s">
        <v>6064</v>
      </c>
      <c r="F34" s="325" t="s">
        <v>4234</v>
      </c>
      <c r="G34" s="286" t="s">
        <v>6032</v>
      </c>
      <c r="H34" s="275" t="s">
        <v>6210</v>
      </c>
      <c r="I34" s="533">
        <f>IFERROR(INDEX(tblPM07[Boy1 Enrolled],MATCH(tblPM08[GradeSection],  tblPM07[GradeSection],0),1),INDEX(tblPA1[Boy1 Total],MATCH(tblPM08[GradeSection],tblPA1[GradeSection],0),1))</f>
        <v>11</v>
      </c>
      <c r="J34" s="533">
        <f>IFERROR(INDEX(tblPM07[Girl1 Enrolled],MATCH(tblPM08[GradeSection],  tblPM07[GradeSection],0),1),INDEX(tblPA1[Girl1 Total],MATCH(tblPM08[GradeSection],tblPA1[GradeSection],0),1))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6">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s>
  <conditionalFormatting sqref="E18:H34">
    <cfRule type="expression" dxfId="441" priority="3" stopIfTrue="1">
      <formula>IF(AND(NOT($D18=""),COUNTIF(GradeSection,$D18)&gt;1),TRUE,FALSE)</formula>
    </cfRule>
  </conditionalFormatting>
  <conditionalFormatting sqref="I18:J34">
    <cfRule type="cellIs" dxfId="440" priority="1" stopIfTrue="1" operator="lessThan">
      <formula>K18</formula>
    </cfRule>
  </conditionalFormatting>
  <conditionalFormatting sqref="A1:XFD1048576">
    <cfRule type="expression" dxfId="439"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44033" r:id="rId4" name="cmdPM_Aug">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44033" r:id="rId4" name="cmdPM_Aug"/>
      </mc:Fallback>
    </mc:AlternateContent>
    <mc:AlternateContent xmlns:mc="http://schemas.openxmlformats.org/markup-compatibility/2006">
      <mc:Choice Requires="x14">
        <control shapeId="44034" r:id="rId6" name="cbo313AugFormSignPost">
          <controlPr defaultSize="0" autoLine="0" linkedCell="FormPost_313_Aug"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44034" r:id="rId6" name="cbo313AugFormSignPost"/>
      </mc:Fallback>
    </mc:AlternateContent>
    <mc:AlternateContent xmlns:mc="http://schemas.openxmlformats.org/markup-compatibility/2006">
      <mc:Choice Requires="x14">
        <control shapeId="44035" r:id="rId8" name="cmdPM_Aug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44035" r:id="rId8" name="cmdPM_Aug_ClearForm"/>
      </mc:Fallback>
    </mc:AlternateContent>
  </controls>
  <tableParts count="1">
    <tablePart r:id="rId10"/>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1:F5"/>
  <sheetViews>
    <sheetView showGridLines="0" showRowColHeaders="0" workbookViewId="0">
      <selection activeCell="J24" sqref="J24"/>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6493</v>
      </c>
      <c r="B1" s="1" t="s">
        <v>5930</v>
      </c>
      <c r="C1" s="1" t="s">
        <v>6003</v>
      </c>
    </row>
    <row r="2" spans="1:6" x14ac:dyDescent="0.25">
      <c r="A2" t="str">
        <f>"313"  &amp; C2 &amp; AcademicYear_ID&amp; "" &amp; TSIndex_SchoolID</f>
        <v>313082014180018001</v>
      </c>
      <c r="B2" t="str">
        <f>CLEAN(SchoolAY_Info_ID)</f>
        <v>30201411008018001</v>
      </c>
      <c r="C2" s="165" t="s">
        <v>6213</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1:I20"/>
  <sheetViews>
    <sheetView showGridLines="0" showRowColHeaders="0" workbookViewId="0">
      <selection activeCell="J24" sqref="J24"/>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6634</v>
      </c>
      <c r="C1" s="1" t="s">
        <v>6492</v>
      </c>
      <c r="D1" s="1" t="s">
        <v>6103</v>
      </c>
      <c r="E1" s="1" t="s">
        <v>6462</v>
      </c>
      <c r="F1" s="1" t="s">
        <v>6484</v>
      </c>
      <c r="G1" s="1" t="s">
        <v>6485</v>
      </c>
      <c r="H1" s="1" t="s">
        <v>6486</v>
      </c>
      <c r="I1" s="1" t="s">
        <v>6487</v>
      </c>
    </row>
    <row r="2" spans="1:9" x14ac:dyDescent="0.25">
      <c r="A2">
        <v>1</v>
      </c>
      <c r="B2" t="str">
        <f>C2&amp;D2&amp;E2</f>
        <v>3130820141800180010602</v>
      </c>
      <c r="C2" t="str">
        <f t="shared" ref="C2:C13" si="0">PM08_ID</f>
        <v>313082014180018001</v>
      </c>
      <c r="D2" s="65" t="str">
        <f>PM_Aug!F18</f>
        <v>06</v>
      </c>
      <c r="E2" t="str">
        <f>PM_Aug!H18</f>
        <v>02</v>
      </c>
      <c r="F2" s="311">
        <f>PM_Aug!I18</f>
        <v>30</v>
      </c>
      <c r="G2" s="311">
        <f>PM_Aug!J18</f>
        <v>35</v>
      </c>
      <c r="H2" s="311">
        <f>PM_Aug!K18</f>
        <v>0</v>
      </c>
      <c r="I2" s="311">
        <f>PM_Aug!L18</f>
        <v>0</v>
      </c>
    </row>
    <row r="3" spans="1:9" x14ac:dyDescent="0.25">
      <c r="A3">
        <v>2</v>
      </c>
      <c r="B3" t="str">
        <f t="shared" ref="B3:B13" si="1">C3&amp;D3&amp;E3</f>
        <v>31308201418001800100</v>
      </c>
      <c r="C3" t="str">
        <f t="shared" si="0"/>
        <v>313082014180018001</v>
      </c>
      <c r="D3" s="65">
        <f>PM_Aug!F35</f>
        <v>0</v>
      </c>
      <c r="E3">
        <f>PM_Aug!H35</f>
        <v>0</v>
      </c>
      <c r="F3" s="311">
        <f>PM_Aug!I35</f>
        <v>0</v>
      </c>
      <c r="G3" s="311">
        <f>PM_Aug!J35</f>
        <v>0</v>
      </c>
      <c r="H3" s="311">
        <f>PM_Aug!K35</f>
        <v>0</v>
      </c>
      <c r="I3" s="311">
        <f>PM_Aug!L35</f>
        <v>0</v>
      </c>
    </row>
    <row r="4" spans="1:9" x14ac:dyDescent="0.25">
      <c r="A4">
        <v>3</v>
      </c>
      <c r="B4" t="str">
        <f t="shared" si="1"/>
        <v>31308201418001800100</v>
      </c>
      <c r="C4" t="str">
        <f t="shared" si="0"/>
        <v>313082014180018001</v>
      </c>
      <c r="D4" s="65">
        <f>PM_Aug!F36</f>
        <v>0</v>
      </c>
      <c r="E4">
        <f>PM_Aug!H36</f>
        <v>0</v>
      </c>
      <c r="F4" s="311">
        <f>PM_Aug!I36</f>
        <v>0</v>
      </c>
      <c r="G4" s="311">
        <f>PM_Aug!J36</f>
        <v>0</v>
      </c>
      <c r="H4" s="311">
        <f>PM_Aug!K36</f>
        <v>0</v>
      </c>
      <c r="I4" s="311">
        <f>PM_Aug!L36</f>
        <v>0</v>
      </c>
    </row>
    <row r="5" spans="1:9" x14ac:dyDescent="0.25">
      <c r="A5">
        <v>4</v>
      </c>
      <c r="B5" t="str">
        <f t="shared" si="1"/>
        <v>31308201418001800100</v>
      </c>
      <c r="C5" t="str">
        <f t="shared" si="0"/>
        <v>313082014180018001</v>
      </c>
      <c r="D5" s="65">
        <f>PM_Aug!F37</f>
        <v>0</v>
      </c>
      <c r="E5">
        <f>PM_Aug!H37</f>
        <v>0</v>
      </c>
      <c r="F5" s="311">
        <f>PM_Aug!I37</f>
        <v>0</v>
      </c>
      <c r="G5" s="311">
        <f>PM_Aug!J37</f>
        <v>0</v>
      </c>
      <c r="H5" s="311">
        <f>PM_Aug!K37</f>
        <v>0</v>
      </c>
      <c r="I5" s="311">
        <f>PM_Aug!L37</f>
        <v>0</v>
      </c>
    </row>
    <row r="6" spans="1:9" x14ac:dyDescent="0.25">
      <c r="A6">
        <v>5</v>
      </c>
      <c r="B6" t="str">
        <f t="shared" si="1"/>
        <v>31308201418001800100</v>
      </c>
      <c r="C6" t="str">
        <f t="shared" si="0"/>
        <v>313082014180018001</v>
      </c>
      <c r="D6" s="65">
        <f>PM_Aug!F38</f>
        <v>0</v>
      </c>
      <c r="E6">
        <f>PM_Aug!H38</f>
        <v>0</v>
      </c>
      <c r="F6" s="311">
        <f>PM_Aug!I38</f>
        <v>0</v>
      </c>
      <c r="G6" s="311">
        <f>PM_Aug!J38</f>
        <v>0</v>
      </c>
      <c r="H6" s="311">
        <f>PM_Aug!K38</f>
        <v>0</v>
      </c>
      <c r="I6" s="311">
        <f>PM_Aug!L38</f>
        <v>0</v>
      </c>
    </row>
    <row r="7" spans="1:9" x14ac:dyDescent="0.25">
      <c r="A7">
        <v>6</v>
      </c>
      <c r="B7" t="str">
        <f t="shared" si="1"/>
        <v>31308201418001800100</v>
      </c>
      <c r="C7" t="str">
        <f t="shared" si="0"/>
        <v>313082014180018001</v>
      </c>
      <c r="D7" s="65">
        <f>PM_Aug!F39</f>
        <v>0</v>
      </c>
      <c r="E7">
        <f>PM_Aug!H39</f>
        <v>0</v>
      </c>
      <c r="F7" s="311">
        <f>PM_Aug!I39</f>
        <v>0</v>
      </c>
      <c r="G7" s="311">
        <f>PM_Aug!J39</f>
        <v>0</v>
      </c>
      <c r="H7" s="311">
        <f>PM_Aug!K39</f>
        <v>0</v>
      </c>
      <c r="I7" s="311">
        <f>PM_Aug!L39</f>
        <v>0</v>
      </c>
    </row>
    <row r="8" spans="1:9" x14ac:dyDescent="0.25">
      <c r="A8">
        <v>7</v>
      </c>
      <c r="B8" t="str">
        <f t="shared" si="1"/>
        <v>31308201418001800100</v>
      </c>
      <c r="C8" t="str">
        <f t="shared" si="0"/>
        <v>313082014180018001</v>
      </c>
      <c r="D8" s="65">
        <f>PM_Aug!F40</f>
        <v>0</v>
      </c>
      <c r="E8">
        <f>PM_Aug!H40</f>
        <v>0</v>
      </c>
      <c r="F8" s="311">
        <f>PM_Aug!I40</f>
        <v>0</v>
      </c>
      <c r="G8" s="311">
        <f>PM_Aug!J40</f>
        <v>0</v>
      </c>
      <c r="H8" s="311">
        <f>PM_Aug!K40</f>
        <v>0</v>
      </c>
      <c r="I8" s="311">
        <f>PM_Aug!L40</f>
        <v>0</v>
      </c>
    </row>
    <row r="9" spans="1:9" x14ac:dyDescent="0.25">
      <c r="A9">
        <v>8</v>
      </c>
      <c r="B9" t="str">
        <f t="shared" si="1"/>
        <v>31308201418001800100</v>
      </c>
      <c r="C9" t="str">
        <f t="shared" si="0"/>
        <v>313082014180018001</v>
      </c>
      <c r="D9" s="65">
        <f>PM_Aug!F41</f>
        <v>0</v>
      </c>
      <c r="E9">
        <f>PM_Aug!H41</f>
        <v>0</v>
      </c>
      <c r="F9" s="311">
        <f>PM_Aug!I41</f>
        <v>0</v>
      </c>
      <c r="G9" s="311">
        <f>PM_Aug!J41</f>
        <v>0</v>
      </c>
      <c r="H9" s="311">
        <f>PM_Aug!K41</f>
        <v>0</v>
      </c>
      <c r="I9" s="311">
        <f>PM_Aug!L41</f>
        <v>0</v>
      </c>
    </row>
    <row r="10" spans="1:9" x14ac:dyDescent="0.25">
      <c r="A10">
        <v>9</v>
      </c>
      <c r="B10" t="str">
        <f t="shared" si="1"/>
        <v>31308201418001800100</v>
      </c>
      <c r="C10" t="str">
        <f t="shared" si="0"/>
        <v>313082014180018001</v>
      </c>
      <c r="D10" s="65">
        <f>PM_Aug!F42</f>
        <v>0</v>
      </c>
      <c r="E10">
        <f>PM_Aug!H42</f>
        <v>0</v>
      </c>
      <c r="F10" s="311">
        <f>PM_Aug!I42</f>
        <v>0</v>
      </c>
      <c r="G10" s="311">
        <f>PM_Aug!J42</f>
        <v>0</v>
      </c>
      <c r="H10" s="311">
        <f>PM_Aug!K42</f>
        <v>0</v>
      </c>
      <c r="I10" s="311">
        <f>PM_Aug!L42</f>
        <v>0</v>
      </c>
    </row>
    <row r="11" spans="1:9" x14ac:dyDescent="0.25">
      <c r="A11">
        <v>10</v>
      </c>
      <c r="B11" t="str">
        <f t="shared" si="1"/>
        <v>31308201418001800100</v>
      </c>
      <c r="C11" t="str">
        <f t="shared" si="0"/>
        <v>313082014180018001</v>
      </c>
      <c r="D11" s="65">
        <f>PM_Aug!F43</f>
        <v>0</v>
      </c>
      <c r="E11">
        <f>PM_Aug!H43</f>
        <v>0</v>
      </c>
      <c r="F11" s="311">
        <f>PM_Aug!I43</f>
        <v>0</v>
      </c>
      <c r="G11" s="311">
        <f>PM_Aug!J43</f>
        <v>0</v>
      </c>
      <c r="H11" s="311">
        <f>PM_Aug!K43</f>
        <v>0</v>
      </c>
      <c r="I11" s="311">
        <f>PM_Aug!L43</f>
        <v>0</v>
      </c>
    </row>
    <row r="12" spans="1:9" x14ac:dyDescent="0.25">
      <c r="A12">
        <v>11</v>
      </c>
      <c r="B12" t="str">
        <f t="shared" si="1"/>
        <v>31308201418001800100</v>
      </c>
      <c r="C12" t="str">
        <f t="shared" si="0"/>
        <v>313082014180018001</v>
      </c>
      <c r="D12" s="65">
        <f>PM_Aug!F44</f>
        <v>0</v>
      </c>
      <c r="E12">
        <f>PM_Aug!H44</f>
        <v>0</v>
      </c>
      <c r="F12" s="311">
        <f>PM_Aug!I44</f>
        <v>0</v>
      </c>
      <c r="G12" s="311">
        <f>PM_Aug!J44</f>
        <v>0</v>
      </c>
      <c r="H12" s="311">
        <f>PM_Aug!K44</f>
        <v>0</v>
      </c>
      <c r="I12" s="311">
        <f>PM_Aug!L44</f>
        <v>0</v>
      </c>
    </row>
    <row r="13" spans="1:9" x14ac:dyDescent="0.25">
      <c r="A13">
        <v>12</v>
      </c>
      <c r="B13" t="str">
        <f t="shared" si="1"/>
        <v>31308201418001800100</v>
      </c>
      <c r="C13" t="str">
        <f t="shared" si="0"/>
        <v>313082014180018001</v>
      </c>
      <c r="D13" s="65">
        <f>PM_Aug!F45</f>
        <v>0</v>
      </c>
      <c r="E13">
        <f>PM_Aug!H45</f>
        <v>0</v>
      </c>
      <c r="F13" s="311">
        <f>PM_Aug!I45</f>
        <v>0</v>
      </c>
      <c r="G13" s="311">
        <f>PM_Aug!J45</f>
        <v>0</v>
      </c>
      <c r="H13" s="311">
        <f>PM_Aug!K45</f>
        <v>0</v>
      </c>
      <c r="I13" s="311">
        <f>PM_Aug!L45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dimension ref="A1:F5"/>
  <sheetViews>
    <sheetView showGridLines="0" showRowColHeaders="0" workbookViewId="0">
      <selection activeCell="J24" sqref="J24"/>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6488</v>
      </c>
      <c r="B1" s="1" t="s">
        <v>6489</v>
      </c>
      <c r="C1" s="1" t="s">
        <v>6490</v>
      </c>
      <c r="D1" s="44" t="s">
        <v>6491</v>
      </c>
    </row>
    <row r="2" spans="1:6" ht="16.5" x14ac:dyDescent="0.25">
      <c r="A2" t="str">
        <f>PM08_ID</f>
        <v>313082014180018001</v>
      </c>
      <c r="B2" s="45" t="str">
        <f>PM_Aug!P7</f>
        <v>ငွေဝင်း</v>
      </c>
      <c r="C2" s="46">
        <f>PM_Aug!FormPost_313_Aug</f>
        <v>7</v>
      </c>
      <c r="D2" s="92">
        <f>PM_Aug!FormDate_313_Aug</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7">
    <tabColor rgb="FF00B050"/>
  </sheetPr>
  <dimension ref="A1:P80"/>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c r="O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6860</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314" t="s">
        <v>5995</v>
      </c>
      <c r="L7" s="253" t="str">
        <f>INDEX(Month_List,MATCH($K$7,Month_Name,0),1)</f>
        <v>09</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273"/>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f>IFERROR(INDEX(tblPM08[Boy1 Enrolled],MATCH(tblPM09[GradeSection],  tblPM08[GradeSection],0),1),INDEX(tblPA1[Boy1 Total],MATCH(tblPM09[GradeSection],tblPA1[GradeSection],0),1))</f>
        <v>30</v>
      </c>
      <c r="J18" s="618">
        <f>IFERROR(INDEX(tblPM08[Girl1 Enrolled],MATCH(tblPM09[GradeSection],  tblPM08[GradeSection],0),1),INDEX(tblPA1[Girl1 Total],MATCH(tblPM09[GradeSection],tblPA1[GradeSection],0),1))</f>
        <v>35</v>
      </c>
      <c r="K18" s="533">
        <v>0</v>
      </c>
      <c r="L18" s="534">
        <v>0</v>
      </c>
      <c r="M18" s="280"/>
    </row>
    <row r="19" spans="1:13" ht="15" x14ac:dyDescent="0.3">
      <c r="B19" s="272"/>
      <c r="C19" s="324">
        <v>2</v>
      </c>
      <c r="D19" s="285" t="s">
        <v>6265</v>
      </c>
      <c r="E19" s="282" t="s">
        <v>6059</v>
      </c>
      <c r="F19" s="325" t="s">
        <v>6211</v>
      </c>
      <c r="G19" s="286" t="s">
        <v>6030</v>
      </c>
      <c r="H19" s="275" t="s">
        <v>6208</v>
      </c>
      <c r="I19" s="618">
        <f>IFERROR(INDEX(tblPM08[Boy1 Enrolled],MATCH(tblPM09[GradeSection],  tblPM08[GradeSection],0),1),INDEX(tblPA1[Boy1 Total],MATCH(tblPM09[GradeSection],tblPA1[GradeSection],0),1))</f>
        <v>27</v>
      </c>
      <c r="J19" s="618">
        <f>IFERROR(INDEX(tblPM08[Girl1 Enrolled],MATCH(tblPM09[GradeSection],  tblPM08[GradeSection],0),1),INDEX(tblPA1[Girl1 Total],MATCH(tblPM09[GradeSection],tblPA1[GradeSection],0),1))</f>
        <v>36</v>
      </c>
      <c r="K19" s="533"/>
      <c r="L19" s="533"/>
      <c r="M19" s="280"/>
    </row>
    <row r="20" spans="1:13" x14ac:dyDescent="0.3">
      <c r="B20" s="272"/>
      <c r="C20" s="324">
        <v>3</v>
      </c>
      <c r="D20" s="285" t="s">
        <v>7764</v>
      </c>
      <c r="E20" s="282" t="s">
        <v>6059</v>
      </c>
      <c r="F20" s="325" t="s">
        <v>6211</v>
      </c>
      <c r="G20" s="286" t="s">
        <v>6031</v>
      </c>
      <c r="H20" s="275" t="s">
        <v>6209</v>
      </c>
      <c r="I20" s="533">
        <f>IFERROR(INDEX(tblPM08[Boy1 Enrolled],MATCH(tblPM09[GradeSection],  tblPM08[GradeSection],0),1),INDEX(tblPA1[Boy1 Total],MATCH(tblPM09[GradeSection],tblPA1[GradeSection],0),1))</f>
        <v>28</v>
      </c>
      <c r="J20" s="533">
        <f>IFERROR(INDEX(tblPM08[Girl1 Enrolled],MATCH(tblPM09[GradeSection],  tblPM08[GradeSection],0),1),INDEX(tblPA1[Girl1 Total],MATCH(tblPM09[GradeSection],tblPA1[GradeSection],0),1))</f>
        <v>31</v>
      </c>
      <c r="K20" s="533">
        <v>2</v>
      </c>
      <c r="L20" s="534"/>
      <c r="M20" s="280"/>
    </row>
    <row r="21" spans="1:13" x14ac:dyDescent="0.3">
      <c r="B21" s="272"/>
      <c r="C21" s="324">
        <v>4</v>
      </c>
      <c r="D21" s="285" t="s">
        <v>6133</v>
      </c>
      <c r="E21" s="282" t="s">
        <v>6060</v>
      </c>
      <c r="F21" s="325" t="s">
        <v>6212</v>
      </c>
      <c r="G21" s="286" t="s">
        <v>118</v>
      </c>
      <c r="H21" s="275" t="s">
        <v>6207</v>
      </c>
      <c r="I21" s="533">
        <f>IFERROR(INDEX(tblPM08[Boy1 Enrolled],MATCH(tblPM09[GradeSection],  tblPM08[GradeSection],0),1),INDEX(tblPA1[Boy1 Total],MATCH(tblPM09[GradeSection],tblPA1[GradeSection],0),1))</f>
        <v>35</v>
      </c>
      <c r="J21" s="533">
        <f>IFERROR(INDEX(tblPM08[Girl1 Enrolled],MATCH(tblPM09[GradeSection],  tblPM08[GradeSection],0),1),INDEX(tblPA1[Girl1 Total],MATCH(tblPM09[GradeSection],tblPA1[GradeSection],0),1))</f>
        <v>47</v>
      </c>
      <c r="K21" s="533"/>
      <c r="L21" s="534"/>
      <c r="M21" s="280"/>
    </row>
    <row r="22" spans="1:13" x14ac:dyDescent="0.3">
      <c r="B22" s="272"/>
      <c r="C22" s="324">
        <v>5</v>
      </c>
      <c r="D22" s="285" t="s">
        <v>6134</v>
      </c>
      <c r="E22" s="282" t="s">
        <v>6060</v>
      </c>
      <c r="F22" s="325" t="s">
        <v>6212</v>
      </c>
      <c r="G22" s="286" t="s">
        <v>6030</v>
      </c>
      <c r="H22" s="275" t="s">
        <v>6208</v>
      </c>
      <c r="I22" s="533">
        <f>IFERROR(INDEX(tblPM08[Boy1 Enrolled],MATCH(tblPM09[GradeSection],  tblPM08[GradeSection],0),1),INDEX(tblPA1[Boy1 Total],MATCH(tblPM09[GradeSection],tblPA1[GradeSection],0),1))</f>
        <v>43</v>
      </c>
      <c r="J22" s="533">
        <f>IFERROR(INDEX(tblPM08[Girl1 Enrolled],MATCH(tblPM09[GradeSection],  tblPM08[GradeSection],0),1),INDEX(tblPA1[Girl1 Total],MATCH(tblPM09[GradeSection],tblPA1[GradeSection],0),1))</f>
        <v>39</v>
      </c>
      <c r="K22" s="533"/>
      <c r="L22" s="534"/>
      <c r="M22" s="280"/>
    </row>
    <row r="23" spans="1:13" x14ac:dyDescent="0.3">
      <c r="B23" s="272"/>
      <c r="C23" s="324">
        <v>6</v>
      </c>
      <c r="D23" s="285" t="s">
        <v>6142</v>
      </c>
      <c r="E23" s="282" t="s">
        <v>6061</v>
      </c>
      <c r="F23" s="325" t="s">
        <v>6213</v>
      </c>
      <c r="G23" s="286" t="s">
        <v>118</v>
      </c>
      <c r="H23" s="275" t="s">
        <v>6207</v>
      </c>
      <c r="I23" s="533">
        <f>IFERROR(INDEX(tblPM08[Boy1 Enrolled],MATCH(tblPM09[GradeSection],  tblPM08[GradeSection],0),1),INDEX(tblPA1[Boy1 Total],MATCH(tblPM09[GradeSection],tblPA1[GradeSection],0),1))</f>
        <v>33</v>
      </c>
      <c r="J23" s="533">
        <f>IFERROR(INDEX(tblPM08[Girl1 Enrolled],MATCH(tblPM09[GradeSection],  tblPM08[GradeSection],0),1),INDEX(tblPA1[Girl1 Total],MATCH(tblPM09[GradeSection],tblPA1[GradeSection],0),1))</f>
        <v>37</v>
      </c>
      <c r="K23" s="533"/>
      <c r="L23" s="534">
        <v>1</v>
      </c>
      <c r="M23" s="280"/>
    </row>
    <row r="24" spans="1:13" x14ac:dyDescent="0.3">
      <c r="B24" s="272"/>
      <c r="C24" s="324">
        <v>7</v>
      </c>
      <c r="D24" s="285" t="s">
        <v>6143</v>
      </c>
      <c r="E24" s="282" t="s">
        <v>6061</v>
      </c>
      <c r="F24" s="325" t="s">
        <v>6213</v>
      </c>
      <c r="G24" s="286" t="s">
        <v>6030</v>
      </c>
      <c r="H24" s="275" t="s">
        <v>6208</v>
      </c>
      <c r="I24" s="533">
        <f>IFERROR(INDEX(tblPM08[Boy1 Enrolled],MATCH(tblPM09[GradeSection],  tblPM08[GradeSection],0),1),INDEX(tblPA1[Boy1 Total],MATCH(tblPM09[GradeSection],tblPA1[GradeSection],0),1))</f>
        <v>32</v>
      </c>
      <c r="J24" s="533">
        <f>IFERROR(INDEX(tblPM08[Girl1 Enrolled],MATCH(tblPM09[GradeSection],  tblPM08[GradeSection],0),1),INDEX(tblPA1[Girl1 Total],MATCH(tblPM09[GradeSection],tblPA1[GradeSection],0),1))</f>
        <v>35</v>
      </c>
      <c r="K24" s="533">
        <v>1</v>
      </c>
      <c r="L24" s="534"/>
      <c r="M24" s="280"/>
    </row>
    <row r="25" spans="1:13" x14ac:dyDescent="0.3">
      <c r="B25" s="272"/>
      <c r="C25" s="324">
        <v>8</v>
      </c>
      <c r="D25" s="285" t="s">
        <v>7904</v>
      </c>
      <c r="E25" s="282" t="s">
        <v>6062</v>
      </c>
      <c r="F25" s="325" t="s">
        <v>6214</v>
      </c>
      <c r="G25" s="286" t="s">
        <v>118</v>
      </c>
      <c r="H25" s="275" t="s">
        <v>6207</v>
      </c>
      <c r="I25" s="533">
        <f>IFERROR(INDEX(tblPM08[Boy1 Enrolled],MATCH(tblPM09[GradeSection],  tblPM08[GradeSection],0),1),INDEX(tblPA1[Boy1 Total],MATCH(tblPM09[GradeSection],tblPA1[GradeSection],0),1))</f>
        <v>29</v>
      </c>
      <c r="J25" s="533">
        <f>IFERROR(INDEX(tblPM08[Girl1 Enrolled],MATCH(tblPM09[GradeSection],  tblPM08[GradeSection],0),1),INDEX(tblPA1[Girl1 Total],MATCH(tblPM09[GradeSection],tblPA1[GradeSection],0),1))</f>
        <v>29</v>
      </c>
      <c r="K25" s="533"/>
      <c r="L25" s="534"/>
      <c r="M25" s="280"/>
    </row>
    <row r="26" spans="1:13" x14ac:dyDescent="0.3">
      <c r="B26" s="272"/>
      <c r="C26" s="324">
        <v>9</v>
      </c>
      <c r="D26" s="285" t="s">
        <v>6371</v>
      </c>
      <c r="E26" s="282" t="s">
        <v>6062</v>
      </c>
      <c r="F26" s="325" t="s">
        <v>6214</v>
      </c>
      <c r="G26" s="286" t="s">
        <v>6030</v>
      </c>
      <c r="H26" s="275" t="s">
        <v>6208</v>
      </c>
      <c r="I26" s="533">
        <f>IFERROR(INDEX(tblPM08[Boy1 Enrolled],MATCH(tblPM09[GradeSection],  tblPM08[GradeSection],0),1),INDEX(tblPA1[Boy1 Total],MATCH(tblPM09[GradeSection],tblPA1[GradeSection],0),1))</f>
        <v>24</v>
      </c>
      <c r="J26" s="533">
        <f>IFERROR(INDEX(tblPM08[Girl1 Enrolled],MATCH(tblPM09[GradeSection],  tblPM08[GradeSection],0),1),INDEX(tblPA1[Girl1 Total],MATCH(tblPM09[GradeSection],tblPA1[GradeSection],0),1))</f>
        <v>31</v>
      </c>
      <c r="K26" s="533"/>
      <c r="L26" s="534"/>
      <c r="M26" s="280"/>
    </row>
    <row r="27" spans="1:13" x14ac:dyDescent="0.3">
      <c r="B27" s="272"/>
      <c r="C27" s="324">
        <v>10</v>
      </c>
      <c r="D27" s="285" t="s">
        <v>6151</v>
      </c>
      <c r="E27" s="282" t="s">
        <v>6062</v>
      </c>
      <c r="F27" s="325" t="s">
        <v>6214</v>
      </c>
      <c r="G27" s="286" t="s">
        <v>6031</v>
      </c>
      <c r="H27" s="275" t="s">
        <v>6209</v>
      </c>
      <c r="I27" s="533">
        <f>IFERROR(INDEX(tblPM08[Boy1 Enrolled],MATCH(tblPM09[GradeSection],  tblPM08[GradeSection],0),1),INDEX(tblPA1[Boy1 Total],MATCH(tblPM09[GradeSection],tblPA1[GradeSection],0),1))</f>
        <v>31</v>
      </c>
      <c r="J27" s="533">
        <f>IFERROR(INDEX(tblPM08[Girl1 Enrolled],MATCH(tblPM09[GradeSection],  tblPM08[GradeSection],0),1),INDEX(tblPA1[Girl1 Total],MATCH(tblPM09[GradeSection],tblPA1[GradeSection],0),1))</f>
        <v>27</v>
      </c>
      <c r="K27" s="533"/>
      <c r="L27" s="534"/>
      <c r="M27" s="280"/>
    </row>
    <row r="28" spans="1:13" x14ac:dyDescent="0.3">
      <c r="B28" s="272"/>
      <c r="C28" s="324">
        <v>11</v>
      </c>
      <c r="D28" s="285" t="s">
        <v>7905</v>
      </c>
      <c r="E28" s="282" t="s">
        <v>6063</v>
      </c>
      <c r="F28" s="325" t="s">
        <v>6216</v>
      </c>
      <c r="G28" s="286" t="s">
        <v>118</v>
      </c>
      <c r="H28" s="275" t="s">
        <v>6207</v>
      </c>
      <c r="I28" s="533">
        <f>IFERROR(INDEX(tblPM08[Boy1 Enrolled],MATCH(tblPM09[GradeSection],  tblPM08[GradeSection],0),1),INDEX(tblPA1[Boy1 Total],MATCH(tblPM09[GradeSection],tblPA1[GradeSection],0),1))</f>
        <v>25</v>
      </c>
      <c r="J28" s="533">
        <f>IFERROR(INDEX(tblPM08[Girl1 Enrolled],MATCH(tblPM09[GradeSection],  tblPM08[GradeSection],0),1),INDEX(tblPA1[Girl1 Total],MATCH(tblPM09[GradeSection],tblPA1[GradeSection],0),1))</f>
        <v>34</v>
      </c>
      <c r="K28" s="533"/>
      <c r="L28" s="534"/>
      <c r="M28" s="280"/>
    </row>
    <row r="29" spans="1:13" x14ac:dyDescent="0.3">
      <c r="B29" s="272"/>
      <c r="C29" s="324">
        <v>12</v>
      </c>
      <c r="D29" s="285" t="s">
        <v>6272</v>
      </c>
      <c r="E29" s="282" t="s">
        <v>6063</v>
      </c>
      <c r="F29" s="325" t="s">
        <v>6216</v>
      </c>
      <c r="G29" s="286" t="s">
        <v>6030</v>
      </c>
      <c r="H29" s="275" t="s">
        <v>6208</v>
      </c>
      <c r="I29" s="533">
        <f>IFERROR(INDEX(tblPM08[Boy1 Enrolled],MATCH(tblPM09[GradeSection],  tblPM08[GradeSection],0),1),INDEX(tblPA1[Boy1 Total],MATCH(tblPM09[GradeSection],tblPA1[GradeSection],0),1))</f>
        <v>25</v>
      </c>
      <c r="J29" s="533">
        <f>IFERROR(INDEX(tblPM08[Girl1 Enrolled],MATCH(tblPM09[GradeSection],  tblPM08[GradeSection],0),1),INDEX(tblPA1[Girl1 Total],MATCH(tblPM09[GradeSection],tblPA1[GradeSection],0),1))</f>
        <v>29</v>
      </c>
      <c r="K29" s="533"/>
      <c r="L29" s="534"/>
      <c r="M29" s="280"/>
    </row>
    <row r="30" spans="1:13" x14ac:dyDescent="0.3">
      <c r="B30" s="272"/>
      <c r="C30" s="324">
        <v>13</v>
      </c>
      <c r="D30" s="285" t="s">
        <v>6162</v>
      </c>
      <c r="E30" s="282" t="s">
        <v>6063</v>
      </c>
      <c r="F30" s="325" t="s">
        <v>6216</v>
      </c>
      <c r="G30" s="286" t="s">
        <v>6031</v>
      </c>
      <c r="H30" s="275" t="s">
        <v>6209</v>
      </c>
      <c r="I30" s="533">
        <f>IFERROR(INDEX(tblPM08[Boy1 Enrolled],MATCH(tblPM09[GradeSection],  tblPM08[GradeSection],0),1),INDEX(tblPA1[Boy1 Total],MATCH(tblPM09[GradeSection],tblPA1[GradeSection],0),1))</f>
        <v>22</v>
      </c>
      <c r="J30" s="533">
        <f>IFERROR(INDEX(tblPM08[Girl1 Enrolled],MATCH(tblPM09[GradeSection],  tblPM08[GradeSection],0),1),INDEX(tblPA1[Girl1 Total],MATCH(tblPM09[GradeSection],tblPA1[GradeSection],0),1))</f>
        <v>31</v>
      </c>
      <c r="K30" s="533"/>
      <c r="L30" s="534"/>
      <c r="M30" s="280"/>
    </row>
    <row r="31" spans="1:13" x14ac:dyDescent="0.3">
      <c r="B31" s="272"/>
      <c r="C31" s="324">
        <v>14</v>
      </c>
      <c r="D31" s="285" t="s">
        <v>7906</v>
      </c>
      <c r="E31" s="282" t="s">
        <v>6064</v>
      </c>
      <c r="F31" s="325" t="s">
        <v>4234</v>
      </c>
      <c r="G31" s="286" t="s">
        <v>118</v>
      </c>
      <c r="H31" s="275" t="s">
        <v>6207</v>
      </c>
      <c r="I31" s="533">
        <f>IFERROR(INDEX(tblPM08[Boy1 Enrolled],MATCH(tblPM09[GradeSection],  tblPM08[GradeSection],0),1),INDEX(tblPA1[Boy1 Total],MATCH(tblPM09[GradeSection],tblPA1[GradeSection],0),1))</f>
        <v>22</v>
      </c>
      <c r="J31" s="533">
        <f>IFERROR(INDEX(tblPM08[Girl1 Enrolled],MATCH(tblPM09[GradeSection],  tblPM08[GradeSection],0),1),INDEX(tblPA1[Girl1 Total],MATCH(tblPM09[GradeSection],tblPA1[GradeSection],0),1))</f>
        <v>36</v>
      </c>
      <c r="K31" s="533"/>
      <c r="L31" s="534"/>
      <c r="M31" s="280"/>
    </row>
    <row r="32" spans="1:13" x14ac:dyDescent="0.3">
      <c r="B32" s="272"/>
      <c r="C32" s="324">
        <v>15</v>
      </c>
      <c r="D32" s="285" t="s">
        <v>6175</v>
      </c>
      <c r="E32" s="282" t="s">
        <v>6064</v>
      </c>
      <c r="F32" s="325" t="s">
        <v>4234</v>
      </c>
      <c r="G32" s="286" t="s">
        <v>6030</v>
      </c>
      <c r="H32" s="275" t="s">
        <v>6208</v>
      </c>
      <c r="I32" s="533">
        <f>IFERROR(INDEX(tblPM08[Boy1 Enrolled],MATCH(tblPM09[GradeSection],  tblPM08[GradeSection],0),1),INDEX(tblPA1[Boy1 Total],MATCH(tblPM09[GradeSection],tblPA1[GradeSection],0),1))</f>
        <v>15</v>
      </c>
      <c r="J32" s="533">
        <f>IFERROR(INDEX(tblPM08[Girl1 Enrolled],MATCH(tblPM09[GradeSection],  tblPM08[GradeSection],0),1),INDEX(tblPA1[Girl1 Total],MATCH(tblPM09[GradeSection],tblPA1[GradeSection],0),1))</f>
        <v>36</v>
      </c>
      <c r="K32" s="533"/>
      <c r="L32" s="534"/>
      <c r="M32" s="280"/>
    </row>
    <row r="33" spans="2:13" x14ac:dyDescent="0.3">
      <c r="B33" s="272"/>
      <c r="C33" s="324">
        <v>16</v>
      </c>
      <c r="D33" s="285" t="s">
        <v>7907</v>
      </c>
      <c r="E33" s="282" t="s">
        <v>6064</v>
      </c>
      <c r="F33" s="325" t="s">
        <v>4234</v>
      </c>
      <c r="G33" s="286" t="s">
        <v>6031</v>
      </c>
      <c r="H33" s="275" t="s">
        <v>6209</v>
      </c>
      <c r="I33" s="533">
        <f>IFERROR(INDEX(tblPM08[Boy1 Enrolled],MATCH(tblPM09[GradeSection],  tblPM08[GradeSection],0),1),INDEX(tblPA1[Boy1 Total],MATCH(tblPM09[GradeSection],tblPA1[GradeSection],0),1))</f>
        <v>15</v>
      </c>
      <c r="J33" s="533">
        <f>IFERROR(INDEX(tblPM08[Girl1 Enrolled],MATCH(tblPM09[GradeSection],  tblPM08[GradeSection],0),1),INDEX(tblPA1[Girl1 Total],MATCH(tblPM09[GradeSection],tblPA1[GradeSection],0),1))</f>
        <v>29</v>
      </c>
      <c r="K33" s="533"/>
      <c r="L33" s="534"/>
      <c r="M33" s="280"/>
    </row>
    <row r="34" spans="2:13" x14ac:dyDescent="0.3">
      <c r="B34" s="272"/>
      <c r="C34" s="324">
        <v>17</v>
      </c>
      <c r="D34" s="285" t="s">
        <v>7908</v>
      </c>
      <c r="E34" s="282" t="s">
        <v>6064</v>
      </c>
      <c r="F34" s="325" t="s">
        <v>4234</v>
      </c>
      <c r="G34" s="286" t="s">
        <v>6032</v>
      </c>
      <c r="H34" s="275" t="s">
        <v>6210</v>
      </c>
      <c r="I34" s="533">
        <f>IFERROR(INDEX(tblPM08[Boy1 Enrolled],MATCH(tblPM09[GradeSection],  tblPM08[GradeSection],0),1),INDEX(tblPA1[Boy1 Total],MATCH(tblPM09[GradeSection],tblPA1[GradeSection],0),1))</f>
        <v>11</v>
      </c>
      <c r="J34" s="533">
        <f>IFERROR(INDEX(tblPM08[Girl1 Enrolled],MATCH(tblPM09[GradeSection],  tblPM08[GradeSection],0),1),INDEX(tblPA1[Girl1 Total],MATCH(tblPM09[GradeSection],tblPA1[GradeSection],0),1))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6">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s>
  <conditionalFormatting sqref="E18:H34">
    <cfRule type="expression" dxfId="423" priority="3" stopIfTrue="1">
      <formula>IF(AND(NOT($D18=""),COUNTIF(GradeSection,$D18)&gt;1),TRUE,FALSE)</formula>
    </cfRule>
  </conditionalFormatting>
  <conditionalFormatting sqref="I18:J34">
    <cfRule type="cellIs" dxfId="422" priority="1" stopIfTrue="1" operator="lessThan">
      <formula>K18</formula>
    </cfRule>
  </conditionalFormatting>
  <conditionalFormatting sqref="A1:XFD1048576">
    <cfRule type="expression" dxfId="421"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46081" r:id="rId4" name="cmdPM_Sept">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46081" r:id="rId4" name="cmdPM_Sept"/>
      </mc:Fallback>
    </mc:AlternateContent>
    <mc:AlternateContent xmlns:mc="http://schemas.openxmlformats.org/markup-compatibility/2006">
      <mc:Choice Requires="x14">
        <control shapeId="46082" r:id="rId6" name="cbo313SeptFormSignPost">
          <controlPr defaultSize="0" autoLine="0" linkedCell="FormPost_313_Sept"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46082" r:id="rId6" name="cbo313SeptFormSignPost"/>
      </mc:Fallback>
    </mc:AlternateContent>
    <mc:AlternateContent xmlns:mc="http://schemas.openxmlformats.org/markup-compatibility/2006">
      <mc:Choice Requires="x14">
        <control shapeId="46083" r:id="rId8" name="cmdPM_Sept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46083" r:id="rId8" name="cmdPM_Sept_ClearForm"/>
      </mc:Fallback>
    </mc:AlternateContent>
  </controls>
  <tableParts count="1">
    <tablePart r:id="rId10"/>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1:F5"/>
  <sheetViews>
    <sheetView showGridLines="0" showRowColHeaders="0" workbookViewId="0">
      <selection activeCell="H22" sqref="H2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6495</v>
      </c>
      <c r="B1" s="1" t="s">
        <v>5930</v>
      </c>
      <c r="C1" s="1" t="s">
        <v>6003</v>
      </c>
    </row>
    <row r="2" spans="1:6" x14ac:dyDescent="0.25">
      <c r="A2" t="str">
        <f>"313"  &amp; C2 &amp; AcademicYear_ID&amp; "" &amp; TSIndex_SchoolID</f>
        <v>313092014180018001</v>
      </c>
      <c r="B2" t="str">
        <f>CLEAN(SchoolAY_Info_ID)</f>
        <v>30201411008018001</v>
      </c>
      <c r="C2" s="165" t="s">
        <v>6214</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1:I20"/>
  <sheetViews>
    <sheetView showGridLines="0" showRowColHeaders="0" workbookViewId="0">
      <selection activeCell="H22" sqref="H22"/>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6633</v>
      </c>
      <c r="C1" s="1" t="s">
        <v>6494</v>
      </c>
      <c r="D1" s="1" t="s">
        <v>6103</v>
      </c>
      <c r="E1" s="1" t="s">
        <v>6462</v>
      </c>
      <c r="F1" s="1" t="s">
        <v>6484</v>
      </c>
      <c r="G1" s="1" t="s">
        <v>6485</v>
      </c>
      <c r="H1" s="1" t="s">
        <v>6486</v>
      </c>
      <c r="I1" s="1" t="s">
        <v>6487</v>
      </c>
    </row>
    <row r="2" spans="1:9" x14ac:dyDescent="0.25">
      <c r="A2">
        <v>1</v>
      </c>
      <c r="B2" t="str">
        <f>C2&amp;D2&amp;E2</f>
        <v>3130920141800180010602</v>
      </c>
      <c r="C2" t="str">
        <f t="shared" ref="C2:C13" si="0">PM09_ID</f>
        <v>313092014180018001</v>
      </c>
      <c r="D2" s="65" t="str">
        <f>PM_Sept!F18</f>
        <v>06</v>
      </c>
      <c r="E2" t="str">
        <f>PM_Sept!H18</f>
        <v>02</v>
      </c>
      <c r="F2" s="311">
        <f>PM_Sept!I18</f>
        <v>30</v>
      </c>
      <c r="G2" s="311">
        <f>PM_Sept!J18</f>
        <v>35</v>
      </c>
      <c r="H2" s="311">
        <f>PM_Sept!K18</f>
        <v>0</v>
      </c>
      <c r="I2" s="311">
        <f>PM_Sept!L18</f>
        <v>0</v>
      </c>
    </row>
    <row r="3" spans="1:9" x14ac:dyDescent="0.25">
      <c r="A3">
        <v>2</v>
      </c>
      <c r="B3" t="str">
        <f t="shared" ref="B3:B13" si="1">C3&amp;D3&amp;E3</f>
        <v>31309201418001800100</v>
      </c>
      <c r="C3" t="str">
        <f t="shared" si="0"/>
        <v>313092014180018001</v>
      </c>
      <c r="D3" s="65">
        <f>PM_Sept!F35</f>
        <v>0</v>
      </c>
      <c r="E3">
        <f>PM_Sept!H35</f>
        <v>0</v>
      </c>
      <c r="F3" s="311">
        <f>PM_Sept!I35</f>
        <v>0</v>
      </c>
      <c r="G3" s="311">
        <f>PM_Sept!J35</f>
        <v>0</v>
      </c>
      <c r="H3" s="311">
        <f>PM_Sept!K35</f>
        <v>0</v>
      </c>
      <c r="I3" s="311">
        <f>PM_Sept!L35</f>
        <v>0</v>
      </c>
    </row>
    <row r="4" spans="1:9" x14ac:dyDescent="0.25">
      <c r="A4">
        <v>3</v>
      </c>
      <c r="B4" t="str">
        <f t="shared" si="1"/>
        <v>31309201418001800100</v>
      </c>
      <c r="C4" t="str">
        <f t="shared" si="0"/>
        <v>313092014180018001</v>
      </c>
      <c r="D4" s="65">
        <f>PM_Sept!F36</f>
        <v>0</v>
      </c>
      <c r="E4">
        <f>PM_Sept!H36</f>
        <v>0</v>
      </c>
      <c r="F4" s="311">
        <f>PM_Sept!I36</f>
        <v>0</v>
      </c>
      <c r="G4" s="311">
        <f>PM_Sept!J36</f>
        <v>0</v>
      </c>
      <c r="H4" s="311">
        <f>PM_Sept!K36</f>
        <v>0</v>
      </c>
      <c r="I4" s="311">
        <f>PM_Sept!L36</f>
        <v>0</v>
      </c>
    </row>
    <row r="5" spans="1:9" x14ac:dyDescent="0.25">
      <c r="A5">
        <v>4</v>
      </c>
      <c r="B5" t="str">
        <f t="shared" si="1"/>
        <v>31309201418001800100</v>
      </c>
      <c r="C5" t="str">
        <f t="shared" si="0"/>
        <v>313092014180018001</v>
      </c>
      <c r="D5" s="65">
        <f>PM_Sept!F37</f>
        <v>0</v>
      </c>
      <c r="E5">
        <f>PM_Sept!H37</f>
        <v>0</v>
      </c>
      <c r="F5" s="311">
        <f>PM_Sept!I37</f>
        <v>0</v>
      </c>
      <c r="G5" s="311">
        <f>PM_Sept!J37</f>
        <v>0</v>
      </c>
      <c r="H5" s="311">
        <f>PM_Sept!K37</f>
        <v>0</v>
      </c>
      <c r="I5" s="311">
        <f>PM_Sept!L37</f>
        <v>0</v>
      </c>
    </row>
    <row r="6" spans="1:9" x14ac:dyDescent="0.25">
      <c r="A6">
        <v>5</v>
      </c>
      <c r="B6" t="str">
        <f t="shared" si="1"/>
        <v>31309201418001800100</v>
      </c>
      <c r="C6" t="str">
        <f t="shared" si="0"/>
        <v>313092014180018001</v>
      </c>
      <c r="D6" s="65">
        <f>PM_Sept!F38</f>
        <v>0</v>
      </c>
      <c r="E6">
        <f>PM_Sept!H38</f>
        <v>0</v>
      </c>
      <c r="F6" s="311">
        <f>PM_Sept!I38</f>
        <v>0</v>
      </c>
      <c r="G6" s="311">
        <f>PM_Sept!J38</f>
        <v>0</v>
      </c>
      <c r="H6" s="311">
        <f>PM_Sept!K38</f>
        <v>0</v>
      </c>
      <c r="I6" s="311">
        <f>PM_Sept!L38</f>
        <v>0</v>
      </c>
    </row>
    <row r="7" spans="1:9" x14ac:dyDescent="0.25">
      <c r="A7">
        <v>6</v>
      </c>
      <c r="B7" t="str">
        <f t="shared" si="1"/>
        <v>31309201418001800100</v>
      </c>
      <c r="C7" t="str">
        <f t="shared" si="0"/>
        <v>313092014180018001</v>
      </c>
      <c r="D7" s="65">
        <f>PM_Sept!F39</f>
        <v>0</v>
      </c>
      <c r="E7">
        <f>PM_Sept!H39</f>
        <v>0</v>
      </c>
      <c r="F7" s="311">
        <f>PM_Sept!I39</f>
        <v>0</v>
      </c>
      <c r="G7" s="311">
        <f>PM_Sept!J39</f>
        <v>0</v>
      </c>
      <c r="H7" s="311">
        <f>PM_Sept!K39</f>
        <v>0</v>
      </c>
      <c r="I7" s="311">
        <f>PM_Sept!L39</f>
        <v>0</v>
      </c>
    </row>
    <row r="8" spans="1:9" x14ac:dyDescent="0.25">
      <c r="A8">
        <v>7</v>
      </c>
      <c r="B8" t="str">
        <f t="shared" si="1"/>
        <v>31309201418001800100</v>
      </c>
      <c r="C8" t="str">
        <f t="shared" si="0"/>
        <v>313092014180018001</v>
      </c>
      <c r="D8" s="65">
        <f>PM_Sept!F40</f>
        <v>0</v>
      </c>
      <c r="E8">
        <f>PM_Sept!H40</f>
        <v>0</v>
      </c>
      <c r="F8" s="311">
        <f>PM_Sept!I40</f>
        <v>0</v>
      </c>
      <c r="G8" s="311">
        <f>PM_Sept!J40</f>
        <v>0</v>
      </c>
      <c r="H8" s="311">
        <f>PM_Sept!K40</f>
        <v>0</v>
      </c>
      <c r="I8" s="311">
        <f>PM_Sept!L40</f>
        <v>0</v>
      </c>
    </row>
    <row r="9" spans="1:9" x14ac:dyDescent="0.25">
      <c r="A9">
        <v>8</v>
      </c>
      <c r="B9" t="str">
        <f t="shared" si="1"/>
        <v>31309201418001800100</v>
      </c>
      <c r="C9" t="str">
        <f t="shared" si="0"/>
        <v>313092014180018001</v>
      </c>
      <c r="D9" s="65">
        <f>PM_Sept!F41</f>
        <v>0</v>
      </c>
      <c r="E9">
        <f>PM_Sept!H41</f>
        <v>0</v>
      </c>
      <c r="F9" s="311">
        <f>PM_Sept!I41</f>
        <v>0</v>
      </c>
      <c r="G9" s="311">
        <f>PM_Sept!J41</f>
        <v>0</v>
      </c>
      <c r="H9" s="311">
        <f>PM_Sept!K41</f>
        <v>0</v>
      </c>
      <c r="I9" s="311">
        <f>PM_Sept!L41</f>
        <v>0</v>
      </c>
    </row>
    <row r="10" spans="1:9" x14ac:dyDescent="0.25">
      <c r="A10">
        <v>9</v>
      </c>
      <c r="B10" t="str">
        <f t="shared" si="1"/>
        <v>31309201418001800100</v>
      </c>
      <c r="C10" t="str">
        <f t="shared" si="0"/>
        <v>313092014180018001</v>
      </c>
      <c r="D10" s="65">
        <f>PM_Sept!F42</f>
        <v>0</v>
      </c>
      <c r="E10">
        <f>PM_Sept!H42</f>
        <v>0</v>
      </c>
      <c r="F10" s="311">
        <f>PM_Sept!I42</f>
        <v>0</v>
      </c>
      <c r="G10" s="311">
        <f>PM_Sept!J42</f>
        <v>0</v>
      </c>
      <c r="H10" s="311">
        <f>PM_Sept!K42</f>
        <v>0</v>
      </c>
      <c r="I10" s="311">
        <f>PM_Sept!L42</f>
        <v>0</v>
      </c>
    </row>
    <row r="11" spans="1:9" x14ac:dyDescent="0.25">
      <c r="A11">
        <v>10</v>
      </c>
      <c r="B11" t="str">
        <f t="shared" si="1"/>
        <v>31309201418001800100</v>
      </c>
      <c r="C11" t="str">
        <f t="shared" si="0"/>
        <v>313092014180018001</v>
      </c>
      <c r="D11" s="65">
        <f>PM_Sept!F43</f>
        <v>0</v>
      </c>
      <c r="E11">
        <f>PM_Sept!H43</f>
        <v>0</v>
      </c>
      <c r="F11" s="311">
        <f>PM_Sept!I43</f>
        <v>0</v>
      </c>
      <c r="G11" s="311">
        <f>PM_Sept!J43</f>
        <v>0</v>
      </c>
      <c r="H11" s="311">
        <f>PM_Sept!K43</f>
        <v>0</v>
      </c>
      <c r="I11" s="311">
        <f>PM_Sept!L43</f>
        <v>0</v>
      </c>
    </row>
    <row r="12" spans="1:9" x14ac:dyDescent="0.25">
      <c r="A12">
        <v>11</v>
      </c>
      <c r="B12" t="str">
        <f t="shared" si="1"/>
        <v>31309201418001800100</v>
      </c>
      <c r="C12" t="str">
        <f t="shared" si="0"/>
        <v>313092014180018001</v>
      </c>
      <c r="D12" s="65">
        <f>PM_Sept!F44</f>
        <v>0</v>
      </c>
      <c r="E12">
        <f>PM_Sept!H44</f>
        <v>0</v>
      </c>
      <c r="F12" s="311">
        <f>PM_Sept!I44</f>
        <v>0</v>
      </c>
      <c r="G12" s="311">
        <f>PM_Sept!J44</f>
        <v>0</v>
      </c>
      <c r="H12" s="311">
        <f>PM_Sept!K44</f>
        <v>0</v>
      </c>
      <c r="I12" s="311">
        <f>PM_Sept!L44</f>
        <v>0</v>
      </c>
    </row>
    <row r="13" spans="1:9" x14ac:dyDescent="0.25">
      <c r="A13">
        <v>12</v>
      </c>
      <c r="B13" t="str">
        <f t="shared" si="1"/>
        <v>31309201418001800100</v>
      </c>
      <c r="C13" t="str">
        <f t="shared" si="0"/>
        <v>313092014180018001</v>
      </c>
      <c r="D13" s="65">
        <f>PM_Sept!F45</f>
        <v>0</v>
      </c>
      <c r="E13">
        <f>PM_Sept!H45</f>
        <v>0</v>
      </c>
      <c r="F13" s="311">
        <f>PM_Sept!I45</f>
        <v>0</v>
      </c>
      <c r="G13" s="311">
        <f>PM_Sept!J45</f>
        <v>0</v>
      </c>
      <c r="H13" s="311">
        <f>PM_Sept!K45</f>
        <v>0</v>
      </c>
      <c r="I13" s="311">
        <f>PM_Sept!L45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F5"/>
  <sheetViews>
    <sheetView showGridLines="0" showRowColHeaders="0" workbookViewId="0">
      <selection activeCell="C35" sqref="C35"/>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6496</v>
      </c>
      <c r="B1" s="1" t="s">
        <v>6497</v>
      </c>
      <c r="C1" s="1" t="s">
        <v>6498</v>
      </c>
      <c r="D1" s="44" t="s">
        <v>6499</v>
      </c>
    </row>
    <row r="2" spans="1:6" ht="16.5" x14ac:dyDescent="0.25">
      <c r="A2" t="str">
        <f>PM09_ID</f>
        <v>313092014180018001</v>
      </c>
      <c r="B2" s="45" t="str">
        <f>PM_Sept!P7</f>
        <v>ငွေဝင်း</v>
      </c>
      <c r="C2" s="46">
        <f>PM_Sept!FormPost_313_Sept</f>
        <v>7</v>
      </c>
      <c r="D2" s="92">
        <f>PM_Sept!FormDate_313_Sept</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1">
    <tabColor rgb="FF00B050"/>
  </sheetPr>
  <dimension ref="A1:P80"/>
  <sheetViews>
    <sheetView showGridLines="0" showRowColHeaders="0" topLeftCell="E1"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c r="O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6859</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314" t="s">
        <v>5996</v>
      </c>
      <c r="L7" s="253" t="str">
        <f>INDEX(Month_List,MATCH($K$7,Month_Name,0),1)</f>
        <v>10</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f>IFERROR(INDEX(tblPM09[Boy1 Enrolled],MATCH(tblPM10[GradeSection],  tblPM09[GradeSection],0),1),INDEX(tblPA1[Boy1 Total],MATCH(tblPM10[GradeSection],tblPA1[GradeSection],0),1))</f>
        <v>30</v>
      </c>
      <c r="J18" s="618">
        <v>34</v>
      </c>
      <c r="K18" s="533">
        <v>0</v>
      </c>
      <c r="L18" s="534">
        <v>0</v>
      </c>
      <c r="M18" s="280"/>
    </row>
    <row r="19" spans="1:13" ht="15" x14ac:dyDescent="0.3">
      <c r="B19" s="272"/>
      <c r="C19" s="324">
        <v>2</v>
      </c>
      <c r="D19" s="285" t="s">
        <v>6265</v>
      </c>
      <c r="E19" s="282" t="s">
        <v>6059</v>
      </c>
      <c r="F19" s="325" t="s">
        <v>6211</v>
      </c>
      <c r="G19" s="286" t="s">
        <v>6030</v>
      </c>
      <c r="H19" s="275" t="s">
        <v>6208</v>
      </c>
      <c r="I19" s="618">
        <f>IFERROR(INDEX(tblPM09[Boy1 Enrolled],MATCH(tblPM10[GradeSection],  tblPM09[GradeSection],0),1),INDEX(tblPA1[Boy1 Total],MATCH(tblPM10[GradeSection],tblPA1[GradeSection],0),1))</f>
        <v>27</v>
      </c>
      <c r="J19" s="618">
        <f>IFERROR(INDEX(tblPM09[Girl1 Enrolled],MATCH(tblPM10[GradeSection],  tblPM09[GradeSection],0),1),INDEX(tblPA1[Girl1 Total],MATCH(tblPM10[GradeSection],tblPA1[GradeSection],0),1))</f>
        <v>36</v>
      </c>
      <c r="K19" s="533"/>
      <c r="L19" s="533"/>
      <c r="M19" s="280"/>
    </row>
    <row r="20" spans="1:13" x14ac:dyDescent="0.3">
      <c r="B20" s="272"/>
      <c r="C20" s="324">
        <v>3</v>
      </c>
      <c r="D20" s="285" t="s">
        <v>7764</v>
      </c>
      <c r="E20" s="282" t="s">
        <v>6059</v>
      </c>
      <c r="F20" s="325" t="s">
        <v>6211</v>
      </c>
      <c r="G20" s="286" t="s">
        <v>6031</v>
      </c>
      <c r="H20" s="275" t="s">
        <v>6209</v>
      </c>
      <c r="I20" s="533">
        <f>IFERROR(INDEX(tblPM09[Boy1 Enrolled],MATCH(tblPM10[GradeSection],  tblPM09[GradeSection],0),1),INDEX(tblPA1[Boy1 Total],MATCH(tblPM10[GradeSection],tblPA1[GradeSection],0),1))</f>
        <v>28</v>
      </c>
      <c r="J20" s="533">
        <f>IFERROR(INDEX(tblPM09[Girl1 Enrolled],MATCH(tblPM10[GradeSection],  tblPM09[GradeSection],0),1),INDEX(tblPA1[Girl1 Total],MATCH(tblPM10[GradeSection],tblPA1[GradeSection],0),1))</f>
        <v>31</v>
      </c>
      <c r="K20" s="533"/>
      <c r="L20" s="534"/>
      <c r="M20" s="280"/>
    </row>
    <row r="21" spans="1:13" x14ac:dyDescent="0.3">
      <c r="B21" s="272"/>
      <c r="C21" s="324">
        <v>4</v>
      </c>
      <c r="D21" s="285" t="s">
        <v>6133</v>
      </c>
      <c r="E21" s="282" t="s">
        <v>6060</v>
      </c>
      <c r="F21" s="325" t="s">
        <v>6212</v>
      </c>
      <c r="G21" s="286" t="s">
        <v>118</v>
      </c>
      <c r="H21" s="275" t="s">
        <v>6207</v>
      </c>
      <c r="I21" s="533">
        <v>34</v>
      </c>
      <c r="J21" s="533">
        <f>IFERROR(INDEX(tblPM09[Girl1 Enrolled],MATCH(tblPM10[GradeSection],  tblPM09[GradeSection],0),1),INDEX(tblPA1[Girl1 Total],MATCH(tblPM10[GradeSection],tblPA1[GradeSection],0),1))</f>
        <v>47</v>
      </c>
      <c r="K21" s="533"/>
      <c r="L21" s="534"/>
      <c r="M21" s="280"/>
    </row>
    <row r="22" spans="1:13" x14ac:dyDescent="0.3">
      <c r="B22" s="272"/>
      <c r="C22" s="324">
        <v>5</v>
      </c>
      <c r="D22" s="285" t="s">
        <v>6134</v>
      </c>
      <c r="E22" s="282" t="s">
        <v>6060</v>
      </c>
      <c r="F22" s="325" t="s">
        <v>6212</v>
      </c>
      <c r="G22" s="286" t="s">
        <v>6030</v>
      </c>
      <c r="H22" s="275" t="s">
        <v>6208</v>
      </c>
      <c r="I22" s="533">
        <v>42</v>
      </c>
      <c r="J22" s="533">
        <f>IFERROR(INDEX(tblPM09[Girl1 Enrolled],MATCH(tblPM10[GradeSection],  tblPM09[GradeSection],0),1),INDEX(tblPA1[Girl1 Total],MATCH(tblPM10[GradeSection],tblPA1[GradeSection],0),1))</f>
        <v>39</v>
      </c>
      <c r="K22" s="533"/>
      <c r="L22" s="534"/>
      <c r="M22" s="280"/>
    </row>
    <row r="23" spans="1:13" x14ac:dyDescent="0.3">
      <c r="B23" s="272"/>
      <c r="C23" s="324">
        <v>6</v>
      </c>
      <c r="D23" s="285" t="s">
        <v>6142</v>
      </c>
      <c r="E23" s="282" t="s">
        <v>6061</v>
      </c>
      <c r="F23" s="325" t="s">
        <v>6213</v>
      </c>
      <c r="G23" s="286" t="s">
        <v>118</v>
      </c>
      <c r="H23" s="275" t="s">
        <v>6207</v>
      </c>
      <c r="I23" s="533">
        <f>IFERROR(INDEX(tblPM09[Boy1 Enrolled],MATCH(tblPM10[GradeSection],  tblPM09[GradeSection],0),1),INDEX(tblPA1[Boy1 Total],MATCH(tblPM10[GradeSection],tblPA1[GradeSection],0),1))</f>
        <v>33</v>
      </c>
      <c r="J23" s="533">
        <f>IFERROR(INDEX(tblPM09[Girl1 Enrolled],MATCH(tblPM10[GradeSection],  tblPM09[GradeSection],0),1),INDEX(tblPA1[Girl1 Total],MATCH(tblPM10[GradeSection],tblPA1[GradeSection],0),1))</f>
        <v>37</v>
      </c>
      <c r="K23" s="533"/>
      <c r="L23" s="534"/>
      <c r="M23" s="280"/>
    </row>
    <row r="24" spans="1:13" x14ac:dyDescent="0.3">
      <c r="B24" s="272"/>
      <c r="C24" s="324">
        <v>7</v>
      </c>
      <c r="D24" s="285" t="s">
        <v>6143</v>
      </c>
      <c r="E24" s="282" t="s">
        <v>6061</v>
      </c>
      <c r="F24" s="325" t="s">
        <v>6213</v>
      </c>
      <c r="G24" s="286" t="s">
        <v>6030</v>
      </c>
      <c r="H24" s="275" t="s">
        <v>6208</v>
      </c>
      <c r="I24" s="533">
        <f>IFERROR(INDEX(tblPM09[Boy1 Enrolled],MATCH(tblPM10[GradeSection],  tblPM09[GradeSection],0),1),INDEX(tblPA1[Boy1 Total],MATCH(tblPM10[GradeSection],tblPA1[GradeSection],0),1))</f>
        <v>32</v>
      </c>
      <c r="J24" s="533">
        <f>IFERROR(INDEX(tblPM09[Girl1 Enrolled],MATCH(tblPM10[GradeSection],  tblPM09[GradeSection],0),1),INDEX(tblPA1[Girl1 Total],MATCH(tblPM10[GradeSection],tblPA1[GradeSection],0),1))</f>
        <v>35</v>
      </c>
      <c r="K24" s="533"/>
      <c r="L24" s="534"/>
      <c r="M24" s="280"/>
    </row>
    <row r="25" spans="1:13" x14ac:dyDescent="0.3">
      <c r="B25" s="272"/>
      <c r="C25" s="324">
        <v>8</v>
      </c>
      <c r="D25" s="285" t="s">
        <v>7904</v>
      </c>
      <c r="E25" s="282" t="s">
        <v>6062</v>
      </c>
      <c r="F25" s="325" t="s">
        <v>6214</v>
      </c>
      <c r="G25" s="286" t="s">
        <v>118</v>
      </c>
      <c r="H25" s="275" t="s">
        <v>6207</v>
      </c>
      <c r="I25" s="533">
        <v>28</v>
      </c>
      <c r="J25" s="533">
        <f>IFERROR(INDEX(tblPM09[Girl1 Enrolled],MATCH(tblPM10[GradeSection],  tblPM09[GradeSection],0),1),INDEX(tblPA1[Girl1 Total],MATCH(tblPM10[GradeSection],tblPA1[GradeSection],0),1))</f>
        <v>29</v>
      </c>
      <c r="K25" s="533"/>
      <c r="L25" s="534"/>
      <c r="M25" s="280"/>
    </row>
    <row r="26" spans="1:13" x14ac:dyDescent="0.3">
      <c r="B26" s="272"/>
      <c r="C26" s="324">
        <v>9</v>
      </c>
      <c r="D26" s="285" t="s">
        <v>6371</v>
      </c>
      <c r="E26" s="282" t="s">
        <v>6062</v>
      </c>
      <c r="F26" s="325" t="s">
        <v>6214</v>
      </c>
      <c r="G26" s="286" t="s">
        <v>6030</v>
      </c>
      <c r="H26" s="275" t="s">
        <v>6208</v>
      </c>
      <c r="I26" s="533">
        <f>IFERROR(INDEX(tblPM09[Boy1 Enrolled],MATCH(tblPM10[GradeSection],  tblPM09[GradeSection],0),1),INDEX(tblPA1[Boy1 Total],MATCH(tblPM10[GradeSection],tblPA1[GradeSection],0),1))</f>
        <v>24</v>
      </c>
      <c r="J26" s="533">
        <f>IFERROR(INDEX(tblPM09[Girl1 Enrolled],MATCH(tblPM10[GradeSection],  tblPM09[GradeSection],0),1),INDEX(tblPA1[Girl1 Total],MATCH(tblPM10[GradeSection],tblPA1[GradeSection],0),1))</f>
        <v>31</v>
      </c>
      <c r="K26" s="533"/>
      <c r="L26" s="534"/>
      <c r="M26" s="280"/>
    </row>
    <row r="27" spans="1:13" x14ac:dyDescent="0.3">
      <c r="B27" s="272"/>
      <c r="C27" s="324">
        <v>10</v>
      </c>
      <c r="D27" s="285" t="s">
        <v>6151</v>
      </c>
      <c r="E27" s="282" t="s">
        <v>6062</v>
      </c>
      <c r="F27" s="325" t="s">
        <v>6214</v>
      </c>
      <c r="G27" s="286" t="s">
        <v>6031</v>
      </c>
      <c r="H27" s="275" t="s">
        <v>6209</v>
      </c>
      <c r="I27" s="533">
        <f>IFERROR(INDEX(tblPM09[Boy1 Enrolled],MATCH(tblPM10[GradeSection],  tblPM09[GradeSection],0),1),INDEX(tblPA1[Boy1 Total],MATCH(tblPM10[GradeSection],tblPA1[GradeSection],0),1))</f>
        <v>31</v>
      </c>
      <c r="J27" s="533">
        <f>IFERROR(INDEX(tblPM09[Girl1 Enrolled],MATCH(tblPM10[GradeSection],  tblPM09[GradeSection],0),1),INDEX(tblPA1[Girl1 Total],MATCH(tblPM10[GradeSection],tblPA1[GradeSection],0),1))</f>
        <v>27</v>
      </c>
      <c r="K27" s="533"/>
      <c r="L27" s="534"/>
      <c r="M27" s="280"/>
    </row>
    <row r="28" spans="1:13" x14ac:dyDescent="0.3">
      <c r="B28" s="272"/>
      <c r="C28" s="324">
        <v>11</v>
      </c>
      <c r="D28" s="285" t="s">
        <v>7905</v>
      </c>
      <c r="E28" s="282" t="s">
        <v>6063</v>
      </c>
      <c r="F28" s="325" t="s">
        <v>6216</v>
      </c>
      <c r="G28" s="286" t="s">
        <v>118</v>
      </c>
      <c r="H28" s="275" t="s">
        <v>6207</v>
      </c>
      <c r="I28" s="533">
        <v>24</v>
      </c>
      <c r="J28" s="533">
        <f>IFERROR(INDEX(tblPM09[Girl1 Enrolled],MATCH(tblPM10[GradeSection],  tblPM09[GradeSection],0),1),INDEX(tblPA1[Girl1 Total],MATCH(tblPM10[GradeSection],tblPA1[GradeSection],0),1))</f>
        <v>34</v>
      </c>
      <c r="K28" s="533"/>
      <c r="L28" s="534"/>
      <c r="M28" s="280"/>
    </row>
    <row r="29" spans="1:13" x14ac:dyDescent="0.3">
      <c r="B29" s="272"/>
      <c r="C29" s="324">
        <v>12</v>
      </c>
      <c r="D29" s="285" t="s">
        <v>6272</v>
      </c>
      <c r="E29" s="282" t="s">
        <v>6063</v>
      </c>
      <c r="F29" s="325" t="s">
        <v>6216</v>
      </c>
      <c r="G29" s="286" t="s">
        <v>6030</v>
      </c>
      <c r="H29" s="275" t="s">
        <v>6208</v>
      </c>
      <c r="I29" s="533">
        <f>IFERROR(INDEX(tblPM09[Boy1 Enrolled],MATCH(tblPM10[GradeSection],  tblPM09[GradeSection],0),1),INDEX(tblPA1[Boy1 Total],MATCH(tblPM10[GradeSection],tblPA1[GradeSection],0),1))</f>
        <v>25</v>
      </c>
      <c r="J29" s="533">
        <v>28</v>
      </c>
      <c r="K29" s="533"/>
      <c r="L29" s="534"/>
      <c r="M29" s="280"/>
    </row>
    <row r="30" spans="1:13" x14ac:dyDescent="0.3">
      <c r="B30" s="272"/>
      <c r="C30" s="324">
        <v>13</v>
      </c>
      <c r="D30" s="285" t="s">
        <v>6162</v>
      </c>
      <c r="E30" s="282" t="s">
        <v>6063</v>
      </c>
      <c r="F30" s="325" t="s">
        <v>6216</v>
      </c>
      <c r="G30" s="286" t="s">
        <v>6031</v>
      </c>
      <c r="H30" s="275" t="s">
        <v>6209</v>
      </c>
      <c r="I30" s="533">
        <v>21</v>
      </c>
      <c r="J30" s="533">
        <f>IFERROR(INDEX(tblPM09[Girl1 Enrolled],MATCH(tblPM10[GradeSection],  tblPM09[GradeSection],0),1),INDEX(tblPA1[Girl1 Total],MATCH(tblPM10[GradeSection],tblPA1[GradeSection],0),1))</f>
        <v>31</v>
      </c>
      <c r="K30" s="533"/>
      <c r="L30" s="534"/>
      <c r="M30" s="280"/>
    </row>
    <row r="31" spans="1:13" x14ac:dyDescent="0.3">
      <c r="B31" s="272"/>
      <c r="C31" s="324">
        <v>14</v>
      </c>
      <c r="D31" s="285" t="s">
        <v>7906</v>
      </c>
      <c r="E31" s="282" t="s">
        <v>6064</v>
      </c>
      <c r="F31" s="325" t="s">
        <v>4234</v>
      </c>
      <c r="G31" s="286" t="s">
        <v>118</v>
      </c>
      <c r="H31" s="275" t="s">
        <v>6207</v>
      </c>
      <c r="I31" s="533">
        <f>IFERROR(INDEX(tblPM09[Boy1 Enrolled],MATCH(tblPM10[GradeSection],  tblPM09[GradeSection],0),1),INDEX(tblPA1[Boy1 Total],MATCH(tblPM10[GradeSection],tblPA1[GradeSection],0),1))</f>
        <v>22</v>
      </c>
      <c r="J31" s="533">
        <f>IFERROR(INDEX(tblPM09[Girl1 Enrolled],MATCH(tblPM10[GradeSection],  tblPM09[GradeSection],0),1),INDEX(tblPA1[Girl1 Total],MATCH(tblPM10[GradeSection],tblPA1[GradeSection],0),1))</f>
        <v>36</v>
      </c>
      <c r="K31" s="533"/>
      <c r="L31" s="534"/>
      <c r="M31" s="280"/>
    </row>
    <row r="32" spans="1:13" x14ac:dyDescent="0.3">
      <c r="B32" s="272"/>
      <c r="C32" s="324">
        <v>15</v>
      </c>
      <c r="D32" s="285" t="s">
        <v>6175</v>
      </c>
      <c r="E32" s="282" t="s">
        <v>6064</v>
      </c>
      <c r="F32" s="325" t="s">
        <v>4234</v>
      </c>
      <c r="G32" s="286" t="s">
        <v>6030</v>
      </c>
      <c r="H32" s="275" t="s">
        <v>6208</v>
      </c>
      <c r="I32" s="533">
        <v>14</v>
      </c>
      <c r="J32" s="533">
        <v>35</v>
      </c>
      <c r="K32" s="533"/>
      <c r="L32" s="534"/>
      <c r="M32" s="280"/>
    </row>
    <row r="33" spans="2:13" x14ac:dyDescent="0.3">
      <c r="B33" s="272"/>
      <c r="C33" s="324">
        <v>16</v>
      </c>
      <c r="D33" s="285" t="s">
        <v>7907</v>
      </c>
      <c r="E33" s="282" t="s">
        <v>6064</v>
      </c>
      <c r="F33" s="325" t="s">
        <v>4234</v>
      </c>
      <c r="G33" s="286" t="s">
        <v>6031</v>
      </c>
      <c r="H33" s="275" t="s">
        <v>6209</v>
      </c>
      <c r="I33" s="533">
        <v>15</v>
      </c>
      <c r="J33" s="533">
        <v>28</v>
      </c>
      <c r="K33" s="533"/>
      <c r="L33" s="534"/>
      <c r="M33" s="280"/>
    </row>
    <row r="34" spans="2:13" x14ac:dyDescent="0.3">
      <c r="B34" s="272"/>
      <c r="C34" s="324">
        <v>17</v>
      </c>
      <c r="D34" s="285" t="s">
        <v>7908</v>
      </c>
      <c r="E34" s="282" t="s">
        <v>6064</v>
      </c>
      <c r="F34" s="325" t="s">
        <v>4234</v>
      </c>
      <c r="G34" s="286" t="s">
        <v>6032</v>
      </c>
      <c r="H34" s="275" t="s">
        <v>6210</v>
      </c>
      <c r="I34" s="533">
        <f>IFERROR(INDEX(tblPM09[Boy1 Enrolled],MATCH(tblPM10[GradeSection],  tblPM09[GradeSection],0),1),INDEX(tblPA1[Boy1 Total],MATCH(tblPM10[GradeSection],tblPA1[GradeSection],0),1))</f>
        <v>11</v>
      </c>
      <c r="J34" s="533">
        <f>IFERROR(INDEX(tblPM09[Girl1 Enrolled],MATCH(tblPM10[GradeSection],  tblPM09[GradeSection],0),1),INDEX(tblPA1[Girl1 Total],MATCH(tblPM10[GradeSection],tblPA1[GradeSection],0),1))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6">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s>
  <conditionalFormatting sqref="E18:H34">
    <cfRule type="expression" dxfId="405" priority="3" stopIfTrue="1">
      <formula>IF(AND(NOT($D18=""),COUNTIF(GradeSection,$D18)&gt;1),TRUE,FALSE)</formula>
    </cfRule>
  </conditionalFormatting>
  <conditionalFormatting sqref="I18:J34">
    <cfRule type="cellIs" dxfId="404" priority="1" stopIfTrue="1" operator="lessThan">
      <formula>K18</formula>
    </cfRule>
  </conditionalFormatting>
  <conditionalFormatting sqref="A1:XFD1048576">
    <cfRule type="expression" dxfId="403"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49153" r:id="rId4" name="cmdPM_Oct">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49153" r:id="rId4" name="cmdPM_Oct"/>
      </mc:Fallback>
    </mc:AlternateContent>
    <mc:AlternateContent xmlns:mc="http://schemas.openxmlformats.org/markup-compatibility/2006">
      <mc:Choice Requires="x14">
        <control shapeId="49154" r:id="rId6" name="cbo313OctFormSignPost">
          <controlPr defaultSize="0" autoLine="0" linkedCell="FormPost_313_Oct"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49154" r:id="rId6" name="cbo313OctFormSignPost"/>
      </mc:Fallback>
    </mc:AlternateContent>
    <mc:AlternateContent xmlns:mc="http://schemas.openxmlformats.org/markup-compatibility/2006">
      <mc:Choice Requires="x14">
        <control shapeId="49155" r:id="rId8" name="cmdPM_Oct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49155" r:id="rId8" name="cmdPM_Oct_ClearForm"/>
      </mc:Fallback>
    </mc:AlternateContent>
  </controls>
  <tableParts count="1">
    <tablePart r:id="rId10"/>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F5"/>
  <sheetViews>
    <sheetView showGridLines="0" showRowColHeaders="0" workbookViewId="0">
      <selection activeCell="C2" sqref="C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6501</v>
      </c>
      <c r="B1" s="1" t="s">
        <v>5930</v>
      </c>
      <c r="C1" s="1" t="s">
        <v>6003</v>
      </c>
    </row>
    <row r="2" spans="1:6" x14ac:dyDescent="0.25">
      <c r="A2" t="str">
        <f>"313"  &amp; C2 &amp; AcademicYear_ID&amp; "" &amp; TSIndex_SchoolID</f>
        <v>313102014180018001</v>
      </c>
      <c r="B2" t="str">
        <f>CLEAN(SchoolAY_Info_ID)</f>
        <v>30201411008018001</v>
      </c>
      <c r="C2" s="165" t="s">
        <v>6216</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1:I20"/>
  <sheetViews>
    <sheetView showGridLines="0" showRowColHeaders="0" workbookViewId="0">
      <selection activeCell="C2" sqref="C2"/>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6632</v>
      </c>
      <c r="C1" s="1" t="s">
        <v>6500</v>
      </c>
      <c r="D1" s="1" t="s">
        <v>6103</v>
      </c>
      <c r="E1" s="1" t="s">
        <v>6462</v>
      </c>
      <c r="F1" s="1" t="s">
        <v>6484</v>
      </c>
      <c r="G1" s="1" t="s">
        <v>6485</v>
      </c>
      <c r="H1" s="1" t="s">
        <v>6486</v>
      </c>
      <c r="I1" s="1" t="s">
        <v>6487</v>
      </c>
    </row>
    <row r="2" spans="1:9" x14ac:dyDescent="0.25">
      <c r="A2">
        <v>1</v>
      </c>
      <c r="B2" t="str">
        <f>C2&amp;D2&amp;E2</f>
        <v>3131020141800180010602</v>
      </c>
      <c r="C2" t="str">
        <f t="shared" ref="C2:C13" si="0">PM10_ID</f>
        <v>313102014180018001</v>
      </c>
      <c r="D2" s="65" t="str">
        <f>PM_Oct!F18</f>
        <v>06</v>
      </c>
      <c r="E2" t="str">
        <f>PM_Oct!H18</f>
        <v>02</v>
      </c>
      <c r="F2" s="311">
        <f>PM_Oct!I18</f>
        <v>30</v>
      </c>
      <c r="G2" s="311">
        <f>PM_Oct!J18</f>
        <v>34</v>
      </c>
      <c r="H2" s="311">
        <f>PM_Oct!K18</f>
        <v>0</v>
      </c>
      <c r="I2" s="311">
        <f>PM_Oct!L18</f>
        <v>0</v>
      </c>
    </row>
    <row r="3" spans="1:9" x14ac:dyDescent="0.25">
      <c r="A3">
        <v>2</v>
      </c>
      <c r="B3" t="str">
        <f t="shared" ref="B3:B13" si="1">C3&amp;D3&amp;E3</f>
        <v>31310201418001800100</v>
      </c>
      <c r="C3" t="str">
        <f t="shared" si="0"/>
        <v>313102014180018001</v>
      </c>
      <c r="D3" s="65">
        <f>PM_Oct!F35</f>
        <v>0</v>
      </c>
      <c r="E3">
        <f>PM_Oct!H35</f>
        <v>0</v>
      </c>
      <c r="F3" s="311">
        <f>PM_Oct!I35</f>
        <v>0</v>
      </c>
      <c r="G3" s="311">
        <f>PM_Oct!J35</f>
        <v>0</v>
      </c>
      <c r="H3" s="311">
        <f>PM_Oct!K35</f>
        <v>0</v>
      </c>
      <c r="I3" s="311">
        <f>PM_Oct!L35</f>
        <v>0</v>
      </c>
    </row>
    <row r="4" spans="1:9" x14ac:dyDescent="0.25">
      <c r="A4">
        <v>3</v>
      </c>
      <c r="B4" t="str">
        <f t="shared" si="1"/>
        <v>31310201418001800100</v>
      </c>
      <c r="C4" t="str">
        <f t="shared" si="0"/>
        <v>313102014180018001</v>
      </c>
      <c r="D4" s="65">
        <f>PM_Oct!F36</f>
        <v>0</v>
      </c>
      <c r="E4">
        <f>PM_Oct!H36</f>
        <v>0</v>
      </c>
      <c r="F4" s="311">
        <f>PM_Oct!I36</f>
        <v>0</v>
      </c>
      <c r="G4" s="311">
        <f>PM_Oct!J36</f>
        <v>0</v>
      </c>
      <c r="H4" s="311">
        <f>PM_Oct!K36</f>
        <v>0</v>
      </c>
      <c r="I4" s="311">
        <f>PM_Oct!L36</f>
        <v>0</v>
      </c>
    </row>
    <row r="5" spans="1:9" x14ac:dyDescent="0.25">
      <c r="A5">
        <v>4</v>
      </c>
      <c r="B5" t="str">
        <f t="shared" si="1"/>
        <v>31310201418001800100</v>
      </c>
      <c r="C5" t="str">
        <f t="shared" si="0"/>
        <v>313102014180018001</v>
      </c>
      <c r="D5" s="65">
        <f>PM_Oct!F37</f>
        <v>0</v>
      </c>
      <c r="E5">
        <f>PM_Oct!H37</f>
        <v>0</v>
      </c>
      <c r="F5" s="311">
        <f>PM_Oct!I37</f>
        <v>0</v>
      </c>
      <c r="G5" s="311">
        <f>PM_Oct!J37</f>
        <v>0</v>
      </c>
      <c r="H5" s="311">
        <f>PM_Oct!K37</f>
        <v>0</v>
      </c>
      <c r="I5" s="311">
        <f>PM_Oct!L37</f>
        <v>0</v>
      </c>
    </row>
    <row r="6" spans="1:9" x14ac:dyDescent="0.25">
      <c r="A6">
        <v>5</v>
      </c>
      <c r="B6" t="str">
        <f t="shared" si="1"/>
        <v>31310201418001800100</v>
      </c>
      <c r="C6" t="str">
        <f t="shared" si="0"/>
        <v>313102014180018001</v>
      </c>
      <c r="D6" s="65">
        <f>PM_Oct!F38</f>
        <v>0</v>
      </c>
      <c r="E6">
        <f>PM_Oct!H38</f>
        <v>0</v>
      </c>
      <c r="F6" s="311">
        <f>PM_Oct!I38</f>
        <v>0</v>
      </c>
      <c r="G6" s="311">
        <f>PM_Oct!J38</f>
        <v>0</v>
      </c>
      <c r="H6" s="311">
        <f>PM_Oct!K38</f>
        <v>0</v>
      </c>
      <c r="I6" s="311">
        <f>PM_Oct!L38</f>
        <v>0</v>
      </c>
    </row>
    <row r="7" spans="1:9" x14ac:dyDescent="0.25">
      <c r="A7">
        <v>6</v>
      </c>
      <c r="B7" t="str">
        <f t="shared" si="1"/>
        <v>31310201418001800100</v>
      </c>
      <c r="C7" t="str">
        <f t="shared" si="0"/>
        <v>313102014180018001</v>
      </c>
      <c r="D7" s="65">
        <f>PM_Oct!F39</f>
        <v>0</v>
      </c>
      <c r="E7">
        <f>PM_Oct!H39</f>
        <v>0</v>
      </c>
      <c r="F7" s="311">
        <f>PM_Oct!I39</f>
        <v>0</v>
      </c>
      <c r="G7" s="311">
        <f>PM_Oct!J39</f>
        <v>0</v>
      </c>
      <c r="H7" s="311">
        <f>PM_Oct!K39</f>
        <v>0</v>
      </c>
      <c r="I7" s="311">
        <f>PM_Oct!L39</f>
        <v>0</v>
      </c>
    </row>
    <row r="8" spans="1:9" x14ac:dyDescent="0.25">
      <c r="A8">
        <v>7</v>
      </c>
      <c r="B8" t="str">
        <f t="shared" si="1"/>
        <v>31310201418001800100</v>
      </c>
      <c r="C8" t="str">
        <f t="shared" si="0"/>
        <v>313102014180018001</v>
      </c>
      <c r="D8" s="65">
        <f>PM_Oct!F40</f>
        <v>0</v>
      </c>
      <c r="E8">
        <f>PM_Oct!H40</f>
        <v>0</v>
      </c>
      <c r="F8" s="311">
        <f>PM_Oct!I40</f>
        <v>0</v>
      </c>
      <c r="G8" s="311">
        <f>PM_Oct!J40</f>
        <v>0</v>
      </c>
      <c r="H8" s="311">
        <f>PM_Oct!K40</f>
        <v>0</v>
      </c>
      <c r="I8" s="311">
        <f>PM_Oct!L40</f>
        <v>0</v>
      </c>
    </row>
    <row r="9" spans="1:9" x14ac:dyDescent="0.25">
      <c r="A9">
        <v>8</v>
      </c>
      <c r="B9" t="str">
        <f t="shared" si="1"/>
        <v>31310201418001800100</v>
      </c>
      <c r="C9" t="str">
        <f t="shared" si="0"/>
        <v>313102014180018001</v>
      </c>
      <c r="D9" s="65">
        <f>PM_Oct!F41</f>
        <v>0</v>
      </c>
      <c r="E9">
        <f>PM_Oct!H41</f>
        <v>0</v>
      </c>
      <c r="F9" s="311">
        <f>PM_Oct!I41</f>
        <v>0</v>
      </c>
      <c r="G9" s="311">
        <f>PM_Oct!J41</f>
        <v>0</v>
      </c>
      <c r="H9" s="311">
        <f>PM_Oct!K41</f>
        <v>0</v>
      </c>
      <c r="I9" s="311">
        <f>PM_Oct!L41</f>
        <v>0</v>
      </c>
    </row>
    <row r="10" spans="1:9" x14ac:dyDescent="0.25">
      <c r="A10">
        <v>9</v>
      </c>
      <c r="B10" t="str">
        <f t="shared" si="1"/>
        <v>31310201418001800100</v>
      </c>
      <c r="C10" t="str">
        <f t="shared" si="0"/>
        <v>313102014180018001</v>
      </c>
      <c r="D10" s="65">
        <f>PM_Oct!F42</f>
        <v>0</v>
      </c>
      <c r="E10">
        <f>PM_Oct!H42</f>
        <v>0</v>
      </c>
      <c r="F10" s="311">
        <f>PM_Oct!I42</f>
        <v>0</v>
      </c>
      <c r="G10" s="311">
        <f>PM_Oct!J42</f>
        <v>0</v>
      </c>
      <c r="H10" s="311">
        <f>PM_Oct!K42</f>
        <v>0</v>
      </c>
      <c r="I10" s="311">
        <f>PM_Oct!L42</f>
        <v>0</v>
      </c>
    </row>
    <row r="11" spans="1:9" x14ac:dyDescent="0.25">
      <c r="A11">
        <v>10</v>
      </c>
      <c r="B11" t="str">
        <f t="shared" si="1"/>
        <v>31310201418001800100</v>
      </c>
      <c r="C11" t="str">
        <f t="shared" si="0"/>
        <v>313102014180018001</v>
      </c>
      <c r="D11" s="65">
        <f>PM_Oct!F43</f>
        <v>0</v>
      </c>
      <c r="E11">
        <f>PM_Oct!H43</f>
        <v>0</v>
      </c>
      <c r="F11" s="311">
        <f>PM_Oct!I43</f>
        <v>0</v>
      </c>
      <c r="G11" s="311">
        <f>PM_Oct!J43</f>
        <v>0</v>
      </c>
      <c r="H11" s="311">
        <f>PM_Oct!K43</f>
        <v>0</v>
      </c>
      <c r="I11" s="311">
        <f>PM_Oct!L43</f>
        <v>0</v>
      </c>
    </row>
    <row r="12" spans="1:9" x14ac:dyDescent="0.25">
      <c r="A12">
        <v>11</v>
      </c>
      <c r="B12" t="str">
        <f t="shared" si="1"/>
        <v>31310201418001800100</v>
      </c>
      <c r="C12" t="str">
        <f t="shared" si="0"/>
        <v>313102014180018001</v>
      </c>
      <c r="D12" s="65">
        <f>PM_Oct!F44</f>
        <v>0</v>
      </c>
      <c r="E12">
        <f>PM_Oct!H44</f>
        <v>0</v>
      </c>
      <c r="F12" s="311">
        <f>PM_Oct!I44</f>
        <v>0</v>
      </c>
      <c r="G12" s="311">
        <f>PM_Oct!J44</f>
        <v>0</v>
      </c>
      <c r="H12" s="311">
        <f>PM_Oct!K44</f>
        <v>0</v>
      </c>
      <c r="I12" s="311">
        <f>PM_Oct!L44</f>
        <v>0</v>
      </c>
    </row>
    <row r="13" spans="1:9" x14ac:dyDescent="0.25">
      <c r="A13">
        <v>12</v>
      </c>
      <c r="B13" t="str">
        <f t="shared" si="1"/>
        <v>31310201418001800100</v>
      </c>
      <c r="C13" t="str">
        <f t="shared" si="0"/>
        <v>313102014180018001</v>
      </c>
      <c r="D13" s="65">
        <f>PM_Oct!F45</f>
        <v>0</v>
      </c>
      <c r="E13">
        <f>PM_Oct!H45</f>
        <v>0</v>
      </c>
      <c r="F13" s="311">
        <f>PM_Oct!I45</f>
        <v>0</v>
      </c>
      <c r="G13" s="311">
        <f>PM_Oct!J45</f>
        <v>0</v>
      </c>
      <c r="H13" s="311">
        <f>PM_Oct!K45</f>
        <v>0</v>
      </c>
      <c r="I13" s="311">
        <f>PM_Oct!L45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1:F5"/>
  <sheetViews>
    <sheetView showGridLines="0" showRowColHeaders="0" workbookViewId="0">
      <selection activeCell="C2" sqref="C2"/>
    </sheetView>
  </sheetViews>
  <sheetFormatPr defaultRowHeight="15" x14ac:dyDescent="0.25"/>
  <cols>
    <col min="1" max="1" width="18.28515625" bestFit="1" customWidth="1"/>
    <col min="2" max="2" width="21.85546875" bestFit="1" customWidth="1"/>
    <col min="3" max="3" width="14" bestFit="1" customWidth="1"/>
    <col min="4" max="4" width="19.42578125" bestFit="1" customWidth="1"/>
  </cols>
  <sheetData>
    <row r="1" spans="1:6" s="2" customFormat="1" x14ac:dyDescent="0.25">
      <c r="A1" s="1" t="s">
        <v>6502</v>
      </c>
      <c r="B1" s="1" t="s">
        <v>6503</v>
      </c>
      <c r="C1" s="1" t="s">
        <v>6504</v>
      </c>
      <c r="D1" s="44" t="s">
        <v>6505</v>
      </c>
    </row>
    <row r="2" spans="1:6" ht="16.5" x14ac:dyDescent="0.25">
      <c r="A2" t="str">
        <f>PM10_ID</f>
        <v>313102014180018001</v>
      </c>
      <c r="B2" s="45" t="str">
        <f>PM_Oct!P7</f>
        <v>ငွေဝင်း</v>
      </c>
      <c r="C2" s="46">
        <f>PM_Oct!FormPost_313_Oct</f>
        <v>7</v>
      </c>
      <c r="D2" s="92">
        <f>PM_Oct!FormDate_313_Oct</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5">
    <tabColor rgb="FF00B050"/>
  </sheetPr>
  <dimension ref="A1:P80"/>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c r="O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6858</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318" t="s">
        <v>5997</v>
      </c>
      <c r="L7" s="253" t="str">
        <f>INDEX(Month_List,MATCH($K$7,Month_Name,0),1)</f>
        <v>11</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f>FormPost_31</f>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273"/>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f>IFERROR(INDEX(tblPM10[Boy1 Enrolled],MATCH(tblPM11[GradeSection],  tblPM10[GradeSection],0),1),INDEX(tblPA1[Boy1 Total],MATCH(tblPM11[GradeSection],tblPA1[GradeSection],0),1))</f>
        <v>30</v>
      </c>
      <c r="J18" s="618">
        <f>IFERROR(INDEX(tblPM10[Girl1 Enrolled],MATCH(tblPM11[GradeSection],  tblPM10[GradeSection],0),1),INDEX(tblPA1[Girl1 Total],MATCH(tblPM11[GradeSection],tblPA1[GradeSection],0),1))</f>
        <v>34</v>
      </c>
      <c r="K18" s="533">
        <v>0</v>
      </c>
      <c r="L18" s="534">
        <v>0</v>
      </c>
      <c r="M18" s="280"/>
    </row>
    <row r="19" spans="1:13" ht="15" x14ac:dyDescent="0.3">
      <c r="B19" s="272"/>
      <c r="C19" s="324">
        <v>2</v>
      </c>
      <c r="D19" s="285" t="s">
        <v>6265</v>
      </c>
      <c r="E19" s="282" t="s">
        <v>6059</v>
      </c>
      <c r="F19" s="325" t="s">
        <v>6211</v>
      </c>
      <c r="G19" s="286" t="s">
        <v>6030</v>
      </c>
      <c r="H19" s="275" t="s">
        <v>6208</v>
      </c>
      <c r="I19" s="618">
        <v>26</v>
      </c>
      <c r="J19" s="618">
        <f>IFERROR(INDEX(tblPM10[Girl1 Enrolled],MATCH(tblPM11[GradeSection],  tblPM10[GradeSection],0),1),INDEX(tblPA1[Girl1 Total],MATCH(tblPM11[GradeSection],tblPA1[GradeSection],0),1))</f>
        <v>36</v>
      </c>
      <c r="K19" s="533"/>
      <c r="L19" s="533"/>
      <c r="M19" s="280"/>
    </row>
    <row r="20" spans="1:13" x14ac:dyDescent="0.3">
      <c r="B20" s="272"/>
      <c r="C20" s="324">
        <v>3</v>
      </c>
      <c r="D20" s="285" t="s">
        <v>7764</v>
      </c>
      <c r="E20" s="282" t="s">
        <v>6059</v>
      </c>
      <c r="F20" s="325" t="s">
        <v>6211</v>
      </c>
      <c r="G20" s="286" t="s">
        <v>6031</v>
      </c>
      <c r="H20" s="275" t="s">
        <v>6209</v>
      </c>
      <c r="I20" s="533">
        <f>IFERROR(INDEX(tblPM10[Boy1 Enrolled],MATCH(tblPM11[GradeSection],  tblPM10[GradeSection],0),1),INDEX(tblPA1[Boy1 Total],MATCH(tblPM11[GradeSection],tblPA1[GradeSection],0),1))</f>
        <v>28</v>
      </c>
      <c r="J20" s="533">
        <v>30</v>
      </c>
      <c r="K20" s="533"/>
      <c r="L20" s="534"/>
      <c r="M20" s="280"/>
    </row>
    <row r="21" spans="1:13" x14ac:dyDescent="0.3">
      <c r="B21" s="272"/>
      <c r="C21" s="324">
        <v>4</v>
      </c>
      <c r="D21" s="285" t="s">
        <v>6133</v>
      </c>
      <c r="E21" s="282" t="s">
        <v>6060</v>
      </c>
      <c r="F21" s="325" t="s">
        <v>6212</v>
      </c>
      <c r="G21" s="286" t="s">
        <v>118</v>
      </c>
      <c r="H21" s="275" t="s">
        <v>6207</v>
      </c>
      <c r="I21" s="533">
        <v>35</v>
      </c>
      <c r="J21" s="533">
        <f>IFERROR(INDEX(tblPM10[Girl1 Enrolled],MATCH(tblPM11[GradeSection],  tblPM10[GradeSection],0),1),INDEX(tblPA1[Girl1 Total],MATCH(tblPM11[GradeSection],tblPA1[GradeSection],0),1))</f>
        <v>47</v>
      </c>
      <c r="K21" s="533"/>
      <c r="L21" s="534"/>
      <c r="M21" s="280"/>
    </row>
    <row r="22" spans="1:13" x14ac:dyDescent="0.3">
      <c r="B22" s="272"/>
      <c r="C22" s="324">
        <v>5</v>
      </c>
      <c r="D22" s="285" t="s">
        <v>6134</v>
      </c>
      <c r="E22" s="282" t="s">
        <v>6060</v>
      </c>
      <c r="F22" s="325" t="s">
        <v>6212</v>
      </c>
      <c r="G22" s="286" t="s">
        <v>6030</v>
      </c>
      <c r="H22" s="275" t="s">
        <v>6208</v>
      </c>
      <c r="I22" s="533">
        <f>IFERROR(INDEX(tblPM10[Boy1 Enrolled],MATCH(tblPM11[GradeSection],  tblPM10[GradeSection],0),1),INDEX(tblPA1[Boy1 Total],MATCH(tblPM11[GradeSection],tblPA1[GradeSection],0),1))</f>
        <v>42</v>
      </c>
      <c r="J22" s="533">
        <f>IFERROR(INDEX(tblPM10[Girl1 Enrolled],MATCH(tblPM11[GradeSection],  tblPM10[GradeSection],0),1),INDEX(tblPA1[Girl1 Total],MATCH(tblPM11[GradeSection],tblPA1[GradeSection],0),1))</f>
        <v>39</v>
      </c>
      <c r="K22" s="533"/>
      <c r="L22" s="534"/>
      <c r="M22" s="280"/>
    </row>
    <row r="23" spans="1:13" x14ac:dyDescent="0.3">
      <c r="B23" s="272"/>
      <c r="C23" s="324">
        <v>6</v>
      </c>
      <c r="D23" s="285" t="s">
        <v>6142</v>
      </c>
      <c r="E23" s="282" t="s">
        <v>6061</v>
      </c>
      <c r="F23" s="325" t="s">
        <v>6213</v>
      </c>
      <c r="G23" s="286" t="s">
        <v>118</v>
      </c>
      <c r="H23" s="275" t="s">
        <v>6207</v>
      </c>
      <c r="I23" s="533">
        <v>32</v>
      </c>
      <c r="J23" s="533">
        <f>IFERROR(INDEX(tblPM10[Girl1 Enrolled],MATCH(tblPM11[GradeSection],  tblPM10[GradeSection],0),1),INDEX(tblPA1[Girl1 Total],MATCH(tblPM11[GradeSection],tblPA1[GradeSection],0),1))</f>
        <v>37</v>
      </c>
      <c r="K23" s="533"/>
      <c r="L23" s="534"/>
      <c r="M23" s="280"/>
    </row>
    <row r="24" spans="1:13" x14ac:dyDescent="0.3">
      <c r="B24" s="272"/>
      <c r="C24" s="324">
        <v>7</v>
      </c>
      <c r="D24" s="285" t="s">
        <v>6143</v>
      </c>
      <c r="E24" s="282" t="s">
        <v>6061</v>
      </c>
      <c r="F24" s="325" t="s">
        <v>6213</v>
      </c>
      <c r="G24" s="286" t="s">
        <v>6030</v>
      </c>
      <c r="H24" s="275" t="s">
        <v>6208</v>
      </c>
      <c r="I24" s="533">
        <v>31</v>
      </c>
      <c r="J24" s="533">
        <f>IFERROR(INDEX(tblPM10[Girl1 Enrolled],MATCH(tblPM11[GradeSection],  tblPM10[GradeSection],0),1),INDEX(tblPA1[Girl1 Total],MATCH(tblPM11[GradeSection],tblPA1[GradeSection],0),1))</f>
        <v>35</v>
      </c>
      <c r="K24" s="533"/>
      <c r="L24" s="534"/>
      <c r="M24" s="280"/>
    </row>
    <row r="25" spans="1:13" x14ac:dyDescent="0.3">
      <c r="B25" s="272"/>
      <c r="C25" s="324">
        <v>8</v>
      </c>
      <c r="D25" s="285" t="s">
        <v>7904</v>
      </c>
      <c r="E25" s="282" t="s">
        <v>6062</v>
      </c>
      <c r="F25" s="325" t="s">
        <v>6214</v>
      </c>
      <c r="G25" s="286" t="s">
        <v>118</v>
      </c>
      <c r="H25" s="275" t="s">
        <v>6207</v>
      </c>
      <c r="I25" s="533">
        <v>26</v>
      </c>
      <c r="J25" s="533">
        <f>IFERROR(INDEX(tblPM10[Girl1 Enrolled],MATCH(tblPM11[GradeSection],  tblPM10[GradeSection],0),1),INDEX(tblPA1[Girl1 Total],MATCH(tblPM11[GradeSection],tblPA1[GradeSection],0),1))</f>
        <v>29</v>
      </c>
      <c r="K25" s="533"/>
      <c r="L25" s="534"/>
      <c r="M25" s="280"/>
    </row>
    <row r="26" spans="1:13" x14ac:dyDescent="0.3">
      <c r="B26" s="272"/>
      <c r="C26" s="324">
        <v>9</v>
      </c>
      <c r="D26" s="285" t="s">
        <v>6371</v>
      </c>
      <c r="E26" s="282" t="s">
        <v>6062</v>
      </c>
      <c r="F26" s="325" t="s">
        <v>6214</v>
      </c>
      <c r="G26" s="286" t="s">
        <v>6030</v>
      </c>
      <c r="H26" s="275" t="s">
        <v>6208</v>
      </c>
      <c r="I26" s="533">
        <v>24</v>
      </c>
      <c r="J26" s="533">
        <f>IFERROR(INDEX(tblPM10[Girl1 Enrolled],MATCH(tblPM11[GradeSection],  tblPM10[GradeSection],0),1),INDEX(tblPA1[Girl1 Total],MATCH(tblPM11[GradeSection],tblPA1[GradeSection],0),1))</f>
        <v>31</v>
      </c>
      <c r="K26" s="533"/>
      <c r="L26" s="534"/>
      <c r="M26" s="280"/>
    </row>
    <row r="27" spans="1:13" x14ac:dyDescent="0.3">
      <c r="B27" s="272"/>
      <c r="C27" s="324">
        <v>10</v>
      </c>
      <c r="D27" s="285" t="s">
        <v>6151</v>
      </c>
      <c r="E27" s="282" t="s">
        <v>6062</v>
      </c>
      <c r="F27" s="325" t="s">
        <v>6214</v>
      </c>
      <c r="G27" s="286" t="s">
        <v>6031</v>
      </c>
      <c r="H27" s="275" t="s">
        <v>6209</v>
      </c>
      <c r="I27" s="533">
        <f>IFERROR(INDEX(tblPM10[Boy1 Enrolled],MATCH(tblPM11[GradeSection],  tblPM10[GradeSection],0),1),INDEX(tblPA1[Boy1 Total],MATCH(tblPM11[GradeSection],tblPA1[GradeSection],0),1))</f>
        <v>31</v>
      </c>
      <c r="J27" s="533">
        <f>IFERROR(INDEX(tblPM10[Girl1 Enrolled],MATCH(tblPM11[GradeSection],  tblPM10[GradeSection],0),1),INDEX(tblPA1[Girl1 Total],MATCH(tblPM11[GradeSection],tblPA1[GradeSection],0),1))</f>
        <v>27</v>
      </c>
      <c r="K27" s="533"/>
      <c r="L27" s="534"/>
      <c r="M27" s="280"/>
    </row>
    <row r="28" spans="1:13" x14ac:dyDescent="0.3">
      <c r="B28" s="272"/>
      <c r="C28" s="324">
        <v>11</v>
      </c>
      <c r="D28" s="285" t="s">
        <v>7905</v>
      </c>
      <c r="E28" s="282" t="s">
        <v>6063</v>
      </c>
      <c r="F28" s="325" t="s">
        <v>6216</v>
      </c>
      <c r="G28" s="286" t="s">
        <v>118</v>
      </c>
      <c r="H28" s="275" t="s">
        <v>6207</v>
      </c>
      <c r="I28" s="533">
        <f>IFERROR(INDEX(tblPM10[Boy1 Enrolled],MATCH(tblPM11[GradeSection],  tblPM10[GradeSection],0),1),INDEX(tblPA1[Boy1 Total],MATCH(tblPM11[GradeSection],tblPA1[GradeSection],0),1))</f>
        <v>24</v>
      </c>
      <c r="J28" s="533">
        <f>IFERROR(INDEX(tblPM10[Girl1 Enrolled],MATCH(tblPM11[GradeSection],  tblPM10[GradeSection],0),1),INDEX(tblPA1[Girl1 Total],MATCH(tblPM11[GradeSection],tblPA1[GradeSection],0),1))</f>
        <v>34</v>
      </c>
      <c r="K28" s="533"/>
      <c r="L28" s="534"/>
      <c r="M28" s="280"/>
    </row>
    <row r="29" spans="1:13" x14ac:dyDescent="0.3">
      <c r="B29" s="272"/>
      <c r="C29" s="324">
        <v>12</v>
      </c>
      <c r="D29" s="285" t="s">
        <v>6272</v>
      </c>
      <c r="E29" s="282" t="s">
        <v>6063</v>
      </c>
      <c r="F29" s="325" t="s">
        <v>6216</v>
      </c>
      <c r="G29" s="286" t="s">
        <v>6030</v>
      </c>
      <c r="H29" s="275" t="s">
        <v>6208</v>
      </c>
      <c r="I29" s="533">
        <f>IFERROR(INDEX(tblPM10[Boy1 Enrolled],MATCH(tblPM11[GradeSection],  tblPM10[GradeSection],0),1),INDEX(tblPA1[Boy1 Total],MATCH(tblPM11[GradeSection],tblPA1[GradeSection],0),1))</f>
        <v>25</v>
      </c>
      <c r="J29" s="533">
        <f>IFERROR(INDEX(tblPM10[Girl1 Enrolled],MATCH(tblPM11[GradeSection],  tblPM10[GradeSection],0),1),INDEX(tblPA1[Girl1 Total],MATCH(tblPM11[GradeSection],tblPA1[GradeSection],0),1))</f>
        <v>28</v>
      </c>
      <c r="K29" s="533"/>
      <c r="L29" s="534"/>
      <c r="M29" s="280"/>
    </row>
    <row r="30" spans="1:13" x14ac:dyDescent="0.3">
      <c r="B30" s="272"/>
      <c r="C30" s="324">
        <v>13</v>
      </c>
      <c r="D30" s="285" t="s">
        <v>6162</v>
      </c>
      <c r="E30" s="282" t="s">
        <v>6063</v>
      </c>
      <c r="F30" s="325" t="s">
        <v>6216</v>
      </c>
      <c r="G30" s="286" t="s">
        <v>6031</v>
      </c>
      <c r="H30" s="275" t="s">
        <v>6209</v>
      </c>
      <c r="I30" s="533">
        <f>IFERROR(INDEX(tblPM10[Boy1 Enrolled],MATCH(tblPM11[GradeSection],  tblPM10[GradeSection],0),1),INDEX(tblPA1[Boy1 Total],MATCH(tblPM11[GradeSection],tblPA1[GradeSection],0),1))</f>
        <v>21</v>
      </c>
      <c r="J30" s="533">
        <f>IFERROR(INDEX(tblPM10[Girl1 Enrolled],MATCH(tblPM11[GradeSection],  tblPM10[GradeSection],0),1),INDEX(tblPA1[Girl1 Total],MATCH(tblPM11[GradeSection],tblPA1[GradeSection],0),1))</f>
        <v>31</v>
      </c>
      <c r="K30" s="533"/>
      <c r="L30" s="534"/>
      <c r="M30" s="280"/>
    </row>
    <row r="31" spans="1:13" x14ac:dyDescent="0.3">
      <c r="B31" s="272"/>
      <c r="C31" s="324">
        <v>14</v>
      </c>
      <c r="D31" s="285" t="s">
        <v>7906</v>
      </c>
      <c r="E31" s="282" t="s">
        <v>6064</v>
      </c>
      <c r="F31" s="325" t="s">
        <v>4234</v>
      </c>
      <c r="G31" s="286" t="s">
        <v>118</v>
      </c>
      <c r="H31" s="275" t="s">
        <v>6207</v>
      </c>
      <c r="I31" s="533">
        <f>IFERROR(INDEX(tblPM10[Boy1 Enrolled],MATCH(tblPM11[GradeSection],  tblPM10[GradeSection],0),1),INDEX(tblPA1[Boy1 Total],MATCH(tblPM11[GradeSection],tblPA1[GradeSection],0),1))</f>
        <v>22</v>
      </c>
      <c r="J31" s="533">
        <f>IFERROR(INDEX(tblPM10[Girl1 Enrolled],MATCH(tblPM11[GradeSection],  tblPM10[GradeSection],0),1),INDEX(tblPA1[Girl1 Total],MATCH(tblPM11[GradeSection],tblPA1[GradeSection],0),1))</f>
        <v>36</v>
      </c>
      <c r="K31" s="533"/>
      <c r="L31" s="534"/>
      <c r="M31" s="280"/>
    </row>
    <row r="32" spans="1:13" x14ac:dyDescent="0.3">
      <c r="B32" s="272"/>
      <c r="C32" s="324">
        <v>15</v>
      </c>
      <c r="D32" s="285" t="s">
        <v>6175</v>
      </c>
      <c r="E32" s="282" t="s">
        <v>6064</v>
      </c>
      <c r="F32" s="325" t="s">
        <v>4234</v>
      </c>
      <c r="G32" s="286" t="s">
        <v>6030</v>
      </c>
      <c r="H32" s="275" t="s">
        <v>6208</v>
      </c>
      <c r="I32" s="533">
        <f>IFERROR(INDEX(tblPM10[Boy1 Enrolled],MATCH(tblPM11[GradeSection],  tblPM10[GradeSection],0),1),INDEX(tblPA1[Boy1 Total],MATCH(tblPM11[GradeSection],tblPA1[GradeSection],0),1))</f>
        <v>14</v>
      </c>
      <c r="J32" s="533">
        <f>IFERROR(INDEX(tblPM10[Girl1 Enrolled],MATCH(tblPM11[GradeSection],  tblPM10[GradeSection],0),1),INDEX(tblPA1[Girl1 Total],MATCH(tblPM11[GradeSection],tblPA1[GradeSection],0),1))</f>
        <v>35</v>
      </c>
      <c r="K32" s="533"/>
      <c r="L32" s="534"/>
      <c r="M32" s="280"/>
    </row>
    <row r="33" spans="2:13" x14ac:dyDescent="0.3">
      <c r="B33" s="272"/>
      <c r="C33" s="324">
        <v>16</v>
      </c>
      <c r="D33" s="285" t="s">
        <v>7907</v>
      </c>
      <c r="E33" s="282" t="s">
        <v>6064</v>
      </c>
      <c r="F33" s="325" t="s">
        <v>4234</v>
      </c>
      <c r="G33" s="286" t="s">
        <v>6031</v>
      </c>
      <c r="H33" s="275" t="s">
        <v>6209</v>
      </c>
      <c r="I33" s="533">
        <f>IFERROR(INDEX(tblPM10[Boy1 Enrolled],MATCH(tblPM11[GradeSection],  tblPM10[GradeSection],0),1),INDEX(tblPA1[Boy1 Total],MATCH(tblPM11[GradeSection],tblPA1[GradeSection],0),1))</f>
        <v>15</v>
      </c>
      <c r="J33" s="533">
        <f>IFERROR(INDEX(tblPM10[Girl1 Enrolled],MATCH(tblPM11[GradeSection],  tblPM10[GradeSection],0),1),INDEX(tblPA1[Girl1 Total],MATCH(tblPM11[GradeSection],tblPA1[GradeSection],0),1))</f>
        <v>28</v>
      </c>
      <c r="K33" s="533"/>
      <c r="L33" s="534"/>
      <c r="M33" s="280"/>
    </row>
    <row r="34" spans="2:13" x14ac:dyDescent="0.3">
      <c r="B34" s="272"/>
      <c r="C34" s="324">
        <v>17</v>
      </c>
      <c r="D34" s="285" t="s">
        <v>7908</v>
      </c>
      <c r="E34" s="282" t="s">
        <v>6064</v>
      </c>
      <c r="F34" s="325" t="s">
        <v>4234</v>
      </c>
      <c r="G34" s="286" t="s">
        <v>6032</v>
      </c>
      <c r="H34" s="275" t="s">
        <v>6210</v>
      </c>
      <c r="I34" s="533">
        <f>IFERROR(INDEX(tblPM10[Boy1 Enrolled],MATCH(tblPM11[GradeSection],  tblPM10[GradeSection],0),1),INDEX(tblPA1[Boy1 Total],MATCH(tblPM11[GradeSection],tblPA1[GradeSection],0),1))</f>
        <v>11</v>
      </c>
      <c r="J34" s="533">
        <f>IFERROR(INDEX(tblPM10[Girl1 Enrolled],MATCH(tblPM11[GradeSection],  tblPM10[GradeSection],0),1),INDEX(tblPA1[Girl1 Total],MATCH(tblPM11[GradeSection],tblPA1[GradeSection],0),1))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6">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s>
  <conditionalFormatting sqref="E18:H34">
    <cfRule type="expression" dxfId="387" priority="2" stopIfTrue="1">
      <formula>IF(AND(NOT($D18=""),COUNTIF(GradeSection,$D18)&gt;1),TRUE,FALSE)</formula>
    </cfRule>
  </conditionalFormatting>
  <conditionalFormatting sqref="I18:J34">
    <cfRule type="cellIs" dxfId="386" priority="1" stopIfTrue="1" operator="lessThan">
      <formula>K18</formula>
    </cfRule>
  </conditionalFormatting>
  <conditionalFormatting sqref="A1:XFD1048576">
    <cfRule type="expression" dxfId="385"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55297" r:id="rId4" name="cmdPM_Nov">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55297" r:id="rId4" name="cmdPM_Nov"/>
      </mc:Fallback>
    </mc:AlternateContent>
    <mc:AlternateContent xmlns:mc="http://schemas.openxmlformats.org/markup-compatibility/2006">
      <mc:Choice Requires="x14">
        <control shapeId="55298" r:id="rId6" name="cbo313NovFormSignPost">
          <controlPr defaultSize="0" autoLine="0" linkedCell="FormPost_313_Oct"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55298" r:id="rId6" name="cbo313NovFormSignPost"/>
      </mc:Fallback>
    </mc:AlternateContent>
    <mc:AlternateContent xmlns:mc="http://schemas.openxmlformats.org/markup-compatibility/2006">
      <mc:Choice Requires="x14">
        <control shapeId="55299" r:id="rId8" name="cmdPM_Nov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55299" r:id="rId8" name="cmdPM_Nov_ClearForm"/>
      </mc:Fallback>
    </mc:AlternateContent>
  </controls>
  <tableParts count="1">
    <tablePart r:id="rId10"/>
  </tableParts>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6">
    <tabColor rgb="FF00B050"/>
  </sheetPr>
  <dimension ref="A1:P80"/>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6857</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318" t="s">
        <v>5998</v>
      </c>
      <c r="L7" s="253" t="str">
        <f>INDEX(Month_List,MATCH($K$7,Month_Name,0),1)</f>
        <v>12</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273"/>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v>29</v>
      </c>
      <c r="J18" s="618">
        <v>33</v>
      </c>
      <c r="K18" s="533">
        <v>1</v>
      </c>
      <c r="L18" s="534">
        <v>1</v>
      </c>
      <c r="M18" s="280"/>
    </row>
    <row r="19" spans="1:13" ht="15" x14ac:dyDescent="0.3">
      <c r="B19" s="272"/>
      <c r="C19" s="324">
        <v>2</v>
      </c>
      <c r="D19" s="285" t="s">
        <v>6265</v>
      </c>
      <c r="E19" s="282" t="s">
        <v>6059</v>
      </c>
      <c r="F19" s="325" t="s">
        <v>6211</v>
      </c>
      <c r="G19" s="286" t="s">
        <v>6030</v>
      </c>
      <c r="H19" s="275" t="s">
        <v>6208</v>
      </c>
      <c r="I19" s="618">
        <f>IFERROR(INDEX(tblPM11[Boy1 Enrolled],MATCH(tblPM12[GradeSection],  tblPM11[GradeSection],0),1),INDEX(tblPA1[Boy1 Total],MATCH(tblPM12[GradeSection],tblPA1[GradeSection],0),1))</f>
        <v>26</v>
      </c>
      <c r="J19" s="618">
        <f>IFERROR(INDEX(tblPM11[Girl1 Enrolled],MATCH(tblPM12[GradeSection],  tblPM11[GradeSection],0),1),INDEX(tblPA1[Girl1 Total],MATCH(tblPM12[GradeSection],tblPA1[GradeSection],0),1))</f>
        <v>36</v>
      </c>
      <c r="K19" s="533"/>
      <c r="L19" s="533"/>
      <c r="M19" s="280"/>
    </row>
    <row r="20" spans="1:13" x14ac:dyDescent="0.3">
      <c r="B20" s="272"/>
      <c r="C20" s="324">
        <v>3</v>
      </c>
      <c r="D20" s="285" t="s">
        <v>7764</v>
      </c>
      <c r="E20" s="282" t="s">
        <v>6059</v>
      </c>
      <c r="F20" s="325" t="s">
        <v>6211</v>
      </c>
      <c r="G20" s="286" t="s">
        <v>6031</v>
      </c>
      <c r="H20" s="275" t="s">
        <v>6209</v>
      </c>
      <c r="I20" s="533">
        <v>26</v>
      </c>
      <c r="J20" s="533">
        <f>IFERROR(INDEX(tblPM11[Girl1 Enrolled],MATCH(tblPM12[GradeSection],  tblPM11[GradeSection],0),1),INDEX(tblPA1[Girl1 Total],MATCH(tblPM12[GradeSection],tblPA1[GradeSection],0),1))</f>
        <v>30</v>
      </c>
      <c r="K20" s="533">
        <v>2</v>
      </c>
      <c r="L20" s="534"/>
      <c r="M20" s="280"/>
    </row>
    <row r="21" spans="1:13" x14ac:dyDescent="0.3">
      <c r="B21" s="272"/>
      <c r="C21" s="324">
        <v>4</v>
      </c>
      <c r="D21" s="285" t="s">
        <v>6133</v>
      </c>
      <c r="E21" s="282" t="s">
        <v>6060</v>
      </c>
      <c r="F21" s="325" t="s">
        <v>6212</v>
      </c>
      <c r="G21" s="286" t="s">
        <v>118</v>
      </c>
      <c r="H21" s="275" t="s">
        <v>6207</v>
      </c>
      <c r="I21" s="533">
        <v>33</v>
      </c>
      <c r="J21" s="533">
        <v>46</v>
      </c>
      <c r="K21" s="533">
        <v>2</v>
      </c>
      <c r="L21" s="534">
        <v>1</v>
      </c>
      <c r="M21" s="280"/>
    </row>
    <row r="22" spans="1:13" x14ac:dyDescent="0.3">
      <c r="B22" s="272"/>
      <c r="C22" s="324">
        <v>5</v>
      </c>
      <c r="D22" s="285" t="s">
        <v>6134</v>
      </c>
      <c r="E22" s="282" t="s">
        <v>6060</v>
      </c>
      <c r="F22" s="325" t="s">
        <v>6212</v>
      </c>
      <c r="G22" s="286" t="s">
        <v>6030</v>
      </c>
      <c r="H22" s="275" t="s">
        <v>6208</v>
      </c>
      <c r="I22" s="533">
        <v>40</v>
      </c>
      <c r="J22" s="533">
        <v>38</v>
      </c>
      <c r="K22" s="533">
        <v>2</v>
      </c>
      <c r="L22" s="534">
        <v>1</v>
      </c>
      <c r="M22" s="280"/>
    </row>
    <row r="23" spans="1:13" x14ac:dyDescent="0.3">
      <c r="B23" s="272"/>
      <c r="C23" s="324">
        <v>6</v>
      </c>
      <c r="D23" s="285" t="s">
        <v>6142</v>
      </c>
      <c r="E23" s="282" t="s">
        <v>6061</v>
      </c>
      <c r="F23" s="325" t="s">
        <v>6213</v>
      </c>
      <c r="G23" s="286" t="s">
        <v>118</v>
      </c>
      <c r="H23" s="275" t="s">
        <v>6207</v>
      </c>
      <c r="I23" s="533">
        <v>31</v>
      </c>
      <c r="J23" s="533">
        <f>IFERROR(INDEX(tblPM11[Girl1 Enrolled],MATCH(tblPM12[GradeSection],  tblPM11[GradeSection],0),1),INDEX(tblPA1[Girl1 Total],MATCH(tblPM12[GradeSection],tblPA1[GradeSection],0),1))</f>
        <v>37</v>
      </c>
      <c r="K23" s="533">
        <v>1</v>
      </c>
      <c r="L23" s="534"/>
      <c r="M23" s="280"/>
    </row>
    <row r="24" spans="1:13" x14ac:dyDescent="0.3">
      <c r="B24" s="272"/>
      <c r="C24" s="324">
        <v>7</v>
      </c>
      <c r="D24" s="285" t="s">
        <v>6143</v>
      </c>
      <c r="E24" s="282" t="s">
        <v>6061</v>
      </c>
      <c r="F24" s="325" t="s">
        <v>6213</v>
      </c>
      <c r="G24" s="286" t="s">
        <v>6030</v>
      </c>
      <c r="H24" s="275" t="s">
        <v>6208</v>
      </c>
      <c r="I24" s="533">
        <v>30</v>
      </c>
      <c r="J24" s="533">
        <f>IFERROR(INDEX(tblPM11[Girl1 Enrolled],MATCH(tblPM12[GradeSection],  tblPM11[GradeSection],0),1),INDEX(tblPA1[Girl1 Total],MATCH(tblPM12[GradeSection],tblPA1[GradeSection],0),1))</f>
        <v>35</v>
      </c>
      <c r="K24" s="533">
        <v>1</v>
      </c>
      <c r="L24" s="534"/>
      <c r="M24" s="280"/>
    </row>
    <row r="25" spans="1:13" x14ac:dyDescent="0.3">
      <c r="B25" s="272"/>
      <c r="C25" s="324">
        <v>8</v>
      </c>
      <c r="D25" s="285" t="s">
        <v>7904</v>
      </c>
      <c r="E25" s="282" t="s">
        <v>6062</v>
      </c>
      <c r="F25" s="325" t="s">
        <v>6214</v>
      </c>
      <c r="G25" s="286" t="s">
        <v>118</v>
      </c>
      <c r="H25" s="275" t="s">
        <v>6207</v>
      </c>
      <c r="I25" s="533">
        <v>25</v>
      </c>
      <c r="J25" s="533">
        <f>IFERROR(INDEX(tblPM11[Girl1 Enrolled],MATCH(tblPM12[GradeSection],  tblPM11[GradeSection],0),1),INDEX(tblPA1[Girl1 Total],MATCH(tblPM12[GradeSection],tblPA1[GradeSection],0),1))</f>
        <v>29</v>
      </c>
      <c r="K25" s="533">
        <v>1</v>
      </c>
      <c r="L25" s="534"/>
      <c r="M25" s="280"/>
    </row>
    <row r="26" spans="1:13" x14ac:dyDescent="0.3">
      <c r="B26" s="272"/>
      <c r="C26" s="324">
        <v>9</v>
      </c>
      <c r="D26" s="285" t="s">
        <v>6371</v>
      </c>
      <c r="E26" s="282" t="s">
        <v>6062</v>
      </c>
      <c r="F26" s="325" t="s">
        <v>6214</v>
      </c>
      <c r="G26" s="286" t="s">
        <v>6030</v>
      </c>
      <c r="H26" s="275" t="s">
        <v>6208</v>
      </c>
      <c r="I26" s="533">
        <v>24</v>
      </c>
      <c r="J26" s="533">
        <f>IFERROR(INDEX(tblPM11[Girl1 Enrolled],MATCH(tblPM12[GradeSection],  tblPM11[GradeSection],0),1),INDEX(tblPA1[Girl1 Total],MATCH(tblPM12[GradeSection],tblPA1[GradeSection],0),1))</f>
        <v>31</v>
      </c>
      <c r="K26" s="533"/>
      <c r="L26" s="534"/>
      <c r="M26" s="280"/>
    </row>
    <row r="27" spans="1:13" x14ac:dyDescent="0.3">
      <c r="B27" s="272"/>
      <c r="C27" s="324">
        <v>10</v>
      </c>
      <c r="D27" s="285" t="s">
        <v>6151</v>
      </c>
      <c r="E27" s="282" t="s">
        <v>6062</v>
      </c>
      <c r="F27" s="325" t="s">
        <v>6214</v>
      </c>
      <c r="G27" s="286" t="s">
        <v>6031</v>
      </c>
      <c r="H27" s="275" t="s">
        <v>6209</v>
      </c>
      <c r="I27" s="533">
        <v>28</v>
      </c>
      <c r="J27" s="533">
        <f>IFERROR(INDEX(tblPM11[Girl1 Enrolled],MATCH(tblPM12[GradeSection],  tblPM11[GradeSection],0),1),INDEX(tblPA1[Girl1 Total],MATCH(tblPM12[GradeSection],tblPA1[GradeSection],0),1))</f>
        <v>27</v>
      </c>
      <c r="K27" s="533">
        <v>3</v>
      </c>
      <c r="L27" s="534"/>
      <c r="M27" s="280"/>
    </row>
    <row r="28" spans="1:13" x14ac:dyDescent="0.3">
      <c r="B28" s="272"/>
      <c r="C28" s="324">
        <v>11</v>
      </c>
      <c r="D28" s="285" t="s">
        <v>7905</v>
      </c>
      <c r="E28" s="282" t="s">
        <v>6063</v>
      </c>
      <c r="F28" s="325" t="s">
        <v>6216</v>
      </c>
      <c r="G28" s="286" t="s">
        <v>118</v>
      </c>
      <c r="H28" s="275" t="s">
        <v>6207</v>
      </c>
      <c r="I28" s="533">
        <v>24</v>
      </c>
      <c r="J28" s="533">
        <f>IFERROR(INDEX(tblPM11[Girl1 Enrolled],MATCH(tblPM12[GradeSection],  tblPM11[GradeSection],0),1),INDEX(tblPA1[Girl1 Total],MATCH(tblPM12[GradeSection],tblPA1[GradeSection],0),1))</f>
        <v>34</v>
      </c>
      <c r="K28" s="533"/>
      <c r="L28" s="534"/>
      <c r="M28" s="280"/>
    </row>
    <row r="29" spans="1:13" x14ac:dyDescent="0.3">
      <c r="B29" s="272"/>
      <c r="C29" s="324">
        <v>12</v>
      </c>
      <c r="D29" s="285" t="s">
        <v>6272</v>
      </c>
      <c r="E29" s="282" t="s">
        <v>6063</v>
      </c>
      <c r="F29" s="325" t="s">
        <v>6216</v>
      </c>
      <c r="G29" s="286" t="s">
        <v>6030</v>
      </c>
      <c r="H29" s="275" t="s">
        <v>6208</v>
      </c>
      <c r="I29" s="533">
        <v>24</v>
      </c>
      <c r="J29" s="533">
        <f>IFERROR(INDEX(tblPM11[Girl1 Enrolled],MATCH(tblPM12[GradeSection],  tblPM11[GradeSection],0),1),INDEX(tblPA1[Girl1 Total],MATCH(tblPM12[GradeSection],tblPA1[GradeSection],0),1))</f>
        <v>28</v>
      </c>
      <c r="K29" s="533">
        <v>1</v>
      </c>
      <c r="L29" s="534"/>
      <c r="M29" s="280"/>
    </row>
    <row r="30" spans="1:13" x14ac:dyDescent="0.3">
      <c r="B30" s="272"/>
      <c r="C30" s="324">
        <v>13</v>
      </c>
      <c r="D30" s="285" t="s">
        <v>6162</v>
      </c>
      <c r="E30" s="282" t="s">
        <v>6063</v>
      </c>
      <c r="F30" s="325" t="s">
        <v>6216</v>
      </c>
      <c r="G30" s="286" t="s">
        <v>6031</v>
      </c>
      <c r="H30" s="275" t="s">
        <v>6209</v>
      </c>
      <c r="I30" s="533">
        <f>IFERROR(INDEX(tblPM11[Boy1 Enrolled],MATCH(tblPM12[GradeSection],  tblPM11[GradeSection],0),1),INDEX(tblPA1[Boy1 Total],MATCH(tblPM12[GradeSection],tblPA1[GradeSection],0),1))</f>
        <v>21</v>
      </c>
      <c r="J30" s="533">
        <f>IFERROR(INDEX(tblPM11[Girl1 Enrolled],MATCH(tblPM12[GradeSection],  tblPM11[GradeSection],0),1),INDEX(tblPA1[Girl1 Total],MATCH(tblPM12[GradeSection],tblPA1[GradeSection],0),1))</f>
        <v>31</v>
      </c>
      <c r="K30" s="533"/>
      <c r="L30" s="534"/>
      <c r="M30" s="280"/>
    </row>
    <row r="31" spans="1:13" x14ac:dyDescent="0.3">
      <c r="B31" s="272"/>
      <c r="C31" s="324">
        <v>14</v>
      </c>
      <c r="D31" s="285" t="s">
        <v>7906</v>
      </c>
      <c r="E31" s="282" t="s">
        <v>6064</v>
      </c>
      <c r="F31" s="325" t="s">
        <v>4234</v>
      </c>
      <c r="G31" s="286" t="s">
        <v>118</v>
      </c>
      <c r="H31" s="275" t="s">
        <v>6207</v>
      </c>
      <c r="I31" s="533">
        <f>IFERROR(INDEX(tblPM11[Boy1 Enrolled],MATCH(tblPM12[GradeSection],  tblPM11[GradeSection],0),1),INDEX(tblPA1[Boy1 Total],MATCH(tblPM12[GradeSection],tblPA1[GradeSection],0),1))</f>
        <v>22</v>
      </c>
      <c r="J31" s="533">
        <f>IFERROR(INDEX(tblPM11[Girl1 Enrolled],MATCH(tblPM12[GradeSection],  tblPM11[GradeSection],0),1),INDEX(tblPA1[Girl1 Total],MATCH(tblPM12[GradeSection],tblPA1[GradeSection],0),1))</f>
        <v>36</v>
      </c>
      <c r="K31" s="533"/>
      <c r="L31" s="534"/>
      <c r="M31" s="280"/>
    </row>
    <row r="32" spans="1:13" x14ac:dyDescent="0.3">
      <c r="B32" s="272"/>
      <c r="C32" s="324">
        <v>15</v>
      </c>
      <c r="D32" s="285" t="s">
        <v>6175</v>
      </c>
      <c r="E32" s="282" t="s">
        <v>6064</v>
      </c>
      <c r="F32" s="325" t="s">
        <v>4234</v>
      </c>
      <c r="G32" s="286" t="s">
        <v>6030</v>
      </c>
      <c r="H32" s="275" t="s">
        <v>6208</v>
      </c>
      <c r="I32" s="533">
        <v>12</v>
      </c>
      <c r="J32" s="533">
        <v>33</v>
      </c>
      <c r="K32" s="533">
        <v>2</v>
      </c>
      <c r="L32" s="534"/>
      <c r="M32" s="280"/>
    </row>
    <row r="33" spans="2:13" x14ac:dyDescent="0.3">
      <c r="B33" s="272"/>
      <c r="C33" s="324">
        <v>16</v>
      </c>
      <c r="D33" s="285" t="s">
        <v>7907</v>
      </c>
      <c r="E33" s="282" t="s">
        <v>6064</v>
      </c>
      <c r="F33" s="325" t="s">
        <v>4234</v>
      </c>
      <c r="G33" s="286" t="s">
        <v>6031</v>
      </c>
      <c r="H33" s="275" t="s">
        <v>6209</v>
      </c>
      <c r="I33" s="533">
        <f>IFERROR(INDEX(tblPM11[Boy1 Enrolled],MATCH(tblPM12[GradeSection],  tblPM11[GradeSection],0),1),INDEX(tblPA1[Boy1 Total],MATCH(tblPM12[GradeSection],tblPA1[GradeSection],0),1))</f>
        <v>15</v>
      </c>
      <c r="J33" s="533">
        <f>IFERROR(INDEX(tblPM11[Girl1 Enrolled],MATCH(tblPM12[GradeSection],  tblPM11[GradeSection],0),1),INDEX(tblPA1[Girl1 Total],MATCH(tblPM12[GradeSection],tblPA1[GradeSection],0),1))</f>
        <v>28</v>
      </c>
      <c r="K33" s="533"/>
      <c r="L33" s="534"/>
      <c r="M33" s="280"/>
    </row>
    <row r="34" spans="2:13" x14ac:dyDescent="0.3">
      <c r="B34" s="272"/>
      <c r="C34" s="324">
        <v>17</v>
      </c>
      <c r="D34" s="285" t="s">
        <v>7908</v>
      </c>
      <c r="E34" s="282" t="s">
        <v>6064</v>
      </c>
      <c r="F34" s="325" t="s">
        <v>4234</v>
      </c>
      <c r="G34" s="286" t="s">
        <v>6032</v>
      </c>
      <c r="H34" s="275" t="s">
        <v>6210</v>
      </c>
      <c r="I34" s="533">
        <f>IFERROR(INDEX(tblPM11[Boy1 Enrolled],MATCH(tblPM12[GradeSection],  tblPM11[GradeSection],0),1),INDEX(tblPA1[Boy1 Total],MATCH(tblPM12[GradeSection],tblPA1[GradeSection],0),1))</f>
        <v>11</v>
      </c>
      <c r="J34" s="533">
        <f>IFERROR(INDEX(tblPM11[Girl1 Enrolled],MATCH(tblPM12[GradeSection],  tblPM11[GradeSection],0),1),INDEX(tblPA1[Girl1 Total],MATCH(tblPM12[GradeSection],tblPA1[GradeSection],0),1))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6">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s>
  <conditionalFormatting sqref="E18:H34">
    <cfRule type="expression" dxfId="369" priority="3" stopIfTrue="1">
      <formula>IF(AND(NOT($D18=""),COUNTIF(GradeSection,$D18)&gt;1),TRUE,FALSE)</formula>
    </cfRule>
  </conditionalFormatting>
  <conditionalFormatting sqref="I18:J34">
    <cfRule type="cellIs" dxfId="368" priority="1" stopIfTrue="1" operator="lessThan">
      <formula>K18</formula>
    </cfRule>
  </conditionalFormatting>
  <conditionalFormatting sqref="A1:XFD1048576">
    <cfRule type="expression" dxfId="367"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56321" r:id="rId4" name="cmdPM_Dec">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56321" r:id="rId4" name="cmdPM_Dec"/>
      </mc:Fallback>
    </mc:AlternateContent>
    <mc:AlternateContent xmlns:mc="http://schemas.openxmlformats.org/markup-compatibility/2006">
      <mc:Choice Requires="x14">
        <control shapeId="56322" r:id="rId6" name="cbo313DecFormSignPost">
          <controlPr defaultSize="0" autoLine="0" linkedCell="FormPost_313_Dec"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56322" r:id="rId6" name="cbo313DecFormSignPost"/>
      </mc:Fallback>
    </mc:AlternateContent>
    <mc:AlternateContent xmlns:mc="http://schemas.openxmlformats.org/markup-compatibility/2006">
      <mc:Choice Requires="x14">
        <control shapeId="56323" r:id="rId8" name="cmdPM_Dec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56323" r:id="rId8" name="cmdPM_Dec_ClearForm"/>
      </mc:Fallback>
    </mc:AlternateContent>
  </controls>
  <tableParts count="1">
    <tablePart r:id="rId10"/>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0"/>
  <dimension ref="A1:F5"/>
  <sheetViews>
    <sheetView showGridLines="0" showRowColHeaders="0" workbookViewId="0">
      <selection activeCell="A2" sqref="A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6601</v>
      </c>
      <c r="B1" s="1" t="s">
        <v>5930</v>
      </c>
      <c r="C1" s="1" t="s">
        <v>6003</v>
      </c>
    </row>
    <row r="2" spans="1:6" x14ac:dyDescent="0.25">
      <c r="A2" t="str">
        <f>"313"  &amp; C2 &amp; AcademicYear_ID&amp; "" &amp; TSIndex_SchoolID</f>
        <v>313112014180018001</v>
      </c>
      <c r="B2" t="str">
        <f>CLEAN(SchoolAY_Info_ID)</f>
        <v>30201411008018001</v>
      </c>
      <c r="C2" s="165" t="s">
        <v>4234</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1"/>
  <dimension ref="A1:I20"/>
  <sheetViews>
    <sheetView showGridLines="0" showRowColHeaders="0" workbookViewId="0">
      <selection activeCell="A2" sqref="A2"/>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6631</v>
      </c>
      <c r="C1" s="1" t="s">
        <v>6596</v>
      </c>
      <c r="D1" s="1" t="s">
        <v>6103</v>
      </c>
      <c r="E1" s="1" t="s">
        <v>6462</v>
      </c>
      <c r="F1" s="1" t="s">
        <v>6484</v>
      </c>
      <c r="G1" s="1" t="s">
        <v>6485</v>
      </c>
      <c r="H1" s="1" t="s">
        <v>6486</v>
      </c>
      <c r="I1" s="1" t="s">
        <v>6487</v>
      </c>
    </row>
    <row r="2" spans="1:9" x14ac:dyDescent="0.25">
      <c r="A2">
        <v>1</v>
      </c>
      <c r="B2" t="str">
        <f>C2&amp;D2&amp;E2</f>
        <v>3131120141800180010602</v>
      </c>
      <c r="C2" t="str">
        <f t="shared" ref="C2:C13" si="0">PM11_ID</f>
        <v>313112014180018001</v>
      </c>
      <c r="D2" s="65" t="str">
        <f>PM_Nov!F18</f>
        <v>06</v>
      </c>
      <c r="E2" t="str">
        <f>PM_Nov!H18</f>
        <v>02</v>
      </c>
      <c r="F2" s="311">
        <f>PM_Nov!I18</f>
        <v>30</v>
      </c>
      <c r="G2" s="311">
        <f>PM_Nov!J18</f>
        <v>34</v>
      </c>
      <c r="H2" s="311">
        <f>PM_Nov!K18</f>
        <v>0</v>
      </c>
      <c r="I2" s="311">
        <f>PM_Nov!L18</f>
        <v>0</v>
      </c>
    </row>
    <row r="3" spans="1:9" x14ac:dyDescent="0.25">
      <c r="A3">
        <v>2</v>
      </c>
      <c r="B3" t="str">
        <f t="shared" ref="B3:B13" si="1">C3&amp;D3&amp;E3</f>
        <v>31311201418001800100</v>
      </c>
      <c r="C3" t="str">
        <f t="shared" si="0"/>
        <v>313112014180018001</v>
      </c>
      <c r="D3" s="65">
        <f>PM_Nov!F35</f>
        <v>0</v>
      </c>
      <c r="E3">
        <f>PM_Nov!H35</f>
        <v>0</v>
      </c>
      <c r="F3" s="311">
        <f>PM_Nov!I35</f>
        <v>0</v>
      </c>
      <c r="G3" s="311">
        <f>PM_Nov!J35</f>
        <v>0</v>
      </c>
      <c r="H3" s="311">
        <f>PM_Nov!K35</f>
        <v>0</v>
      </c>
      <c r="I3" s="311">
        <f>PM_Nov!L35</f>
        <v>0</v>
      </c>
    </row>
    <row r="4" spans="1:9" x14ac:dyDescent="0.25">
      <c r="A4">
        <v>3</v>
      </c>
      <c r="B4" t="str">
        <f t="shared" si="1"/>
        <v>31311201418001800100</v>
      </c>
      <c r="C4" t="str">
        <f t="shared" si="0"/>
        <v>313112014180018001</v>
      </c>
      <c r="D4" s="65">
        <f>PM_Nov!F36</f>
        <v>0</v>
      </c>
      <c r="E4">
        <f>PM_Nov!H36</f>
        <v>0</v>
      </c>
      <c r="F4" s="311">
        <f>PM_Nov!I36</f>
        <v>0</v>
      </c>
      <c r="G4" s="311">
        <f>PM_Nov!J36</f>
        <v>0</v>
      </c>
      <c r="H4" s="311">
        <f>PM_Nov!K36</f>
        <v>0</v>
      </c>
      <c r="I4" s="311">
        <f>PM_Nov!L36</f>
        <v>0</v>
      </c>
    </row>
    <row r="5" spans="1:9" x14ac:dyDescent="0.25">
      <c r="A5">
        <v>4</v>
      </c>
      <c r="B5" t="str">
        <f t="shared" si="1"/>
        <v>31311201418001800100</v>
      </c>
      <c r="C5" t="str">
        <f t="shared" si="0"/>
        <v>313112014180018001</v>
      </c>
      <c r="D5" s="65">
        <f>PM_Nov!F37</f>
        <v>0</v>
      </c>
      <c r="E5">
        <f>PM_Nov!H37</f>
        <v>0</v>
      </c>
      <c r="F5" s="311">
        <f>PM_Nov!I37</f>
        <v>0</v>
      </c>
      <c r="G5" s="311">
        <f>PM_Nov!J37</f>
        <v>0</v>
      </c>
      <c r="H5" s="311">
        <f>PM_Nov!K37</f>
        <v>0</v>
      </c>
      <c r="I5" s="311">
        <f>PM_Nov!L37</f>
        <v>0</v>
      </c>
    </row>
    <row r="6" spans="1:9" x14ac:dyDescent="0.25">
      <c r="A6">
        <v>5</v>
      </c>
      <c r="B6" t="str">
        <f t="shared" si="1"/>
        <v>31311201418001800100</v>
      </c>
      <c r="C6" t="str">
        <f t="shared" si="0"/>
        <v>313112014180018001</v>
      </c>
      <c r="D6" s="65">
        <f>PM_Nov!F38</f>
        <v>0</v>
      </c>
      <c r="E6">
        <f>PM_Nov!H38</f>
        <v>0</v>
      </c>
      <c r="F6" s="311">
        <f>PM_Nov!I38</f>
        <v>0</v>
      </c>
      <c r="G6" s="311">
        <f>PM_Nov!J38</f>
        <v>0</v>
      </c>
      <c r="H6" s="311">
        <f>PM_Nov!K38</f>
        <v>0</v>
      </c>
      <c r="I6" s="311">
        <f>PM_Nov!L38</f>
        <v>0</v>
      </c>
    </row>
    <row r="7" spans="1:9" x14ac:dyDescent="0.25">
      <c r="A7">
        <v>6</v>
      </c>
      <c r="B7" t="str">
        <f t="shared" si="1"/>
        <v>31311201418001800100</v>
      </c>
      <c r="C7" t="str">
        <f t="shared" si="0"/>
        <v>313112014180018001</v>
      </c>
      <c r="D7" s="65">
        <f>PM_Nov!F39</f>
        <v>0</v>
      </c>
      <c r="E7">
        <f>PM_Nov!H39</f>
        <v>0</v>
      </c>
      <c r="F7" s="311">
        <f>PM_Nov!I39</f>
        <v>0</v>
      </c>
      <c r="G7" s="311">
        <f>PM_Nov!J39</f>
        <v>0</v>
      </c>
      <c r="H7" s="311">
        <f>PM_Nov!K39</f>
        <v>0</v>
      </c>
      <c r="I7" s="311">
        <f>PM_Nov!L39</f>
        <v>0</v>
      </c>
    </row>
    <row r="8" spans="1:9" x14ac:dyDescent="0.25">
      <c r="A8">
        <v>7</v>
      </c>
      <c r="B8" t="str">
        <f t="shared" si="1"/>
        <v>31311201418001800100</v>
      </c>
      <c r="C8" t="str">
        <f t="shared" si="0"/>
        <v>313112014180018001</v>
      </c>
      <c r="D8" s="65">
        <f>PM_Nov!F40</f>
        <v>0</v>
      </c>
      <c r="E8">
        <f>PM_Nov!H40</f>
        <v>0</v>
      </c>
      <c r="F8" s="311">
        <f>PM_Nov!I40</f>
        <v>0</v>
      </c>
      <c r="G8" s="311">
        <f>PM_Nov!J40</f>
        <v>0</v>
      </c>
      <c r="H8" s="311">
        <f>PM_Nov!K40</f>
        <v>0</v>
      </c>
      <c r="I8" s="311">
        <f>PM_Nov!L40</f>
        <v>0</v>
      </c>
    </row>
    <row r="9" spans="1:9" x14ac:dyDescent="0.25">
      <c r="A9">
        <v>8</v>
      </c>
      <c r="B9" t="str">
        <f t="shared" si="1"/>
        <v>31311201418001800100</v>
      </c>
      <c r="C9" t="str">
        <f t="shared" si="0"/>
        <v>313112014180018001</v>
      </c>
      <c r="D9" s="65">
        <f>PM_Nov!F41</f>
        <v>0</v>
      </c>
      <c r="E9">
        <f>PM_Nov!H41</f>
        <v>0</v>
      </c>
      <c r="F9" s="311">
        <f>PM_Nov!I41</f>
        <v>0</v>
      </c>
      <c r="G9" s="311">
        <f>PM_Nov!J41</f>
        <v>0</v>
      </c>
      <c r="H9" s="311">
        <f>PM_Nov!K41</f>
        <v>0</v>
      </c>
      <c r="I9" s="311">
        <f>PM_Nov!L41</f>
        <v>0</v>
      </c>
    </row>
    <row r="10" spans="1:9" x14ac:dyDescent="0.25">
      <c r="A10">
        <v>9</v>
      </c>
      <c r="B10" t="str">
        <f t="shared" si="1"/>
        <v>31311201418001800100</v>
      </c>
      <c r="C10" t="str">
        <f t="shared" si="0"/>
        <v>313112014180018001</v>
      </c>
      <c r="D10" s="65">
        <f>PM_Nov!F42</f>
        <v>0</v>
      </c>
      <c r="E10">
        <f>PM_Nov!H42</f>
        <v>0</v>
      </c>
      <c r="F10" s="311">
        <f>PM_Nov!I42</f>
        <v>0</v>
      </c>
      <c r="G10" s="311">
        <f>PM_Nov!J42</f>
        <v>0</v>
      </c>
      <c r="H10" s="311">
        <f>PM_Nov!K42</f>
        <v>0</v>
      </c>
      <c r="I10" s="311">
        <f>PM_Nov!L42</f>
        <v>0</v>
      </c>
    </row>
    <row r="11" spans="1:9" x14ac:dyDescent="0.25">
      <c r="A11">
        <v>10</v>
      </c>
      <c r="B11" t="str">
        <f t="shared" si="1"/>
        <v>31311201418001800100</v>
      </c>
      <c r="C11" t="str">
        <f t="shared" si="0"/>
        <v>313112014180018001</v>
      </c>
      <c r="D11" s="65">
        <f>PM_Nov!F43</f>
        <v>0</v>
      </c>
      <c r="E11">
        <f>PM_Nov!H43</f>
        <v>0</v>
      </c>
      <c r="F11" s="311">
        <f>PM_Nov!I43</f>
        <v>0</v>
      </c>
      <c r="G11" s="311">
        <f>PM_Nov!J43</f>
        <v>0</v>
      </c>
      <c r="H11" s="311">
        <f>PM_Nov!K43</f>
        <v>0</v>
      </c>
      <c r="I11" s="311">
        <f>PM_Nov!L43</f>
        <v>0</v>
      </c>
    </row>
    <row r="12" spans="1:9" x14ac:dyDescent="0.25">
      <c r="A12">
        <v>11</v>
      </c>
      <c r="B12" t="str">
        <f t="shared" si="1"/>
        <v>31311201418001800100</v>
      </c>
      <c r="C12" t="str">
        <f t="shared" si="0"/>
        <v>313112014180018001</v>
      </c>
      <c r="D12" s="65">
        <f>PM_Nov!F44</f>
        <v>0</v>
      </c>
      <c r="E12">
        <f>PM_Nov!H44</f>
        <v>0</v>
      </c>
      <c r="F12" s="311">
        <f>PM_Nov!I44</f>
        <v>0</v>
      </c>
      <c r="G12" s="311">
        <f>PM_Nov!J44</f>
        <v>0</v>
      </c>
      <c r="H12" s="311">
        <f>PM_Nov!K44</f>
        <v>0</v>
      </c>
      <c r="I12" s="311">
        <f>PM_Nov!L44</f>
        <v>0</v>
      </c>
    </row>
    <row r="13" spans="1:9" x14ac:dyDescent="0.25">
      <c r="A13">
        <v>12</v>
      </c>
      <c r="B13" t="str">
        <f t="shared" si="1"/>
        <v>31311201418001800100</v>
      </c>
      <c r="C13" t="str">
        <f t="shared" si="0"/>
        <v>313112014180018001</v>
      </c>
      <c r="D13" s="65">
        <f>PM_Nov!F45</f>
        <v>0</v>
      </c>
      <c r="E13">
        <f>PM_Nov!H45</f>
        <v>0</v>
      </c>
      <c r="F13" s="311">
        <f>PM_Nov!I45</f>
        <v>0</v>
      </c>
      <c r="G13" s="311">
        <f>PM_Nov!J45</f>
        <v>0</v>
      </c>
      <c r="H13" s="311">
        <f>PM_Nov!K45</f>
        <v>0</v>
      </c>
      <c r="I13" s="311">
        <f>PM_Nov!L45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2"/>
  <dimension ref="A1:F5"/>
  <sheetViews>
    <sheetView showGridLines="0" showRowColHeaders="0" workbookViewId="0">
      <selection activeCell="A2" sqref="A2"/>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6597</v>
      </c>
      <c r="B1" s="1" t="s">
        <v>6598</v>
      </c>
      <c r="C1" s="1" t="s">
        <v>6599</v>
      </c>
      <c r="D1" s="44" t="s">
        <v>6600</v>
      </c>
    </row>
    <row r="2" spans="1:6" ht="16.5" x14ac:dyDescent="0.25">
      <c r="A2" t="str">
        <f>PM11_ID</f>
        <v>313112014180018001</v>
      </c>
      <c r="B2" s="45" t="str">
        <f>PM_Nov!P7</f>
        <v>ငွေဝင်း</v>
      </c>
      <c r="C2" s="46">
        <f>PM_Nov!FormPost_313_Nov</f>
        <v>7</v>
      </c>
      <c r="D2" s="92">
        <f>PM_Nov!FormDate_313_Nov</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3"/>
  <dimension ref="A1:F5"/>
  <sheetViews>
    <sheetView showGridLines="0" showRowColHeaders="0" workbookViewId="0">
      <selection activeCell="G25" sqref="G25:G26"/>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6602</v>
      </c>
      <c r="B1" s="1" t="s">
        <v>5930</v>
      </c>
      <c r="C1" s="1" t="s">
        <v>6003</v>
      </c>
    </row>
    <row r="2" spans="1:6" x14ac:dyDescent="0.25">
      <c r="A2" t="str">
        <f>"313"  &amp; C2 &amp; AcademicYear_ID&amp; "" &amp; TSIndex_SchoolID</f>
        <v>313122014180018001</v>
      </c>
      <c r="B2" t="str">
        <f>CLEAN(SchoolAY_Info_ID)</f>
        <v>30201411008018001</v>
      </c>
      <c r="C2" s="165" t="s">
        <v>6217</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4"/>
  <dimension ref="A1:I20"/>
  <sheetViews>
    <sheetView showGridLines="0" showRowColHeaders="0" workbookViewId="0">
      <selection activeCell="G25" sqref="G25:G26"/>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6630</v>
      </c>
      <c r="C1" s="1" t="s">
        <v>6603</v>
      </c>
      <c r="D1" s="1" t="s">
        <v>6103</v>
      </c>
      <c r="E1" s="1" t="s">
        <v>6462</v>
      </c>
      <c r="F1" s="1" t="s">
        <v>6484</v>
      </c>
      <c r="G1" s="1" t="s">
        <v>6485</v>
      </c>
      <c r="H1" s="1" t="s">
        <v>6486</v>
      </c>
      <c r="I1" s="1" t="s">
        <v>6487</v>
      </c>
    </row>
    <row r="2" spans="1:9" x14ac:dyDescent="0.25">
      <c r="A2">
        <v>1</v>
      </c>
      <c r="B2" t="str">
        <f>C2&amp;D2&amp;E2</f>
        <v>3131220141800180010602</v>
      </c>
      <c r="C2" t="str">
        <f t="shared" ref="C2:C13" si="0">PM12_ID</f>
        <v>313122014180018001</v>
      </c>
      <c r="D2" s="65" t="str">
        <f>PM_Dec!F18</f>
        <v>06</v>
      </c>
      <c r="E2" t="str">
        <f>PM_Dec!H18</f>
        <v>02</v>
      </c>
      <c r="F2" s="311">
        <f>PM_Dec!I18</f>
        <v>29</v>
      </c>
      <c r="G2" s="311">
        <f>PM_Dec!J18</f>
        <v>33</v>
      </c>
      <c r="H2" s="311">
        <f>PM_Dec!K18</f>
        <v>1</v>
      </c>
      <c r="I2" s="311">
        <f>PM_Dec!L18</f>
        <v>1</v>
      </c>
    </row>
    <row r="3" spans="1:9" x14ac:dyDescent="0.25">
      <c r="A3">
        <v>2</v>
      </c>
      <c r="B3" t="str">
        <f t="shared" ref="B3:B13" si="1">C3&amp;D3&amp;E3</f>
        <v>31312201418001800100</v>
      </c>
      <c r="C3" t="str">
        <f t="shared" si="0"/>
        <v>313122014180018001</v>
      </c>
      <c r="D3" s="65">
        <f>PM_Dec!F35</f>
        <v>0</v>
      </c>
      <c r="E3">
        <f>PM_Dec!H35</f>
        <v>0</v>
      </c>
      <c r="F3" s="311">
        <f>PM_Dec!I35</f>
        <v>0</v>
      </c>
      <c r="G3" s="311">
        <f>PM_Dec!J35</f>
        <v>0</v>
      </c>
      <c r="H3" s="311">
        <f>PM_Dec!K35</f>
        <v>0</v>
      </c>
      <c r="I3" s="311">
        <f>PM_Dec!L35</f>
        <v>0</v>
      </c>
    </row>
    <row r="4" spans="1:9" x14ac:dyDescent="0.25">
      <c r="A4">
        <v>3</v>
      </c>
      <c r="B4" t="str">
        <f t="shared" si="1"/>
        <v>31312201418001800100</v>
      </c>
      <c r="C4" t="str">
        <f t="shared" si="0"/>
        <v>313122014180018001</v>
      </c>
      <c r="D4" s="65">
        <f>PM_Dec!F36</f>
        <v>0</v>
      </c>
      <c r="E4">
        <f>PM_Dec!H36</f>
        <v>0</v>
      </c>
      <c r="F4" s="311">
        <f>PM_Dec!I36</f>
        <v>0</v>
      </c>
      <c r="G4" s="311">
        <f>PM_Dec!J36</f>
        <v>0</v>
      </c>
      <c r="H4" s="311">
        <f>PM_Dec!K36</f>
        <v>0</v>
      </c>
      <c r="I4" s="311">
        <f>PM_Dec!L36</f>
        <v>0</v>
      </c>
    </row>
    <row r="5" spans="1:9" x14ac:dyDescent="0.25">
      <c r="A5">
        <v>4</v>
      </c>
      <c r="B5" t="str">
        <f t="shared" si="1"/>
        <v>31312201418001800100</v>
      </c>
      <c r="C5" t="str">
        <f t="shared" si="0"/>
        <v>313122014180018001</v>
      </c>
      <c r="D5" s="65">
        <f>PM_Dec!F37</f>
        <v>0</v>
      </c>
      <c r="E5">
        <f>PM_Dec!H37</f>
        <v>0</v>
      </c>
      <c r="F5" s="311">
        <f>PM_Dec!I37</f>
        <v>0</v>
      </c>
      <c r="G5" s="311">
        <f>PM_Dec!J37</f>
        <v>0</v>
      </c>
      <c r="H5" s="311">
        <f>PM_Dec!K37</f>
        <v>0</v>
      </c>
      <c r="I5" s="311">
        <f>PM_Dec!L37</f>
        <v>0</v>
      </c>
    </row>
    <row r="6" spans="1:9" x14ac:dyDescent="0.25">
      <c r="A6">
        <v>5</v>
      </c>
      <c r="B6" t="str">
        <f t="shared" si="1"/>
        <v>31312201418001800100</v>
      </c>
      <c r="C6" t="str">
        <f t="shared" si="0"/>
        <v>313122014180018001</v>
      </c>
      <c r="D6" s="65">
        <f>PM_Dec!F38</f>
        <v>0</v>
      </c>
      <c r="E6">
        <f>PM_Dec!H38</f>
        <v>0</v>
      </c>
      <c r="F6" s="311">
        <f>PM_Dec!I38</f>
        <v>0</v>
      </c>
      <c r="G6" s="311">
        <f>PM_Dec!J38</f>
        <v>0</v>
      </c>
      <c r="H6" s="311">
        <f>PM_Dec!K38</f>
        <v>0</v>
      </c>
      <c r="I6" s="311">
        <f>PM_Dec!L38</f>
        <v>0</v>
      </c>
    </row>
    <row r="7" spans="1:9" x14ac:dyDescent="0.25">
      <c r="A7">
        <v>6</v>
      </c>
      <c r="B7" t="str">
        <f t="shared" si="1"/>
        <v>31312201418001800100</v>
      </c>
      <c r="C7" t="str">
        <f t="shared" si="0"/>
        <v>313122014180018001</v>
      </c>
      <c r="D7" s="65">
        <f>PM_Dec!F39</f>
        <v>0</v>
      </c>
      <c r="E7">
        <f>PM_Dec!H39</f>
        <v>0</v>
      </c>
      <c r="F7" s="311">
        <f>PM_Dec!I39</f>
        <v>0</v>
      </c>
      <c r="G7" s="311">
        <f>PM_Dec!J39</f>
        <v>0</v>
      </c>
      <c r="H7" s="311">
        <f>PM_Dec!K39</f>
        <v>0</v>
      </c>
      <c r="I7" s="311">
        <f>PM_Dec!L39</f>
        <v>0</v>
      </c>
    </row>
    <row r="8" spans="1:9" x14ac:dyDescent="0.25">
      <c r="A8">
        <v>7</v>
      </c>
      <c r="B8" t="str">
        <f t="shared" si="1"/>
        <v>31312201418001800100</v>
      </c>
      <c r="C8" t="str">
        <f t="shared" si="0"/>
        <v>313122014180018001</v>
      </c>
      <c r="D8" s="65">
        <f>PM_Dec!F40</f>
        <v>0</v>
      </c>
      <c r="E8">
        <f>PM_Dec!H40</f>
        <v>0</v>
      </c>
      <c r="F8" s="311">
        <f>PM_Dec!I40</f>
        <v>0</v>
      </c>
      <c r="G8" s="311">
        <f>PM_Dec!J40</f>
        <v>0</v>
      </c>
      <c r="H8" s="311">
        <f>PM_Dec!K40</f>
        <v>0</v>
      </c>
      <c r="I8" s="311">
        <f>PM_Dec!L40</f>
        <v>0</v>
      </c>
    </row>
    <row r="9" spans="1:9" x14ac:dyDescent="0.25">
      <c r="A9">
        <v>8</v>
      </c>
      <c r="B9" t="str">
        <f t="shared" si="1"/>
        <v>31312201418001800100</v>
      </c>
      <c r="C9" t="str">
        <f t="shared" si="0"/>
        <v>313122014180018001</v>
      </c>
      <c r="D9" s="65">
        <f>PM_Dec!F41</f>
        <v>0</v>
      </c>
      <c r="E9">
        <f>PM_Dec!H41</f>
        <v>0</v>
      </c>
      <c r="F9" s="311">
        <f>PM_Dec!I41</f>
        <v>0</v>
      </c>
      <c r="G9" s="311">
        <f>PM_Dec!J41</f>
        <v>0</v>
      </c>
      <c r="H9" s="311">
        <f>PM_Dec!K41</f>
        <v>0</v>
      </c>
      <c r="I9" s="311">
        <f>PM_Dec!L41</f>
        <v>0</v>
      </c>
    </row>
    <row r="10" spans="1:9" x14ac:dyDescent="0.25">
      <c r="A10">
        <v>9</v>
      </c>
      <c r="B10" t="str">
        <f t="shared" si="1"/>
        <v>31312201418001800100</v>
      </c>
      <c r="C10" t="str">
        <f t="shared" si="0"/>
        <v>313122014180018001</v>
      </c>
      <c r="D10" s="65">
        <f>PM_Dec!F42</f>
        <v>0</v>
      </c>
      <c r="E10">
        <f>PM_Dec!H42</f>
        <v>0</v>
      </c>
      <c r="F10" s="311">
        <f>PM_Dec!I42</f>
        <v>0</v>
      </c>
      <c r="G10" s="311">
        <f>PM_Dec!J42</f>
        <v>0</v>
      </c>
      <c r="H10" s="311">
        <f>PM_Dec!K42</f>
        <v>0</v>
      </c>
      <c r="I10" s="311">
        <f>PM_Dec!L42</f>
        <v>0</v>
      </c>
    </row>
    <row r="11" spans="1:9" x14ac:dyDescent="0.25">
      <c r="A11">
        <v>10</v>
      </c>
      <c r="B11" t="str">
        <f t="shared" si="1"/>
        <v>31312201418001800100</v>
      </c>
      <c r="C11" t="str">
        <f t="shared" si="0"/>
        <v>313122014180018001</v>
      </c>
      <c r="D11" s="65">
        <f>PM_Dec!F43</f>
        <v>0</v>
      </c>
      <c r="E11">
        <f>PM_Dec!H43</f>
        <v>0</v>
      </c>
      <c r="F11" s="311">
        <f>PM_Dec!I43</f>
        <v>0</v>
      </c>
      <c r="G11" s="311">
        <f>PM_Dec!J43</f>
        <v>0</v>
      </c>
      <c r="H11" s="311">
        <f>PM_Dec!K43</f>
        <v>0</v>
      </c>
      <c r="I11" s="311">
        <f>PM_Dec!L43</f>
        <v>0</v>
      </c>
    </row>
    <row r="12" spans="1:9" x14ac:dyDescent="0.25">
      <c r="A12">
        <v>12</v>
      </c>
      <c r="B12" t="str">
        <f t="shared" si="1"/>
        <v>31312201418001800100</v>
      </c>
      <c r="C12" t="str">
        <f t="shared" si="0"/>
        <v>313122014180018001</v>
      </c>
      <c r="D12" s="65">
        <f>PM_Dec!F44</f>
        <v>0</v>
      </c>
      <c r="E12">
        <f>PM_Dec!H44</f>
        <v>0</v>
      </c>
      <c r="F12" s="311">
        <f>PM_Dec!I44</f>
        <v>0</v>
      </c>
      <c r="G12" s="311">
        <f>PM_Dec!J44</f>
        <v>0</v>
      </c>
      <c r="H12" s="311">
        <f>PM_Dec!K44</f>
        <v>0</v>
      </c>
      <c r="I12" s="311">
        <f>PM_Dec!L44</f>
        <v>0</v>
      </c>
    </row>
    <row r="13" spans="1:9" x14ac:dyDescent="0.25">
      <c r="A13">
        <v>12</v>
      </c>
      <c r="B13" t="str">
        <f t="shared" si="1"/>
        <v>31312201418001800100</v>
      </c>
      <c r="C13" t="str">
        <f t="shared" si="0"/>
        <v>313122014180018001</v>
      </c>
      <c r="D13" s="65">
        <f>PM_Dec!F45</f>
        <v>0</v>
      </c>
      <c r="E13">
        <f>PM_Dec!H45</f>
        <v>0</v>
      </c>
      <c r="F13" s="311">
        <f>PM_Dec!I45</f>
        <v>0</v>
      </c>
      <c r="G13" s="311">
        <f>PM_Dec!J45</f>
        <v>0</v>
      </c>
      <c r="H13" s="311">
        <f>PM_Dec!K45</f>
        <v>0</v>
      </c>
      <c r="I13" s="311">
        <f>PM_Dec!L45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5"/>
  <dimension ref="A1:F5"/>
  <sheetViews>
    <sheetView showGridLines="0" showRowColHeaders="0" workbookViewId="0">
      <selection activeCell="G25" sqref="G25:G26"/>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6604</v>
      </c>
      <c r="B1" s="1" t="s">
        <v>6605</v>
      </c>
      <c r="C1" s="1" t="s">
        <v>6606</v>
      </c>
      <c r="D1" s="44" t="s">
        <v>6607</v>
      </c>
    </row>
    <row r="2" spans="1:6" ht="16.5" x14ac:dyDescent="0.25">
      <c r="A2" t="str">
        <f>PM12_ID</f>
        <v>313122014180018001</v>
      </c>
      <c r="B2" s="45" t="str">
        <f>PM_Dec!P7</f>
        <v>ငွေဝင်း</v>
      </c>
      <c r="C2" s="46">
        <f>PM_Dec!FormPost_313_Dec</f>
        <v>7</v>
      </c>
      <c r="D2" s="92">
        <f>PM_Dec!FormDate_313_Dec</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7">
    <tabColor rgb="FF00B050"/>
  </sheetPr>
  <dimension ref="A1:P79"/>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6856</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322"/>
      <c r="P6" s="322"/>
    </row>
    <row r="7" spans="1:16" s="176" customFormat="1" ht="15" customHeight="1" x14ac:dyDescent="0.35">
      <c r="B7" s="56"/>
      <c r="C7" s="175"/>
      <c r="D7" s="34"/>
      <c r="E7" s="4"/>
      <c r="F7" s="204"/>
      <c r="G7" s="202" t="s">
        <v>5</v>
      </c>
      <c r="H7" s="839" t="str">
        <f>AcademicYear_Name</f>
        <v>2013-2014</v>
      </c>
      <c r="I7" s="841"/>
      <c r="J7" s="204"/>
      <c r="K7" s="318" t="s">
        <v>6246</v>
      </c>
      <c r="L7" s="253" t="str">
        <f>INDEX(Month_List,MATCH($K$7,Month_Name,0),1)</f>
        <v>01</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273"/>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v>29</v>
      </c>
      <c r="J18" s="618">
        <v>33</v>
      </c>
      <c r="K18" s="533">
        <v>0</v>
      </c>
      <c r="L18" s="534">
        <v>0</v>
      </c>
      <c r="M18" s="280"/>
    </row>
    <row r="19" spans="1:13" ht="15" x14ac:dyDescent="0.3">
      <c r="B19" s="272"/>
      <c r="C19" s="324">
        <v>2</v>
      </c>
      <c r="D19" s="285" t="s">
        <v>6265</v>
      </c>
      <c r="E19" s="326" t="s">
        <v>6059</v>
      </c>
      <c r="F19" s="325" t="s">
        <v>6211</v>
      </c>
      <c r="G19" s="286" t="s">
        <v>6030</v>
      </c>
      <c r="H19" s="275" t="s">
        <v>6208</v>
      </c>
      <c r="I19" s="618">
        <v>26</v>
      </c>
      <c r="J19" s="618">
        <f>IFERROR(INDEX(tblPA1[Girl1 Total],MATCH(tblPM01[GradeSection],tblPA1[GradeSection],0),1),)</f>
        <v>36</v>
      </c>
      <c r="K19" s="533"/>
      <c r="L19" s="533"/>
      <c r="M19" s="280"/>
    </row>
    <row r="20" spans="1:13" x14ac:dyDescent="0.3">
      <c r="B20" s="272"/>
      <c r="C20" s="324">
        <v>3</v>
      </c>
      <c r="D20" s="285" t="s">
        <v>7764</v>
      </c>
      <c r="E20" s="286" t="s">
        <v>6059</v>
      </c>
      <c r="F20" s="325" t="s">
        <v>6211</v>
      </c>
      <c r="G20" s="286" t="s">
        <v>6031</v>
      </c>
      <c r="H20" s="275" t="s">
        <v>6209</v>
      </c>
      <c r="I20" s="533">
        <v>26</v>
      </c>
      <c r="J20" s="533">
        <v>30</v>
      </c>
      <c r="K20" s="533"/>
      <c r="L20" s="534"/>
      <c r="M20" s="280"/>
    </row>
    <row r="21" spans="1:13" x14ac:dyDescent="0.3">
      <c r="B21" s="272"/>
      <c r="C21" s="324">
        <v>4</v>
      </c>
      <c r="D21" s="285" t="s">
        <v>6133</v>
      </c>
      <c r="E21" s="286" t="s">
        <v>6060</v>
      </c>
      <c r="F21" s="325" t="s">
        <v>6212</v>
      </c>
      <c r="G21" s="286" t="s">
        <v>118</v>
      </c>
      <c r="H21" s="275" t="s">
        <v>6207</v>
      </c>
      <c r="I21" s="533">
        <v>33</v>
      </c>
      <c r="J21" s="533">
        <v>46</v>
      </c>
      <c r="K21" s="533"/>
      <c r="L21" s="534"/>
      <c r="M21" s="280"/>
    </row>
    <row r="22" spans="1:13" x14ac:dyDescent="0.3">
      <c r="B22" s="272"/>
      <c r="C22" s="324">
        <v>5</v>
      </c>
      <c r="D22" s="285" t="s">
        <v>6134</v>
      </c>
      <c r="E22" s="286" t="s">
        <v>6060</v>
      </c>
      <c r="F22" s="325" t="s">
        <v>6212</v>
      </c>
      <c r="G22" s="286" t="s">
        <v>6030</v>
      </c>
      <c r="H22" s="275" t="s">
        <v>6208</v>
      </c>
      <c r="I22" s="533">
        <v>40</v>
      </c>
      <c r="J22" s="533">
        <v>38</v>
      </c>
      <c r="K22" s="533"/>
      <c r="L22" s="534"/>
      <c r="M22" s="280"/>
    </row>
    <row r="23" spans="1:13" x14ac:dyDescent="0.3">
      <c r="B23" s="272"/>
      <c r="C23" s="324">
        <v>6</v>
      </c>
      <c r="D23" s="285" t="s">
        <v>6142</v>
      </c>
      <c r="E23" s="286" t="s">
        <v>6061</v>
      </c>
      <c r="F23" s="325" t="s">
        <v>6213</v>
      </c>
      <c r="G23" s="286" t="s">
        <v>118</v>
      </c>
      <c r="H23" s="275" t="s">
        <v>6207</v>
      </c>
      <c r="I23" s="533">
        <v>31</v>
      </c>
      <c r="J23" s="533">
        <f>IFERROR(INDEX(tblPA1[Girl1 Total],MATCH(tblPM01[GradeSection],tblPA1[GradeSection],0),1),)</f>
        <v>37</v>
      </c>
      <c r="K23" s="533"/>
      <c r="L23" s="534"/>
      <c r="M23" s="280"/>
    </row>
    <row r="24" spans="1:13" x14ac:dyDescent="0.3">
      <c r="B24" s="272"/>
      <c r="C24" s="324">
        <v>7</v>
      </c>
      <c r="D24" s="285" t="s">
        <v>6143</v>
      </c>
      <c r="E24" s="286" t="s">
        <v>6061</v>
      </c>
      <c r="F24" s="325" t="s">
        <v>6213</v>
      </c>
      <c r="G24" s="286" t="s">
        <v>6030</v>
      </c>
      <c r="H24" s="275" t="s">
        <v>6208</v>
      </c>
      <c r="I24" s="533">
        <v>30</v>
      </c>
      <c r="J24" s="533">
        <f>IFERROR(INDEX(tblPA1[Girl1 Total],MATCH(tblPM01[GradeSection],tblPA1[GradeSection],0),1),)</f>
        <v>35</v>
      </c>
      <c r="K24" s="533"/>
      <c r="L24" s="534"/>
      <c r="M24" s="280"/>
    </row>
    <row r="25" spans="1:13" x14ac:dyDescent="0.3">
      <c r="B25" s="272"/>
      <c r="C25" s="324">
        <v>8</v>
      </c>
      <c r="D25" s="285" t="s">
        <v>7904</v>
      </c>
      <c r="E25" s="286" t="s">
        <v>6062</v>
      </c>
      <c r="F25" s="325" t="s">
        <v>6214</v>
      </c>
      <c r="G25" s="286" t="s">
        <v>118</v>
      </c>
      <c r="H25" s="275" t="s">
        <v>6207</v>
      </c>
      <c r="I25" s="533">
        <v>25</v>
      </c>
      <c r="J25" s="533">
        <f>IFERROR(INDEX(tblPA1[Girl1 Total],MATCH(tblPM01[GradeSection],tblPA1[GradeSection],0),1),)</f>
        <v>29</v>
      </c>
      <c r="K25" s="533"/>
      <c r="L25" s="534"/>
      <c r="M25" s="280"/>
    </row>
    <row r="26" spans="1:13" x14ac:dyDescent="0.3">
      <c r="B26" s="272"/>
      <c r="C26" s="324">
        <v>9</v>
      </c>
      <c r="D26" s="285" t="s">
        <v>6371</v>
      </c>
      <c r="E26" s="286" t="s">
        <v>6062</v>
      </c>
      <c r="F26" s="325" t="s">
        <v>6214</v>
      </c>
      <c r="G26" s="286" t="s">
        <v>6030</v>
      </c>
      <c r="H26" s="275" t="s">
        <v>6208</v>
      </c>
      <c r="I26" s="533">
        <v>24</v>
      </c>
      <c r="J26" s="533">
        <f>IFERROR(INDEX(tblPA1[Girl1 Total],MATCH(tblPM01[GradeSection],tblPA1[GradeSection],0),1),)</f>
        <v>31</v>
      </c>
      <c r="K26" s="533"/>
      <c r="L26" s="534"/>
      <c r="M26" s="280"/>
    </row>
    <row r="27" spans="1:13" x14ac:dyDescent="0.3">
      <c r="B27" s="272"/>
      <c r="C27" s="324">
        <v>10</v>
      </c>
      <c r="D27" s="285" t="s">
        <v>6151</v>
      </c>
      <c r="E27" s="286" t="s">
        <v>6062</v>
      </c>
      <c r="F27" s="325" t="s">
        <v>6214</v>
      </c>
      <c r="G27" s="286" t="s">
        <v>6031</v>
      </c>
      <c r="H27" s="275" t="s">
        <v>6209</v>
      </c>
      <c r="I27" s="533">
        <v>28</v>
      </c>
      <c r="J27" s="533">
        <f>IFERROR(INDEX(tblPA1[Girl1 Total],MATCH(tblPM01[GradeSection],tblPA1[GradeSection],0),1),)</f>
        <v>27</v>
      </c>
      <c r="K27" s="533"/>
      <c r="L27" s="534"/>
      <c r="M27" s="280"/>
    </row>
    <row r="28" spans="1:13" x14ac:dyDescent="0.3">
      <c r="B28" s="272"/>
      <c r="C28" s="324">
        <v>11</v>
      </c>
      <c r="D28" s="285" t="s">
        <v>7905</v>
      </c>
      <c r="E28" s="286" t="s">
        <v>6063</v>
      </c>
      <c r="F28" s="325" t="s">
        <v>6216</v>
      </c>
      <c r="G28" s="286" t="s">
        <v>118</v>
      </c>
      <c r="H28" s="275" t="s">
        <v>6207</v>
      </c>
      <c r="I28" s="533">
        <v>24</v>
      </c>
      <c r="J28" s="533">
        <f>IFERROR(INDEX(tblPA1[Girl1 Total],MATCH(tblPM01[GradeSection],tblPA1[GradeSection],0),1),)</f>
        <v>34</v>
      </c>
      <c r="K28" s="533"/>
      <c r="L28" s="534"/>
      <c r="M28" s="280"/>
    </row>
    <row r="29" spans="1:13" x14ac:dyDescent="0.3">
      <c r="B29" s="272"/>
      <c r="C29" s="324">
        <v>12</v>
      </c>
      <c r="D29" s="285" t="s">
        <v>6272</v>
      </c>
      <c r="E29" s="286" t="s">
        <v>6063</v>
      </c>
      <c r="F29" s="325" t="s">
        <v>6216</v>
      </c>
      <c r="G29" s="286" t="s">
        <v>6030</v>
      </c>
      <c r="H29" s="275" t="s">
        <v>6208</v>
      </c>
      <c r="I29" s="533">
        <v>24</v>
      </c>
      <c r="J29" s="533">
        <v>28</v>
      </c>
      <c r="K29" s="533"/>
      <c r="L29" s="534"/>
      <c r="M29" s="280"/>
    </row>
    <row r="30" spans="1:13" x14ac:dyDescent="0.3">
      <c r="B30" s="272"/>
      <c r="C30" s="324">
        <v>13</v>
      </c>
      <c r="D30" s="285" t="s">
        <v>6162</v>
      </c>
      <c r="E30" s="286" t="s">
        <v>6063</v>
      </c>
      <c r="F30" s="325" t="s">
        <v>6216</v>
      </c>
      <c r="G30" s="286" t="s">
        <v>6031</v>
      </c>
      <c r="H30" s="275" t="s">
        <v>6209</v>
      </c>
      <c r="I30" s="533">
        <v>21</v>
      </c>
      <c r="J30" s="533">
        <f>IFERROR(INDEX(tblPA1[Girl1 Total],MATCH(tblPM01[GradeSection],tblPA1[GradeSection],0),1),)</f>
        <v>31</v>
      </c>
      <c r="K30" s="533"/>
      <c r="L30" s="534"/>
      <c r="M30" s="280"/>
    </row>
    <row r="31" spans="1:13" x14ac:dyDescent="0.3">
      <c r="B31" s="272"/>
      <c r="C31" s="324">
        <v>14</v>
      </c>
      <c r="D31" s="285" t="s">
        <v>7906</v>
      </c>
      <c r="E31" s="286" t="s">
        <v>6064</v>
      </c>
      <c r="F31" s="325" t="s">
        <v>4234</v>
      </c>
      <c r="G31" s="286" t="s">
        <v>118</v>
      </c>
      <c r="H31" s="275" t="s">
        <v>6207</v>
      </c>
      <c r="I31" s="533">
        <v>22</v>
      </c>
      <c r="J31" s="533">
        <f>IFERROR(INDEX(tblPA1[Girl1 Total],MATCH(tblPM01[GradeSection],tblPA1[GradeSection],0),1),)</f>
        <v>36</v>
      </c>
      <c r="K31" s="533"/>
      <c r="L31" s="534"/>
      <c r="M31" s="280"/>
    </row>
    <row r="32" spans="1:13" x14ac:dyDescent="0.3">
      <c r="B32" s="272"/>
      <c r="C32" s="324">
        <v>15</v>
      </c>
      <c r="D32" s="285" t="s">
        <v>6175</v>
      </c>
      <c r="E32" s="286" t="s">
        <v>6064</v>
      </c>
      <c r="F32" s="325" t="s">
        <v>4234</v>
      </c>
      <c r="G32" s="286" t="s">
        <v>6030</v>
      </c>
      <c r="H32" s="275" t="s">
        <v>6208</v>
      </c>
      <c r="I32" s="533">
        <v>12</v>
      </c>
      <c r="J32" s="533">
        <v>33</v>
      </c>
      <c r="K32" s="533"/>
      <c r="L32" s="534"/>
      <c r="M32" s="280"/>
    </row>
    <row r="33" spans="2:13" x14ac:dyDescent="0.3">
      <c r="B33" s="272"/>
      <c r="C33" s="324">
        <v>16</v>
      </c>
      <c r="D33" s="285" t="s">
        <v>7907</v>
      </c>
      <c r="E33" s="286" t="s">
        <v>6064</v>
      </c>
      <c r="F33" s="325" t="s">
        <v>4234</v>
      </c>
      <c r="G33" s="286" t="s">
        <v>6031</v>
      </c>
      <c r="H33" s="275" t="s">
        <v>6209</v>
      </c>
      <c r="I33" s="533">
        <v>15</v>
      </c>
      <c r="J33" s="533">
        <v>28</v>
      </c>
      <c r="K33" s="533"/>
      <c r="L33" s="534"/>
      <c r="M33" s="280"/>
    </row>
    <row r="34" spans="2:13" x14ac:dyDescent="0.3">
      <c r="B34" s="272"/>
      <c r="C34" s="324">
        <v>17</v>
      </c>
      <c r="D34" s="285" t="s">
        <v>7908</v>
      </c>
      <c r="E34" s="286" t="s">
        <v>6064</v>
      </c>
      <c r="F34" s="325" t="s">
        <v>4234</v>
      </c>
      <c r="G34" s="286" t="s">
        <v>6032</v>
      </c>
      <c r="H34" s="275" t="s">
        <v>6210</v>
      </c>
      <c r="I34" s="533">
        <v>11</v>
      </c>
      <c r="J34" s="533">
        <f>IFERROR(INDEX(tblPA1[Girl1 Total],MATCH(tblPM01[GradeSection],tblPA1[GradeSection],0),1),)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sheetData>
  <sheetProtection selectLockedCells="1"/>
  <mergeCells count="16">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s>
  <conditionalFormatting sqref="E18:H34">
    <cfRule type="expression" dxfId="351" priority="3" stopIfTrue="1">
      <formula>IF(AND(NOT($D18=""),COUNTIF(GradeSection,$D18)&gt;1),TRUE,FALSE)</formula>
    </cfRule>
  </conditionalFormatting>
  <conditionalFormatting sqref="I18:J34">
    <cfRule type="cellIs" dxfId="350" priority="1" stopIfTrue="1" operator="lessThan">
      <formula>K18</formula>
    </cfRule>
  </conditionalFormatting>
  <conditionalFormatting sqref="A1:XFD1048576">
    <cfRule type="expression" dxfId="349"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57345" r:id="rId4" name="cmdPM_Jan">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57345" r:id="rId4" name="cmdPM_Jan"/>
      </mc:Fallback>
    </mc:AlternateContent>
    <mc:AlternateContent xmlns:mc="http://schemas.openxmlformats.org/markup-compatibility/2006">
      <mc:Choice Requires="x14">
        <control shapeId="57346" r:id="rId6" name="cbo313JanFormSignPost">
          <controlPr defaultSize="0" autoLine="0" linkedCell="FormPost_313_Jan"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57346" r:id="rId6" name="cbo313JanFormSignPost"/>
      </mc:Fallback>
    </mc:AlternateContent>
    <mc:AlternateContent xmlns:mc="http://schemas.openxmlformats.org/markup-compatibility/2006">
      <mc:Choice Requires="x14">
        <control shapeId="57347" r:id="rId8" name="cmdPM_Jan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57347" r:id="rId8" name="cmdPM_Jan_ClearForm"/>
      </mc:Fallback>
    </mc:AlternateContent>
  </controls>
  <tableParts count="1">
    <tablePart r:id="rId10"/>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6"/>
  <dimension ref="A1:F5"/>
  <sheetViews>
    <sheetView showGridLines="0" showRowColHeaders="0" workbookViewId="0">
      <selection activeCell="A2" sqref="A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6608</v>
      </c>
      <c r="B1" s="1" t="s">
        <v>5930</v>
      </c>
      <c r="C1" s="1" t="s">
        <v>6003</v>
      </c>
    </row>
    <row r="2" spans="1:6" x14ac:dyDescent="0.25">
      <c r="A2" t="str">
        <f>"313"  &amp; C2 &amp; AcademicYear_ID&amp; "" &amp; TSIndex_SchoolID</f>
        <v>313012014180018001</v>
      </c>
      <c r="B2" t="str">
        <f>CLEAN(SchoolAY_Info_ID)</f>
        <v>30201411008018001</v>
      </c>
      <c r="C2" s="165" t="s">
        <v>6029</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7"/>
  <dimension ref="A1:I20"/>
  <sheetViews>
    <sheetView showGridLines="0" showRowColHeaders="0" workbookViewId="0">
      <selection activeCell="A2" sqref="A2"/>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6629</v>
      </c>
      <c r="C1" s="1" t="s">
        <v>6603</v>
      </c>
      <c r="D1" s="1" t="s">
        <v>6103</v>
      </c>
      <c r="E1" s="1" t="s">
        <v>6462</v>
      </c>
      <c r="F1" s="1" t="s">
        <v>6484</v>
      </c>
      <c r="G1" s="1" t="s">
        <v>6485</v>
      </c>
      <c r="H1" s="1" t="s">
        <v>6486</v>
      </c>
      <c r="I1" s="1" t="s">
        <v>6487</v>
      </c>
    </row>
    <row r="2" spans="1:9" x14ac:dyDescent="0.25">
      <c r="A2">
        <v>1</v>
      </c>
      <c r="B2" t="str">
        <f>C2&amp;D2&amp;E2</f>
        <v>3131220141800180010602</v>
      </c>
      <c r="C2" t="str">
        <f t="shared" ref="C2:C13" si="0">PM12_ID</f>
        <v>313122014180018001</v>
      </c>
      <c r="D2" s="65" t="str">
        <f>PM_Dec!F18</f>
        <v>06</v>
      </c>
      <c r="E2" t="str">
        <f>PM_Dec!H18</f>
        <v>02</v>
      </c>
      <c r="F2" s="311">
        <f>PM_Dec!I18</f>
        <v>29</v>
      </c>
      <c r="G2" s="311">
        <f>PM_Dec!J18</f>
        <v>33</v>
      </c>
      <c r="H2" s="311">
        <f>PM_Dec!K18</f>
        <v>1</v>
      </c>
      <c r="I2" s="311">
        <f>PM_Dec!L18</f>
        <v>1</v>
      </c>
    </row>
    <row r="3" spans="1:9" x14ac:dyDescent="0.25">
      <c r="A3">
        <v>2</v>
      </c>
      <c r="B3" t="str">
        <f t="shared" ref="B3:B13" si="1">C3&amp;D3&amp;E3</f>
        <v>31312201418001800100</v>
      </c>
      <c r="C3" t="str">
        <f t="shared" si="0"/>
        <v>313122014180018001</v>
      </c>
      <c r="D3" s="65">
        <f>PM_Dec!F35</f>
        <v>0</v>
      </c>
      <c r="E3">
        <f>PM_Dec!H35</f>
        <v>0</v>
      </c>
      <c r="F3" s="311">
        <f>PM_Dec!I35</f>
        <v>0</v>
      </c>
      <c r="G3" s="311">
        <f>PM_Dec!J35</f>
        <v>0</v>
      </c>
      <c r="H3" s="311">
        <f>PM_Dec!K35</f>
        <v>0</v>
      </c>
      <c r="I3" s="311">
        <f>PM_Dec!L35</f>
        <v>0</v>
      </c>
    </row>
    <row r="4" spans="1:9" x14ac:dyDescent="0.25">
      <c r="A4">
        <v>3</v>
      </c>
      <c r="B4" t="str">
        <f t="shared" si="1"/>
        <v>31312201418001800100</v>
      </c>
      <c r="C4" t="str">
        <f t="shared" si="0"/>
        <v>313122014180018001</v>
      </c>
      <c r="D4" s="65">
        <f>PM_Dec!F36</f>
        <v>0</v>
      </c>
      <c r="E4">
        <f>PM_Dec!H36</f>
        <v>0</v>
      </c>
      <c r="F4" s="311">
        <f>PM_Dec!I36</f>
        <v>0</v>
      </c>
      <c r="G4" s="311">
        <f>PM_Dec!J36</f>
        <v>0</v>
      </c>
      <c r="H4" s="311">
        <f>PM_Dec!K36</f>
        <v>0</v>
      </c>
      <c r="I4" s="311">
        <f>PM_Dec!L36</f>
        <v>0</v>
      </c>
    </row>
    <row r="5" spans="1:9" x14ac:dyDescent="0.25">
      <c r="A5">
        <v>4</v>
      </c>
      <c r="B5" t="str">
        <f t="shared" si="1"/>
        <v>31312201418001800100</v>
      </c>
      <c r="C5" t="str">
        <f t="shared" si="0"/>
        <v>313122014180018001</v>
      </c>
      <c r="D5" s="65">
        <f>PM_Dec!F37</f>
        <v>0</v>
      </c>
      <c r="E5">
        <f>PM_Dec!H37</f>
        <v>0</v>
      </c>
      <c r="F5" s="311">
        <f>PM_Dec!I37</f>
        <v>0</v>
      </c>
      <c r="G5" s="311">
        <f>PM_Dec!J37</f>
        <v>0</v>
      </c>
      <c r="H5" s="311">
        <f>PM_Dec!K37</f>
        <v>0</v>
      </c>
      <c r="I5" s="311">
        <f>PM_Dec!L37</f>
        <v>0</v>
      </c>
    </row>
    <row r="6" spans="1:9" x14ac:dyDescent="0.25">
      <c r="A6">
        <v>5</v>
      </c>
      <c r="B6" t="str">
        <f t="shared" si="1"/>
        <v>31312201418001800100</v>
      </c>
      <c r="C6" t="str">
        <f t="shared" si="0"/>
        <v>313122014180018001</v>
      </c>
      <c r="D6" s="65">
        <f>PM_Dec!F38</f>
        <v>0</v>
      </c>
      <c r="E6">
        <f>PM_Dec!H38</f>
        <v>0</v>
      </c>
      <c r="F6" s="311">
        <f>PM_Dec!I38</f>
        <v>0</v>
      </c>
      <c r="G6" s="311">
        <f>PM_Dec!J38</f>
        <v>0</v>
      </c>
      <c r="H6" s="311">
        <f>PM_Dec!K38</f>
        <v>0</v>
      </c>
      <c r="I6" s="311">
        <f>PM_Dec!L38</f>
        <v>0</v>
      </c>
    </row>
    <row r="7" spans="1:9" x14ac:dyDescent="0.25">
      <c r="A7">
        <v>6</v>
      </c>
      <c r="B7" t="str">
        <f t="shared" si="1"/>
        <v>31312201418001800100</v>
      </c>
      <c r="C7" t="str">
        <f t="shared" si="0"/>
        <v>313122014180018001</v>
      </c>
      <c r="D7" s="65">
        <f>PM_Dec!F39</f>
        <v>0</v>
      </c>
      <c r="E7">
        <f>PM_Dec!H39</f>
        <v>0</v>
      </c>
      <c r="F7" s="311">
        <f>PM_Dec!I39</f>
        <v>0</v>
      </c>
      <c r="G7" s="311">
        <f>PM_Dec!J39</f>
        <v>0</v>
      </c>
      <c r="H7" s="311">
        <f>PM_Dec!K39</f>
        <v>0</v>
      </c>
      <c r="I7" s="311">
        <f>PM_Dec!L39</f>
        <v>0</v>
      </c>
    </row>
    <row r="8" spans="1:9" x14ac:dyDescent="0.25">
      <c r="A8">
        <v>7</v>
      </c>
      <c r="B8" t="str">
        <f t="shared" si="1"/>
        <v>31312201418001800100</v>
      </c>
      <c r="C8" t="str">
        <f t="shared" si="0"/>
        <v>313122014180018001</v>
      </c>
      <c r="D8" s="65">
        <f>PM_Dec!F40</f>
        <v>0</v>
      </c>
      <c r="E8">
        <f>PM_Dec!H40</f>
        <v>0</v>
      </c>
      <c r="F8" s="311">
        <f>PM_Dec!I40</f>
        <v>0</v>
      </c>
      <c r="G8" s="311">
        <f>PM_Dec!J40</f>
        <v>0</v>
      </c>
      <c r="H8" s="311">
        <f>PM_Dec!K40</f>
        <v>0</v>
      </c>
      <c r="I8" s="311">
        <f>PM_Dec!L40</f>
        <v>0</v>
      </c>
    </row>
    <row r="9" spans="1:9" x14ac:dyDescent="0.25">
      <c r="A9">
        <v>8</v>
      </c>
      <c r="B9" t="str">
        <f t="shared" si="1"/>
        <v>31312201418001800100</v>
      </c>
      <c r="C9" t="str">
        <f t="shared" si="0"/>
        <v>313122014180018001</v>
      </c>
      <c r="D9" s="65">
        <f>PM_Dec!F41</f>
        <v>0</v>
      </c>
      <c r="E9">
        <f>PM_Dec!H41</f>
        <v>0</v>
      </c>
      <c r="F9" s="311">
        <f>PM_Dec!I41</f>
        <v>0</v>
      </c>
      <c r="G9" s="311">
        <f>PM_Dec!J41</f>
        <v>0</v>
      </c>
      <c r="H9" s="311">
        <f>PM_Dec!K41</f>
        <v>0</v>
      </c>
      <c r="I9" s="311">
        <f>PM_Dec!L41</f>
        <v>0</v>
      </c>
    </row>
    <row r="10" spans="1:9" x14ac:dyDescent="0.25">
      <c r="A10">
        <v>9</v>
      </c>
      <c r="B10" t="str">
        <f t="shared" si="1"/>
        <v>31312201418001800100</v>
      </c>
      <c r="C10" t="str">
        <f t="shared" si="0"/>
        <v>313122014180018001</v>
      </c>
      <c r="D10" s="65">
        <f>PM_Dec!F42</f>
        <v>0</v>
      </c>
      <c r="E10">
        <f>PM_Dec!H42</f>
        <v>0</v>
      </c>
      <c r="F10" s="311">
        <f>PM_Dec!I42</f>
        <v>0</v>
      </c>
      <c r="G10" s="311">
        <f>PM_Dec!J42</f>
        <v>0</v>
      </c>
      <c r="H10" s="311">
        <f>PM_Dec!K42</f>
        <v>0</v>
      </c>
      <c r="I10" s="311">
        <f>PM_Dec!L42</f>
        <v>0</v>
      </c>
    </row>
    <row r="11" spans="1:9" x14ac:dyDescent="0.25">
      <c r="A11">
        <v>10</v>
      </c>
      <c r="B11" t="str">
        <f t="shared" si="1"/>
        <v>31312201418001800100</v>
      </c>
      <c r="C11" t="str">
        <f t="shared" si="0"/>
        <v>313122014180018001</v>
      </c>
      <c r="D11" s="65">
        <f>PM_Dec!F43</f>
        <v>0</v>
      </c>
      <c r="E11">
        <f>PM_Dec!H43</f>
        <v>0</v>
      </c>
      <c r="F11" s="311">
        <f>PM_Dec!I43</f>
        <v>0</v>
      </c>
      <c r="G11" s="311">
        <f>PM_Dec!J43</f>
        <v>0</v>
      </c>
      <c r="H11" s="311">
        <f>PM_Dec!K43</f>
        <v>0</v>
      </c>
      <c r="I11" s="311">
        <f>PM_Dec!L43</f>
        <v>0</v>
      </c>
    </row>
    <row r="12" spans="1:9" x14ac:dyDescent="0.25">
      <c r="A12">
        <v>12</v>
      </c>
      <c r="B12" t="str">
        <f t="shared" si="1"/>
        <v>31312201418001800100</v>
      </c>
      <c r="C12" t="str">
        <f t="shared" si="0"/>
        <v>313122014180018001</v>
      </c>
      <c r="D12" s="65">
        <f>PM_Dec!F44</f>
        <v>0</v>
      </c>
      <c r="E12">
        <f>PM_Dec!H44</f>
        <v>0</v>
      </c>
      <c r="F12" s="311">
        <f>PM_Dec!I44</f>
        <v>0</v>
      </c>
      <c r="G12" s="311">
        <f>PM_Dec!J44</f>
        <v>0</v>
      </c>
      <c r="H12" s="311">
        <f>PM_Dec!K44</f>
        <v>0</v>
      </c>
      <c r="I12" s="311">
        <f>PM_Dec!L44</f>
        <v>0</v>
      </c>
    </row>
    <row r="13" spans="1:9" x14ac:dyDescent="0.25">
      <c r="A13">
        <v>12</v>
      </c>
      <c r="B13" t="str">
        <f t="shared" si="1"/>
        <v>31312201418001800100</v>
      </c>
      <c r="C13" t="str">
        <f t="shared" si="0"/>
        <v>313122014180018001</v>
      </c>
      <c r="D13" s="65">
        <f>PM_Dec!F45</f>
        <v>0</v>
      </c>
      <c r="E13">
        <f>PM_Dec!H45</f>
        <v>0</v>
      </c>
      <c r="F13" s="311">
        <f>PM_Dec!I45</f>
        <v>0</v>
      </c>
      <c r="G13" s="311">
        <f>PM_Dec!J45</f>
        <v>0</v>
      </c>
      <c r="H13" s="311">
        <f>PM_Dec!K45</f>
        <v>0</v>
      </c>
      <c r="I13" s="311">
        <f>PM_Dec!L45</f>
        <v>0</v>
      </c>
    </row>
    <row r="16" spans="1:9" x14ac:dyDescent="0.25">
      <c r="A16">
        <f>LEN($A$2)</f>
        <v>1</v>
      </c>
      <c r="B16">
        <f>LEN($B$13)</f>
        <v>20</v>
      </c>
      <c r="C16">
        <f>LEN($C$2)</f>
        <v>18</v>
      </c>
      <c r="D16">
        <f>LEN($D$2)</f>
        <v>2</v>
      </c>
      <c r="E16">
        <f>LEN($E$2)</f>
        <v>2</v>
      </c>
      <c r="F16">
        <f>LEN($F$2)</f>
        <v>2</v>
      </c>
    </row>
    <row r="20" spans="2:2" x14ac:dyDescent="0.25">
      <c r="B20" t="s">
        <v>6476</v>
      </c>
    </row>
  </sheetData>
  <pageMargins left="0.7" right="0.7" top="0.75" bottom="0.75" header="0.3" footer="0.3"/>
  <pageSetup paperSize="256" orientation="portrait" horizontalDpi="300" verticalDpi="30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8"/>
  <dimension ref="A1:F5"/>
  <sheetViews>
    <sheetView showGridLines="0" showRowColHeaders="0" workbookViewId="0">
      <selection activeCell="A2" sqref="A2"/>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6609</v>
      </c>
      <c r="B1" s="1" t="s">
        <v>6610</v>
      </c>
      <c r="C1" s="1" t="s">
        <v>6611</v>
      </c>
      <c r="D1" s="44" t="s">
        <v>6612</v>
      </c>
    </row>
    <row r="2" spans="1:6" ht="16.5" x14ac:dyDescent="0.25">
      <c r="A2" t="str">
        <f>PM01_ID</f>
        <v>313012014180018001</v>
      </c>
      <c r="B2" s="45" t="str">
        <f>PM_Jan!P7</f>
        <v>ငွေဝင်း</v>
      </c>
      <c r="C2" s="46">
        <f>PM_Jan!FormPost_313_Jan</f>
        <v>7</v>
      </c>
      <c r="D2" s="92">
        <f>PM_Jan!FormDate_313_Jan</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8">
    <tabColor rgb="FF00B050"/>
  </sheetPr>
  <dimension ref="A1:P80"/>
  <sheetViews>
    <sheetView showGridLines="0" showRowColHeaders="0" zoomScale="90" zoomScaleNormal="90" workbookViewId="0">
      <selection activeCell="P10" sqref="P1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ht="9" customHeight="1" thickBot="1" x14ac:dyDescent="0.35">
      <c r="A1" s="279"/>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6855</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831"/>
      <c r="P6" s="831"/>
    </row>
    <row r="7" spans="1:16" s="176" customFormat="1" ht="15" customHeight="1" x14ac:dyDescent="0.35">
      <c r="B7" s="56"/>
      <c r="C7" s="175"/>
      <c r="D7" s="34"/>
      <c r="E7" s="4"/>
      <c r="F7" s="204"/>
      <c r="G7" s="202" t="s">
        <v>5</v>
      </c>
      <c r="H7" s="839" t="str">
        <f>AcademicYear_Name</f>
        <v>2013-2014</v>
      </c>
      <c r="I7" s="841"/>
      <c r="J7" s="204"/>
      <c r="K7" s="318" t="s">
        <v>5990</v>
      </c>
      <c r="L7" s="253" t="str">
        <f>INDEX(Month_List,MATCH($K$7,Month_Name,0),1)</f>
        <v>02</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O8" s="322"/>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7</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615">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c r="P15" s="273"/>
    </row>
    <row r="16" spans="1:16" s="176" customFormat="1" ht="12" customHeight="1" x14ac:dyDescent="0.35">
      <c r="B16" s="180"/>
      <c r="C16" s="4"/>
      <c r="D16" s="4"/>
      <c r="E16" s="4"/>
      <c r="F16" s="4"/>
      <c r="G16" s="4"/>
      <c r="H16" s="4"/>
      <c r="I16" s="962">
        <v>1</v>
      </c>
      <c r="J16" s="963"/>
      <c r="K16" s="962">
        <v>2</v>
      </c>
      <c r="L16" s="963"/>
      <c r="M16" s="179"/>
      <c r="P16" s="273"/>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6264</v>
      </c>
      <c r="E18" s="282" t="s">
        <v>6059</v>
      </c>
      <c r="F18" s="323" t="s">
        <v>6211</v>
      </c>
      <c r="G18" s="282" t="s">
        <v>118</v>
      </c>
      <c r="H18" s="261" t="s">
        <v>6207</v>
      </c>
      <c r="I18" s="618">
        <f>IFERROR(INDEX(tblPM01[Boy1 Enrolled],MATCH(tblPM02[GradeSection],  tblPM01[GradeSection],0),1),INDEX(tblPA1[Boy1 Total],MATCH(tblPM02[GradeSection],tblPA1[GradeSection],0),1))</f>
        <v>29</v>
      </c>
      <c r="J18" s="618">
        <f>IFERROR(INDEX(tblPM01[Girl1 Enrolled],MATCH(tblPM02[GradeSection],  tblPM01[GradeSection],0),1),INDEX(tblPA1[Girl1 Total],MATCH(tblPM02[GradeSection],tblPA1[GradeSection],0),1))</f>
        <v>33</v>
      </c>
      <c r="K18" s="533">
        <v>0</v>
      </c>
      <c r="L18" s="534">
        <v>0</v>
      </c>
      <c r="M18" s="280"/>
    </row>
    <row r="19" spans="1:13" ht="15" x14ac:dyDescent="0.3">
      <c r="B19" s="272"/>
      <c r="C19" s="324">
        <v>2</v>
      </c>
      <c r="D19" s="285" t="s">
        <v>6265</v>
      </c>
      <c r="E19" s="282" t="s">
        <v>6059</v>
      </c>
      <c r="F19" s="325" t="s">
        <v>6211</v>
      </c>
      <c r="G19" s="286" t="s">
        <v>6030</v>
      </c>
      <c r="H19" s="275" t="s">
        <v>6208</v>
      </c>
      <c r="I19" s="618">
        <f>IFERROR(INDEX(tblPM01[Boy1 Enrolled],MATCH(tblPM02[GradeSection],  tblPM01[GradeSection],0),1),INDEX(tblPA1[Boy1 Total],MATCH(tblPM02[GradeSection],tblPA1[GradeSection],0),1))</f>
        <v>26</v>
      </c>
      <c r="J19" s="618">
        <f>IFERROR(INDEX(tblPM01[Girl1 Enrolled],MATCH(tblPM02[GradeSection],  tblPM01[GradeSection],0),1),INDEX(tblPA1[Girl1 Total],MATCH(tblPM02[GradeSection],tblPA1[GradeSection],0),1))</f>
        <v>36</v>
      </c>
      <c r="K19" s="533"/>
      <c r="L19" s="533"/>
      <c r="M19" s="280"/>
    </row>
    <row r="20" spans="1:13" x14ac:dyDescent="0.3">
      <c r="B20" s="272"/>
      <c r="C20" s="324">
        <v>3</v>
      </c>
      <c r="D20" s="285" t="s">
        <v>7764</v>
      </c>
      <c r="E20" s="282" t="s">
        <v>6059</v>
      </c>
      <c r="F20" s="325" t="s">
        <v>6211</v>
      </c>
      <c r="G20" s="286" t="s">
        <v>6031</v>
      </c>
      <c r="H20" s="275" t="s">
        <v>6209</v>
      </c>
      <c r="I20" s="533">
        <f>IFERROR(INDEX(tblPM01[Boy1 Enrolled],MATCH(tblPM02[GradeSection],  tblPM01[GradeSection],0),1),INDEX(tblPA1[Boy1 Total],MATCH(tblPM02[GradeSection],tblPA1[GradeSection],0),1))</f>
        <v>26</v>
      </c>
      <c r="J20" s="533">
        <f>IFERROR(INDEX(tblPM01[Girl1 Enrolled],MATCH(tblPM02[GradeSection],  tblPM01[GradeSection],0),1),INDEX(tblPA1[Girl1 Total],MATCH(tblPM02[GradeSection],tblPA1[GradeSection],0),1))</f>
        <v>30</v>
      </c>
      <c r="K20" s="533"/>
      <c r="L20" s="534"/>
      <c r="M20" s="280"/>
    </row>
    <row r="21" spans="1:13" x14ac:dyDescent="0.3">
      <c r="B21" s="272"/>
      <c r="C21" s="324">
        <v>4</v>
      </c>
      <c r="D21" s="285" t="s">
        <v>6133</v>
      </c>
      <c r="E21" s="282" t="s">
        <v>6060</v>
      </c>
      <c r="F21" s="325" t="s">
        <v>6212</v>
      </c>
      <c r="G21" s="286" t="s">
        <v>118</v>
      </c>
      <c r="H21" s="275" t="s">
        <v>6207</v>
      </c>
      <c r="I21" s="533">
        <f>IFERROR(INDEX(tblPM01[Boy1 Enrolled],MATCH(tblPM02[GradeSection],  tblPM01[GradeSection],0),1),INDEX(tblPA1[Boy1 Total],MATCH(tblPM02[GradeSection],tblPA1[GradeSection],0),1))</f>
        <v>33</v>
      </c>
      <c r="J21" s="533">
        <f>IFERROR(INDEX(tblPM01[Girl1 Enrolled],MATCH(tblPM02[GradeSection],  tblPM01[GradeSection],0),1),INDEX(tblPA1[Girl1 Total],MATCH(tblPM02[GradeSection],tblPA1[GradeSection],0),1))</f>
        <v>46</v>
      </c>
      <c r="K21" s="533"/>
      <c r="L21" s="534"/>
      <c r="M21" s="280"/>
    </row>
    <row r="22" spans="1:13" x14ac:dyDescent="0.3">
      <c r="B22" s="272"/>
      <c r="C22" s="324">
        <v>5</v>
      </c>
      <c r="D22" s="285" t="s">
        <v>6134</v>
      </c>
      <c r="E22" s="282" t="s">
        <v>6060</v>
      </c>
      <c r="F22" s="325" t="s">
        <v>6212</v>
      </c>
      <c r="G22" s="286" t="s">
        <v>6030</v>
      </c>
      <c r="H22" s="275" t="s">
        <v>6208</v>
      </c>
      <c r="I22" s="533">
        <f>IFERROR(INDEX(tblPM01[Boy1 Enrolled],MATCH(tblPM02[GradeSection],  tblPM01[GradeSection],0),1),INDEX(tblPA1[Boy1 Total],MATCH(tblPM02[GradeSection],tblPA1[GradeSection],0),1))</f>
        <v>40</v>
      </c>
      <c r="J22" s="533">
        <f>IFERROR(INDEX(tblPM01[Girl1 Enrolled],MATCH(tblPM02[GradeSection],  tblPM01[GradeSection],0),1),INDEX(tblPA1[Girl1 Total],MATCH(tblPM02[GradeSection],tblPA1[GradeSection],0),1))</f>
        <v>38</v>
      </c>
      <c r="K22" s="533"/>
      <c r="L22" s="534"/>
      <c r="M22" s="280"/>
    </row>
    <row r="23" spans="1:13" x14ac:dyDescent="0.3">
      <c r="B23" s="272"/>
      <c r="C23" s="324">
        <v>6</v>
      </c>
      <c r="D23" s="285" t="s">
        <v>6142</v>
      </c>
      <c r="E23" s="282" t="s">
        <v>6061</v>
      </c>
      <c r="F23" s="325" t="s">
        <v>6213</v>
      </c>
      <c r="G23" s="286" t="s">
        <v>118</v>
      </c>
      <c r="H23" s="275" t="s">
        <v>6207</v>
      </c>
      <c r="I23" s="533">
        <f>IFERROR(INDEX(tblPM01[Boy1 Enrolled],MATCH(tblPM02[GradeSection],  tblPM01[GradeSection],0),1),INDEX(tblPA1[Boy1 Total],MATCH(tblPM02[GradeSection],tblPA1[GradeSection],0),1))</f>
        <v>31</v>
      </c>
      <c r="J23" s="533">
        <f>IFERROR(INDEX(tblPM01[Girl1 Enrolled],MATCH(tblPM02[GradeSection],  tblPM01[GradeSection],0),1),INDEX(tblPA1[Girl1 Total],MATCH(tblPM02[GradeSection],tblPA1[GradeSection],0),1))</f>
        <v>37</v>
      </c>
      <c r="K23" s="533"/>
      <c r="L23" s="534"/>
      <c r="M23" s="280"/>
    </row>
    <row r="24" spans="1:13" x14ac:dyDescent="0.3">
      <c r="B24" s="272"/>
      <c r="C24" s="324">
        <v>7</v>
      </c>
      <c r="D24" s="285" t="s">
        <v>6143</v>
      </c>
      <c r="E24" s="282" t="s">
        <v>6061</v>
      </c>
      <c r="F24" s="325" t="s">
        <v>6213</v>
      </c>
      <c r="G24" s="286" t="s">
        <v>6030</v>
      </c>
      <c r="H24" s="275" t="s">
        <v>6208</v>
      </c>
      <c r="I24" s="533">
        <f>IFERROR(INDEX(tblPM01[Boy1 Enrolled],MATCH(tblPM02[GradeSection],  tblPM01[GradeSection],0),1),INDEX(tblPA1[Boy1 Total],MATCH(tblPM02[GradeSection],tblPA1[GradeSection],0),1))</f>
        <v>30</v>
      </c>
      <c r="J24" s="533">
        <f>IFERROR(INDEX(tblPM01[Girl1 Enrolled],MATCH(tblPM02[GradeSection],  tblPM01[GradeSection],0),1),INDEX(tblPA1[Girl1 Total],MATCH(tblPM02[GradeSection],tblPA1[GradeSection],0),1))</f>
        <v>35</v>
      </c>
      <c r="K24" s="533"/>
      <c r="L24" s="534"/>
      <c r="M24" s="280"/>
    </row>
    <row r="25" spans="1:13" x14ac:dyDescent="0.3">
      <c r="B25" s="272"/>
      <c r="C25" s="324">
        <v>8</v>
      </c>
      <c r="D25" s="285" t="s">
        <v>7904</v>
      </c>
      <c r="E25" s="282" t="s">
        <v>6062</v>
      </c>
      <c r="F25" s="325" t="s">
        <v>6214</v>
      </c>
      <c r="G25" s="286" t="s">
        <v>118</v>
      </c>
      <c r="H25" s="275" t="s">
        <v>6207</v>
      </c>
      <c r="I25" s="533">
        <f>IFERROR(INDEX(tblPM01[Boy1 Enrolled],MATCH(tblPM02[GradeSection],  tblPM01[GradeSection],0),1),INDEX(tblPA1[Boy1 Total],MATCH(tblPM02[GradeSection],tblPA1[GradeSection],0),1))</f>
        <v>25</v>
      </c>
      <c r="J25" s="533">
        <f>IFERROR(INDEX(tblPM01[Girl1 Enrolled],MATCH(tblPM02[GradeSection],  tblPM01[GradeSection],0),1),INDEX(tblPA1[Girl1 Total],MATCH(tblPM02[GradeSection],tblPA1[GradeSection],0),1))</f>
        <v>29</v>
      </c>
      <c r="K25" s="533"/>
      <c r="L25" s="534"/>
      <c r="M25" s="280"/>
    </row>
    <row r="26" spans="1:13" x14ac:dyDescent="0.3">
      <c r="B26" s="272"/>
      <c r="C26" s="324">
        <v>9</v>
      </c>
      <c r="D26" s="285" t="s">
        <v>6371</v>
      </c>
      <c r="E26" s="282" t="s">
        <v>6062</v>
      </c>
      <c r="F26" s="325" t="s">
        <v>6214</v>
      </c>
      <c r="G26" s="286" t="s">
        <v>6030</v>
      </c>
      <c r="H26" s="275" t="s">
        <v>6208</v>
      </c>
      <c r="I26" s="533">
        <f>IFERROR(INDEX(tblPM01[Boy1 Enrolled],MATCH(tblPM02[GradeSection],  tblPM01[GradeSection],0),1),INDEX(tblPA1[Boy1 Total],MATCH(tblPM02[GradeSection],tblPA1[GradeSection],0),1))</f>
        <v>24</v>
      </c>
      <c r="J26" s="533">
        <f>IFERROR(INDEX(tblPM01[Girl1 Enrolled],MATCH(tblPM02[GradeSection],  tblPM01[GradeSection],0),1),INDEX(tblPA1[Girl1 Total],MATCH(tblPM02[GradeSection],tblPA1[GradeSection],0),1))</f>
        <v>31</v>
      </c>
      <c r="K26" s="533"/>
      <c r="L26" s="534"/>
      <c r="M26" s="280"/>
    </row>
    <row r="27" spans="1:13" x14ac:dyDescent="0.3">
      <c r="B27" s="272"/>
      <c r="C27" s="324">
        <v>10</v>
      </c>
      <c r="D27" s="285" t="s">
        <v>6151</v>
      </c>
      <c r="E27" s="282" t="s">
        <v>6062</v>
      </c>
      <c r="F27" s="325" t="s">
        <v>6214</v>
      </c>
      <c r="G27" s="286" t="s">
        <v>6031</v>
      </c>
      <c r="H27" s="275" t="s">
        <v>6209</v>
      </c>
      <c r="I27" s="533">
        <f>IFERROR(INDEX(tblPM01[Boy1 Enrolled],MATCH(tblPM02[GradeSection],  tblPM01[GradeSection],0),1),INDEX(tblPA1[Boy1 Total],MATCH(tblPM02[GradeSection],tblPA1[GradeSection],0),1))</f>
        <v>28</v>
      </c>
      <c r="J27" s="533">
        <f>IFERROR(INDEX(tblPM01[Girl1 Enrolled],MATCH(tblPM02[GradeSection],  tblPM01[GradeSection],0),1),INDEX(tblPA1[Girl1 Total],MATCH(tblPM02[GradeSection],tblPA1[GradeSection],0),1))</f>
        <v>27</v>
      </c>
      <c r="K27" s="533"/>
      <c r="L27" s="534"/>
      <c r="M27" s="280"/>
    </row>
    <row r="28" spans="1:13" x14ac:dyDescent="0.3">
      <c r="B28" s="272"/>
      <c r="C28" s="324">
        <v>11</v>
      </c>
      <c r="D28" s="285" t="s">
        <v>7905</v>
      </c>
      <c r="E28" s="282" t="s">
        <v>6063</v>
      </c>
      <c r="F28" s="325" t="s">
        <v>6216</v>
      </c>
      <c r="G28" s="286" t="s">
        <v>118</v>
      </c>
      <c r="H28" s="275" t="s">
        <v>6207</v>
      </c>
      <c r="I28" s="533">
        <f>IFERROR(INDEX(tblPM01[Boy1 Enrolled],MATCH(tblPM02[GradeSection],  tblPM01[GradeSection],0),1),INDEX(tblPA1[Boy1 Total],MATCH(tblPM02[GradeSection],tblPA1[GradeSection],0),1))</f>
        <v>24</v>
      </c>
      <c r="J28" s="533">
        <f>IFERROR(INDEX(tblPM01[Girl1 Enrolled],MATCH(tblPM02[GradeSection],  tblPM01[GradeSection],0),1),INDEX(tblPA1[Girl1 Total],MATCH(tblPM02[GradeSection],tblPA1[GradeSection],0),1))</f>
        <v>34</v>
      </c>
      <c r="K28" s="533"/>
      <c r="L28" s="534"/>
      <c r="M28" s="280"/>
    </row>
    <row r="29" spans="1:13" x14ac:dyDescent="0.3">
      <c r="B29" s="272"/>
      <c r="C29" s="324">
        <v>12</v>
      </c>
      <c r="D29" s="285" t="s">
        <v>6272</v>
      </c>
      <c r="E29" s="282" t="s">
        <v>6063</v>
      </c>
      <c r="F29" s="325" t="s">
        <v>6216</v>
      </c>
      <c r="G29" s="286" t="s">
        <v>6030</v>
      </c>
      <c r="H29" s="275" t="s">
        <v>6208</v>
      </c>
      <c r="I29" s="533">
        <f>IFERROR(INDEX(tblPM01[Boy1 Enrolled],MATCH(tblPM02[GradeSection],  tblPM01[GradeSection],0),1),INDEX(tblPA1[Boy1 Total],MATCH(tblPM02[GradeSection],tblPA1[GradeSection],0),1))</f>
        <v>24</v>
      </c>
      <c r="J29" s="533">
        <f>IFERROR(INDEX(tblPM01[Girl1 Enrolled],MATCH(tblPM02[GradeSection],  tblPM01[GradeSection],0),1),INDEX(tblPA1[Girl1 Total],MATCH(tblPM02[GradeSection],tblPA1[GradeSection],0),1))</f>
        <v>28</v>
      </c>
      <c r="K29" s="533"/>
      <c r="L29" s="534"/>
      <c r="M29" s="280"/>
    </row>
    <row r="30" spans="1:13" x14ac:dyDescent="0.3">
      <c r="B30" s="272"/>
      <c r="C30" s="324">
        <v>13</v>
      </c>
      <c r="D30" s="285" t="s">
        <v>6162</v>
      </c>
      <c r="E30" s="282" t="s">
        <v>6063</v>
      </c>
      <c r="F30" s="325" t="s">
        <v>6216</v>
      </c>
      <c r="G30" s="286" t="s">
        <v>6031</v>
      </c>
      <c r="H30" s="275" t="s">
        <v>6209</v>
      </c>
      <c r="I30" s="533">
        <f>IFERROR(INDEX(tblPM01[Boy1 Enrolled],MATCH(tblPM02[GradeSection],  tblPM01[GradeSection],0),1),INDEX(tblPA1[Boy1 Total],MATCH(tblPM02[GradeSection],tblPA1[GradeSection],0),1))</f>
        <v>21</v>
      </c>
      <c r="J30" s="533">
        <f>IFERROR(INDEX(tblPM01[Girl1 Enrolled],MATCH(tblPM02[GradeSection],  tblPM01[GradeSection],0),1),INDEX(tblPA1[Girl1 Total],MATCH(tblPM02[GradeSection],tblPA1[GradeSection],0),1))</f>
        <v>31</v>
      </c>
      <c r="K30" s="533"/>
      <c r="L30" s="534"/>
      <c r="M30" s="280"/>
    </row>
    <row r="31" spans="1:13" x14ac:dyDescent="0.3">
      <c r="B31" s="272"/>
      <c r="C31" s="324">
        <v>14</v>
      </c>
      <c r="D31" s="285" t="s">
        <v>7906</v>
      </c>
      <c r="E31" s="282" t="s">
        <v>6064</v>
      </c>
      <c r="F31" s="325" t="s">
        <v>4234</v>
      </c>
      <c r="G31" s="286" t="s">
        <v>118</v>
      </c>
      <c r="H31" s="275" t="s">
        <v>6207</v>
      </c>
      <c r="I31" s="533">
        <f>IFERROR(INDEX(tblPM01[Boy1 Enrolled],MATCH(tblPM02[GradeSection],  tblPM01[GradeSection],0),1),INDEX(tblPA1[Boy1 Total],MATCH(tblPM02[GradeSection],tblPA1[GradeSection],0),1))</f>
        <v>22</v>
      </c>
      <c r="J31" s="533">
        <f>IFERROR(INDEX(tblPM01[Girl1 Enrolled],MATCH(tblPM02[GradeSection],  tblPM01[GradeSection],0),1),INDEX(tblPA1[Girl1 Total],MATCH(tblPM02[GradeSection],tblPA1[GradeSection],0),1))</f>
        <v>36</v>
      </c>
      <c r="K31" s="533"/>
      <c r="L31" s="534"/>
      <c r="M31" s="280"/>
    </row>
    <row r="32" spans="1:13" x14ac:dyDescent="0.3">
      <c r="B32" s="272"/>
      <c r="C32" s="324">
        <v>15</v>
      </c>
      <c r="D32" s="285" t="s">
        <v>6175</v>
      </c>
      <c r="E32" s="282" t="s">
        <v>6064</v>
      </c>
      <c r="F32" s="325" t="s">
        <v>4234</v>
      </c>
      <c r="G32" s="286" t="s">
        <v>6030</v>
      </c>
      <c r="H32" s="275" t="s">
        <v>6208</v>
      </c>
      <c r="I32" s="533">
        <f>IFERROR(INDEX(tblPM01[Boy1 Enrolled],MATCH(tblPM02[GradeSection],  tblPM01[GradeSection],0),1),INDEX(tblPA1[Boy1 Total],MATCH(tblPM02[GradeSection],tblPA1[GradeSection],0),1))</f>
        <v>12</v>
      </c>
      <c r="J32" s="533">
        <f>IFERROR(INDEX(tblPM01[Girl1 Enrolled],MATCH(tblPM02[GradeSection],  tblPM01[GradeSection],0),1),INDEX(tblPA1[Girl1 Total],MATCH(tblPM02[GradeSection],tblPA1[GradeSection],0),1))</f>
        <v>33</v>
      </c>
      <c r="K32" s="533"/>
      <c r="L32" s="534"/>
      <c r="M32" s="280"/>
    </row>
    <row r="33" spans="2:13" x14ac:dyDescent="0.3">
      <c r="B33" s="272"/>
      <c r="C33" s="324">
        <v>16</v>
      </c>
      <c r="D33" s="285" t="s">
        <v>7907</v>
      </c>
      <c r="E33" s="282" t="s">
        <v>6064</v>
      </c>
      <c r="F33" s="325" t="s">
        <v>4234</v>
      </c>
      <c r="G33" s="286" t="s">
        <v>6031</v>
      </c>
      <c r="H33" s="275" t="s">
        <v>6209</v>
      </c>
      <c r="I33" s="533">
        <f>IFERROR(INDEX(tblPM01[Boy1 Enrolled],MATCH(tblPM02[GradeSection],  tblPM01[GradeSection],0),1),INDEX(tblPA1[Boy1 Total],MATCH(tblPM02[GradeSection],tblPA1[GradeSection],0),1))</f>
        <v>15</v>
      </c>
      <c r="J33" s="533">
        <f>IFERROR(INDEX(tblPM01[Girl1 Enrolled],MATCH(tblPM02[GradeSection],  tblPM01[GradeSection],0),1),INDEX(tblPA1[Girl1 Total],MATCH(tblPM02[GradeSection],tblPA1[GradeSection],0),1))</f>
        <v>28</v>
      </c>
      <c r="K33" s="533"/>
      <c r="L33" s="534"/>
      <c r="M33" s="280"/>
    </row>
    <row r="34" spans="2:13" x14ac:dyDescent="0.3">
      <c r="B34" s="272"/>
      <c r="C34" s="324">
        <v>17</v>
      </c>
      <c r="D34" s="285" t="s">
        <v>7908</v>
      </c>
      <c r="E34" s="282" t="s">
        <v>6064</v>
      </c>
      <c r="F34" s="325" t="s">
        <v>4234</v>
      </c>
      <c r="G34" s="286" t="s">
        <v>6032</v>
      </c>
      <c r="H34" s="275" t="s">
        <v>6210</v>
      </c>
      <c r="I34" s="533">
        <f>IFERROR(INDEX(tblPM01[Boy1 Enrolled],MATCH(tblPM02[GradeSection],  tblPM01[GradeSection],0),1),INDEX(tblPA1[Boy1 Total],MATCH(tblPM02[GradeSection],tblPA1[GradeSection],0),1))</f>
        <v>11</v>
      </c>
      <c r="J34" s="533">
        <f>IFERROR(INDEX(tblPM01[Girl1 Enrolled],MATCH(tblPM02[GradeSection],  tblPM01[GradeSection],0),1),INDEX(tblPA1[Girl1 Total],MATCH(tblPM02[GradeSection],tblPA1[GradeSection],0),1))</f>
        <v>23</v>
      </c>
      <c r="K34" s="533"/>
      <c r="L34" s="534"/>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row r="66" spans="3:12" x14ac:dyDescent="0.3">
      <c r="C66" s="281"/>
      <c r="D66" s="281"/>
      <c r="E66" s="281"/>
      <c r="F66" s="281"/>
      <c r="G66" s="281"/>
      <c r="H66" s="281"/>
      <c r="I66" s="281"/>
      <c r="J66" s="281"/>
      <c r="K66" s="281"/>
      <c r="L66" s="281"/>
    </row>
    <row r="67" spans="3:12" x14ac:dyDescent="0.3">
      <c r="C67" s="281"/>
      <c r="D67" s="281"/>
      <c r="E67" s="281"/>
      <c r="F67" s="281"/>
      <c r="G67" s="281"/>
      <c r="H67" s="281"/>
      <c r="I67" s="281"/>
      <c r="J67" s="281"/>
      <c r="K67" s="281"/>
      <c r="L67" s="281"/>
    </row>
    <row r="68" spans="3:12" x14ac:dyDescent="0.3">
      <c r="C68" s="281"/>
      <c r="D68" s="281"/>
      <c r="E68" s="281"/>
      <c r="F68" s="281"/>
      <c r="G68" s="281"/>
      <c r="H68" s="281"/>
      <c r="I68" s="281"/>
      <c r="J68" s="281"/>
      <c r="K68" s="281"/>
      <c r="L68" s="281"/>
    </row>
    <row r="69" spans="3:12" x14ac:dyDescent="0.3">
      <c r="C69" s="281"/>
      <c r="D69" s="281"/>
      <c r="E69" s="281"/>
      <c r="F69" s="281"/>
      <c r="G69" s="281"/>
      <c r="H69" s="281"/>
      <c r="I69" s="281"/>
      <c r="J69" s="281"/>
      <c r="K69" s="281"/>
      <c r="L69" s="281"/>
    </row>
    <row r="70" spans="3:12" x14ac:dyDescent="0.3">
      <c r="C70" s="281"/>
      <c r="D70" s="281"/>
      <c r="E70" s="281"/>
      <c r="F70" s="281"/>
      <c r="G70" s="281"/>
      <c r="H70" s="281"/>
      <c r="I70" s="281"/>
      <c r="J70" s="281"/>
      <c r="K70" s="281"/>
      <c r="L70" s="281"/>
    </row>
    <row r="71" spans="3:12" x14ac:dyDescent="0.3">
      <c r="C71" s="281"/>
      <c r="D71" s="281"/>
      <c r="E71" s="281"/>
      <c r="F71" s="281"/>
      <c r="G71" s="281"/>
      <c r="H71" s="281"/>
      <c r="I71" s="281"/>
      <c r="J71" s="281"/>
      <c r="K71" s="281"/>
      <c r="L71" s="281"/>
    </row>
    <row r="72" spans="3:12" x14ac:dyDescent="0.3">
      <c r="C72" s="281"/>
      <c r="D72" s="281"/>
      <c r="E72" s="281"/>
      <c r="F72" s="281"/>
      <c r="G72" s="281"/>
      <c r="H72" s="281"/>
      <c r="I72" s="281"/>
      <c r="J72" s="281"/>
      <c r="K72" s="281"/>
      <c r="L72" s="281"/>
    </row>
    <row r="73" spans="3:12" x14ac:dyDescent="0.3">
      <c r="C73" s="281"/>
      <c r="D73" s="281"/>
      <c r="E73" s="281"/>
      <c r="F73" s="281"/>
      <c r="G73" s="281"/>
      <c r="H73" s="281"/>
      <c r="I73" s="281"/>
      <c r="J73" s="281"/>
      <c r="K73" s="281"/>
      <c r="L73" s="281"/>
    </row>
    <row r="74" spans="3:12" x14ac:dyDescent="0.3">
      <c r="C74" s="281"/>
      <c r="D74" s="281"/>
      <c r="E74" s="281"/>
      <c r="F74" s="281"/>
      <c r="G74" s="281"/>
      <c r="H74" s="281"/>
      <c r="I74" s="281"/>
      <c r="J74" s="281"/>
      <c r="K74" s="281"/>
      <c r="L74" s="281"/>
    </row>
    <row r="75" spans="3:12" x14ac:dyDescent="0.3">
      <c r="C75" s="281"/>
      <c r="D75" s="281"/>
      <c r="E75" s="281"/>
      <c r="F75" s="281"/>
      <c r="G75" s="281"/>
      <c r="H75" s="281"/>
      <c r="I75" s="281"/>
      <c r="J75" s="281"/>
      <c r="K75" s="281"/>
      <c r="L75" s="281"/>
    </row>
    <row r="76" spans="3:12" x14ac:dyDescent="0.3">
      <c r="C76" s="281"/>
      <c r="D76" s="281"/>
      <c r="E76" s="281"/>
      <c r="F76" s="281"/>
      <c r="G76" s="281"/>
      <c r="H76" s="281"/>
      <c r="I76" s="281"/>
      <c r="J76" s="281"/>
      <c r="K76" s="281"/>
      <c r="L76" s="281"/>
    </row>
    <row r="77" spans="3:12" x14ac:dyDescent="0.3">
      <c r="C77" s="281"/>
      <c r="D77" s="281"/>
      <c r="E77" s="281"/>
      <c r="F77" s="281"/>
      <c r="G77" s="281"/>
      <c r="H77" s="281"/>
      <c r="I77" s="281"/>
      <c r="J77" s="281"/>
      <c r="K77" s="281"/>
      <c r="L77" s="281"/>
    </row>
    <row r="78" spans="3:12" x14ac:dyDescent="0.3">
      <c r="C78" s="281"/>
      <c r="D78" s="281"/>
      <c r="E78" s="281"/>
      <c r="F78" s="281"/>
      <c r="G78" s="281"/>
      <c r="H78" s="281"/>
      <c r="I78" s="281"/>
      <c r="J78" s="281"/>
      <c r="K78" s="281"/>
      <c r="L78" s="281"/>
    </row>
    <row r="79" spans="3:12" x14ac:dyDescent="0.3">
      <c r="C79" s="281"/>
      <c r="D79" s="281"/>
      <c r="E79" s="281"/>
      <c r="F79" s="281"/>
      <c r="G79" s="281"/>
      <c r="H79" s="281"/>
      <c r="I79" s="281"/>
      <c r="J79" s="281"/>
      <c r="K79" s="281"/>
      <c r="L79" s="281"/>
    </row>
    <row r="80" spans="3:12" x14ac:dyDescent="0.3">
      <c r="C80" s="281"/>
      <c r="D80" s="281"/>
      <c r="E80" s="281"/>
      <c r="F80" s="281"/>
      <c r="G80" s="281"/>
      <c r="H80" s="281"/>
      <c r="I80" s="281"/>
      <c r="J80" s="281"/>
      <c r="K80" s="281"/>
      <c r="L80" s="281"/>
    </row>
  </sheetData>
  <sheetProtection selectLockedCells="1"/>
  <mergeCells count="17">
    <mergeCell ref="C2:L2"/>
    <mergeCell ref="C3:L3"/>
    <mergeCell ref="C4:L4"/>
    <mergeCell ref="C5:L5"/>
    <mergeCell ref="H7:I7"/>
    <mergeCell ref="F9:G9"/>
    <mergeCell ref="J9:K9"/>
    <mergeCell ref="I16:J16"/>
    <mergeCell ref="K16:L16"/>
    <mergeCell ref="O5:P5"/>
    <mergeCell ref="F10:G10"/>
    <mergeCell ref="J10:K10"/>
    <mergeCell ref="F12:G12"/>
    <mergeCell ref="J12:L12"/>
    <mergeCell ref="I15:J15"/>
    <mergeCell ref="K15:L15"/>
    <mergeCell ref="O6:P6"/>
  </mergeCells>
  <conditionalFormatting sqref="E18:H34">
    <cfRule type="expression" dxfId="333" priority="3" stopIfTrue="1">
      <formula>IF(AND(NOT($D18=""),COUNTIF(GradeSection,$D18)&gt;1),TRUE,FALSE)</formula>
    </cfRule>
  </conditionalFormatting>
  <conditionalFormatting sqref="I18:J34">
    <cfRule type="cellIs" dxfId="332" priority="1" stopIfTrue="1" operator="lessThan">
      <formula>K18</formula>
    </cfRule>
  </conditionalFormatting>
  <conditionalFormatting sqref="A1:XFD1048576">
    <cfRule type="expression" dxfId="331"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34">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58369" r:id="rId4" name="cmdPM_Feb">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58369" r:id="rId4" name="cmdPM_Feb"/>
      </mc:Fallback>
    </mc:AlternateContent>
    <mc:AlternateContent xmlns:mc="http://schemas.openxmlformats.org/markup-compatibility/2006">
      <mc:Choice Requires="x14">
        <control shapeId="58370" r:id="rId6" name="cbo313FebFormSignPost">
          <controlPr defaultSize="0" autoLine="0" linkedCell="FormPost_313_Feb" listFillRange="FormSignPost_List" r:id="rId7">
            <anchor moveWithCells="1">
              <from>
                <xdr:col>15</xdr:col>
                <xdr:colOff>0</xdr:colOff>
                <xdr:row>8</xdr:row>
                <xdr:rowOff>19050</xdr:rowOff>
              </from>
              <to>
                <xdr:col>16</xdr:col>
                <xdr:colOff>28575</xdr:colOff>
                <xdr:row>9</xdr:row>
                <xdr:rowOff>28575</xdr:rowOff>
              </to>
            </anchor>
          </controlPr>
        </control>
      </mc:Choice>
      <mc:Fallback>
        <control shapeId="58370" r:id="rId6" name="cbo313FebFormSignPost"/>
      </mc:Fallback>
    </mc:AlternateContent>
    <mc:AlternateContent xmlns:mc="http://schemas.openxmlformats.org/markup-compatibility/2006">
      <mc:Choice Requires="x14">
        <control shapeId="58371" r:id="rId8" name="cmdPM_Feb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58371" r:id="rId8" name="cmdPM_Feb_ClearForm"/>
      </mc:Fallback>
    </mc:AlternateContent>
  </controls>
  <tableParts count="1">
    <tablePart r:id="rId10"/>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9"/>
  <dimension ref="A1:F5"/>
  <sheetViews>
    <sheetView showGridLines="0" showRowColHeaders="0" workbookViewId="0">
      <selection activeCell="A2" sqref="A2"/>
    </sheetView>
  </sheetViews>
  <sheetFormatPr defaultRowHeight="15" x14ac:dyDescent="0.25"/>
  <cols>
    <col min="1" max="1" width="19.28515625" bestFit="1" customWidth="1"/>
    <col min="2" max="2" width="18.85546875" bestFit="1" customWidth="1"/>
    <col min="3" max="3" width="14.5703125" bestFit="1" customWidth="1"/>
    <col min="4" max="4" width="18.85546875" bestFit="1" customWidth="1"/>
    <col min="5" max="5" width="14.28515625" bestFit="1" customWidth="1"/>
    <col min="6" max="6" width="16.140625" bestFit="1" customWidth="1"/>
    <col min="7" max="7" width="18.7109375" bestFit="1" customWidth="1"/>
  </cols>
  <sheetData>
    <row r="1" spans="1:6" s="2" customFormat="1" x14ac:dyDescent="0.25">
      <c r="A1" s="1" t="s">
        <v>6618</v>
      </c>
      <c r="B1" s="1" t="s">
        <v>5930</v>
      </c>
      <c r="C1" s="1" t="s">
        <v>6003</v>
      </c>
    </row>
    <row r="2" spans="1:6" x14ac:dyDescent="0.25">
      <c r="A2" t="str">
        <f>"313"  &amp; C2 &amp; AcademicYear_ID&amp; "" &amp; TSIndex_SchoolID</f>
        <v>313022014180018001</v>
      </c>
      <c r="B2" t="str">
        <f>CLEAN(SchoolAY_Info_ID)</f>
        <v>30201411008018001</v>
      </c>
      <c r="C2" s="165" t="s">
        <v>6207</v>
      </c>
    </row>
    <row r="5" spans="1:6" x14ac:dyDescent="0.25">
      <c r="A5">
        <f>LEN($A$2)</f>
        <v>18</v>
      </c>
      <c r="B5">
        <f>LEN($B$2)</f>
        <v>17</v>
      </c>
      <c r="C5">
        <f>LEN($C$2)</f>
        <v>2</v>
      </c>
      <c r="D5">
        <f>LEN($D$2)</f>
        <v>0</v>
      </c>
      <c r="E5">
        <f>LEN($E$2)</f>
        <v>0</v>
      </c>
      <c r="F5">
        <f>LEN($F$2)</f>
        <v>0</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0"/>
  <dimension ref="A1:I20"/>
  <sheetViews>
    <sheetView showGridLines="0" showRowColHeaders="0" workbookViewId="0">
      <selection activeCell="A2" sqref="A2"/>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6628</v>
      </c>
      <c r="C1" s="1" t="s">
        <v>6619</v>
      </c>
      <c r="D1" s="1" t="s">
        <v>6103</v>
      </c>
      <c r="E1" s="1" t="s">
        <v>6462</v>
      </c>
      <c r="F1" s="1" t="s">
        <v>6484</v>
      </c>
      <c r="G1" s="1" t="s">
        <v>6485</v>
      </c>
      <c r="H1" s="1" t="s">
        <v>6486</v>
      </c>
      <c r="I1" s="1" t="s">
        <v>6487</v>
      </c>
    </row>
    <row r="2" spans="1:9" x14ac:dyDescent="0.25">
      <c r="A2">
        <v>1</v>
      </c>
      <c r="B2" t="str">
        <f>C2&amp;D2&amp;E2</f>
        <v>3130220141800180010602</v>
      </c>
      <c r="C2" t="str">
        <f t="shared" ref="C2:C13" si="0">PM02_ID</f>
        <v>313022014180018001</v>
      </c>
      <c r="D2" s="65" t="str">
        <f>PM_Feb!F18</f>
        <v>06</v>
      </c>
      <c r="E2" t="str">
        <f>PM_Feb!H18</f>
        <v>02</v>
      </c>
      <c r="F2" s="311">
        <f>PM_Feb!I18</f>
        <v>29</v>
      </c>
      <c r="G2" s="311">
        <f>PM_Feb!J18</f>
        <v>33</v>
      </c>
      <c r="H2" s="311">
        <f>PM_Feb!K18</f>
        <v>0</v>
      </c>
      <c r="I2" s="311">
        <f>PM_Feb!L18</f>
        <v>0</v>
      </c>
    </row>
    <row r="3" spans="1:9" x14ac:dyDescent="0.25">
      <c r="A3">
        <v>2</v>
      </c>
      <c r="B3" t="str">
        <f t="shared" ref="B3:B13" si="1">C3&amp;D3&amp;E3</f>
        <v>31302201418001800100</v>
      </c>
      <c r="C3" t="str">
        <f t="shared" si="0"/>
        <v>313022014180018001</v>
      </c>
      <c r="D3" s="65">
        <f>PM_Feb!F35</f>
        <v>0</v>
      </c>
      <c r="E3">
        <f>PM_Feb!H35</f>
        <v>0</v>
      </c>
      <c r="F3" s="311">
        <f>PM_Feb!I35</f>
        <v>0</v>
      </c>
      <c r="G3" s="311">
        <f>PM_Feb!J35</f>
        <v>0</v>
      </c>
      <c r="H3" s="311">
        <f>PM_Feb!K35</f>
        <v>0</v>
      </c>
      <c r="I3" s="311">
        <f>PM_Feb!L35</f>
        <v>0</v>
      </c>
    </row>
    <row r="4" spans="1:9" x14ac:dyDescent="0.25">
      <c r="A4">
        <v>3</v>
      </c>
      <c r="B4" t="str">
        <f t="shared" si="1"/>
        <v>31302201418001800100</v>
      </c>
      <c r="C4" t="str">
        <f t="shared" si="0"/>
        <v>313022014180018001</v>
      </c>
      <c r="D4" s="65">
        <f>PM_Feb!F36</f>
        <v>0</v>
      </c>
      <c r="E4">
        <f>PM_Feb!H36</f>
        <v>0</v>
      </c>
      <c r="F4" s="311">
        <f>PM_Feb!I36</f>
        <v>0</v>
      </c>
      <c r="G4" s="311">
        <f>PM_Feb!J36</f>
        <v>0</v>
      </c>
      <c r="H4" s="311">
        <f>PM_Feb!K36</f>
        <v>0</v>
      </c>
      <c r="I4" s="311">
        <f>PM_Feb!L36</f>
        <v>0</v>
      </c>
    </row>
    <row r="5" spans="1:9" x14ac:dyDescent="0.25">
      <c r="A5">
        <v>4</v>
      </c>
      <c r="B5" t="str">
        <f t="shared" si="1"/>
        <v>31302201418001800100</v>
      </c>
      <c r="C5" t="str">
        <f t="shared" si="0"/>
        <v>313022014180018001</v>
      </c>
      <c r="D5" s="65">
        <f>PM_Feb!F37</f>
        <v>0</v>
      </c>
      <c r="E5">
        <f>PM_Feb!H37</f>
        <v>0</v>
      </c>
      <c r="F5" s="311">
        <f>PM_Feb!I37</f>
        <v>0</v>
      </c>
      <c r="G5" s="311">
        <f>PM_Feb!J37</f>
        <v>0</v>
      </c>
      <c r="H5" s="311">
        <f>PM_Feb!K37</f>
        <v>0</v>
      </c>
      <c r="I5" s="311">
        <f>PM_Feb!L37</f>
        <v>0</v>
      </c>
    </row>
    <row r="6" spans="1:9" x14ac:dyDescent="0.25">
      <c r="A6">
        <v>5</v>
      </c>
      <c r="B6" t="str">
        <f t="shared" si="1"/>
        <v>31302201418001800100</v>
      </c>
      <c r="C6" t="str">
        <f t="shared" si="0"/>
        <v>313022014180018001</v>
      </c>
      <c r="D6" s="65">
        <f>PM_Feb!F38</f>
        <v>0</v>
      </c>
      <c r="E6">
        <f>PM_Feb!H38</f>
        <v>0</v>
      </c>
      <c r="F6" s="311">
        <f>PM_Feb!I38</f>
        <v>0</v>
      </c>
      <c r="G6" s="311">
        <f>PM_Feb!J38</f>
        <v>0</v>
      </c>
      <c r="H6" s="311">
        <f>PM_Feb!K38</f>
        <v>0</v>
      </c>
      <c r="I6" s="311">
        <f>PM_Feb!L38</f>
        <v>0</v>
      </c>
    </row>
    <row r="7" spans="1:9" x14ac:dyDescent="0.25">
      <c r="A7">
        <v>6</v>
      </c>
      <c r="B7" t="str">
        <f t="shared" si="1"/>
        <v>31302201418001800100</v>
      </c>
      <c r="C7" t="str">
        <f t="shared" si="0"/>
        <v>313022014180018001</v>
      </c>
      <c r="D7" s="65">
        <f>PM_Feb!F39</f>
        <v>0</v>
      </c>
      <c r="E7">
        <f>PM_Feb!H39</f>
        <v>0</v>
      </c>
      <c r="F7" s="311">
        <f>PM_Feb!I39</f>
        <v>0</v>
      </c>
      <c r="G7" s="311">
        <f>PM_Feb!J39</f>
        <v>0</v>
      </c>
      <c r="H7" s="311">
        <f>PM_Feb!K39</f>
        <v>0</v>
      </c>
      <c r="I7" s="311">
        <f>PM_Feb!L39</f>
        <v>0</v>
      </c>
    </row>
    <row r="8" spans="1:9" x14ac:dyDescent="0.25">
      <c r="A8">
        <v>7</v>
      </c>
      <c r="B8" t="str">
        <f t="shared" si="1"/>
        <v>31302201418001800100</v>
      </c>
      <c r="C8" t="str">
        <f t="shared" si="0"/>
        <v>313022014180018001</v>
      </c>
      <c r="D8" s="65">
        <f>PM_Feb!F40</f>
        <v>0</v>
      </c>
      <c r="E8">
        <f>PM_Feb!H40</f>
        <v>0</v>
      </c>
      <c r="F8" s="311">
        <f>PM_Feb!I40</f>
        <v>0</v>
      </c>
      <c r="G8" s="311">
        <f>PM_Feb!J40</f>
        <v>0</v>
      </c>
      <c r="H8" s="311">
        <f>PM_Feb!K40</f>
        <v>0</v>
      </c>
      <c r="I8" s="311">
        <f>PM_Feb!L40</f>
        <v>0</v>
      </c>
    </row>
    <row r="9" spans="1:9" x14ac:dyDescent="0.25">
      <c r="A9">
        <v>8</v>
      </c>
      <c r="B9" t="str">
        <f t="shared" si="1"/>
        <v>31302201418001800100</v>
      </c>
      <c r="C9" t="str">
        <f t="shared" si="0"/>
        <v>313022014180018001</v>
      </c>
      <c r="D9" s="65">
        <f>PM_Feb!F41</f>
        <v>0</v>
      </c>
      <c r="E9">
        <f>PM_Feb!H41</f>
        <v>0</v>
      </c>
      <c r="F9" s="311">
        <f>PM_Feb!I41</f>
        <v>0</v>
      </c>
      <c r="G9" s="311">
        <f>PM_Feb!J41</f>
        <v>0</v>
      </c>
      <c r="H9" s="311">
        <f>PM_Feb!K41</f>
        <v>0</v>
      </c>
      <c r="I9" s="311">
        <f>PM_Feb!L41</f>
        <v>0</v>
      </c>
    </row>
    <row r="10" spans="1:9" x14ac:dyDescent="0.25">
      <c r="A10">
        <v>9</v>
      </c>
      <c r="B10" t="str">
        <f t="shared" si="1"/>
        <v>31302201418001800100</v>
      </c>
      <c r="C10" t="str">
        <f t="shared" si="0"/>
        <v>313022014180018001</v>
      </c>
      <c r="D10" s="65">
        <f>PM_Feb!F42</f>
        <v>0</v>
      </c>
      <c r="E10">
        <f>PM_Feb!H42</f>
        <v>0</v>
      </c>
      <c r="F10" s="311">
        <f>PM_Feb!I42</f>
        <v>0</v>
      </c>
      <c r="G10" s="311">
        <f>PM_Feb!J42</f>
        <v>0</v>
      </c>
      <c r="H10" s="311">
        <f>PM_Feb!K42</f>
        <v>0</v>
      </c>
      <c r="I10" s="311">
        <f>PM_Feb!L42</f>
        <v>0</v>
      </c>
    </row>
    <row r="11" spans="1:9" x14ac:dyDescent="0.25">
      <c r="A11">
        <v>10</v>
      </c>
      <c r="B11" t="str">
        <f>C2&amp;D2&amp;E2</f>
        <v>3130220141800180010602</v>
      </c>
      <c r="C11" t="str">
        <f t="shared" si="0"/>
        <v>313022014180018001</v>
      </c>
      <c r="D11" s="65">
        <f>PM_Feb!F43</f>
        <v>0</v>
      </c>
      <c r="E11">
        <f>PM_Feb!H43</f>
        <v>0</v>
      </c>
      <c r="F11" s="311">
        <f>PM_Feb!I43</f>
        <v>0</v>
      </c>
      <c r="G11" s="311">
        <f>PM_Feb!J43</f>
        <v>0</v>
      </c>
      <c r="H11" s="311">
        <f>PM_Feb!K43</f>
        <v>0</v>
      </c>
      <c r="I11" s="311">
        <f>PM_Feb!L43</f>
        <v>0</v>
      </c>
    </row>
    <row r="12" spans="1:9" x14ac:dyDescent="0.25">
      <c r="A12">
        <v>2</v>
      </c>
      <c r="B12" t="str">
        <f>C2&amp;D2&amp;E2</f>
        <v>3130220141800180010602</v>
      </c>
      <c r="C12" t="str">
        <f t="shared" si="0"/>
        <v>313022014180018001</v>
      </c>
      <c r="D12" s="65">
        <f>PM_Feb!F44</f>
        <v>0</v>
      </c>
      <c r="E12">
        <f>PM_Feb!H44</f>
        <v>0</v>
      </c>
      <c r="F12" s="311">
        <f>PM_Feb!I44</f>
        <v>0</v>
      </c>
      <c r="G12" s="311">
        <f>PM_Feb!J44</f>
        <v>0</v>
      </c>
      <c r="H12" s="311">
        <f>PM_Feb!K44</f>
        <v>0</v>
      </c>
      <c r="I12" s="311">
        <f>PM_Feb!L44</f>
        <v>0</v>
      </c>
    </row>
    <row r="13" spans="1:9" x14ac:dyDescent="0.25">
      <c r="A13">
        <v>2</v>
      </c>
      <c r="B13" t="str">
        <f t="shared" si="1"/>
        <v>31302201418001800100</v>
      </c>
      <c r="C13" t="str">
        <f t="shared" si="0"/>
        <v>313022014180018001</v>
      </c>
      <c r="D13" s="65">
        <f>PM_Feb!F45</f>
        <v>0</v>
      </c>
      <c r="E13">
        <f>PM_Feb!H45</f>
        <v>0</v>
      </c>
      <c r="F13" s="311">
        <f>PM_Feb!I45</f>
        <v>0</v>
      </c>
      <c r="G13" s="311">
        <f>PM_Feb!J45</f>
        <v>0</v>
      </c>
      <c r="H13" s="311">
        <f>PM_Feb!K45</f>
        <v>0</v>
      </c>
      <c r="I13" s="311">
        <f>PM_Feb!L45</f>
        <v>0</v>
      </c>
    </row>
    <row r="16" spans="1:9" x14ac:dyDescent="0.25">
      <c r="A16">
        <f>LEN($A$2)</f>
        <v>1</v>
      </c>
      <c r="B16">
        <f>LEN($B$13)</f>
        <v>20</v>
      </c>
      <c r="C16">
        <f>LEN($C$2)</f>
        <v>18</v>
      </c>
      <c r="D16">
        <f>LEN($D$2)</f>
        <v>2</v>
      </c>
      <c r="E16">
        <f>LEN($E$2)</f>
        <v>2</v>
      </c>
      <c r="F16">
        <f>LEN($F$2)</f>
        <v>2</v>
      </c>
    </row>
    <row r="20" spans="2:2" x14ac:dyDescent="0.25">
      <c r="B20" t="s">
        <v>6613</v>
      </c>
    </row>
  </sheetData>
  <pageMargins left="0.7" right="0.7" top="0.75" bottom="0.75" header="0.3" footer="0.3"/>
  <pageSetup paperSize="256" orientation="portrait" horizontalDpi="300" verticalDpi="30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1"/>
  <dimension ref="A1:F5"/>
  <sheetViews>
    <sheetView showGridLines="0" showRowColHeaders="0" workbookViewId="0">
      <selection activeCell="A2" sqref="A2"/>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6614</v>
      </c>
      <c r="B1" s="1" t="s">
        <v>6615</v>
      </c>
      <c r="C1" s="1" t="s">
        <v>6616</v>
      </c>
      <c r="D1" s="44" t="s">
        <v>6617</v>
      </c>
    </row>
    <row r="2" spans="1:6" ht="16.5" x14ac:dyDescent="0.25">
      <c r="A2" t="str">
        <f>PM02_ID</f>
        <v>313022014180018001</v>
      </c>
      <c r="B2" s="45" t="str">
        <f>PM_Feb!P7</f>
        <v>ငွေဝင်း</v>
      </c>
      <c r="C2" s="46">
        <f>PM_Feb!FormPost_313_Feb</f>
        <v>7</v>
      </c>
      <c r="D2" s="92">
        <f>PM_Feb!FormDate_313_Feb</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9">
    <tabColor rgb="FF00B050"/>
  </sheetPr>
  <dimension ref="A1:P65"/>
  <sheetViews>
    <sheetView zoomScale="90" zoomScaleNormal="90" workbookViewId="0">
      <selection activeCell="I30" sqref="I30"/>
    </sheetView>
  </sheetViews>
  <sheetFormatPr defaultColWidth="9.140625" defaultRowHeight="14.25" x14ac:dyDescent="0.3"/>
  <cols>
    <col min="1" max="1" width="3.140625" style="273" customWidth="1"/>
    <col min="2" max="2" width="2.5703125" style="273" customWidth="1"/>
    <col min="3" max="3" width="5.85546875" style="273" customWidth="1"/>
    <col min="4" max="4" width="0.85546875" style="273" customWidth="1"/>
    <col min="5" max="5" width="12.140625" style="273" customWidth="1"/>
    <col min="6" max="6" width="6.85546875" style="273" customWidth="1"/>
    <col min="7" max="7" width="11.42578125" style="273" customWidth="1"/>
    <col min="8" max="8" width="9.140625" style="273" customWidth="1"/>
    <col min="9" max="12" width="13.7109375" style="273" customWidth="1"/>
    <col min="13" max="13" width="4.85546875" style="273" customWidth="1"/>
    <col min="14" max="14" width="4.5703125" style="273" customWidth="1"/>
    <col min="15" max="15" width="32" style="273" customWidth="1"/>
    <col min="16" max="16" width="37.7109375" style="273" customWidth="1"/>
    <col min="17" max="16384" width="9.140625" style="273"/>
  </cols>
  <sheetData>
    <row r="1" spans="1:16" s="176" customFormat="1" ht="15" customHeight="1" thickBot="1" x14ac:dyDescent="0.35">
      <c r="A1" s="190"/>
    </row>
    <row r="2" spans="1:16" s="176" customFormat="1" ht="16.5" customHeight="1" x14ac:dyDescent="0.3">
      <c r="B2" s="178"/>
      <c r="C2" s="801" t="s">
        <v>2</v>
      </c>
      <c r="D2" s="801"/>
      <c r="E2" s="801"/>
      <c r="F2" s="801"/>
      <c r="G2" s="801"/>
      <c r="H2" s="801"/>
      <c r="I2" s="801"/>
      <c r="J2" s="801"/>
      <c r="K2" s="801"/>
      <c r="L2" s="801"/>
      <c r="M2" s="254"/>
    </row>
    <row r="3" spans="1:16" s="176" customFormat="1" ht="12" customHeight="1" x14ac:dyDescent="0.3">
      <c r="A3" s="308"/>
      <c r="B3" s="56"/>
      <c r="C3" s="787" t="s">
        <v>7063</v>
      </c>
      <c r="D3" s="787"/>
      <c r="E3" s="787"/>
      <c r="F3" s="787"/>
      <c r="G3" s="787"/>
      <c r="H3" s="787"/>
      <c r="I3" s="787"/>
      <c r="J3" s="787"/>
      <c r="K3" s="787"/>
      <c r="L3" s="787"/>
      <c r="M3" s="179"/>
      <c r="N3" s="175"/>
      <c r="O3" s="175"/>
    </row>
    <row r="4" spans="1:16" s="176" customFormat="1" ht="15" customHeight="1" x14ac:dyDescent="0.3">
      <c r="B4" s="56"/>
      <c r="C4" s="787" t="s">
        <v>3</v>
      </c>
      <c r="D4" s="787"/>
      <c r="E4" s="787"/>
      <c r="F4" s="787"/>
      <c r="G4" s="787"/>
      <c r="H4" s="787"/>
      <c r="I4" s="787"/>
      <c r="J4" s="787"/>
      <c r="K4" s="787"/>
      <c r="L4" s="787"/>
      <c r="M4" s="179"/>
    </row>
    <row r="5" spans="1:16" s="176" customFormat="1" ht="15" customHeight="1" x14ac:dyDescent="0.3">
      <c r="B5" s="56"/>
      <c r="C5" s="787" t="s">
        <v>6854</v>
      </c>
      <c r="D5" s="787"/>
      <c r="E5" s="787"/>
      <c r="F5" s="787"/>
      <c r="G5" s="787"/>
      <c r="H5" s="787"/>
      <c r="I5" s="787"/>
      <c r="J5" s="787"/>
      <c r="K5" s="787"/>
      <c r="L5" s="787"/>
      <c r="M5" s="179"/>
      <c r="O5" s="831" t="s">
        <v>4169</v>
      </c>
      <c r="P5" s="831"/>
    </row>
    <row r="6" spans="1:16" s="176" customFormat="1" ht="5.0999999999999996" customHeight="1" x14ac:dyDescent="0.35">
      <c r="B6" s="56"/>
      <c r="C6" s="175"/>
      <c r="D6" s="34"/>
      <c r="E6" s="4"/>
      <c r="F6" s="175"/>
      <c r="G6" s="8"/>
      <c r="H6" s="32"/>
      <c r="I6" s="32"/>
      <c r="J6" s="32"/>
      <c r="K6" s="32"/>
      <c r="L6" s="32"/>
      <c r="M6" s="179"/>
      <c r="O6" s="831"/>
      <c r="P6" s="831"/>
    </row>
    <row r="7" spans="1:16" s="176" customFormat="1" ht="15" customHeight="1" x14ac:dyDescent="0.35">
      <c r="B7" s="56"/>
      <c r="C7" s="175"/>
      <c r="D7" s="34"/>
      <c r="E7" s="4"/>
      <c r="F7" s="204"/>
      <c r="G7" s="202" t="s">
        <v>5</v>
      </c>
      <c r="H7" s="839" t="str">
        <f>AcademicYear_Name</f>
        <v>2013-2014</v>
      </c>
      <c r="I7" s="841"/>
      <c r="J7" s="204"/>
      <c r="K7" s="318" t="s">
        <v>5991</v>
      </c>
      <c r="L7" s="253" t="str">
        <f>INDEX(Month_List,MATCH($K$7,Month_Name,0),1)</f>
        <v>03</v>
      </c>
      <c r="M7" s="179"/>
      <c r="O7" s="320" t="s">
        <v>4170</v>
      </c>
      <c r="P7" s="494" t="str">
        <f>FormSignedName_31</f>
        <v>ငွေဝင်း</v>
      </c>
    </row>
    <row r="8" spans="1:16" s="176" customFormat="1" ht="5.0999999999999996" customHeight="1" x14ac:dyDescent="0.35">
      <c r="B8" s="56"/>
      <c r="C8" s="175"/>
      <c r="D8" s="34"/>
      <c r="E8" s="4"/>
      <c r="F8" s="204"/>
      <c r="G8" s="206"/>
      <c r="H8" s="207"/>
      <c r="I8" s="207"/>
      <c r="J8" s="207"/>
      <c r="K8" s="208"/>
      <c r="L8" s="15"/>
      <c r="M8" s="179"/>
      <c r="P8" s="511"/>
    </row>
    <row r="9" spans="1:16" s="176" customFormat="1" ht="17.25" x14ac:dyDescent="0.3">
      <c r="B9" s="56"/>
      <c r="C9" s="175"/>
      <c r="D9" s="34"/>
      <c r="E9" s="202" t="s">
        <v>4</v>
      </c>
      <c r="F9" s="788" t="str">
        <f>Township_Name_EN</f>
        <v>Paung</v>
      </c>
      <c r="G9" s="789"/>
      <c r="H9" s="175"/>
      <c r="I9" s="202" t="s">
        <v>6</v>
      </c>
      <c r="J9" s="788" t="str">
        <f>StateRegion_Name_EN</f>
        <v>Mon</v>
      </c>
      <c r="K9" s="789"/>
      <c r="L9" s="175"/>
      <c r="M9" s="179"/>
      <c r="O9" s="321" t="s">
        <v>4171</v>
      </c>
      <c r="P9" s="494">
        <v>1</v>
      </c>
    </row>
    <row r="10" spans="1:16" s="176" customFormat="1" ht="16.5" x14ac:dyDescent="0.3">
      <c r="B10" s="56"/>
      <c r="C10" s="175"/>
      <c r="D10" s="34"/>
      <c r="E10" s="200" t="s">
        <v>8</v>
      </c>
      <c r="F10" s="808" t="str">
        <f>Township_Name_MM</f>
        <v>ပေါင်</v>
      </c>
      <c r="G10" s="810"/>
      <c r="H10" s="175"/>
      <c r="I10" s="200" t="s">
        <v>7</v>
      </c>
      <c r="J10" s="808" t="str">
        <f>StateRegion_Name_MM</f>
        <v>မွန်ပြည်နယ်</v>
      </c>
      <c r="K10" s="810"/>
      <c r="L10" s="175"/>
      <c r="M10" s="179"/>
      <c r="O10" s="321" t="s">
        <v>4172</v>
      </c>
      <c r="P10" s="510">
        <f>FormDate_31</f>
        <v>41768</v>
      </c>
    </row>
    <row r="11" spans="1:16" s="176" customFormat="1" ht="5.25" customHeight="1" x14ac:dyDescent="0.35">
      <c r="B11" s="87"/>
      <c r="C11" s="175"/>
      <c r="D11" s="88"/>
      <c r="E11" s="4"/>
      <c r="F11" s="88"/>
      <c r="G11" s="88"/>
      <c r="H11" s="175"/>
      <c r="I11" s="4"/>
      <c r="J11" s="88"/>
      <c r="K11" s="88"/>
      <c r="L11" s="175"/>
      <c r="M11" s="179"/>
      <c r="P11" s="273"/>
    </row>
    <row r="12" spans="1:16" s="176" customFormat="1" ht="15" customHeight="1" x14ac:dyDescent="0.3">
      <c r="B12" s="56"/>
      <c r="C12" s="175"/>
      <c r="D12" s="34"/>
      <c r="E12" s="98" t="s">
        <v>134</v>
      </c>
      <c r="F12" s="928" t="str">
        <f>CLEAN(Selected_School_ID)</f>
        <v>11008018001</v>
      </c>
      <c r="G12" s="929"/>
      <c r="H12" s="175"/>
      <c r="I12" s="98" t="s">
        <v>135</v>
      </c>
      <c r="J12" s="811" t="str">
        <f>CLEAN(Selected_School_Name)</f>
        <v>အ.ထ.က ရင်ငြိမ်</v>
      </c>
      <c r="K12" s="812"/>
      <c r="L12" s="813"/>
      <c r="M12" s="179"/>
      <c r="P12" s="273"/>
    </row>
    <row r="13" spans="1:16" s="176" customFormat="1" ht="6.95" customHeight="1" x14ac:dyDescent="0.35">
      <c r="B13" s="191"/>
      <c r="C13" s="175"/>
      <c r="D13" s="175"/>
      <c r="E13" s="4"/>
      <c r="F13" s="4"/>
      <c r="G13" s="192"/>
      <c r="H13" s="192"/>
      <c r="I13" s="192"/>
      <c r="J13" s="192"/>
      <c r="K13" s="192"/>
      <c r="L13" s="4"/>
      <c r="M13" s="179"/>
      <c r="P13" s="273"/>
    </row>
    <row r="14" spans="1:16" s="176" customFormat="1" ht="23.25" customHeight="1" x14ac:dyDescent="0.3">
      <c r="B14" s="180"/>
      <c r="C14" s="174"/>
      <c r="D14" s="174"/>
      <c r="E14" s="260" t="s">
        <v>6340</v>
      </c>
      <c r="F14" s="174"/>
      <c r="G14" s="175"/>
      <c r="H14" s="175"/>
      <c r="I14" s="175"/>
      <c r="J14" s="175"/>
      <c r="K14" s="175"/>
      <c r="L14" s="174"/>
      <c r="M14" s="179"/>
      <c r="P14" s="273"/>
    </row>
    <row r="15" spans="1:16" s="176" customFormat="1" ht="27" customHeight="1" x14ac:dyDescent="0.35">
      <c r="B15" s="180"/>
      <c r="C15" s="4"/>
      <c r="D15" s="4"/>
      <c r="E15" s="4"/>
      <c r="F15" s="4"/>
      <c r="G15" s="4"/>
      <c r="H15" s="4"/>
      <c r="I15" s="964" t="s">
        <v>6334</v>
      </c>
      <c r="J15" s="964"/>
      <c r="K15" s="964" t="s">
        <v>6335</v>
      </c>
      <c r="L15" s="964"/>
      <c r="M15" s="179"/>
    </row>
    <row r="16" spans="1:16" s="176" customFormat="1" ht="12" customHeight="1" x14ac:dyDescent="0.35">
      <c r="B16" s="180"/>
      <c r="C16" s="4"/>
      <c r="D16" s="4"/>
      <c r="E16" s="4"/>
      <c r="F16" s="4"/>
      <c r="G16" s="4"/>
      <c r="H16" s="4"/>
      <c r="I16" s="962">
        <v>1</v>
      </c>
      <c r="J16" s="963"/>
      <c r="K16" s="962">
        <v>2</v>
      </c>
      <c r="L16" s="963"/>
      <c r="M16" s="179"/>
    </row>
    <row r="17" spans="1:13" ht="27.75" customHeight="1" x14ac:dyDescent="0.3">
      <c r="A17" s="271"/>
      <c r="B17" s="272"/>
      <c r="C17" s="258" t="s">
        <v>6947</v>
      </c>
      <c r="D17" s="263" t="s">
        <v>6302</v>
      </c>
      <c r="E17" s="258" t="s">
        <v>6339</v>
      </c>
      <c r="F17" s="267" t="s">
        <v>6336</v>
      </c>
      <c r="G17" s="258" t="s">
        <v>6338</v>
      </c>
      <c r="H17" s="267" t="s">
        <v>6337</v>
      </c>
      <c r="I17" s="258" t="s">
        <v>6948</v>
      </c>
      <c r="J17" s="258" t="s">
        <v>6949</v>
      </c>
      <c r="K17" s="258" t="s">
        <v>6369</v>
      </c>
      <c r="L17" s="259" t="s">
        <v>6370</v>
      </c>
      <c r="M17" s="280"/>
    </row>
    <row r="18" spans="1:13" ht="20.100000000000001" customHeight="1" x14ac:dyDescent="0.3">
      <c r="A18" s="271"/>
      <c r="B18" s="272"/>
      <c r="C18" s="283">
        <v>1</v>
      </c>
      <c r="D18" s="284" t="s">
        <v>5967</v>
      </c>
      <c r="E18" s="282" t="s">
        <v>6054</v>
      </c>
      <c r="F18" s="323" t="s">
        <v>6029</v>
      </c>
      <c r="G18" s="282" t="s">
        <v>118</v>
      </c>
      <c r="H18" s="261" t="s">
        <v>6207</v>
      </c>
      <c r="I18" s="618" t="e">
        <f>IFERROR(INDEX(tblPM02[Boy1 Enrolled],MATCH(tblPM03[GradeSection],  tblPM02[GradeSection],0),1),INDEX(tblPA1[Boy1 Total],MATCH(tblPM03[GradeSection],tblPA1[GradeSection],0),1))</f>
        <v>#N/A</v>
      </c>
      <c r="J18" s="618" t="e">
        <f>IFERROR(INDEX(tblPM02[Girl1 Enrolled],MATCH(tblPM03[GradeSection],  tblPM02[GradeSection],0),1),INDEX(tblPA1[Girl1 Total],MATCH(tblPM03[GradeSection],tblPA1[GradeSection],0),1))</f>
        <v>#N/A</v>
      </c>
      <c r="K18" s="533">
        <v>0</v>
      </c>
      <c r="L18" s="534">
        <v>0</v>
      </c>
      <c r="M18" s="280"/>
    </row>
    <row r="19" spans="1:13" ht="15" x14ac:dyDescent="0.3">
      <c r="B19" s="272"/>
      <c r="C19" s="324">
        <v>2</v>
      </c>
      <c r="D19" s="285" t="s">
        <v>5971</v>
      </c>
      <c r="E19" s="282" t="s">
        <v>6055</v>
      </c>
      <c r="F19" s="325" t="s">
        <v>6207</v>
      </c>
      <c r="G19" s="286" t="s">
        <v>118</v>
      </c>
      <c r="H19" s="275" t="s">
        <v>6207</v>
      </c>
      <c r="I19" s="618" t="e">
        <f>IFERROR(INDEX(tblPM02[Boy1 Enrolled],MATCH(tblPM03[GradeSection],  tblPM02[GradeSection],0),1),INDEX(tblPA1[Boy1 Total],MATCH(tblPM03[GradeSection],tblPA1[GradeSection],0),1))</f>
        <v>#N/A</v>
      </c>
      <c r="J19" s="618" t="e">
        <f>IFERROR(INDEX(tblPM02[Girl1 Enrolled],MATCH(tblPM03[GradeSection],  tblPM02[GradeSection],0),1),INDEX(tblPA1[Girl1 Total],MATCH(tblPM03[GradeSection],tblPA1[GradeSection],0),1))</f>
        <v>#N/A</v>
      </c>
      <c r="K19" s="533"/>
      <c r="L19" s="533"/>
      <c r="M19" s="280"/>
    </row>
    <row r="20" spans="1:13" x14ac:dyDescent="0.3">
      <c r="B20" s="272"/>
      <c r="C20" s="281"/>
      <c r="D20" s="281"/>
      <c r="E20" s="281"/>
      <c r="F20" s="281"/>
      <c r="G20" s="281"/>
      <c r="H20" s="281"/>
      <c r="I20" s="281"/>
      <c r="J20" s="281"/>
      <c r="K20" s="281"/>
      <c r="L20" s="281"/>
      <c r="M20" s="280"/>
    </row>
    <row r="21" spans="1:13" x14ac:dyDescent="0.3">
      <c r="B21" s="272"/>
      <c r="C21" s="281"/>
      <c r="D21" s="281"/>
      <c r="E21" s="281"/>
      <c r="F21" s="281"/>
      <c r="G21" s="281"/>
      <c r="H21" s="281"/>
      <c r="I21" s="281"/>
      <c r="J21" s="281"/>
      <c r="K21" s="281"/>
      <c r="L21" s="281"/>
      <c r="M21" s="280"/>
    </row>
    <row r="22" spans="1:13" x14ac:dyDescent="0.3">
      <c r="B22" s="272"/>
      <c r="C22" s="281"/>
      <c r="D22" s="281"/>
      <c r="E22" s="281"/>
      <c r="F22" s="281"/>
      <c r="G22" s="281"/>
      <c r="H22" s="281"/>
      <c r="I22" s="281"/>
      <c r="J22" s="281"/>
      <c r="K22" s="281"/>
      <c r="L22" s="281"/>
      <c r="M22" s="280"/>
    </row>
    <row r="23" spans="1:13" x14ac:dyDescent="0.3">
      <c r="B23" s="272"/>
      <c r="C23" s="281"/>
      <c r="D23" s="281"/>
      <c r="E23" s="281"/>
      <c r="F23" s="281"/>
      <c r="G23" s="281"/>
      <c r="H23" s="281"/>
      <c r="I23" s="281"/>
      <c r="J23" s="281"/>
      <c r="K23" s="281"/>
      <c r="L23" s="281"/>
      <c r="M23" s="280"/>
    </row>
    <row r="24" spans="1:13" x14ac:dyDescent="0.3">
      <c r="B24" s="272"/>
      <c r="C24" s="281"/>
      <c r="D24" s="281"/>
      <c r="E24" s="281"/>
      <c r="F24" s="281"/>
      <c r="G24" s="281"/>
      <c r="H24" s="281"/>
      <c r="I24" s="281"/>
      <c r="J24" s="281"/>
      <c r="K24" s="281"/>
      <c r="L24" s="281"/>
      <c r="M24" s="280"/>
    </row>
    <row r="25" spans="1:13" x14ac:dyDescent="0.3">
      <c r="B25" s="272"/>
      <c r="C25" s="281"/>
      <c r="D25" s="281"/>
      <c r="E25" s="281"/>
      <c r="F25" s="281"/>
      <c r="G25" s="281"/>
      <c r="H25" s="281"/>
      <c r="I25" s="281"/>
      <c r="J25" s="281"/>
      <c r="K25" s="281"/>
      <c r="L25" s="281"/>
      <c r="M25" s="280"/>
    </row>
    <row r="26" spans="1:13" x14ac:dyDescent="0.3">
      <c r="B26" s="272"/>
      <c r="C26" s="281"/>
      <c r="D26" s="281"/>
      <c r="E26" s="281"/>
      <c r="F26" s="281"/>
      <c r="G26" s="281"/>
      <c r="H26" s="281"/>
      <c r="I26" s="281"/>
      <c r="J26" s="281"/>
      <c r="K26" s="281"/>
      <c r="L26" s="281"/>
      <c r="M26" s="280"/>
    </row>
    <row r="27" spans="1:13" x14ac:dyDescent="0.3">
      <c r="B27" s="272"/>
      <c r="C27" s="281"/>
      <c r="D27" s="281"/>
      <c r="E27" s="281"/>
      <c r="F27" s="281"/>
      <c r="G27" s="281"/>
      <c r="H27" s="281"/>
      <c r="I27" s="281"/>
      <c r="J27" s="281"/>
      <c r="K27" s="281"/>
      <c r="L27" s="281"/>
      <c r="M27" s="280"/>
    </row>
    <row r="28" spans="1:13" x14ac:dyDescent="0.3">
      <c r="B28" s="272"/>
      <c r="C28" s="281"/>
      <c r="D28" s="281"/>
      <c r="E28" s="281"/>
      <c r="F28" s="281"/>
      <c r="G28" s="281"/>
      <c r="H28" s="281"/>
      <c r="I28" s="281"/>
      <c r="J28" s="281"/>
      <c r="K28" s="281"/>
      <c r="L28" s="281"/>
      <c r="M28" s="280"/>
    </row>
    <row r="29" spans="1:13" x14ac:dyDescent="0.3">
      <c r="B29" s="272"/>
      <c r="C29" s="281"/>
      <c r="D29" s="281"/>
      <c r="E29" s="281"/>
      <c r="F29" s="281"/>
      <c r="G29" s="281"/>
      <c r="H29" s="281"/>
      <c r="I29" s="281"/>
      <c r="J29" s="281"/>
      <c r="K29" s="281"/>
      <c r="L29" s="281"/>
      <c r="M29" s="280"/>
    </row>
    <row r="30" spans="1:13" x14ac:dyDescent="0.3">
      <c r="B30" s="272"/>
      <c r="C30" s="281"/>
      <c r="D30" s="281"/>
      <c r="E30" s="281"/>
      <c r="F30" s="281"/>
      <c r="G30" s="281"/>
      <c r="H30" s="281"/>
      <c r="I30" s="281"/>
      <c r="J30" s="281"/>
      <c r="K30" s="281"/>
      <c r="L30" s="281"/>
      <c r="M30" s="280"/>
    </row>
    <row r="31" spans="1:13" x14ac:dyDescent="0.3">
      <c r="B31" s="272"/>
      <c r="C31" s="281"/>
      <c r="D31" s="281"/>
      <c r="E31" s="281"/>
      <c r="F31" s="281"/>
      <c r="G31" s="281"/>
      <c r="H31" s="281"/>
      <c r="I31" s="281"/>
      <c r="J31" s="281"/>
      <c r="K31" s="281"/>
      <c r="L31" s="281"/>
      <c r="M31" s="280"/>
    </row>
    <row r="32" spans="1:13" x14ac:dyDescent="0.3">
      <c r="B32" s="272"/>
      <c r="C32" s="281"/>
      <c r="D32" s="281"/>
      <c r="E32" s="281"/>
      <c r="F32" s="281"/>
      <c r="G32" s="281"/>
      <c r="H32" s="281"/>
      <c r="I32" s="281"/>
      <c r="J32" s="281"/>
      <c r="K32" s="281"/>
      <c r="L32" s="281"/>
      <c r="M32" s="280"/>
    </row>
    <row r="33" spans="2:13" x14ac:dyDescent="0.3">
      <c r="B33" s="272"/>
      <c r="C33" s="281"/>
      <c r="D33" s="281"/>
      <c r="E33" s="281"/>
      <c r="F33" s="281"/>
      <c r="G33" s="281"/>
      <c r="H33" s="281"/>
      <c r="I33" s="281"/>
      <c r="J33" s="281"/>
      <c r="K33" s="281"/>
      <c r="L33" s="281"/>
      <c r="M33" s="280"/>
    </row>
    <row r="34" spans="2:13" x14ac:dyDescent="0.3">
      <c r="B34" s="272"/>
      <c r="C34" s="281"/>
      <c r="D34" s="281"/>
      <c r="E34" s="281"/>
      <c r="F34" s="281"/>
      <c r="G34" s="281"/>
      <c r="H34" s="281"/>
      <c r="I34" s="281"/>
      <c r="J34" s="281"/>
      <c r="K34" s="281"/>
      <c r="L34" s="281"/>
      <c r="M34" s="280"/>
    </row>
    <row r="35" spans="2:13" x14ac:dyDescent="0.3">
      <c r="B35" s="272"/>
      <c r="C35" s="281"/>
      <c r="D35" s="281"/>
      <c r="E35" s="281"/>
      <c r="F35" s="281"/>
      <c r="G35" s="281"/>
      <c r="H35" s="281"/>
      <c r="I35" s="281"/>
      <c r="J35" s="281"/>
      <c r="K35" s="281"/>
      <c r="L35" s="281"/>
      <c r="M35" s="280"/>
    </row>
    <row r="36" spans="2:13" x14ac:dyDescent="0.3">
      <c r="B36" s="272"/>
      <c r="C36" s="281"/>
      <c r="D36" s="281"/>
      <c r="E36" s="281"/>
      <c r="F36" s="281"/>
      <c r="G36" s="281"/>
      <c r="H36" s="281"/>
      <c r="I36" s="281"/>
      <c r="J36" s="281"/>
      <c r="K36" s="281"/>
      <c r="L36" s="281"/>
      <c r="M36" s="280"/>
    </row>
    <row r="37" spans="2:13" x14ac:dyDescent="0.3">
      <c r="B37" s="272"/>
      <c r="C37" s="281"/>
      <c r="D37" s="281"/>
      <c r="E37" s="281"/>
      <c r="F37" s="281"/>
      <c r="G37" s="281"/>
      <c r="H37" s="281"/>
      <c r="I37" s="281"/>
      <c r="J37" s="281"/>
      <c r="K37" s="281"/>
      <c r="L37" s="281"/>
      <c r="M37" s="280"/>
    </row>
    <row r="38" spans="2:13" x14ac:dyDescent="0.3">
      <c r="B38" s="272"/>
      <c r="C38" s="281"/>
      <c r="D38" s="281"/>
      <c r="E38" s="281"/>
      <c r="F38" s="281"/>
      <c r="G38" s="281"/>
      <c r="H38" s="281"/>
      <c r="I38" s="281"/>
      <c r="J38" s="281"/>
      <c r="K38" s="281"/>
      <c r="L38" s="281"/>
      <c r="M38" s="280"/>
    </row>
    <row r="39" spans="2:13" x14ac:dyDescent="0.3">
      <c r="B39" s="272"/>
      <c r="C39" s="281"/>
      <c r="D39" s="281"/>
      <c r="E39" s="281"/>
      <c r="F39" s="281"/>
      <c r="G39" s="281"/>
      <c r="H39" s="281"/>
      <c r="I39" s="281"/>
      <c r="J39" s="281"/>
      <c r="K39" s="281"/>
      <c r="L39" s="281"/>
      <c r="M39" s="280"/>
    </row>
    <row r="40" spans="2:13" x14ac:dyDescent="0.3">
      <c r="B40" s="272"/>
      <c r="C40" s="281"/>
      <c r="D40" s="281"/>
      <c r="E40" s="281"/>
      <c r="F40" s="281"/>
      <c r="G40" s="281"/>
      <c r="H40" s="281"/>
      <c r="I40" s="281"/>
      <c r="J40" s="281"/>
      <c r="K40" s="281"/>
      <c r="L40" s="281"/>
      <c r="M40" s="280"/>
    </row>
    <row r="41" spans="2:13" x14ac:dyDescent="0.3">
      <c r="B41" s="272"/>
      <c r="C41" s="281"/>
      <c r="D41" s="281"/>
      <c r="E41" s="281"/>
      <c r="F41" s="281"/>
      <c r="G41" s="281"/>
      <c r="H41" s="281"/>
      <c r="I41" s="281"/>
      <c r="J41" s="281"/>
      <c r="K41" s="281"/>
      <c r="L41" s="281"/>
      <c r="M41" s="280"/>
    </row>
    <row r="42" spans="2:13" x14ac:dyDescent="0.3">
      <c r="B42" s="272"/>
      <c r="C42" s="281"/>
      <c r="D42" s="281"/>
      <c r="E42" s="281"/>
      <c r="F42" s="281"/>
      <c r="G42" s="281"/>
      <c r="H42" s="281"/>
      <c r="I42" s="281"/>
      <c r="J42" s="281"/>
      <c r="K42" s="281"/>
      <c r="L42" s="281"/>
      <c r="M42" s="280"/>
    </row>
    <row r="43" spans="2:13" x14ac:dyDescent="0.3">
      <c r="B43" s="272"/>
      <c r="C43" s="281"/>
      <c r="D43" s="281"/>
      <c r="E43" s="281"/>
      <c r="F43" s="281"/>
      <c r="G43" s="281"/>
      <c r="H43" s="281"/>
      <c r="I43" s="281"/>
      <c r="J43" s="281"/>
      <c r="K43" s="281"/>
      <c r="L43" s="281"/>
      <c r="M43" s="280"/>
    </row>
    <row r="44" spans="2:13" x14ac:dyDescent="0.3">
      <c r="B44" s="272"/>
      <c r="C44" s="281"/>
      <c r="D44" s="281"/>
      <c r="E44" s="281"/>
      <c r="F44" s="281"/>
      <c r="G44" s="281"/>
      <c r="H44" s="281"/>
      <c r="I44" s="281"/>
      <c r="J44" s="281"/>
      <c r="K44" s="281"/>
      <c r="L44" s="281"/>
      <c r="M44" s="280"/>
    </row>
    <row r="45" spans="2:13" x14ac:dyDescent="0.3">
      <c r="B45" s="272"/>
      <c r="C45" s="281"/>
      <c r="D45" s="281"/>
      <c r="E45" s="281"/>
      <c r="F45" s="281"/>
      <c r="G45" s="281"/>
      <c r="H45" s="281"/>
      <c r="I45" s="281"/>
      <c r="J45" s="281"/>
      <c r="K45" s="281"/>
      <c r="L45" s="281"/>
      <c r="M45" s="280"/>
    </row>
    <row r="46" spans="2:13" x14ac:dyDescent="0.3">
      <c r="B46" s="272"/>
      <c r="C46" s="281"/>
      <c r="D46" s="281"/>
      <c r="E46" s="281"/>
      <c r="F46" s="281"/>
      <c r="G46" s="281"/>
      <c r="H46" s="281"/>
      <c r="I46" s="281"/>
      <c r="J46" s="281"/>
      <c r="K46" s="281"/>
      <c r="L46" s="281"/>
      <c r="M46" s="280"/>
    </row>
    <row r="47" spans="2:13" x14ac:dyDescent="0.3">
      <c r="B47" s="272"/>
      <c r="C47" s="281"/>
      <c r="D47" s="281"/>
      <c r="E47" s="281"/>
      <c r="F47" s="281"/>
      <c r="G47" s="281"/>
      <c r="H47" s="281"/>
      <c r="I47" s="281"/>
      <c r="J47" s="281"/>
      <c r="K47" s="281"/>
      <c r="L47" s="281"/>
      <c r="M47" s="280"/>
    </row>
    <row r="48" spans="2:13" x14ac:dyDescent="0.3">
      <c r="B48" s="272"/>
      <c r="C48" s="281"/>
      <c r="D48" s="281"/>
      <c r="E48" s="281"/>
      <c r="F48" s="281"/>
      <c r="G48" s="281"/>
      <c r="H48" s="281"/>
      <c r="I48" s="281"/>
      <c r="J48" s="281"/>
      <c r="K48" s="281"/>
      <c r="L48" s="281"/>
      <c r="M48" s="280"/>
    </row>
    <row r="49" spans="2:13" x14ac:dyDescent="0.3">
      <c r="B49" s="272"/>
      <c r="C49" s="281"/>
      <c r="D49" s="281"/>
      <c r="E49" s="281"/>
      <c r="F49" s="281"/>
      <c r="G49" s="281"/>
      <c r="H49" s="281"/>
      <c r="I49" s="281"/>
      <c r="J49" s="281"/>
      <c r="K49" s="281"/>
      <c r="L49" s="281"/>
      <c r="M49" s="280"/>
    </row>
    <row r="50" spans="2:13" x14ac:dyDescent="0.3">
      <c r="B50" s="272"/>
      <c r="C50" s="281"/>
      <c r="D50" s="281"/>
      <c r="E50" s="281"/>
      <c r="F50" s="281"/>
      <c r="G50" s="281"/>
      <c r="H50" s="281"/>
      <c r="I50" s="281"/>
      <c r="J50" s="281"/>
      <c r="K50" s="281"/>
      <c r="L50" s="281"/>
      <c r="M50" s="280"/>
    </row>
    <row r="51" spans="2:13" x14ac:dyDescent="0.3">
      <c r="B51" s="272"/>
      <c r="C51" s="281"/>
      <c r="D51" s="281"/>
      <c r="E51" s="281"/>
      <c r="F51" s="281"/>
      <c r="G51" s="281"/>
      <c r="H51" s="281"/>
      <c r="I51" s="281"/>
      <c r="J51" s="281"/>
      <c r="K51" s="281"/>
      <c r="L51" s="281"/>
      <c r="M51" s="280"/>
    </row>
    <row r="52" spans="2:13" x14ac:dyDescent="0.3">
      <c r="B52" s="272"/>
      <c r="C52" s="281"/>
      <c r="D52" s="281"/>
      <c r="E52" s="281"/>
      <c r="F52" s="281"/>
      <c r="G52" s="281"/>
      <c r="H52" s="281"/>
      <c r="I52" s="281"/>
      <c r="J52" s="281"/>
      <c r="K52" s="281"/>
      <c r="L52" s="281"/>
      <c r="M52" s="280"/>
    </row>
    <row r="53" spans="2:13" x14ac:dyDescent="0.3">
      <c r="B53" s="272"/>
      <c r="C53" s="281"/>
      <c r="D53" s="281"/>
      <c r="E53" s="281"/>
      <c r="F53" s="281"/>
      <c r="G53" s="281"/>
      <c r="H53" s="281"/>
      <c r="I53" s="281"/>
      <c r="J53" s="281"/>
      <c r="K53" s="281"/>
      <c r="L53" s="281"/>
      <c r="M53" s="280"/>
    </row>
    <row r="54" spans="2:13" x14ac:dyDescent="0.3">
      <c r="B54" s="272"/>
      <c r="C54" s="281"/>
      <c r="D54" s="281"/>
      <c r="E54" s="281"/>
      <c r="F54" s="281"/>
      <c r="G54" s="281"/>
      <c r="H54" s="281"/>
      <c r="I54" s="281"/>
      <c r="J54" s="281"/>
      <c r="K54" s="281"/>
      <c r="L54" s="281"/>
      <c r="M54" s="280"/>
    </row>
    <row r="55" spans="2:13" x14ac:dyDescent="0.3">
      <c r="B55" s="272"/>
      <c r="C55" s="281"/>
      <c r="D55" s="281"/>
      <c r="E55" s="281"/>
      <c r="F55" s="281"/>
      <c r="G55" s="281"/>
      <c r="H55" s="281"/>
      <c r="I55" s="281"/>
      <c r="J55" s="281"/>
      <c r="K55" s="281"/>
      <c r="L55" s="281"/>
      <c r="M55" s="280"/>
    </row>
    <row r="56" spans="2:13" x14ac:dyDescent="0.3">
      <c r="B56" s="272"/>
      <c r="C56" s="281"/>
      <c r="D56" s="281"/>
      <c r="E56" s="281"/>
      <c r="F56" s="281"/>
      <c r="G56" s="281"/>
      <c r="H56" s="281"/>
      <c r="I56" s="281"/>
      <c r="J56" s="281"/>
      <c r="K56" s="281"/>
      <c r="L56" s="281"/>
      <c r="M56" s="280"/>
    </row>
    <row r="57" spans="2:13" x14ac:dyDescent="0.3">
      <c r="B57" s="272"/>
      <c r="C57" s="281"/>
      <c r="D57" s="281"/>
      <c r="E57" s="281"/>
      <c r="F57" s="281"/>
      <c r="G57" s="281"/>
      <c r="H57" s="281"/>
      <c r="I57" s="281"/>
      <c r="J57" s="281"/>
      <c r="K57" s="281"/>
      <c r="L57" s="281"/>
      <c r="M57" s="280"/>
    </row>
    <row r="58" spans="2:13" x14ac:dyDescent="0.3">
      <c r="B58" s="272"/>
      <c r="C58" s="281"/>
      <c r="D58" s="281"/>
      <c r="E58" s="281"/>
      <c r="F58" s="281"/>
      <c r="G58" s="281"/>
      <c r="H58" s="281"/>
      <c r="I58" s="281"/>
      <c r="J58" s="281"/>
      <c r="K58" s="281"/>
      <c r="L58" s="281"/>
      <c r="M58" s="280"/>
    </row>
    <row r="59" spans="2:13" x14ac:dyDescent="0.3">
      <c r="B59" s="272"/>
      <c r="C59" s="281"/>
      <c r="D59" s="281"/>
      <c r="E59" s="281"/>
      <c r="F59" s="281"/>
      <c r="G59" s="281"/>
      <c r="H59" s="281"/>
      <c r="I59" s="281"/>
      <c r="J59" s="281"/>
      <c r="K59" s="281"/>
      <c r="L59" s="281"/>
      <c r="M59" s="280"/>
    </row>
    <row r="60" spans="2:13" x14ac:dyDescent="0.3">
      <c r="B60" s="272"/>
      <c r="C60" s="281"/>
      <c r="D60" s="281"/>
      <c r="E60" s="281"/>
      <c r="F60" s="281"/>
      <c r="G60" s="281"/>
      <c r="H60" s="281"/>
      <c r="I60" s="281"/>
      <c r="J60" s="281"/>
      <c r="K60" s="281"/>
      <c r="L60" s="281"/>
      <c r="M60" s="280"/>
    </row>
    <row r="61" spans="2:13" x14ac:dyDescent="0.3">
      <c r="B61" s="272"/>
      <c r="C61" s="281"/>
      <c r="D61" s="281"/>
      <c r="E61" s="281"/>
      <c r="F61" s="281"/>
      <c r="G61" s="281"/>
      <c r="H61" s="281"/>
      <c r="I61" s="281"/>
      <c r="J61" s="281"/>
      <c r="K61" s="281"/>
      <c r="L61" s="281"/>
      <c r="M61" s="280"/>
    </row>
    <row r="62" spans="2:13" x14ac:dyDescent="0.3">
      <c r="B62" s="272"/>
      <c r="C62" s="281"/>
      <c r="D62" s="281"/>
      <c r="E62" s="281"/>
      <c r="F62" s="281"/>
      <c r="G62" s="281"/>
      <c r="H62" s="281"/>
      <c r="I62" s="281"/>
      <c r="J62" s="281"/>
      <c r="K62" s="281"/>
      <c r="L62" s="281"/>
      <c r="M62" s="280"/>
    </row>
    <row r="63" spans="2:13" x14ac:dyDescent="0.3">
      <c r="B63" s="272"/>
      <c r="C63" s="281"/>
      <c r="D63" s="281"/>
      <c r="E63" s="281"/>
      <c r="F63" s="281"/>
      <c r="G63" s="281"/>
      <c r="H63" s="281"/>
      <c r="I63" s="281"/>
      <c r="J63" s="281"/>
      <c r="K63" s="281"/>
      <c r="L63" s="281"/>
      <c r="M63" s="280"/>
    </row>
    <row r="64" spans="2:13" x14ac:dyDescent="0.3">
      <c r="B64" s="272"/>
      <c r="C64" s="281"/>
      <c r="D64" s="281"/>
      <c r="E64" s="281"/>
      <c r="F64" s="281"/>
      <c r="G64" s="281"/>
      <c r="H64" s="281"/>
      <c r="I64" s="281"/>
      <c r="J64" s="281"/>
      <c r="K64" s="281"/>
      <c r="L64" s="281"/>
      <c r="M64" s="280"/>
    </row>
    <row r="65" spans="3:12" x14ac:dyDescent="0.3">
      <c r="C65" s="281"/>
      <c r="D65" s="281"/>
      <c r="E65" s="281"/>
      <c r="F65" s="281"/>
      <c r="G65" s="281"/>
      <c r="H65" s="281"/>
      <c r="I65" s="281"/>
      <c r="J65" s="281"/>
      <c r="K65" s="281"/>
      <c r="L65" s="281"/>
    </row>
  </sheetData>
  <sheetProtection selectLockedCells="1"/>
  <mergeCells count="17">
    <mergeCell ref="C2:L2"/>
    <mergeCell ref="I16:J16"/>
    <mergeCell ref="K16:L16"/>
    <mergeCell ref="I15:J15"/>
    <mergeCell ref="K15:L15"/>
    <mergeCell ref="C3:L3"/>
    <mergeCell ref="C4:L4"/>
    <mergeCell ref="O5:P5"/>
    <mergeCell ref="F10:G10"/>
    <mergeCell ref="J10:K10"/>
    <mergeCell ref="F12:G12"/>
    <mergeCell ref="J12:L12"/>
    <mergeCell ref="O6:P6"/>
    <mergeCell ref="C5:L5"/>
    <mergeCell ref="H7:I7"/>
    <mergeCell ref="F9:G9"/>
    <mergeCell ref="J9:K9"/>
  </mergeCells>
  <conditionalFormatting sqref="E18:H19">
    <cfRule type="expression" dxfId="315" priority="2" stopIfTrue="1">
      <formula>IF(AND(NOT($D18=""),COUNTIF(GradeSection,$D18)&gt;1),TRUE,FALSE)</formula>
    </cfRule>
  </conditionalFormatting>
  <conditionalFormatting sqref="I18:J19">
    <cfRule type="cellIs" dxfId="314" priority="1" stopIfTrue="1" operator="lessThan">
      <formula>K18</formula>
    </cfRule>
  </conditionalFormatting>
  <conditionalFormatting sqref="A1:XFD1048576">
    <cfRule type="expression" dxfId="313" priority="4">
      <formula>IF(CELL("protect",A1)=0,TRUE,FALSE)</formula>
    </cfRule>
  </conditionalFormatting>
  <dataValidations count="3">
    <dataValidation type="date" operator="lessThanOrEqual" allowBlank="1" showInputMessage="1" showErrorMessage="1" errorTitle="Invalid Date" error="1.Please Entry Current or Old Date_x000a_2.Invalid Date Format" sqref="P10">
      <formula1>TodayDate</formula1>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19">
      <formula1>0</formula1>
      <formula2>20000</formula2>
    </dataValidation>
  </dataValidations>
  <pageMargins left="0.59" right="0.52" top="0.49" bottom="0.47" header="0.3" footer="0.3"/>
  <pageSetup paperSize="9" orientation="portrait" horizontalDpi="300" verticalDpi="300" r:id="rId1"/>
  <drawing r:id="rId2"/>
  <legacyDrawing r:id="rId3"/>
  <controls>
    <mc:AlternateContent xmlns:mc="http://schemas.openxmlformats.org/markup-compatibility/2006">
      <mc:Choice Requires="x14">
        <control shapeId="59393" r:id="rId4" name="cmdPM_Mar">
          <controlPr defaultSize="0" autoLine="0" r:id="rId5">
            <anchor moveWithCells="1">
              <from>
                <xdr:col>4</xdr:col>
                <xdr:colOff>561975</xdr:colOff>
                <xdr:row>13</xdr:row>
                <xdr:rowOff>209550</xdr:rowOff>
              </from>
              <to>
                <xdr:col>7</xdr:col>
                <xdr:colOff>285750</xdr:colOff>
                <xdr:row>15</xdr:row>
                <xdr:rowOff>57150</xdr:rowOff>
              </to>
            </anchor>
          </controlPr>
        </control>
      </mc:Choice>
      <mc:Fallback>
        <control shapeId="59393" r:id="rId4" name="cmdPM_Mar"/>
      </mc:Fallback>
    </mc:AlternateContent>
    <mc:AlternateContent xmlns:mc="http://schemas.openxmlformats.org/markup-compatibility/2006">
      <mc:Choice Requires="x14">
        <control shapeId="59394" r:id="rId6" name="cbo313MarFormSignPost">
          <controlPr defaultSize="0" autoLine="0" linkedCell="FormPost_313_Mar" listFillRange="FormSignPost_List" r:id="rId7">
            <anchor moveWithCells="1">
              <from>
                <xdr:col>15</xdr:col>
                <xdr:colOff>0</xdr:colOff>
                <xdr:row>8</xdr:row>
                <xdr:rowOff>0</xdr:rowOff>
              </from>
              <to>
                <xdr:col>16</xdr:col>
                <xdr:colOff>28575</xdr:colOff>
                <xdr:row>9</xdr:row>
                <xdr:rowOff>19050</xdr:rowOff>
              </to>
            </anchor>
          </controlPr>
        </control>
      </mc:Choice>
      <mc:Fallback>
        <control shapeId="59394" r:id="rId6" name="cbo313MarFormSignPost"/>
      </mc:Fallback>
    </mc:AlternateContent>
    <mc:AlternateContent xmlns:mc="http://schemas.openxmlformats.org/markup-compatibility/2006">
      <mc:Choice Requires="x14">
        <control shapeId="59395" r:id="rId8" name="cmdPM_Mar_ClearForm">
          <controlPr defaultSize="0" autoLine="0" r:id="rId9">
            <anchor moveWithCells="1">
              <from>
                <xdr:col>2</xdr:col>
                <xdr:colOff>9525</xdr:colOff>
                <xdr:row>13</xdr:row>
                <xdr:rowOff>209550</xdr:rowOff>
              </from>
              <to>
                <xdr:col>4</xdr:col>
                <xdr:colOff>704850</xdr:colOff>
                <xdr:row>15</xdr:row>
                <xdr:rowOff>57150</xdr:rowOff>
              </to>
            </anchor>
          </controlPr>
        </control>
      </mc:Choice>
      <mc:Fallback>
        <control shapeId="59395" r:id="rId8" name="cmdPM_Mar_ClearForm"/>
      </mc:Fallback>
    </mc:AlternateContent>
  </controls>
  <tableParts count="1">
    <tablePart r:id="rId10"/>
  </tableParts>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B050"/>
  </sheetPr>
  <dimension ref="A1:AO49"/>
  <sheetViews>
    <sheetView topLeftCell="H1" zoomScale="90" zoomScaleNormal="90" workbookViewId="0">
      <selection activeCell="AD9" sqref="AD9"/>
    </sheetView>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703"/>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704"/>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704"/>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704"/>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704"/>
      <c r="C6" s="175"/>
      <c r="D6" s="657"/>
      <c r="E6" s="4"/>
      <c r="F6" s="204"/>
      <c r="H6" s="202" t="s">
        <v>5</v>
      </c>
      <c r="I6" s="651" t="str">
        <f>AcademicYear_Name</f>
        <v>2013-2014</v>
      </c>
      <c r="K6" s="652" t="s">
        <v>5991</v>
      </c>
      <c r="L6" s="653" t="str">
        <f>INDEX(Month_List,MATCH($K$6,Month_Name,0),1)</f>
        <v>03</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704"/>
      <c r="C7" s="175"/>
      <c r="D7" s="657"/>
      <c r="E7" s="4"/>
      <c r="F7" s="204"/>
      <c r="G7" s="206"/>
      <c r="H7" s="659"/>
      <c r="I7" s="659"/>
      <c r="J7" s="659"/>
      <c r="K7" s="659"/>
      <c r="L7" s="659"/>
      <c r="M7" s="208"/>
      <c r="N7" s="15"/>
      <c r="O7" s="175"/>
      <c r="P7" s="175"/>
      <c r="Q7" s="175"/>
      <c r="R7" s="175"/>
      <c r="S7" s="175"/>
      <c r="T7" s="175"/>
      <c r="U7" s="175"/>
      <c r="V7" s="175"/>
      <c r="W7" s="659"/>
      <c r="X7" s="208"/>
      <c r="Y7" s="15"/>
      <c r="Z7" s="175"/>
      <c r="AA7" s="179"/>
      <c r="AC7" s="406"/>
      <c r="AD7" s="511"/>
    </row>
    <row r="8" spans="1:30" ht="17.25" x14ac:dyDescent="0.3">
      <c r="B8" s="704"/>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704"/>
      <c r="C9" s="175"/>
      <c r="D9" s="175"/>
      <c r="E9" s="175"/>
      <c r="F9" s="200" t="s">
        <v>8</v>
      </c>
      <c r="G9" s="702"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41768</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704"/>
      <c r="C11" s="175"/>
      <c r="D11" s="175"/>
      <c r="E11" s="656" t="s">
        <v>134</v>
      </c>
      <c r="F11" s="705" t="str">
        <f>CLEAN(Selected_School_ID)</f>
        <v>11008018001</v>
      </c>
      <c r="G11" s="706"/>
      <c r="K11" s="656" t="s">
        <v>135</v>
      </c>
      <c r="L11" s="700" t="str">
        <f>CLEAN(Selected_School_Name)</f>
        <v>အ.ထ.က ရင်ငြိမ်</v>
      </c>
      <c r="O11" s="707"/>
      <c r="P11" s="707"/>
      <c r="Q11" s="707"/>
      <c r="R11" s="707"/>
      <c r="S11" s="707"/>
      <c r="T11" s="707"/>
      <c r="U11" s="707"/>
      <c r="Y11" s="265" t="s">
        <v>6355</v>
      </c>
      <c r="Z11" s="708" t="e">
        <f>Grade8RowEnd</f>
        <v>#N/A</v>
      </c>
      <c r="AA11" s="179"/>
      <c r="AD11" s="273"/>
    </row>
    <row r="12" spans="1:30" ht="5.0999999999999996" customHeight="1" x14ac:dyDescent="0.3">
      <c r="B12" s="704"/>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713">
        <v>1</v>
      </c>
      <c r="D18" s="709" t="s">
        <v>6264</v>
      </c>
      <c r="E18" s="634" t="s">
        <v>6059</v>
      </c>
      <c r="F18" s="710" t="s">
        <v>6211</v>
      </c>
      <c r="G18" s="634" t="s">
        <v>118</v>
      </c>
      <c r="H18" s="711" t="s">
        <v>6207</v>
      </c>
      <c r="I18" s="712">
        <v>24</v>
      </c>
      <c r="J18" s="618">
        <v>27</v>
      </c>
      <c r="K18" s="618">
        <v>24</v>
      </c>
      <c r="L18" s="618">
        <v>27</v>
      </c>
      <c r="M18" s="533"/>
      <c r="N18" s="533"/>
      <c r="O18" s="533"/>
      <c r="P18" s="533"/>
      <c r="Q18" s="533"/>
      <c r="R18" s="533"/>
      <c r="S18" s="533"/>
      <c r="T18" s="533"/>
      <c r="U18" s="533"/>
      <c r="V18" s="533"/>
      <c r="W18" s="533"/>
      <c r="X18" s="533"/>
      <c r="Y18" s="533"/>
      <c r="Z18" s="533"/>
      <c r="AA18" s="179"/>
    </row>
    <row r="19" spans="1:41" s="227" customFormat="1" ht="17.25" customHeight="1" x14ac:dyDescent="0.3">
      <c r="B19" s="255"/>
      <c r="C19" s="713">
        <v>2</v>
      </c>
      <c r="D19" s="709" t="s">
        <v>6265</v>
      </c>
      <c r="E19" s="634" t="s">
        <v>6059</v>
      </c>
      <c r="F19" s="710" t="s">
        <v>6211</v>
      </c>
      <c r="G19" s="637" t="s">
        <v>6030</v>
      </c>
      <c r="H19" s="711" t="s">
        <v>6208</v>
      </c>
      <c r="I19" s="712">
        <v>22</v>
      </c>
      <c r="J19" s="618">
        <v>31</v>
      </c>
      <c r="K19" s="533">
        <v>22</v>
      </c>
      <c r="L19" s="533">
        <v>31</v>
      </c>
      <c r="M19" s="533"/>
      <c r="N19" s="533"/>
      <c r="O19" s="533"/>
      <c r="P19" s="533"/>
      <c r="Q19" s="533"/>
      <c r="R19" s="533"/>
      <c r="S19" s="533"/>
      <c r="T19" s="533"/>
      <c r="U19" s="533"/>
      <c r="V19" s="533"/>
      <c r="W19" s="533"/>
      <c r="X19" s="533"/>
      <c r="Y19" s="533"/>
      <c r="Z19" s="533"/>
      <c r="AA19" s="179"/>
    </row>
    <row r="20" spans="1:41" s="227" customFormat="1" x14ac:dyDescent="0.3">
      <c r="B20" s="255"/>
      <c r="C20" s="736">
        <v>3</v>
      </c>
      <c r="D20" s="737" t="s">
        <v>7764</v>
      </c>
      <c r="E20" s="634" t="s">
        <v>6059</v>
      </c>
      <c r="F20" s="734" t="s">
        <v>6211</v>
      </c>
      <c r="G20" s="738" t="s">
        <v>6031</v>
      </c>
      <c r="H20" s="739" t="s">
        <v>6209</v>
      </c>
      <c r="I20" s="729">
        <v>21</v>
      </c>
      <c r="J20" s="735">
        <v>25</v>
      </c>
      <c r="K20" s="533">
        <v>21</v>
      </c>
      <c r="L20" s="533">
        <v>25</v>
      </c>
      <c r="M20" s="533"/>
      <c r="N20" s="533"/>
      <c r="O20" s="533"/>
      <c r="P20" s="533"/>
      <c r="Q20" s="533"/>
      <c r="R20" s="533"/>
      <c r="S20" s="533"/>
      <c r="T20" s="533"/>
      <c r="U20" s="533"/>
      <c r="V20" s="533"/>
      <c r="W20" s="533"/>
      <c r="X20" s="533"/>
      <c r="Y20" s="533"/>
      <c r="Z20" s="533"/>
      <c r="AA20" s="179"/>
    </row>
    <row r="21" spans="1:41" s="227" customFormat="1" x14ac:dyDescent="0.3">
      <c r="B21" s="255"/>
      <c r="C21" s="736">
        <v>4</v>
      </c>
      <c r="D21" s="737" t="s">
        <v>6133</v>
      </c>
      <c r="E21" s="634" t="s">
        <v>6060</v>
      </c>
      <c r="F21" s="734" t="s">
        <v>6212</v>
      </c>
      <c r="G21" s="738" t="s">
        <v>118</v>
      </c>
      <c r="H21" s="739" t="s">
        <v>6207</v>
      </c>
      <c r="I21" s="729">
        <v>33</v>
      </c>
      <c r="J21" s="735">
        <v>46</v>
      </c>
      <c r="K21" s="533">
        <v>33</v>
      </c>
      <c r="L21" s="533">
        <v>46</v>
      </c>
      <c r="M21" s="533"/>
      <c r="N21" s="533"/>
      <c r="O21" s="533"/>
      <c r="P21" s="533"/>
      <c r="Q21" s="533"/>
      <c r="R21" s="533"/>
      <c r="S21" s="533"/>
      <c r="T21" s="533"/>
      <c r="U21" s="533"/>
      <c r="V21" s="533"/>
      <c r="W21" s="533"/>
      <c r="X21" s="533"/>
      <c r="Y21" s="533"/>
      <c r="Z21" s="533"/>
      <c r="AA21" s="179"/>
    </row>
    <row r="22" spans="1:41" s="227" customFormat="1" x14ac:dyDescent="0.3">
      <c r="B22" s="255"/>
      <c r="C22" s="736">
        <v>5</v>
      </c>
      <c r="D22" s="737" t="s">
        <v>6134</v>
      </c>
      <c r="E22" s="634" t="s">
        <v>6060</v>
      </c>
      <c r="F22" s="734" t="s">
        <v>6212</v>
      </c>
      <c r="G22" s="738" t="s">
        <v>6030</v>
      </c>
      <c r="H22" s="739" t="s">
        <v>6208</v>
      </c>
      <c r="I22" s="729">
        <v>40</v>
      </c>
      <c r="J22" s="735">
        <v>38</v>
      </c>
      <c r="K22" s="533">
        <v>40</v>
      </c>
      <c r="L22" s="533">
        <v>38</v>
      </c>
      <c r="M22" s="533"/>
      <c r="N22" s="533"/>
      <c r="O22" s="533"/>
      <c r="P22" s="533"/>
      <c r="Q22" s="533"/>
      <c r="R22" s="533"/>
      <c r="S22" s="533"/>
      <c r="T22" s="533"/>
      <c r="U22" s="533"/>
      <c r="V22" s="533"/>
      <c r="W22" s="533"/>
      <c r="X22" s="533"/>
      <c r="Y22" s="533"/>
      <c r="Z22" s="533"/>
      <c r="AA22" s="179"/>
      <c r="AC22" s="175"/>
      <c r="AD22" s="175"/>
    </row>
    <row r="23" spans="1:41" s="227" customFormat="1" x14ac:dyDescent="0.3">
      <c r="B23" s="255"/>
      <c r="C23" s="736">
        <v>6</v>
      </c>
      <c r="D23" s="737" t="s">
        <v>6142</v>
      </c>
      <c r="E23" s="634" t="s">
        <v>6061</v>
      </c>
      <c r="F23" s="734" t="s">
        <v>6213</v>
      </c>
      <c r="G23" s="738" t="s">
        <v>118</v>
      </c>
      <c r="H23" s="739" t="s">
        <v>6207</v>
      </c>
      <c r="I23" s="729">
        <v>31</v>
      </c>
      <c r="J23" s="735">
        <v>37</v>
      </c>
      <c r="K23" s="533">
        <v>31</v>
      </c>
      <c r="L23" s="533">
        <v>37</v>
      </c>
      <c r="M23" s="533"/>
      <c r="N23" s="533"/>
      <c r="O23" s="533"/>
      <c r="P23" s="533"/>
      <c r="Q23" s="533"/>
      <c r="R23" s="533"/>
      <c r="S23" s="533"/>
      <c r="T23" s="533"/>
      <c r="U23" s="533"/>
      <c r="V23" s="533"/>
      <c r="W23" s="533"/>
      <c r="X23" s="533"/>
      <c r="Y23" s="533"/>
      <c r="Z23" s="533"/>
      <c r="AA23" s="179"/>
      <c r="AC23" s="176" t="s">
        <v>6343</v>
      </c>
      <c r="AD23" s="175"/>
      <c r="AE23" s="175"/>
      <c r="AF23" s="175"/>
      <c r="AG23" s="175"/>
      <c r="AH23" s="175"/>
      <c r="AI23" s="175"/>
      <c r="AJ23" s="176"/>
      <c r="AK23" s="176"/>
      <c r="AL23" s="176"/>
      <c r="AM23" s="176"/>
      <c r="AN23" s="176"/>
      <c r="AO23" s="176"/>
    </row>
    <row r="24" spans="1:41" s="227" customFormat="1" x14ac:dyDescent="0.3">
      <c r="B24" s="255"/>
      <c r="C24" s="736">
        <v>7</v>
      </c>
      <c r="D24" s="737" t="s">
        <v>6143</v>
      </c>
      <c r="E24" s="634" t="s">
        <v>6061</v>
      </c>
      <c r="F24" s="734" t="s">
        <v>6213</v>
      </c>
      <c r="G24" s="738" t="s">
        <v>6030</v>
      </c>
      <c r="H24" s="739" t="s">
        <v>6208</v>
      </c>
      <c r="I24" s="729">
        <v>30</v>
      </c>
      <c r="J24" s="735">
        <v>35</v>
      </c>
      <c r="K24" s="533">
        <v>30</v>
      </c>
      <c r="L24" s="533">
        <v>35</v>
      </c>
      <c r="M24" s="533"/>
      <c r="N24" s="533"/>
      <c r="O24" s="533"/>
      <c r="P24" s="533"/>
      <c r="Q24" s="533"/>
      <c r="R24" s="533"/>
      <c r="S24" s="533"/>
      <c r="T24" s="533"/>
      <c r="U24" s="533"/>
      <c r="V24" s="533"/>
      <c r="W24" s="533"/>
      <c r="X24" s="533"/>
      <c r="Y24" s="533"/>
      <c r="Z24" s="533"/>
      <c r="AA24" s="179"/>
      <c r="AB24" s="176"/>
      <c r="AC24" s="176" t="s">
        <v>6344</v>
      </c>
      <c r="AD24" s="175"/>
      <c r="AH24" s="176"/>
      <c r="AI24" s="176"/>
    </row>
    <row r="25" spans="1:41" s="227" customFormat="1" x14ac:dyDescent="0.3">
      <c r="B25" s="255"/>
      <c r="C25" s="736">
        <v>8</v>
      </c>
      <c r="D25" s="737" t="s">
        <v>7904</v>
      </c>
      <c r="E25" s="634" t="s">
        <v>6062</v>
      </c>
      <c r="F25" s="734" t="s">
        <v>6214</v>
      </c>
      <c r="G25" s="738" t="s">
        <v>118</v>
      </c>
      <c r="H25" s="739" t="s">
        <v>6207</v>
      </c>
      <c r="I25" s="729">
        <v>26</v>
      </c>
      <c r="J25" s="735">
        <v>29</v>
      </c>
      <c r="K25" s="533">
        <v>22</v>
      </c>
      <c r="L25" s="533">
        <v>27</v>
      </c>
      <c r="M25" s="533"/>
      <c r="N25" s="533"/>
      <c r="O25" s="533"/>
      <c r="P25" s="533"/>
      <c r="Q25" s="533"/>
      <c r="R25" s="533"/>
      <c r="S25" s="533"/>
      <c r="T25" s="533"/>
      <c r="U25" s="533"/>
      <c r="V25" s="533"/>
      <c r="W25" s="533"/>
      <c r="X25" s="533"/>
      <c r="Y25" s="533"/>
      <c r="Z25" s="533"/>
      <c r="AA25" s="179"/>
      <c r="AB25" s="176"/>
      <c r="AC25" s="176" t="s">
        <v>6345</v>
      </c>
      <c r="AD25" s="175"/>
      <c r="AH25" s="176"/>
      <c r="AI25" s="176"/>
    </row>
    <row r="26" spans="1:41" s="227" customFormat="1" x14ac:dyDescent="0.3">
      <c r="B26" s="255"/>
      <c r="C26" s="736">
        <v>9</v>
      </c>
      <c r="D26" s="737" t="s">
        <v>6371</v>
      </c>
      <c r="E26" s="634" t="s">
        <v>6062</v>
      </c>
      <c r="F26" s="734" t="s">
        <v>6214</v>
      </c>
      <c r="G26" s="738" t="s">
        <v>6030</v>
      </c>
      <c r="H26" s="739" t="s">
        <v>6208</v>
      </c>
      <c r="I26" s="729">
        <v>24</v>
      </c>
      <c r="J26" s="735">
        <v>31</v>
      </c>
      <c r="K26" s="533">
        <v>20</v>
      </c>
      <c r="L26" s="533">
        <v>31</v>
      </c>
      <c r="M26" s="533"/>
      <c r="N26" s="533"/>
      <c r="O26" s="533"/>
      <c r="P26" s="533"/>
      <c r="Q26" s="533"/>
      <c r="R26" s="533"/>
      <c r="S26" s="533"/>
      <c r="T26" s="533"/>
      <c r="U26" s="533"/>
      <c r="V26" s="533"/>
      <c r="W26" s="533"/>
      <c r="X26" s="533"/>
      <c r="Y26" s="533"/>
      <c r="Z26" s="533"/>
      <c r="AA26" s="179"/>
      <c r="AB26" s="176"/>
      <c r="AC26" s="175"/>
      <c r="AD26" s="175"/>
      <c r="AE26" s="176"/>
      <c r="AF26" s="176"/>
      <c r="AG26" s="176"/>
      <c r="AH26" s="176"/>
      <c r="AI26" s="176"/>
    </row>
    <row r="27" spans="1:41" s="227" customFormat="1" x14ac:dyDescent="0.3">
      <c r="B27" s="255"/>
      <c r="C27" s="736">
        <v>10</v>
      </c>
      <c r="D27" s="737" t="s">
        <v>6151</v>
      </c>
      <c r="E27" s="634" t="s">
        <v>6062</v>
      </c>
      <c r="F27" s="734" t="s">
        <v>6214</v>
      </c>
      <c r="G27" s="738" t="s">
        <v>6031</v>
      </c>
      <c r="H27" s="739" t="s">
        <v>6209</v>
      </c>
      <c r="I27" s="729">
        <v>29</v>
      </c>
      <c r="J27" s="735">
        <v>26</v>
      </c>
      <c r="K27" s="533">
        <v>13</v>
      </c>
      <c r="L27" s="533">
        <v>20</v>
      </c>
      <c r="M27" s="533"/>
      <c r="N27" s="533"/>
      <c r="O27" s="533"/>
      <c r="P27" s="533"/>
      <c r="Q27" s="533"/>
      <c r="R27" s="533"/>
      <c r="S27" s="533"/>
      <c r="T27" s="533"/>
      <c r="U27" s="533"/>
      <c r="V27" s="533"/>
      <c r="W27" s="533"/>
      <c r="X27" s="533"/>
      <c r="Y27" s="533"/>
      <c r="Z27" s="533"/>
      <c r="AA27" s="179"/>
      <c r="AB27" s="176"/>
      <c r="AC27" s="175"/>
      <c r="AD27" s="175"/>
      <c r="AE27" s="176"/>
      <c r="AF27" s="176"/>
      <c r="AG27" s="176"/>
      <c r="AH27" s="176"/>
      <c r="AI27" s="176"/>
    </row>
    <row r="28" spans="1:41" s="227" customFormat="1" x14ac:dyDescent="0.3">
      <c r="B28" s="255"/>
      <c r="C28" s="736">
        <v>11</v>
      </c>
      <c r="D28" s="737" t="s">
        <v>7905</v>
      </c>
      <c r="E28" s="634" t="s">
        <v>6063</v>
      </c>
      <c r="F28" s="734" t="s">
        <v>6216</v>
      </c>
      <c r="G28" s="738" t="s">
        <v>118</v>
      </c>
      <c r="H28" s="739" t="s">
        <v>6207</v>
      </c>
      <c r="I28" s="729">
        <v>24</v>
      </c>
      <c r="J28" s="735">
        <v>34</v>
      </c>
      <c r="K28" s="533">
        <v>17</v>
      </c>
      <c r="L28" s="533">
        <v>32</v>
      </c>
      <c r="M28" s="533"/>
      <c r="N28" s="533"/>
      <c r="O28" s="533"/>
      <c r="P28" s="533"/>
      <c r="Q28" s="533"/>
      <c r="R28" s="533"/>
      <c r="S28" s="533"/>
      <c r="T28" s="533"/>
      <c r="U28" s="533"/>
      <c r="V28" s="533"/>
      <c r="W28" s="533"/>
      <c r="X28" s="533"/>
      <c r="Y28" s="533"/>
      <c r="Z28" s="533"/>
      <c r="AA28" s="179"/>
      <c r="AB28" s="176"/>
      <c r="AC28" s="175"/>
      <c r="AD28" s="175"/>
      <c r="AE28" s="176"/>
      <c r="AF28" s="176"/>
      <c r="AG28" s="176"/>
      <c r="AH28" s="176"/>
      <c r="AI28" s="176"/>
    </row>
    <row r="29" spans="1:41" s="227" customFormat="1" x14ac:dyDescent="0.3">
      <c r="B29" s="255"/>
      <c r="C29" s="736">
        <v>12</v>
      </c>
      <c r="D29" s="737" t="s">
        <v>6272</v>
      </c>
      <c r="E29" s="634" t="s">
        <v>6063</v>
      </c>
      <c r="F29" s="734" t="s">
        <v>6216</v>
      </c>
      <c r="G29" s="738" t="s">
        <v>6030</v>
      </c>
      <c r="H29" s="739" t="s">
        <v>6208</v>
      </c>
      <c r="I29" s="729">
        <v>24</v>
      </c>
      <c r="J29" s="735">
        <v>28</v>
      </c>
      <c r="K29" s="533">
        <v>12</v>
      </c>
      <c r="L29" s="533">
        <v>27</v>
      </c>
      <c r="M29" s="533"/>
      <c r="N29" s="533"/>
      <c r="O29" s="533"/>
      <c r="P29" s="533"/>
      <c r="Q29" s="533"/>
      <c r="R29" s="533"/>
      <c r="S29" s="533"/>
      <c r="T29" s="533"/>
      <c r="U29" s="533"/>
      <c r="V29" s="533"/>
      <c r="W29" s="533"/>
      <c r="X29" s="533"/>
      <c r="Y29" s="533"/>
      <c r="Z29" s="533"/>
      <c r="AA29" s="179"/>
      <c r="AB29" s="176"/>
      <c r="AE29" s="176"/>
      <c r="AF29" s="176"/>
      <c r="AG29" s="176"/>
      <c r="AH29" s="176"/>
      <c r="AI29" s="176"/>
    </row>
    <row r="30" spans="1:41" s="227" customFormat="1" x14ac:dyDescent="0.3">
      <c r="B30" s="255"/>
      <c r="C30" s="736">
        <v>13</v>
      </c>
      <c r="D30" s="737" t="s">
        <v>6162</v>
      </c>
      <c r="E30" s="634" t="s">
        <v>6063</v>
      </c>
      <c r="F30" s="734" t="s">
        <v>6216</v>
      </c>
      <c r="G30" s="738" t="s">
        <v>6031</v>
      </c>
      <c r="H30" s="739" t="s">
        <v>6209</v>
      </c>
      <c r="I30" s="729">
        <v>21</v>
      </c>
      <c r="J30" s="735">
        <v>31</v>
      </c>
      <c r="K30" s="533">
        <v>12</v>
      </c>
      <c r="L30" s="533">
        <v>25</v>
      </c>
      <c r="M30" s="533"/>
      <c r="N30" s="533"/>
      <c r="O30" s="533"/>
      <c r="P30" s="533"/>
      <c r="Q30" s="533"/>
      <c r="R30" s="533"/>
      <c r="S30" s="533"/>
      <c r="T30" s="533"/>
      <c r="U30" s="533"/>
      <c r="V30" s="533"/>
      <c r="W30" s="533"/>
      <c r="X30" s="533"/>
      <c r="Y30" s="533"/>
      <c r="Z30" s="533"/>
      <c r="AA30" s="179"/>
      <c r="AB30" s="176"/>
    </row>
    <row r="31" spans="1:41" x14ac:dyDescent="0.3">
      <c r="A31" s="227"/>
      <c r="B31" s="180"/>
      <c r="C31" s="736">
        <v>14</v>
      </c>
      <c r="D31" s="737" t="s">
        <v>7906</v>
      </c>
      <c r="E31" s="634" t="s">
        <v>6064</v>
      </c>
      <c r="F31" s="734" t="s">
        <v>4234</v>
      </c>
      <c r="G31" s="738" t="s">
        <v>118</v>
      </c>
      <c r="H31" s="739" t="s">
        <v>6207</v>
      </c>
      <c r="I31" s="729"/>
      <c r="J31" s="735"/>
      <c r="K31" s="533"/>
      <c r="L31" s="533"/>
      <c r="M31" s="533"/>
      <c r="N31" s="533"/>
      <c r="O31" s="533"/>
      <c r="P31" s="533"/>
      <c r="Q31" s="533"/>
      <c r="R31" s="533"/>
      <c r="S31" s="533"/>
      <c r="T31" s="533"/>
      <c r="U31" s="533"/>
      <c r="V31" s="533"/>
      <c r="W31" s="533"/>
      <c r="X31" s="533"/>
      <c r="Y31" s="533"/>
      <c r="Z31" s="533"/>
      <c r="AA31" s="179"/>
    </row>
    <row r="32" spans="1:41" x14ac:dyDescent="0.3">
      <c r="A32" s="227"/>
      <c r="B32" s="180"/>
      <c r="C32" s="736">
        <v>15</v>
      </c>
      <c r="D32" s="737" t="s">
        <v>6175</v>
      </c>
      <c r="E32" s="634" t="s">
        <v>6064</v>
      </c>
      <c r="F32" s="734" t="s">
        <v>4234</v>
      </c>
      <c r="G32" s="738" t="s">
        <v>6030</v>
      </c>
      <c r="H32" s="739" t="s">
        <v>6208</v>
      </c>
      <c r="I32" s="729"/>
      <c r="J32" s="735"/>
      <c r="K32" s="533"/>
      <c r="L32" s="533"/>
      <c r="M32" s="533"/>
      <c r="N32" s="533"/>
      <c r="O32" s="533"/>
      <c r="P32" s="533"/>
      <c r="Q32" s="533"/>
      <c r="R32" s="533"/>
      <c r="S32" s="533"/>
      <c r="T32" s="533"/>
      <c r="U32" s="533"/>
      <c r="V32" s="533"/>
      <c r="W32" s="533"/>
      <c r="X32" s="533"/>
      <c r="Y32" s="533"/>
      <c r="Z32" s="533"/>
      <c r="AA32" s="179"/>
    </row>
    <row r="33" spans="1:27" x14ac:dyDescent="0.3">
      <c r="A33" s="227"/>
      <c r="B33" s="180"/>
      <c r="C33" s="736">
        <v>16</v>
      </c>
      <c r="D33" s="737" t="s">
        <v>7907</v>
      </c>
      <c r="E33" s="634" t="s">
        <v>6064</v>
      </c>
      <c r="F33" s="734" t="s">
        <v>4234</v>
      </c>
      <c r="G33" s="738" t="s">
        <v>6031</v>
      </c>
      <c r="H33" s="739" t="s">
        <v>6209</v>
      </c>
      <c r="I33" s="729"/>
      <c r="J33" s="735"/>
      <c r="K33" s="533"/>
      <c r="L33" s="533"/>
      <c r="M33" s="533"/>
      <c r="N33" s="533"/>
      <c r="O33" s="533"/>
      <c r="P33" s="533"/>
      <c r="Q33" s="533"/>
      <c r="R33" s="533"/>
      <c r="S33" s="533"/>
      <c r="T33" s="533"/>
      <c r="U33" s="533"/>
      <c r="V33" s="533"/>
      <c r="W33" s="533"/>
      <c r="X33" s="533"/>
      <c r="Y33" s="533"/>
      <c r="Z33" s="533"/>
      <c r="AA33" s="179"/>
    </row>
    <row r="34" spans="1:27" x14ac:dyDescent="0.3">
      <c r="A34" s="227"/>
      <c r="B34" s="180"/>
      <c r="C34" s="736">
        <v>17</v>
      </c>
      <c r="D34" s="737" t="s">
        <v>7908</v>
      </c>
      <c r="E34" s="634" t="s">
        <v>6064</v>
      </c>
      <c r="F34" s="734" t="s">
        <v>4234</v>
      </c>
      <c r="G34" s="738" t="s">
        <v>6032</v>
      </c>
      <c r="H34" s="739" t="s">
        <v>6210</v>
      </c>
      <c r="I34" s="729"/>
      <c r="J34" s="735"/>
      <c r="K34" s="533"/>
      <c r="L34" s="533"/>
      <c r="M34" s="533"/>
      <c r="N34" s="533"/>
      <c r="O34" s="533"/>
      <c r="P34" s="533"/>
      <c r="Q34" s="533"/>
      <c r="R34" s="533"/>
      <c r="S34" s="533"/>
      <c r="T34" s="533"/>
      <c r="U34" s="533"/>
      <c r="V34" s="533"/>
      <c r="W34" s="533"/>
      <c r="X34" s="533"/>
      <c r="Y34" s="533"/>
      <c r="Z34" s="533"/>
      <c r="AA34" s="179"/>
    </row>
    <row r="35" spans="1:27" ht="15.75" x14ac:dyDescent="0.3">
      <c r="B35" s="180"/>
      <c r="C35" s="175"/>
      <c r="D35" s="175"/>
      <c r="E35" s="175"/>
      <c r="F35" s="175"/>
      <c r="G35" s="175"/>
      <c r="H35" s="175"/>
      <c r="I35" s="175"/>
      <c r="J35" s="175"/>
      <c r="K35" s="281"/>
      <c r="L35" s="281"/>
      <c r="M35" s="281"/>
      <c r="N35" s="281"/>
      <c r="O35" s="281"/>
      <c r="P35" s="281"/>
      <c r="Q35" s="281"/>
      <c r="R35" s="281"/>
      <c r="S35" s="281"/>
      <c r="T35" s="281"/>
      <c r="U35" s="281"/>
      <c r="V35" s="281"/>
      <c r="W35" s="281"/>
      <c r="X35" s="281"/>
      <c r="Y35" s="132"/>
      <c r="Z35" s="281"/>
      <c r="AA35" s="179"/>
    </row>
    <row r="36" spans="1:27" ht="15.75" x14ac:dyDescent="0.3">
      <c r="B36" s="180"/>
      <c r="C36" s="175"/>
      <c r="D36" s="175"/>
      <c r="E36" s="175"/>
      <c r="F36" s="175"/>
      <c r="G36" s="175"/>
      <c r="H36" s="175"/>
      <c r="I36" s="175"/>
      <c r="J36" s="175"/>
      <c r="K36" s="281"/>
      <c r="L36" s="281"/>
      <c r="M36" s="281"/>
      <c r="N36" s="281"/>
      <c r="O36" s="281"/>
      <c r="P36" s="281"/>
      <c r="Q36" s="132"/>
      <c r="R36" s="132"/>
      <c r="S36" s="132"/>
      <c r="T36" s="132"/>
      <c r="U36" s="132"/>
      <c r="V36" s="132"/>
      <c r="W36" s="132"/>
      <c r="X36" s="132"/>
      <c r="Y36" s="132"/>
      <c r="Z36" s="132"/>
      <c r="AA36" s="179"/>
    </row>
    <row r="37" spans="1:27" ht="15.75" x14ac:dyDescent="0.3">
      <c r="B37" s="180"/>
      <c r="C37" s="175"/>
      <c r="D37" s="175"/>
      <c r="E37" s="227"/>
      <c r="F37" s="175"/>
      <c r="G37" s="175"/>
      <c r="H37" s="175"/>
      <c r="I37" s="175"/>
      <c r="J37" s="175"/>
      <c r="K37" s="175"/>
      <c r="L37" s="175"/>
      <c r="M37" s="175"/>
      <c r="N37" s="175"/>
      <c r="O37" s="175"/>
      <c r="P37" s="227"/>
      <c r="Q37" s="570"/>
      <c r="R37" s="570"/>
      <c r="S37" s="570"/>
      <c r="T37" s="570"/>
      <c r="U37" s="132"/>
      <c r="V37" s="132"/>
      <c r="W37" s="132"/>
      <c r="X37" s="132"/>
      <c r="Y37" s="132"/>
      <c r="Z37" s="132"/>
      <c r="AA37" s="179"/>
    </row>
    <row r="38" spans="1:27" ht="15.75" x14ac:dyDescent="0.3">
      <c r="B38" s="180"/>
      <c r="C38" s="175"/>
      <c r="D38" s="175"/>
      <c r="E38" s="175"/>
      <c r="F38" s="175"/>
      <c r="G38" s="175"/>
      <c r="H38" s="175"/>
      <c r="I38" s="175"/>
      <c r="J38" s="175"/>
      <c r="K38" s="175"/>
      <c r="L38" s="175"/>
      <c r="M38" s="175"/>
      <c r="N38" s="175"/>
      <c r="O38" s="175"/>
      <c r="P38" s="175"/>
      <c r="Q38" s="570"/>
      <c r="R38" s="570"/>
      <c r="S38" s="570"/>
      <c r="T38" s="570"/>
      <c r="U38" s="132"/>
      <c r="V38" s="132"/>
      <c r="W38" s="132"/>
      <c r="X38" s="132"/>
      <c r="Y38" s="132"/>
      <c r="Z38" s="132"/>
      <c r="AA38" s="179"/>
    </row>
    <row r="39" spans="1:27" ht="15.75" x14ac:dyDescent="0.3">
      <c r="B39" s="180"/>
      <c r="C39" s="175"/>
      <c r="D39" s="175"/>
      <c r="E39" s="175"/>
      <c r="F39" s="175"/>
      <c r="G39" s="175"/>
      <c r="H39" s="175"/>
      <c r="I39" s="175"/>
      <c r="J39" s="175"/>
      <c r="K39" s="175"/>
      <c r="L39" s="175"/>
      <c r="M39" s="175"/>
      <c r="N39" s="175"/>
      <c r="O39" s="175"/>
      <c r="P39" s="175"/>
      <c r="Q39" s="570"/>
      <c r="R39" s="570"/>
      <c r="S39" s="570"/>
      <c r="T39" s="570"/>
      <c r="U39" s="570"/>
      <c r="V39" s="570"/>
      <c r="W39" s="570"/>
      <c r="X39" s="570"/>
      <c r="Y39" s="570"/>
      <c r="Z39" s="570"/>
      <c r="AA39" s="179"/>
    </row>
    <row r="40" spans="1:27" ht="15.75" x14ac:dyDescent="0.3">
      <c r="B40" s="180"/>
      <c r="C40" s="175"/>
      <c r="D40" s="175"/>
      <c r="E40" s="175"/>
      <c r="F40" s="175"/>
      <c r="G40" s="175"/>
      <c r="H40" s="175"/>
      <c r="I40" s="175"/>
      <c r="J40" s="175"/>
      <c r="K40" s="175"/>
      <c r="L40" s="175"/>
      <c r="M40" s="175"/>
      <c r="N40" s="175"/>
      <c r="O40" s="175"/>
      <c r="P40" s="175"/>
      <c r="Q40" s="570"/>
      <c r="R40" s="570"/>
      <c r="S40" s="570"/>
      <c r="T40" s="570"/>
      <c r="U40" s="570"/>
      <c r="V40" s="570"/>
      <c r="W40" s="570"/>
      <c r="X40" s="570"/>
      <c r="Y40" s="570"/>
      <c r="Z40" s="570"/>
      <c r="AA40" s="179"/>
    </row>
    <row r="41" spans="1:27" ht="15.75" x14ac:dyDescent="0.3">
      <c r="B41" s="180"/>
      <c r="C41" s="175"/>
      <c r="D41" s="175"/>
      <c r="E41" s="175"/>
      <c r="F41" s="175"/>
      <c r="G41" s="175"/>
      <c r="H41" s="175"/>
      <c r="I41" s="175"/>
      <c r="J41" s="175"/>
      <c r="K41" s="175"/>
      <c r="L41" s="175"/>
      <c r="M41" s="175"/>
      <c r="N41" s="175"/>
      <c r="O41" s="175"/>
      <c r="P41" s="175"/>
      <c r="Q41" s="570"/>
      <c r="R41" s="570"/>
      <c r="S41" s="570"/>
      <c r="T41" s="570"/>
      <c r="U41" s="570"/>
      <c r="V41" s="570"/>
      <c r="W41" s="570"/>
      <c r="X41" s="570"/>
      <c r="Y41" s="570"/>
      <c r="Z41" s="570"/>
      <c r="AA41" s="179"/>
    </row>
    <row r="42" spans="1:27" ht="15.75" x14ac:dyDescent="0.3">
      <c r="B42" s="180"/>
      <c r="C42" s="175"/>
      <c r="D42" s="175"/>
      <c r="E42" s="175"/>
      <c r="F42" s="175"/>
      <c r="G42" s="175"/>
      <c r="H42" s="175"/>
      <c r="I42" s="175"/>
      <c r="J42" s="175"/>
      <c r="K42" s="175"/>
      <c r="L42" s="175"/>
      <c r="M42" s="175"/>
      <c r="N42" s="175"/>
      <c r="O42" s="175"/>
      <c r="P42" s="175"/>
      <c r="Q42" s="570"/>
      <c r="R42" s="570"/>
      <c r="S42" s="570"/>
      <c r="T42" s="570"/>
      <c r="U42" s="570"/>
      <c r="V42" s="570"/>
      <c r="W42" s="570"/>
      <c r="X42" s="570"/>
      <c r="Y42" s="570"/>
      <c r="Z42" s="570"/>
      <c r="AA42" s="179"/>
    </row>
    <row r="43" spans="1:27" ht="15.75" x14ac:dyDescent="0.3">
      <c r="B43" s="180"/>
      <c r="C43" s="175"/>
      <c r="D43" s="175"/>
      <c r="E43" s="175"/>
      <c r="F43" s="175"/>
      <c r="G43" s="175"/>
      <c r="H43" s="175"/>
      <c r="I43" s="175"/>
      <c r="J43" s="175"/>
      <c r="K43" s="175"/>
      <c r="L43" s="175"/>
      <c r="M43" s="175"/>
      <c r="N43" s="175"/>
      <c r="O43" s="175"/>
      <c r="P43" s="175"/>
      <c r="Q43" s="570"/>
      <c r="R43" s="570"/>
      <c r="S43" s="570"/>
      <c r="T43" s="570"/>
      <c r="U43" s="570"/>
      <c r="V43" s="570"/>
      <c r="W43" s="570"/>
      <c r="X43" s="570"/>
      <c r="Y43" s="570"/>
      <c r="Z43" s="570"/>
      <c r="AA43" s="179"/>
    </row>
    <row r="44" spans="1:27" x14ac:dyDescent="0.3">
      <c r="B44" s="180"/>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9"/>
    </row>
    <row r="45" spans="1:27" x14ac:dyDescent="0.3">
      <c r="B45" s="180"/>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9"/>
    </row>
    <row r="46" spans="1:27" x14ac:dyDescent="0.3">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7" x14ac:dyDescent="0.3">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7" x14ac:dyDescent="0.3">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spans="3:26" x14ac:dyDescent="0.3">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34">
    <cfRule type="expression" dxfId="297" priority="5" stopIfTrue="1">
      <formula>IF(AND(NOT($D18=""),COUNTIF(GradeSection,$D18)&gt;1),TRUE,FALSE)</formula>
    </cfRule>
  </conditionalFormatting>
  <conditionalFormatting sqref="S18:T34">
    <cfRule type="expression" dxfId="296" priority="4" stopIfTrue="1">
      <formula>IF(AND($F18&lt;&gt;"03",$F18&lt;&gt;"04",$F18&lt;&gt;"05",$F18&lt;&gt;""),TRUE,FALSE)</formula>
    </cfRule>
  </conditionalFormatting>
  <conditionalFormatting sqref="U18:V34">
    <cfRule type="expression" dxfId="295" priority="3" stopIfTrue="1">
      <formula>IF($F18="03",TRUE,FALSE)</formula>
    </cfRule>
  </conditionalFormatting>
  <conditionalFormatting sqref="W18:Z34">
    <cfRule type="expression" dxfId="294"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D30:XFD32 AA33:XFD1048576 AA30:AB32 AA17:XFD29 A17:Z1048576">
    <cfRule type="expression" dxfId="293" priority="6">
      <formula>IF(CELL("protect",A1)=0,TRUE,FALSE)</formula>
    </cfRule>
  </conditionalFormatting>
  <conditionalFormatting sqref="I16:J16 I14:J14 I15">
    <cfRule type="expression" dxfId="292"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34">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K19:L34">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I19:J34">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34">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34">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34">
      <formula1>IF(AND($F19&lt;&gt;"03",$F19&lt;&gt;"04",$F19&lt;&gt;"05",$F19&lt;&gt;""),S19=0,IF(AND(S19&gt;=0,S19&lt;=20000),TRUE,S19=0))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86049"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86049" r:id="rId4" name="cmdPCET1_Jun"/>
      </mc:Fallback>
    </mc:AlternateContent>
    <mc:AlternateContent xmlns:mc="http://schemas.openxmlformats.org/markup-compatibility/2006">
      <mc:Choice Requires="x14">
        <control shapeId="386050"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86050" r:id="rId6" name="cbo311JunFormSignPost"/>
      </mc:Fallback>
    </mc:AlternateContent>
    <mc:AlternateContent xmlns:mc="http://schemas.openxmlformats.org/markup-compatibility/2006">
      <mc:Choice Requires="x14">
        <control shapeId="386051"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86051" r:id="rId8" name="cmdPCET1_Jun_ClearForm"/>
      </mc:Fallback>
    </mc:AlternateContent>
  </controls>
  <tableParts count="1">
    <tablePart r:id="rId10"/>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3"/>
  <dimension ref="A1:I20"/>
  <sheetViews>
    <sheetView showGridLines="0" showRowColHeaders="0" workbookViewId="0">
      <selection activeCell="A2" sqref="A2"/>
    </sheetView>
  </sheetViews>
  <sheetFormatPr defaultRowHeight="15" x14ac:dyDescent="0.25"/>
  <cols>
    <col min="1" max="1" width="3" bestFit="1" customWidth="1"/>
    <col min="2" max="2" width="29.140625" customWidth="1"/>
    <col min="3" max="3" width="19.28515625" bestFit="1" customWidth="1"/>
    <col min="4" max="4" width="11.85546875" bestFit="1" customWidth="1"/>
    <col min="5" max="5" width="13.28515625" bestFit="1" customWidth="1"/>
    <col min="6" max="6" width="13.5703125" bestFit="1" customWidth="1"/>
    <col min="7" max="7" width="13.42578125" bestFit="1" customWidth="1"/>
    <col min="8" max="8" width="11.5703125" bestFit="1" customWidth="1"/>
    <col min="9" max="9" width="11.42578125" bestFit="1" customWidth="1"/>
  </cols>
  <sheetData>
    <row r="1" spans="1:9" s="2" customFormat="1" x14ac:dyDescent="0.25">
      <c r="A1" s="103" t="s">
        <v>6002</v>
      </c>
      <c r="B1" s="1" t="s">
        <v>6627</v>
      </c>
      <c r="C1" s="1" t="s">
        <v>6621</v>
      </c>
      <c r="D1" s="1" t="s">
        <v>6103</v>
      </c>
      <c r="E1" s="1" t="s">
        <v>6462</v>
      </c>
      <c r="F1" s="1" t="s">
        <v>6484</v>
      </c>
      <c r="G1" s="1" t="s">
        <v>6485</v>
      </c>
      <c r="H1" s="1" t="s">
        <v>6486</v>
      </c>
      <c r="I1" s="1" t="s">
        <v>6487</v>
      </c>
    </row>
    <row r="2" spans="1:9" x14ac:dyDescent="0.25">
      <c r="A2">
        <v>1</v>
      </c>
      <c r="B2" t="str">
        <f>C2&amp;D2&amp;E2</f>
        <v>3130320141800180010102</v>
      </c>
      <c r="C2" t="str">
        <f t="shared" ref="C2:C13" si="0">PM03_ID</f>
        <v>313032014180018001</v>
      </c>
      <c r="D2" s="65" t="str">
        <f>PM_Mar!F18</f>
        <v>01</v>
      </c>
      <c r="E2" t="str">
        <f>PM_Mar!H18</f>
        <v>02</v>
      </c>
      <c r="F2" s="311" t="e">
        <f>PM_Mar!I18</f>
        <v>#N/A</v>
      </c>
      <c r="G2" s="311" t="e">
        <f>PM_Mar!J18</f>
        <v>#N/A</v>
      </c>
      <c r="H2" s="311">
        <f>PM_Mar!K18</f>
        <v>0</v>
      </c>
      <c r="I2" s="311">
        <f>PM_Mar!L18</f>
        <v>0</v>
      </c>
    </row>
    <row r="3" spans="1:9" x14ac:dyDescent="0.25">
      <c r="A3">
        <v>2</v>
      </c>
      <c r="B3" t="str">
        <f t="shared" ref="B3:B13" si="1">C3&amp;D3&amp;E3</f>
        <v>31303201418001800100</v>
      </c>
      <c r="C3" t="str">
        <f t="shared" si="0"/>
        <v>313032014180018001</v>
      </c>
      <c r="D3" s="65">
        <f>PM_Mar!F20</f>
        <v>0</v>
      </c>
      <c r="E3">
        <f>PM_Mar!H20</f>
        <v>0</v>
      </c>
      <c r="F3" s="311">
        <f>PM_Mar!I20</f>
        <v>0</v>
      </c>
      <c r="G3" s="311">
        <f>PM_Mar!J20</f>
        <v>0</v>
      </c>
      <c r="H3" s="311">
        <f>PM_Mar!K20</f>
        <v>0</v>
      </c>
      <c r="I3" s="311">
        <f>PM_Mar!L20</f>
        <v>0</v>
      </c>
    </row>
    <row r="4" spans="1:9" x14ac:dyDescent="0.25">
      <c r="A4">
        <v>3</v>
      </c>
      <c r="B4" t="str">
        <f t="shared" si="1"/>
        <v>31303201418001800100</v>
      </c>
      <c r="C4" t="str">
        <f t="shared" si="0"/>
        <v>313032014180018001</v>
      </c>
      <c r="D4" s="65">
        <f>PM_Mar!F21</f>
        <v>0</v>
      </c>
      <c r="E4">
        <f>PM_Mar!H21</f>
        <v>0</v>
      </c>
      <c r="F4" s="311">
        <f>PM_Mar!I21</f>
        <v>0</v>
      </c>
      <c r="G4" s="311">
        <f>PM_Mar!J21</f>
        <v>0</v>
      </c>
      <c r="H4" s="311">
        <f>PM_Mar!K21</f>
        <v>0</v>
      </c>
      <c r="I4" s="311">
        <f>PM_Mar!L21</f>
        <v>0</v>
      </c>
    </row>
    <row r="5" spans="1:9" x14ac:dyDescent="0.25">
      <c r="A5">
        <v>4</v>
      </c>
      <c r="B5" t="str">
        <f t="shared" si="1"/>
        <v>31303201418001800100</v>
      </c>
      <c r="C5" t="str">
        <f t="shared" si="0"/>
        <v>313032014180018001</v>
      </c>
      <c r="D5" s="65">
        <f>PM_Mar!F22</f>
        <v>0</v>
      </c>
      <c r="E5">
        <f>PM_Mar!H22</f>
        <v>0</v>
      </c>
      <c r="F5" s="311">
        <f>PM_Mar!I22</f>
        <v>0</v>
      </c>
      <c r="G5" s="311">
        <f>PM_Mar!J22</f>
        <v>0</v>
      </c>
      <c r="H5" s="311">
        <f>PM_Mar!K22</f>
        <v>0</v>
      </c>
      <c r="I5" s="311">
        <f>PM_Mar!L22</f>
        <v>0</v>
      </c>
    </row>
    <row r="6" spans="1:9" x14ac:dyDescent="0.25">
      <c r="A6">
        <v>5</v>
      </c>
      <c r="B6" t="str">
        <f t="shared" si="1"/>
        <v>31303201418001800100</v>
      </c>
      <c r="C6" t="str">
        <f t="shared" si="0"/>
        <v>313032014180018001</v>
      </c>
      <c r="D6" s="65">
        <f>PM_Mar!F23</f>
        <v>0</v>
      </c>
      <c r="E6">
        <f>PM_Mar!H23</f>
        <v>0</v>
      </c>
      <c r="F6" s="311">
        <f>PM_Mar!I23</f>
        <v>0</v>
      </c>
      <c r="G6" s="311">
        <f>PM_Mar!J23</f>
        <v>0</v>
      </c>
      <c r="H6" s="311">
        <f>PM_Mar!K23</f>
        <v>0</v>
      </c>
      <c r="I6" s="311">
        <f>PM_Mar!L23</f>
        <v>0</v>
      </c>
    </row>
    <row r="7" spans="1:9" x14ac:dyDescent="0.25">
      <c r="A7">
        <v>6</v>
      </c>
      <c r="B7" t="str">
        <f t="shared" si="1"/>
        <v>31303201418001800100</v>
      </c>
      <c r="C7" t="str">
        <f t="shared" si="0"/>
        <v>313032014180018001</v>
      </c>
      <c r="D7" s="65">
        <f>PM_Mar!F24</f>
        <v>0</v>
      </c>
      <c r="E7">
        <f>PM_Mar!H24</f>
        <v>0</v>
      </c>
      <c r="F7" s="311">
        <f>PM_Mar!I24</f>
        <v>0</v>
      </c>
      <c r="G7" s="311">
        <f>PM_Mar!J24</f>
        <v>0</v>
      </c>
      <c r="H7" s="311">
        <f>PM_Mar!K24</f>
        <v>0</v>
      </c>
      <c r="I7" s="311">
        <f>PM_Mar!L24</f>
        <v>0</v>
      </c>
    </row>
    <row r="8" spans="1:9" x14ac:dyDescent="0.25">
      <c r="A8">
        <v>7</v>
      </c>
      <c r="B8" t="str">
        <f t="shared" si="1"/>
        <v>31303201418001800100</v>
      </c>
      <c r="C8" t="str">
        <f t="shared" si="0"/>
        <v>313032014180018001</v>
      </c>
      <c r="D8" s="65">
        <f>PM_Mar!F25</f>
        <v>0</v>
      </c>
      <c r="E8">
        <f>PM_Mar!H25</f>
        <v>0</v>
      </c>
      <c r="F8" s="311">
        <f>PM_Mar!I25</f>
        <v>0</v>
      </c>
      <c r="G8" s="311">
        <f>PM_Mar!J25</f>
        <v>0</v>
      </c>
      <c r="H8" s="311">
        <f>PM_Mar!K25</f>
        <v>0</v>
      </c>
      <c r="I8" s="311">
        <f>PM_Mar!L25</f>
        <v>0</v>
      </c>
    </row>
    <row r="9" spans="1:9" x14ac:dyDescent="0.25">
      <c r="A9">
        <v>8</v>
      </c>
      <c r="B9" t="str">
        <f t="shared" si="1"/>
        <v>31303201418001800100</v>
      </c>
      <c r="C9" t="str">
        <f t="shared" si="0"/>
        <v>313032014180018001</v>
      </c>
      <c r="D9" s="65">
        <f>PM_Mar!F26</f>
        <v>0</v>
      </c>
      <c r="E9">
        <f>PM_Mar!H26</f>
        <v>0</v>
      </c>
      <c r="F9" s="311">
        <f>PM_Mar!I26</f>
        <v>0</v>
      </c>
      <c r="G9" s="311">
        <f>PM_Mar!J26</f>
        <v>0</v>
      </c>
      <c r="H9" s="311">
        <f>PM_Mar!K26</f>
        <v>0</v>
      </c>
      <c r="I9" s="311">
        <f>PM_Mar!L26</f>
        <v>0</v>
      </c>
    </row>
    <row r="10" spans="1:9" x14ac:dyDescent="0.25">
      <c r="A10">
        <v>9</v>
      </c>
      <c r="B10" t="str">
        <f t="shared" si="1"/>
        <v>31303201418001800100</v>
      </c>
      <c r="C10" t="str">
        <f t="shared" si="0"/>
        <v>313032014180018001</v>
      </c>
      <c r="D10" s="65">
        <f>PM_Mar!F27</f>
        <v>0</v>
      </c>
      <c r="E10">
        <f>PM_Mar!H27</f>
        <v>0</v>
      </c>
      <c r="F10" s="311">
        <f>PM_Mar!I27</f>
        <v>0</v>
      </c>
      <c r="G10" s="311">
        <f>PM_Mar!J27</f>
        <v>0</v>
      </c>
      <c r="H10" s="311">
        <f>PM_Mar!K27</f>
        <v>0</v>
      </c>
      <c r="I10" s="311">
        <f>PM_Mar!L27</f>
        <v>0</v>
      </c>
    </row>
    <row r="11" spans="1:9" x14ac:dyDescent="0.25">
      <c r="A11">
        <v>10</v>
      </c>
      <c r="B11" t="str">
        <f>C3&amp;D3&amp;E3</f>
        <v>31303201418001800100</v>
      </c>
      <c r="C11" t="str">
        <f t="shared" si="0"/>
        <v>313032014180018001</v>
      </c>
      <c r="D11" s="65">
        <f>PM_Mar!F28</f>
        <v>0</v>
      </c>
      <c r="E11">
        <f>PM_Mar!H28</f>
        <v>0</v>
      </c>
      <c r="F11" s="311">
        <f>PM_Mar!I28</f>
        <v>0</v>
      </c>
      <c r="G11" s="311">
        <f>PM_Mar!J28</f>
        <v>0</v>
      </c>
      <c r="H11" s="311">
        <f>PM_Mar!K28</f>
        <v>0</v>
      </c>
      <c r="I11" s="311">
        <f>PM_Mar!L28</f>
        <v>0</v>
      </c>
    </row>
    <row r="12" spans="1:9" x14ac:dyDescent="0.25">
      <c r="A12">
        <v>3</v>
      </c>
      <c r="B12" t="str">
        <f>C3&amp;D3&amp;E3</f>
        <v>31303201418001800100</v>
      </c>
      <c r="C12" t="str">
        <f t="shared" si="0"/>
        <v>313032014180018001</v>
      </c>
      <c r="D12" s="65">
        <f>PM_Mar!F29</f>
        <v>0</v>
      </c>
      <c r="E12">
        <f>PM_Mar!H29</f>
        <v>0</v>
      </c>
      <c r="F12" s="311">
        <f>PM_Mar!I29</f>
        <v>0</v>
      </c>
      <c r="G12" s="311">
        <f>PM_Mar!J29</f>
        <v>0</v>
      </c>
      <c r="H12" s="311">
        <f>PM_Mar!K29</f>
        <v>0</v>
      </c>
      <c r="I12" s="311">
        <f>PM_Mar!L29</f>
        <v>0</v>
      </c>
    </row>
    <row r="13" spans="1:9" x14ac:dyDescent="0.25">
      <c r="A13">
        <v>3</v>
      </c>
      <c r="B13" t="str">
        <f t="shared" si="1"/>
        <v>31303201418001800100</v>
      </c>
      <c r="C13" t="str">
        <f t="shared" si="0"/>
        <v>313032014180018001</v>
      </c>
      <c r="D13" s="65">
        <f>PM_Mar!F30</f>
        <v>0</v>
      </c>
      <c r="E13">
        <f>PM_Mar!H30</f>
        <v>0</v>
      </c>
      <c r="F13" s="311">
        <f>PM_Mar!I30</f>
        <v>0</v>
      </c>
      <c r="G13" s="311">
        <f>PM_Mar!J30</f>
        <v>0</v>
      </c>
      <c r="H13" s="311">
        <f>PM_Mar!K30</f>
        <v>0</v>
      </c>
      <c r="I13" s="311">
        <f>PM_Mar!L30</f>
        <v>0</v>
      </c>
    </row>
    <row r="16" spans="1:9" x14ac:dyDescent="0.25">
      <c r="A16">
        <f>LEN($A$2)</f>
        <v>1</v>
      </c>
      <c r="B16">
        <f>LEN($B$13)</f>
        <v>20</v>
      </c>
      <c r="C16">
        <f>LEN($C$2)</f>
        <v>18</v>
      </c>
      <c r="D16">
        <f>LEN($D$2)</f>
        <v>2</v>
      </c>
      <c r="E16">
        <f>LEN($E$2)</f>
        <v>2</v>
      </c>
      <c r="F16" t="e">
        <f>LEN($F$2)</f>
        <v>#N/A</v>
      </c>
    </row>
    <row r="20" spans="2:2" x14ac:dyDescent="0.25">
      <c r="B20" t="s">
        <v>6622</v>
      </c>
    </row>
  </sheetData>
  <pageMargins left="0.7" right="0.7" top="0.75" bottom="0.75" header="0.3" footer="0.3"/>
  <pageSetup paperSize="256" orientation="portrait" horizontalDpi="300" verticalDpi="30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4"/>
  <dimension ref="A1:F5"/>
  <sheetViews>
    <sheetView showGridLines="0" showRowColHeaders="0" workbookViewId="0">
      <selection activeCell="A2" sqref="A2"/>
    </sheetView>
  </sheetViews>
  <sheetFormatPr defaultRowHeight="15" x14ac:dyDescent="0.25"/>
  <cols>
    <col min="1" max="1" width="18.28515625" bestFit="1" customWidth="1"/>
    <col min="2" max="2" width="21.85546875" bestFit="1" customWidth="1"/>
    <col min="3" max="3" width="14" bestFit="1" customWidth="1"/>
    <col min="4" max="4" width="14.28515625" bestFit="1" customWidth="1"/>
  </cols>
  <sheetData>
    <row r="1" spans="1:6" s="2" customFormat="1" x14ac:dyDescent="0.25">
      <c r="A1" s="1" t="s">
        <v>6623</v>
      </c>
      <c r="B1" s="1" t="s">
        <v>6624</v>
      </c>
      <c r="C1" s="1" t="s">
        <v>6625</v>
      </c>
      <c r="D1" s="44" t="s">
        <v>6626</v>
      </c>
    </row>
    <row r="2" spans="1:6" ht="16.5" x14ac:dyDescent="0.25">
      <c r="A2" t="str">
        <f>PM03_ID</f>
        <v>313032014180018001</v>
      </c>
      <c r="B2" s="45" t="str">
        <f>PM_Mar!P7</f>
        <v>ငွေဝင်း</v>
      </c>
      <c r="C2" s="46">
        <f>PM_Mar!FormPost_313_Mar</f>
        <v>1</v>
      </c>
      <c r="D2" s="92">
        <f>PM_Mar!FormDate_313_Mar</f>
        <v>41768</v>
      </c>
    </row>
    <row r="5" spans="1:6" x14ac:dyDescent="0.25">
      <c r="A5">
        <f>LEN($A$2)</f>
        <v>18</v>
      </c>
      <c r="B5">
        <f>LEN($B$2)</f>
        <v>7</v>
      </c>
      <c r="C5">
        <f>LEN($C$2)</f>
        <v>1</v>
      </c>
      <c r="D5">
        <f>LEN($D$2)</f>
        <v>5</v>
      </c>
      <c r="E5">
        <f>LEN($E$2)</f>
        <v>0</v>
      </c>
      <c r="F5">
        <f>LEN($F$2)</f>
        <v>0</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6649</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8"/>
  <dimension ref="A1:M121"/>
  <sheetViews>
    <sheetView showGridLines="0" showRowColHeaders="0" topLeftCell="A98"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6649</v>
      </c>
      <c r="D1" s="327" t="s">
        <v>6103</v>
      </c>
      <c r="E1" s="327" t="s">
        <v>6462</v>
      </c>
      <c r="F1" s="327" t="s">
        <v>6639</v>
      </c>
      <c r="G1" s="1" t="s">
        <v>6322</v>
      </c>
      <c r="H1" s="187" t="s">
        <v>6323</v>
      </c>
    </row>
    <row r="2" spans="1:13" x14ac:dyDescent="0.25">
      <c r="A2">
        <v>1</v>
      </c>
      <c r="B2" s="171" t="e">
        <f t="shared" ref="B2:B33" si="0">PCET1_06_ID &amp; A2</f>
        <v>#REF!</v>
      </c>
      <c r="C2" s="171" t="e">
        <f t="shared" ref="C2:C33" si="1">PCET1_06_ID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PCET1_06_ID &amp; A34</f>
        <v>#REF!</v>
      </c>
      <c r="C34" s="171" t="e">
        <f t="shared" ref="C34:C65" si="3">PCET1_06_ID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PCET1_06_ID &amp; A66</f>
        <v>#REF!</v>
      </c>
      <c r="C66" s="171" t="e">
        <f t="shared" ref="C66:C97" si="5">PCET1_06_ID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21" si="6">PCET1_06_ID &amp; A98</f>
        <v>#REF!</v>
      </c>
      <c r="C98" s="171" t="e">
        <f t="shared" ref="C98:C121" si="7">PCET1_06_ID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 t="shared" si="6"/>
        <v>#REF!</v>
      </c>
      <c r="C106" s="171" t="e">
        <f t="shared" si="7"/>
        <v>#REF!</v>
      </c>
      <c r="D106" s="328" t="e">
        <f>#REF!</f>
        <v>#REF!</v>
      </c>
      <c r="E106" s="329" t="e">
        <f>#REF!</f>
        <v>#REF!</v>
      </c>
      <c r="F106" s="319" t="e">
        <f>#REF!</f>
        <v>#REF!</v>
      </c>
      <c r="G106" s="313" t="e">
        <f>#REF!</f>
        <v>#REF!</v>
      </c>
      <c r="H106" s="313" t="e">
        <f>#REF!</f>
        <v>#REF!</v>
      </c>
    </row>
    <row r="107" spans="1:8" x14ac:dyDescent="0.25">
      <c r="A107">
        <v>106</v>
      </c>
      <c r="B107" t="e">
        <f t="shared" si="6"/>
        <v>#REF!</v>
      </c>
      <c r="C107" t="e">
        <f t="shared" si="7"/>
        <v>#REF!</v>
      </c>
      <c r="D107" s="331" t="e">
        <f>#REF!</f>
        <v>#REF!</v>
      </c>
      <c r="E107" s="312" t="e">
        <f>#REF!</f>
        <v>#REF!</v>
      </c>
      <c r="F107" s="319" t="e">
        <f>#REF!</f>
        <v>#REF!</v>
      </c>
      <c r="G107" s="311" t="e">
        <f>#REF!</f>
        <v>#REF!</v>
      </c>
      <c r="H107" s="184" t="e">
        <f>#REF!</f>
        <v>#REF!</v>
      </c>
    </row>
    <row r="108" spans="1:8" x14ac:dyDescent="0.25">
      <c r="A108">
        <v>107</v>
      </c>
      <c r="B108" t="e">
        <f t="shared" si="6"/>
        <v>#REF!</v>
      </c>
      <c r="C108" t="e">
        <f t="shared" si="7"/>
        <v>#REF!</v>
      </c>
      <c r="D108" s="331" t="e">
        <f>#REF!</f>
        <v>#REF!</v>
      </c>
      <c r="E108" s="312" t="e">
        <f>#REF!</f>
        <v>#REF!</v>
      </c>
      <c r="F108" s="319" t="e">
        <f>#REF!</f>
        <v>#REF!</v>
      </c>
      <c r="G108" s="311" t="e">
        <f>#REF!</f>
        <v>#REF!</v>
      </c>
      <c r="H108" s="184" t="e">
        <f>#REF!</f>
        <v>#REF!</v>
      </c>
    </row>
    <row r="109" spans="1:8" x14ac:dyDescent="0.25">
      <c r="A109">
        <v>108</v>
      </c>
      <c r="B109" t="e">
        <f t="shared" si="6"/>
        <v>#REF!</v>
      </c>
      <c r="C109" t="e">
        <f t="shared" si="7"/>
        <v>#REF!</v>
      </c>
      <c r="D109" s="331" t="e">
        <f>#REF!</f>
        <v>#REF!</v>
      </c>
      <c r="E109" s="312" t="e">
        <f>#REF!</f>
        <v>#REF!</v>
      </c>
      <c r="F109" s="319" t="e">
        <f>#REF!</f>
        <v>#REF!</v>
      </c>
      <c r="G109" s="311" t="e">
        <f>#REF!</f>
        <v>#REF!</v>
      </c>
      <c r="H109" s="184" t="e">
        <f>#REF!</f>
        <v>#REF!</v>
      </c>
    </row>
    <row r="110" spans="1:8" x14ac:dyDescent="0.25">
      <c r="A110">
        <v>109</v>
      </c>
      <c r="B110" t="e">
        <f t="shared" si="6"/>
        <v>#REF!</v>
      </c>
      <c r="C110" t="e">
        <f t="shared" si="7"/>
        <v>#REF!</v>
      </c>
      <c r="D110" s="331" t="e">
        <f>#REF!</f>
        <v>#REF!</v>
      </c>
      <c r="E110" s="312" t="e">
        <f>#REF!</f>
        <v>#REF!</v>
      </c>
      <c r="F110" s="319" t="e">
        <f>#REF!</f>
        <v>#REF!</v>
      </c>
      <c r="G110" s="311" t="e">
        <f>#REF!</f>
        <v>#REF!</v>
      </c>
      <c r="H110" s="184" t="e">
        <f>#REF!</f>
        <v>#REF!</v>
      </c>
    </row>
    <row r="111" spans="1:8" x14ac:dyDescent="0.25">
      <c r="A111">
        <v>110</v>
      </c>
      <c r="B111" t="e">
        <f t="shared" si="6"/>
        <v>#REF!</v>
      </c>
      <c r="C111" t="e">
        <f t="shared" si="7"/>
        <v>#REF!</v>
      </c>
      <c r="D111" s="331" t="e">
        <f>#REF!</f>
        <v>#REF!</v>
      </c>
      <c r="E111" s="312" t="e">
        <f>#REF!</f>
        <v>#REF!</v>
      </c>
      <c r="F111" s="319" t="e">
        <f>#REF!</f>
        <v>#REF!</v>
      </c>
      <c r="G111" s="311" t="e">
        <f>#REF!</f>
        <v>#REF!</v>
      </c>
      <c r="H111" s="184" t="e">
        <f>#REF!</f>
        <v>#REF!</v>
      </c>
    </row>
    <row r="112" spans="1:8" x14ac:dyDescent="0.25">
      <c r="A112">
        <v>111</v>
      </c>
      <c r="B112" t="e">
        <f t="shared" si="6"/>
        <v>#REF!</v>
      </c>
      <c r="C112" t="e">
        <f t="shared" si="7"/>
        <v>#REF!</v>
      </c>
      <c r="D112" s="331" t="e">
        <f>#REF!</f>
        <v>#REF!</v>
      </c>
      <c r="E112" s="312" t="e">
        <f>#REF!</f>
        <v>#REF!</v>
      </c>
      <c r="F112" s="319" t="e">
        <f>#REF!</f>
        <v>#REF!</v>
      </c>
      <c r="G112" s="311" t="e">
        <f>#REF!</f>
        <v>#REF!</v>
      </c>
      <c r="H112" s="184" t="e">
        <f>#REF!</f>
        <v>#REF!</v>
      </c>
    </row>
    <row r="113" spans="1:8" x14ac:dyDescent="0.25">
      <c r="A113">
        <v>112</v>
      </c>
      <c r="B113" t="e">
        <f t="shared" si="6"/>
        <v>#REF!</v>
      </c>
      <c r="C113" t="e">
        <f t="shared" si="7"/>
        <v>#REF!</v>
      </c>
      <c r="D113" s="331" t="e">
        <f>#REF!</f>
        <v>#REF!</v>
      </c>
      <c r="E113" s="312" t="e">
        <f>#REF!</f>
        <v>#REF!</v>
      </c>
      <c r="F113" s="319" t="e">
        <f>#REF!</f>
        <v>#REF!</v>
      </c>
      <c r="G113" s="311" t="e">
        <f>#REF!</f>
        <v>#REF!</v>
      </c>
      <c r="H113" s="184" t="e">
        <f>#REF!</f>
        <v>#REF!</v>
      </c>
    </row>
    <row r="114" spans="1:8" x14ac:dyDescent="0.25">
      <c r="A114">
        <v>113</v>
      </c>
      <c r="B114" s="171" t="e">
        <f t="shared" si="6"/>
        <v>#REF!</v>
      </c>
      <c r="C114" s="171" t="e">
        <f t="shared" si="7"/>
        <v>#REF!</v>
      </c>
      <c r="D114" s="328" t="e">
        <f>#REF!</f>
        <v>#REF!</v>
      </c>
      <c r="E114" s="329" t="e">
        <f>#REF!</f>
        <v>#REF!</v>
      </c>
      <c r="F114" s="319" t="e">
        <f>#REF!</f>
        <v>#REF!</v>
      </c>
      <c r="G114" s="313" t="e">
        <f>#REF!</f>
        <v>#REF!</v>
      </c>
      <c r="H114" s="313" t="e">
        <f>#REF!</f>
        <v>#REF!</v>
      </c>
    </row>
    <row r="115" spans="1:8" x14ac:dyDescent="0.25">
      <c r="A115">
        <v>114</v>
      </c>
      <c r="B115" t="e">
        <f t="shared" si="6"/>
        <v>#REF!</v>
      </c>
      <c r="C115" t="e">
        <f t="shared" si="7"/>
        <v>#REF!</v>
      </c>
      <c r="D115" s="331" t="e">
        <f>#REF!</f>
        <v>#REF!</v>
      </c>
      <c r="E115" s="312" t="e">
        <f>#REF!</f>
        <v>#REF!</v>
      </c>
      <c r="F115" s="319" t="e">
        <f>#REF!</f>
        <v>#REF!</v>
      </c>
      <c r="G115" s="311" t="e">
        <f>#REF!</f>
        <v>#REF!</v>
      </c>
      <c r="H115" s="184" t="e">
        <f>#REF!</f>
        <v>#REF!</v>
      </c>
    </row>
    <row r="116" spans="1:8" x14ac:dyDescent="0.25">
      <c r="A116">
        <v>115</v>
      </c>
      <c r="B116" t="e">
        <f t="shared" si="6"/>
        <v>#REF!</v>
      </c>
      <c r="C116" t="e">
        <f t="shared" si="7"/>
        <v>#REF!</v>
      </c>
      <c r="D116" s="331" t="e">
        <f>#REF!</f>
        <v>#REF!</v>
      </c>
      <c r="E116" s="312" t="e">
        <f>#REF!</f>
        <v>#REF!</v>
      </c>
      <c r="F116" s="319" t="e">
        <f>#REF!</f>
        <v>#REF!</v>
      </c>
      <c r="G116" s="311" t="e">
        <f>#REF!</f>
        <v>#REF!</v>
      </c>
      <c r="H116" s="184" t="e">
        <f>#REF!</f>
        <v>#REF!</v>
      </c>
    </row>
    <row r="117" spans="1:8" x14ac:dyDescent="0.25">
      <c r="A117">
        <v>116</v>
      </c>
      <c r="B117" t="e">
        <f t="shared" si="6"/>
        <v>#REF!</v>
      </c>
      <c r="C117" t="e">
        <f t="shared" si="7"/>
        <v>#REF!</v>
      </c>
      <c r="D117" s="331" t="e">
        <f>#REF!</f>
        <v>#REF!</v>
      </c>
      <c r="E117" s="312" t="e">
        <f>#REF!</f>
        <v>#REF!</v>
      </c>
      <c r="F117" s="319" t="e">
        <f>#REF!</f>
        <v>#REF!</v>
      </c>
      <c r="G117" s="311" t="e">
        <f>#REF!</f>
        <v>#REF!</v>
      </c>
      <c r="H117" s="184" t="e">
        <f>#REF!</f>
        <v>#REF!</v>
      </c>
    </row>
    <row r="118" spans="1:8" x14ac:dyDescent="0.25">
      <c r="A118">
        <v>117</v>
      </c>
      <c r="B118" t="e">
        <f t="shared" si="6"/>
        <v>#REF!</v>
      </c>
      <c r="C118" t="e">
        <f t="shared" si="7"/>
        <v>#REF!</v>
      </c>
      <c r="D118" s="331" t="e">
        <f>#REF!</f>
        <v>#REF!</v>
      </c>
      <c r="E118" s="312" t="e">
        <f>#REF!</f>
        <v>#REF!</v>
      </c>
      <c r="F118" s="319" t="e">
        <f>#REF!</f>
        <v>#REF!</v>
      </c>
      <c r="G118" s="311" t="e">
        <f>#REF!</f>
        <v>#REF!</v>
      </c>
      <c r="H118" s="184" t="e">
        <f>#REF!</f>
        <v>#REF!</v>
      </c>
    </row>
    <row r="119" spans="1:8" x14ac:dyDescent="0.25">
      <c r="A119">
        <v>118</v>
      </c>
      <c r="B119" t="e">
        <f t="shared" si="6"/>
        <v>#REF!</v>
      </c>
      <c r="C119" t="e">
        <f t="shared" si="7"/>
        <v>#REF!</v>
      </c>
      <c r="D119" s="331" t="e">
        <f>#REF!</f>
        <v>#REF!</v>
      </c>
      <c r="E119" s="312" t="e">
        <f>#REF!</f>
        <v>#REF!</v>
      </c>
      <c r="F119" s="319" t="e">
        <f>#REF!</f>
        <v>#REF!</v>
      </c>
      <c r="G119" s="311" t="e">
        <f>#REF!</f>
        <v>#REF!</v>
      </c>
      <c r="H119" s="184" t="e">
        <f>#REF!</f>
        <v>#REF!</v>
      </c>
    </row>
    <row r="120" spans="1:8" x14ac:dyDescent="0.25">
      <c r="A120">
        <v>119</v>
      </c>
      <c r="B120" t="e">
        <f t="shared" si="6"/>
        <v>#REF!</v>
      </c>
      <c r="C120" t="e">
        <f t="shared" si="7"/>
        <v>#REF!</v>
      </c>
      <c r="D120" s="331" t="e">
        <f>#REF!</f>
        <v>#REF!</v>
      </c>
      <c r="E120" s="312" t="e">
        <f>#REF!</f>
        <v>#REF!</v>
      </c>
      <c r="F120" s="319" t="e">
        <f>#REF!</f>
        <v>#REF!</v>
      </c>
      <c r="G120" s="311" t="e">
        <f>#REF!</f>
        <v>#REF!</v>
      </c>
      <c r="H120" s="184" t="e">
        <f>#REF!</f>
        <v>#REF!</v>
      </c>
    </row>
    <row r="121" spans="1:8" x14ac:dyDescent="0.25">
      <c r="A121">
        <v>120</v>
      </c>
      <c r="B121" t="e">
        <f t="shared" si="6"/>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2"/>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6649</v>
      </c>
      <c r="B1" s="1" t="s">
        <v>4173</v>
      </c>
      <c r="C1" s="1" t="s">
        <v>4174</v>
      </c>
      <c r="D1" s="44" t="s">
        <v>4175</v>
      </c>
    </row>
    <row r="2" spans="1:6" ht="16.5" x14ac:dyDescent="0.25">
      <c r="A2" t="e">
        <f>PCET1_06_ID</f>
        <v>#REF!</v>
      </c>
      <c r="B2" s="45" t="e">
        <f>#REF!</f>
        <v>#REF!</v>
      </c>
      <c r="C2" s="46" t="e">
        <f>[0]!FormPost_311_Jun</f>
        <v>#REF!</v>
      </c>
      <c r="D2" s="92" t="e">
        <f>[0]!FormDate_311_Jun</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5993</v>
      </c>
      <c r="L6" s="653" t="str">
        <f>INDEX(Month_List,MATCH($K$6,Month_Name,0),1)</f>
        <v>07</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Enrolled],MATCH(tblPCET10632[GradeSection],  tblPM06[GradeSection],0),1),INDEX('PA-1'!$I$22:$I$58,MATCH(tblPCET10632[GradeSection],'PA-1'!$D$22:$D$58,0),1))</f>
        <v>#N/A</v>
      </c>
      <c r="J18" s="618" t="e">
        <f>IFERROR(INDEX(tblPM06[Girl1 Enrolled],MATCH(tblPCET10632[GradeSection],  tblPM06[GradeSection],0),1),INDEX('PA-1'!$J$22:$J$58,MATCH(tblPCET10632[GradeSection],'PA-1'!$D$22:$D$58,0),1))</f>
        <v>#N/A</v>
      </c>
      <c r="K18" s="618" t="e">
        <f>IFERROR(INDEX(tblPM06[Boy1 Enrolled],MATCH(tblPCET10632[GradeSection],  tblPM06[GradeSection],0),1),INDEX('PA-1'!$I$22:$I$58,MATCH(tblPCET10632[GradeSection],'PA-1'!$D$22:$D$58,0),1))</f>
        <v>#N/A</v>
      </c>
      <c r="L18" s="618" t="e">
        <f>IFERROR(INDEX(tblPM06[Girl1 Enrolled],MATCH(tblPCET10632[GradeSection],  tblPM06[GradeSection],0),1),INDEX('PA-1'!$J$22:$J$58,MATCH(tblPCET10632[GradeSection],'PA-1'!$D$22:$D$58,0),1))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Enrolled],MATCH(tblPCET10632[GradeSection],  tblPM06[GradeSection],0),1),INDEX('PA-1'!$I$22:$I$58,MATCH(tblPCET10632[GradeSection],'PA-1'!$D$22:$D$58,0),1))</f>
        <v>#N/A</v>
      </c>
      <c r="J20" s="618" t="e">
        <f>IFERROR(INDEX(tblPM06[Girl1 Enrolled],MATCH(tblPCET10632[GradeSection],  tblPM06[GradeSection],0),1),INDEX('PA-1'!$J$22:$J$58,MATCH(tblPCET10632[GradeSection],'PA-1'!$D$22:$D$58,0),1))</f>
        <v>#N/A</v>
      </c>
      <c r="K20" s="618" t="e">
        <f>IFERROR(INDEX(tblPM06[Boy1 Enrolled],MATCH(tblPCET10632[GradeSection],  tblPM06[GradeSection],0),1),INDEX('PA-1'!$I$22:$I$58,MATCH(tblPCET10632[GradeSection],'PA-1'!$D$22:$D$58,0),1))</f>
        <v>#N/A</v>
      </c>
      <c r="L20" s="618" t="e">
        <f>IFERROR(INDEX(tblPM06[Girl1 Enrolled],MATCH(tblPCET10632[GradeSection],  tblPM06[GradeSection],0),1),INDEX('PA-1'!$J$22:$J$58,MATCH(tblPCET10632[GradeSection],'PA-1'!$D$22:$D$58,0),1))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Enrolled],MATCH(tblPCET10632[GradeSection],  tblPM06[GradeSection],0),1),INDEX('PA-1'!$I$22:$I$58,MATCH(tblPCET10632[GradeSection],'PA-1'!$D$22:$D$58,0),1))</f>
        <v>30</v>
      </c>
      <c r="J21" s="618">
        <f>IFERROR(INDEX(tblPM06[Girl1 Enrolled],MATCH(tblPCET10632[GradeSection],  tblPM06[GradeSection],0),1),INDEX('PA-1'!$J$22:$J$58,MATCH(tblPCET10632[GradeSection],'PA-1'!$D$22:$D$58,0),1))</f>
        <v>35</v>
      </c>
      <c r="K21" s="618">
        <f>IFERROR(INDEX(tblPM06[Boy1 Enrolled],MATCH(tblPCET10632[GradeSection],  tblPM06[GradeSection],0),1),INDEX('PA-1'!$I$22:$I$58,MATCH(tblPCET10632[GradeSection],'PA-1'!$D$22:$D$58,0),1))</f>
        <v>30</v>
      </c>
      <c r="L21" s="618">
        <f>IFERROR(INDEX(tblPM06[Girl1 Enrolled],MATCH(tblPCET10632[GradeSection],  tblPM06[GradeSection],0),1),INDEX('PA-1'!$J$22:$J$58,MATCH(tblPCET10632[GradeSection],'PA-1'!$D$22:$D$58,0),1))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Enrolled],MATCH(tblPCET10632[GradeSection],  tblPM06[GradeSection],0),1),INDEX('PA-1'!$I$22:$I$58,MATCH(tblPCET10632[GradeSection],'PA-1'!$D$22:$D$58,0),1))</f>
        <v>27</v>
      </c>
      <c r="J22" s="618">
        <f>IFERROR(INDEX(tblPM06[Girl1 Enrolled],MATCH(tblPCET10632[GradeSection],  tblPM06[GradeSection],0),1),INDEX('PA-1'!$J$22:$J$58,MATCH(tblPCET10632[GradeSection],'PA-1'!$D$22:$D$58,0),1))</f>
        <v>36</v>
      </c>
      <c r="K22" s="618">
        <f>IFERROR(INDEX(tblPM06[Boy1 Enrolled],MATCH(tblPCET10632[GradeSection],  tblPM06[GradeSection],0),1),INDEX('PA-1'!$I$22:$I$58,MATCH(tblPCET10632[GradeSection],'PA-1'!$D$22:$D$58,0),1))</f>
        <v>27</v>
      </c>
      <c r="L22" s="618">
        <f>IFERROR(INDEX(tblPM06[Girl1 Enrolled],MATCH(tblPCET10632[GradeSection],  tblPM06[GradeSection],0),1),INDEX('PA-1'!$J$22:$J$58,MATCH(tblPCET10632[GradeSection],'PA-1'!$D$22:$D$58,0),1))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Enrolled],MATCH(tblPCET10632[GradeSection],  tblPM06[GradeSection],0),1),INDEX('PA-1'!$I$22:$I$58,MATCH(tblPCET10632[GradeSection],'PA-1'!$D$22:$D$58,0),1))</f>
        <v>28</v>
      </c>
      <c r="J23" s="618">
        <f>IFERROR(INDEX(tblPM06[Girl1 Enrolled],MATCH(tblPCET10632[GradeSection],  tblPM06[GradeSection],0),1),INDEX('PA-1'!$J$22:$J$58,MATCH(tblPCET10632[GradeSection],'PA-1'!$D$22:$D$58,0),1))</f>
        <v>31</v>
      </c>
      <c r="K23" s="618">
        <f>IFERROR(INDEX(tblPM06[Boy1 Enrolled],MATCH(tblPCET10632[GradeSection],  tblPM06[GradeSection],0),1),INDEX('PA-1'!$I$22:$I$58,MATCH(tblPCET10632[GradeSection],'PA-1'!$D$22:$D$58,0),1))</f>
        <v>28</v>
      </c>
      <c r="L23" s="618">
        <f>IFERROR(INDEX(tblPM06[Girl1 Enrolled],MATCH(tblPCET10632[GradeSection],  tblPM06[GradeSection],0),1),INDEX('PA-1'!$J$22:$J$58,MATCH(tblPCET10632[GradeSection],'PA-1'!$D$22:$D$58,0),1))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Enrolled],MATCH(tblPCET10632[GradeSection],  tblPM06[GradeSection],0),1),INDEX('PA-1'!$I$22:$I$58,MATCH(tblPCET10632[GradeSection],'PA-1'!$D$22:$D$58,0),1))</f>
        <v>35</v>
      </c>
      <c r="J24" s="618">
        <f>IFERROR(INDEX(tblPM06[Girl1 Enrolled],MATCH(tblPCET10632[GradeSection],  tblPM06[GradeSection],0),1),INDEX('PA-1'!$J$22:$J$58,MATCH(tblPCET10632[GradeSection],'PA-1'!$D$22:$D$58,0),1))</f>
        <v>47</v>
      </c>
      <c r="K24" s="618">
        <f>IFERROR(INDEX(tblPM06[Boy1 Enrolled],MATCH(tblPCET10632[GradeSection],  tblPM06[GradeSection],0),1),INDEX('PA-1'!$I$22:$I$58,MATCH(tblPCET10632[GradeSection],'PA-1'!$D$22:$D$58,0),1))</f>
        <v>35</v>
      </c>
      <c r="L24" s="618">
        <f>IFERROR(INDEX(tblPM06[Girl1 Enrolled],MATCH(tblPCET10632[GradeSection],  tblPM06[GradeSection],0),1),INDEX('PA-1'!$J$22:$J$58,MATCH(tblPCET10632[GradeSection],'PA-1'!$D$22:$D$58,0),1))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Enrolled],MATCH(tblPCET10632[GradeSection],  tblPM06[GradeSection],0),1),INDEX('PA-1'!$I$22:$I$58,MATCH(tblPCET10632[GradeSection],'PA-1'!$D$22:$D$58,0),1))</f>
        <v>43</v>
      </c>
      <c r="J25" s="618">
        <f>IFERROR(INDEX(tblPM06[Girl1 Enrolled],MATCH(tblPCET10632[GradeSection],  tblPM06[GradeSection],0),1),INDEX('PA-1'!$J$22:$J$58,MATCH(tblPCET10632[GradeSection],'PA-1'!$D$22:$D$58,0),1))</f>
        <v>39</v>
      </c>
      <c r="K25" s="618">
        <f>IFERROR(INDEX(tblPM06[Boy1 Enrolled],MATCH(tblPCET10632[GradeSection],  tblPM06[GradeSection],0),1),INDEX('PA-1'!$I$22:$I$58,MATCH(tblPCET10632[GradeSection],'PA-1'!$D$22:$D$58,0),1))</f>
        <v>43</v>
      </c>
      <c r="L25" s="618">
        <f>IFERROR(INDEX(tblPM06[Girl1 Enrolled],MATCH(tblPCET10632[GradeSection],  tblPM06[GradeSection],0),1),INDEX('PA-1'!$J$22:$J$58,MATCH(tblPCET10632[GradeSection],'PA-1'!$D$22:$D$58,0),1))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Enrolled],MATCH(tblPCET10632[GradeSection],  tblPM06[GradeSection],0),1),INDEX('PA-1'!$I$22:$I$58,MATCH(tblPCET10632[GradeSection],'PA-1'!$D$22:$D$58,0),1))</f>
        <v>33</v>
      </c>
      <c r="J26" s="618">
        <f>IFERROR(INDEX(tblPM06[Girl1 Enrolled],MATCH(tblPCET10632[GradeSection],  tblPM06[GradeSection],0),1),INDEX('PA-1'!$J$22:$J$58,MATCH(tblPCET10632[GradeSection],'PA-1'!$D$22:$D$58,0),1))</f>
        <v>37</v>
      </c>
      <c r="K26" s="618">
        <f>IFERROR(INDEX(tblPM06[Boy1 Enrolled],MATCH(tblPCET10632[GradeSection],  tblPM06[GradeSection],0),1),INDEX('PA-1'!$I$22:$I$58,MATCH(tblPCET10632[GradeSection],'PA-1'!$D$22:$D$58,0),1))</f>
        <v>33</v>
      </c>
      <c r="L26" s="618">
        <f>IFERROR(INDEX(tblPM06[Girl1 Enrolled],MATCH(tblPCET10632[GradeSection],  tblPM06[GradeSection],0),1),INDEX('PA-1'!$J$22:$J$58,MATCH(tblPCET10632[GradeSection],'PA-1'!$D$22:$D$58,0),1))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Enrolled],MATCH(tblPCET10632[GradeSection],  tblPM06[GradeSection],0),1),INDEX('PA-1'!$I$22:$I$58,MATCH(tblPCET10632[GradeSection],'PA-1'!$D$22:$D$58,0),1))</f>
        <v>32</v>
      </c>
      <c r="J27" s="618">
        <f>IFERROR(INDEX(tblPM06[Girl1 Enrolled],MATCH(tblPCET10632[GradeSection],  tblPM06[GradeSection],0),1),INDEX('PA-1'!$J$22:$J$58,MATCH(tblPCET10632[GradeSection],'PA-1'!$D$22:$D$58,0),1))</f>
        <v>35</v>
      </c>
      <c r="K27" s="618">
        <f>IFERROR(INDEX(tblPM06[Boy1 Enrolled],MATCH(tblPCET10632[GradeSection],  tblPM06[GradeSection],0),1),INDEX('PA-1'!$I$22:$I$58,MATCH(tblPCET10632[GradeSection],'PA-1'!$D$22:$D$58,0),1))</f>
        <v>32</v>
      </c>
      <c r="L27" s="618">
        <f>IFERROR(INDEX(tblPM06[Girl1 Enrolled],MATCH(tblPCET10632[GradeSection],  tblPM06[GradeSection],0),1),INDEX('PA-1'!$J$22:$J$58,MATCH(tblPCET10632[GradeSection],'PA-1'!$D$22:$D$58,0),1))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264" priority="5" stopIfTrue="1">
      <formula>IF(AND(NOT($D18=""),COUNTIF(GradeSection,$D18)&gt;1),TRUE,FALSE)</formula>
    </cfRule>
  </conditionalFormatting>
  <conditionalFormatting sqref="S18:T27">
    <cfRule type="expression" dxfId="263" priority="4" stopIfTrue="1">
      <formula>IF(AND($F18&lt;&gt;"03",$F18&lt;&gt;"04",$F18&lt;&gt;"05",$F18&lt;&gt;""),TRUE,FALSE)</formula>
    </cfRule>
  </conditionalFormatting>
  <conditionalFormatting sqref="U18:V27">
    <cfRule type="expression" dxfId="262" priority="3" stopIfTrue="1">
      <formula>IF($F18="03",TRUE,FALSE)</formula>
    </cfRule>
  </conditionalFormatting>
  <conditionalFormatting sqref="W18:Z27">
    <cfRule type="expression" dxfId="261"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33:XFD1048576 A30:AB32 AD30:XFD32 A17:XFD29">
    <cfRule type="expression" dxfId="260" priority="6">
      <formula>IF(CELL("protect",A1)=0,TRUE,FALSE)</formula>
    </cfRule>
  </conditionalFormatting>
  <conditionalFormatting sqref="I16:J16 I14:J14 I15">
    <cfRule type="expression" dxfId="259"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49185"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49185" r:id="rId4" name="cmdPCET1_Jun"/>
      </mc:Fallback>
    </mc:AlternateContent>
    <mc:AlternateContent xmlns:mc="http://schemas.openxmlformats.org/markup-compatibility/2006">
      <mc:Choice Requires="x14">
        <control shapeId="349186"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49186" r:id="rId6" name="cbo311JunFormSignPost"/>
      </mc:Fallback>
    </mc:AlternateContent>
    <mc:AlternateContent xmlns:mc="http://schemas.openxmlformats.org/markup-compatibility/2006">
      <mc:Choice Requires="x14">
        <control shapeId="349187"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49187" r:id="rId8" name="cmdPCET1_Jun_ClearForm"/>
      </mc:Fallback>
    </mc:AlternateContent>
  </controls>
  <tableParts count="1">
    <tablePart r:id="rId10"/>
  </tableParts>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Enrolled],MATCH(tblPCET10634[GradeSection],  tblPM06[GradeSection],0),1),INDEX('PA-1'!$I$22:$I$58,MATCH(tblPCET10634[GradeSection],'PA-1'!$D$22:$D$58,0),1))</f>
        <v>#N/A</v>
      </c>
      <c r="J18" s="618" t="e">
        <f>IFERROR(INDEX(tblPM06[Girl1 Enrolled],MATCH(tblPCET10634[GradeSection],  tblPM06[GradeSection],0),1),INDEX('PA-1'!$J$22:$J$58,MATCH(tblPCET10634[GradeSection],'PA-1'!$D$22:$D$58,0),1))</f>
        <v>#N/A</v>
      </c>
      <c r="K18" s="618" t="e">
        <f>IFERROR(INDEX(tblPM06[Boy1 Enrolled],MATCH(tblPCET10634[GradeSection],  tblPM06[GradeSection],0),1),INDEX('PA-1'!$I$22:$I$58,MATCH(tblPCET10634[GradeSection],'PA-1'!$D$22:$D$58,0),1))</f>
        <v>#N/A</v>
      </c>
      <c r="L18" s="618" t="e">
        <f>IFERROR(INDEX(tblPM06[Girl1 Enrolled],MATCH(tblPCET10634[GradeSection],  tblPM06[GradeSection],0),1),INDEX('PA-1'!$J$22:$J$58,MATCH(tblPCET10634[GradeSection],'PA-1'!$D$22:$D$58,0),1))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Enrolled],MATCH(tblPCET10634[GradeSection],  tblPM06[GradeSection],0),1),INDEX('PA-1'!$I$22:$I$58,MATCH(tblPCET10634[GradeSection],'PA-1'!$D$22:$D$58,0),1))</f>
        <v>#N/A</v>
      </c>
      <c r="J20" s="618" t="e">
        <f>IFERROR(INDEX(tblPM06[Girl1 Enrolled],MATCH(tblPCET10634[GradeSection],  tblPM06[GradeSection],0),1),INDEX('PA-1'!$J$22:$J$58,MATCH(tblPCET10634[GradeSection],'PA-1'!$D$22:$D$58,0),1))</f>
        <v>#N/A</v>
      </c>
      <c r="K20" s="618" t="e">
        <f>IFERROR(INDEX(tblPM06[Boy1 Enrolled],MATCH(tblPCET10634[GradeSection],  tblPM06[GradeSection],0),1),INDEX('PA-1'!$I$22:$I$58,MATCH(tblPCET10634[GradeSection],'PA-1'!$D$22:$D$58,0),1))</f>
        <v>#N/A</v>
      </c>
      <c r="L20" s="618" t="e">
        <f>IFERROR(INDEX(tblPM06[Girl1 Enrolled],MATCH(tblPCET10634[GradeSection],  tblPM06[GradeSection],0),1),INDEX('PA-1'!$J$22:$J$58,MATCH(tblPCET10634[GradeSection],'PA-1'!$D$22:$D$58,0),1))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Enrolled],MATCH(tblPCET10634[GradeSection],  tblPM06[GradeSection],0),1),INDEX('PA-1'!$I$22:$I$58,MATCH(tblPCET10634[GradeSection],'PA-1'!$D$22:$D$58,0),1))</f>
        <v>30</v>
      </c>
      <c r="J21" s="618">
        <f>IFERROR(INDEX(tblPM06[Girl1 Enrolled],MATCH(tblPCET10634[GradeSection],  tblPM06[GradeSection],0),1),INDEX('PA-1'!$J$22:$J$58,MATCH(tblPCET10634[GradeSection],'PA-1'!$D$22:$D$58,0),1))</f>
        <v>35</v>
      </c>
      <c r="K21" s="618">
        <f>IFERROR(INDEX(tblPM06[Boy1 Enrolled],MATCH(tblPCET10634[GradeSection],  tblPM06[GradeSection],0),1),INDEX('PA-1'!$I$22:$I$58,MATCH(tblPCET10634[GradeSection],'PA-1'!$D$22:$D$58,0),1))</f>
        <v>30</v>
      </c>
      <c r="L21" s="618">
        <f>IFERROR(INDEX(tblPM06[Girl1 Enrolled],MATCH(tblPCET10634[GradeSection],  tblPM06[GradeSection],0),1),INDEX('PA-1'!$J$22:$J$58,MATCH(tblPCET10634[GradeSection],'PA-1'!$D$22:$D$58,0),1))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c r="AC21" s="229"/>
      <c r="AD21" s="22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Enrolled],MATCH(tblPCET10634[GradeSection],  tblPM06[GradeSection],0),1),INDEX('PA-1'!$I$22:$I$58,MATCH(tblPCET10634[GradeSection],'PA-1'!$D$22:$D$58,0),1))</f>
        <v>27</v>
      </c>
      <c r="J22" s="618">
        <f>IFERROR(INDEX(tblPM06[Girl1 Enrolled],MATCH(tblPCET10634[GradeSection],  tblPM06[GradeSection],0),1),INDEX('PA-1'!$J$22:$J$58,MATCH(tblPCET10634[GradeSection],'PA-1'!$D$22:$D$58,0),1))</f>
        <v>36</v>
      </c>
      <c r="K22" s="618">
        <f>IFERROR(INDEX(tblPM06[Boy1 Enrolled],MATCH(tblPCET10634[GradeSection],  tblPM06[GradeSection],0),1),INDEX('PA-1'!$I$22:$I$58,MATCH(tblPCET10634[GradeSection],'PA-1'!$D$22:$D$58,0),1))</f>
        <v>27</v>
      </c>
      <c r="L22" s="618">
        <f>IFERROR(INDEX(tblPM06[Girl1 Enrolled],MATCH(tblPCET10634[GradeSection],  tblPM06[GradeSection],0),1),INDEX('PA-1'!$J$22:$J$58,MATCH(tblPCET10634[GradeSection],'PA-1'!$D$22:$D$58,0),1))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t="s">
        <v>6343</v>
      </c>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Enrolled],MATCH(tblPCET10634[GradeSection],  tblPM06[GradeSection],0),1),INDEX('PA-1'!$I$22:$I$58,MATCH(tblPCET10634[GradeSection],'PA-1'!$D$22:$D$58,0),1))</f>
        <v>28</v>
      </c>
      <c r="J23" s="618">
        <f>IFERROR(INDEX(tblPM06[Girl1 Enrolled],MATCH(tblPCET10634[GradeSection],  tblPM06[GradeSection],0),1),INDEX('PA-1'!$J$22:$J$58,MATCH(tblPCET10634[GradeSection],'PA-1'!$D$22:$D$58,0),1))</f>
        <v>31</v>
      </c>
      <c r="K23" s="618">
        <f>IFERROR(INDEX(tblPM06[Boy1 Enrolled],MATCH(tblPCET10634[GradeSection],  tblPM06[GradeSection],0),1),INDEX('PA-1'!$I$22:$I$58,MATCH(tblPCET10634[GradeSection],'PA-1'!$D$22:$D$58,0),1))</f>
        <v>28</v>
      </c>
      <c r="L23" s="618">
        <f>IFERROR(INDEX(tblPM06[Girl1 Enrolled],MATCH(tblPCET10634[GradeSection],  tblPM06[GradeSection],0),1),INDEX('PA-1'!$J$22:$J$58,MATCH(tblPCET10634[GradeSection],'PA-1'!$D$22:$D$58,0),1))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5" t="s">
        <v>6344</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Enrolled],MATCH(tblPCET10634[GradeSection],  tblPM06[GradeSection],0),1),INDEX('PA-1'!$I$22:$I$58,MATCH(tblPCET10634[GradeSection],'PA-1'!$D$22:$D$58,0),1))</f>
        <v>35</v>
      </c>
      <c r="J24" s="618">
        <f>IFERROR(INDEX(tblPM06[Girl1 Enrolled],MATCH(tblPCET10634[GradeSection],  tblPM06[GradeSection],0),1),INDEX('PA-1'!$J$22:$J$58,MATCH(tblPCET10634[GradeSection],'PA-1'!$D$22:$D$58,0),1))</f>
        <v>47</v>
      </c>
      <c r="K24" s="618">
        <f>IFERROR(INDEX(tblPM06[Boy1 Enrolled],MATCH(tblPCET10634[GradeSection],  tblPM06[GradeSection],0),1),INDEX('PA-1'!$I$22:$I$58,MATCH(tblPCET10634[GradeSection],'PA-1'!$D$22:$D$58,0),1))</f>
        <v>35</v>
      </c>
      <c r="L24" s="618">
        <f>IFERROR(INDEX(tblPM06[Girl1 Enrolled],MATCH(tblPCET10634[GradeSection],  tblPM06[GradeSection],0),1),INDEX('PA-1'!$J$22:$J$58,MATCH(tblPCET10634[GradeSection],'PA-1'!$D$22:$D$58,0),1))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5" t="s">
        <v>6345</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Enrolled],MATCH(tblPCET10634[GradeSection],  tblPM06[GradeSection],0),1),INDEX('PA-1'!$I$22:$I$58,MATCH(tblPCET10634[GradeSection],'PA-1'!$D$22:$D$58,0),1))</f>
        <v>43</v>
      </c>
      <c r="J25" s="618">
        <f>IFERROR(INDEX(tblPM06[Girl1 Enrolled],MATCH(tblPCET10634[GradeSection],  tblPM06[GradeSection],0),1),INDEX('PA-1'!$J$22:$J$58,MATCH(tblPCET10634[GradeSection],'PA-1'!$D$22:$D$58,0),1))</f>
        <v>39</v>
      </c>
      <c r="K25" s="618">
        <f>IFERROR(INDEX(tblPM06[Boy1 Enrolled],MATCH(tblPCET10634[GradeSection],  tblPM06[GradeSection],0),1),INDEX('PA-1'!$I$22:$I$58,MATCH(tblPCET10634[GradeSection],'PA-1'!$D$22:$D$58,0),1))</f>
        <v>43</v>
      </c>
      <c r="L25" s="618">
        <f>IFERROR(INDEX(tblPM06[Girl1 Enrolled],MATCH(tblPCET10634[GradeSection],  tblPM06[GradeSection],0),1),INDEX('PA-1'!$J$22:$J$58,MATCH(tblPCET10634[GradeSection],'PA-1'!$D$22:$D$58,0),1))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5"/>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Enrolled],MATCH(tblPCET10634[GradeSection],  tblPM06[GradeSection],0),1),INDEX('PA-1'!$I$22:$I$58,MATCH(tblPCET10634[GradeSection],'PA-1'!$D$22:$D$58,0),1))</f>
        <v>33</v>
      </c>
      <c r="J26" s="618">
        <f>IFERROR(INDEX(tblPM06[Girl1 Enrolled],MATCH(tblPCET10634[GradeSection],  tblPM06[GradeSection],0),1),INDEX('PA-1'!$J$22:$J$58,MATCH(tblPCET10634[GradeSection],'PA-1'!$D$22:$D$58,0),1))</f>
        <v>37</v>
      </c>
      <c r="K26" s="618">
        <f>IFERROR(INDEX(tblPM06[Boy1 Enrolled],MATCH(tblPCET10634[GradeSection],  tblPM06[GradeSection],0),1),INDEX('PA-1'!$I$22:$I$58,MATCH(tblPCET10634[GradeSection],'PA-1'!$D$22:$D$58,0),1))</f>
        <v>33</v>
      </c>
      <c r="L26" s="618">
        <f>IFERROR(INDEX(tblPM06[Girl1 Enrolled],MATCH(tblPCET10634[GradeSection],  tblPM06[GradeSection],0),1),INDEX('PA-1'!$J$22:$J$58,MATCH(tblPCET10634[GradeSection],'PA-1'!$D$22:$D$58,0),1))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Enrolled],MATCH(tblPCET10634[GradeSection],  tblPM06[GradeSection],0),1),INDEX('PA-1'!$I$22:$I$58,MATCH(tblPCET10634[GradeSection],'PA-1'!$D$22:$D$58,0),1))</f>
        <v>32</v>
      </c>
      <c r="J27" s="618">
        <f>IFERROR(INDEX(tblPM06[Girl1 Enrolled],MATCH(tblPCET10634[GradeSection],  tblPM06[GradeSection],0),1),INDEX('PA-1'!$J$22:$J$58,MATCH(tblPCET10634[GradeSection],'PA-1'!$D$22:$D$58,0),1))</f>
        <v>35</v>
      </c>
      <c r="K27" s="618">
        <f>IFERROR(INDEX(tblPM06[Boy1 Enrolled],MATCH(tblPCET10634[GradeSection],  tblPM06[GradeSection],0),1),INDEX('PA-1'!$I$22:$I$58,MATCH(tblPCET10634[GradeSection],'PA-1'!$D$22:$D$58,0),1))</f>
        <v>32</v>
      </c>
      <c r="L27" s="618">
        <f>IFERROR(INDEX(tblPM06[Girl1 Enrolled],MATCH(tblPCET10634[GradeSection],  tblPM06[GradeSection],0),1),INDEX('PA-1'!$J$22:$J$58,MATCH(tblPCET10634[GradeSection],'PA-1'!$D$22:$D$58,0),1))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C29" s="229"/>
      <c r="AD29" s="229"/>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c r="AC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231" priority="6" stopIfTrue="1">
      <formula>IF(AND(NOT($D18=""),COUNTIF(GradeSection,$D18)&gt;1),TRUE,FALSE)</formula>
    </cfRule>
  </conditionalFormatting>
  <conditionalFormatting sqref="S18:T27">
    <cfRule type="expression" dxfId="230" priority="5" stopIfTrue="1">
      <formula>IF(AND($F18&lt;&gt;"03",$F18&lt;&gt;"04",$F18&lt;&gt;"05",$F18&lt;&gt;""),TRUE,FALSE)</formula>
    </cfRule>
  </conditionalFormatting>
  <conditionalFormatting sqref="U18:V27">
    <cfRule type="expression" dxfId="229" priority="4" stopIfTrue="1">
      <formula>IF($F18="03",TRUE,FALSE)</formula>
    </cfRule>
  </conditionalFormatting>
  <conditionalFormatting sqref="W18:Z27">
    <cfRule type="expression" dxfId="228" priority="3" stopIfTrue="1">
      <formula>IF(AND($F18&lt;&gt;"06",$F18&lt;&gt;"07",$F18&lt;&gt;"08",$F18&lt;&gt;""),TRUE,FALSE)</formula>
    </cfRule>
  </conditionalFormatting>
  <conditionalFormatting sqref="S15 AA15:XFD15 A8:G9 A11:G11 K11:L11 P6:Q6 S6:T6 T8:XFD9 K8:Q9 V6:XFD6 A14:H16 K15 A1:XFD5 A10:XFD10 A12:XFD13 O11:XFD11 A7:XFD7 A17:XFD21 K16:XFD16 K14:XFD14 K6:M6 A6:I6 A25:XFD1048576 A22:AB24 AD22:XFD24">
    <cfRule type="expression" dxfId="227" priority="7">
      <formula>IF(CELL("protect",A1)=0,TRUE,FALSE)</formula>
    </cfRule>
  </conditionalFormatting>
  <conditionalFormatting sqref="I16:J16 I14:J14 I15">
    <cfRule type="expression" dxfId="226" priority="2">
      <formula>IF(CELL("protect",I14)=0,TRUE,FALSE)</formula>
    </cfRule>
  </conditionalFormatting>
  <conditionalFormatting sqref="AC22:AC24">
    <cfRule type="expression" dxfId="225" priority="1">
      <formula>IF(CELL("protect",AC22)=0,TRUE,FALSE)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1233"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1233" r:id="rId4" name="cmdPCET1_Jun"/>
      </mc:Fallback>
    </mc:AlternateContent>
    <mc:AlternateContent xmlns:mc="http://schemas.openxmlformats.org/markup-compatibility/2006">
      <mc:Choice Requires="x14">
        <control shapeId="351234"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1234" r:id="rId6" name="cbo311JunFormSignPost"/>
      </mc:Fallback>
    </mc:AlternateContent>
    <mc:AlternateContent xmlns:mc="http://schemas.openxmlformats.org/markup-compatibility/2006">
      <mc:Choice Requires="x14">
        <control shapeId="351235"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1235" r:id="rId8" name="cmdPCET1_Jun_ClearForm"/>
      </mc:Fallback>
    </mc:AlternateContent>
  </controls>
  <tableParts count="1">
    <tablePart r:id="rId10"/>
  </tableParts>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Enrolled],MATCH(tblPCET10635[GradeSection],  tblPM06[GradeSection],0),1),INDEX('PA-1'!$I$22:$I$58,MATCH(tblPCET10635[GradeSection],'PA-1'!$D$22:$D$58,0),1))</f>
        <v>#N/A</v>
      </c>
      <c r="J18" s="618" t="e">
        <f>IFERROR(INDEX(tblPM06[Girl1 Enrolled],MATCH(tblPCET10635[GradeSection],  tblPM06[GradeSection],0),1),INDEX('PA-1'!$J$22:$J$58,MATCH(tblPCET10635[GradeSection],'PA-1'!$D$22:$D$58,0),1))</f>
        <v>#N/A</v>
      </c>
      <c r="K18" s="618" t="e">
        <f>IFERROR(INDEX(tblPM06[Boy1 Enrolled],MATCH(tblPCET10635[GradeSection],  tblPM06[GradeSection],0),1),INDEX('PA-1'!$I$22:$I$58,MATCH(tblPCET10635[GradeSection],'PA-1'!$D$22:$D$58,0),1))</f>
        <v>#N/A</v>
      </c>
      <c r="L18" s="618" t="e">
        <f>IFERROR(INDEX(tblPM06[Girl1 Enrolled],MATCH(tblPCET10635[GradeSection],  tblPM06[GradeSection],0),1),INDEX('PA-1'!$J$22:$J$58,MATCH(tblPCET10635[GradeSection],'PA-1'!$D$22:$D$58,0),1))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Enrolled],MATCH(tblPCET10635[GradeSection],  tblPM06[GradeSection],0),1),INDEX('PA-1'!$I$22:$I$58,MATCH(tblPCET10635[GradeSection],'PA-1'!$D$22:$D$58,0),1))</f>
        <v>#N/A</v>
      </c>
      <c r="J20" s="618" t="e">
        <f>IFERROR(INDEX(tblPM06[Girl1 Enrolled],MATCH(tblPCET10635[GradeSection],  tblPM06[GradeSection],0),1),INDEX('PA-1'!$J$22:$J$58,MATCH(tblPCET10635[GradeSection],'PA-1'!$D$22:$D$58,0),1))</f>
        <v>#N/A</v>
      </c>
      <c r="K20" s="618" t="e">
        <f>IFERROR(INDEX(tblPM06[Boy1 Enrolled],MATCH(tblPCET10635[GradeSection],  tblPM06[GradeSection],0),1),INDEX('PA-1'!$I$22:$I$58,MATCH(tblPCET10635[GradeSection],'PA-1'!$D$22:$D$58,0),1))</f>
        <v>#N/A</v>
      </c>
      <c r="L20" s="618" t="e">
        <f>IFERROR(INDEX(tblPM06[Girl1 Enrolled],MATCH(tblPCET10635[GradeSection],  tblPM06[GradeSection],0),1),INDEX('PA-1'!$J$22:$J$58,MATCH(tblPCET10635[GradeSection],'PA-1'!$D$22:$D$58,0),1))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Enrolled],MATCH(tblPCET10635[GradeSection],  tblPM06[GradeSection],0),1),INDEX('PA-1'!$I$22:$I$58,MATCH(tblPCET10635[GradeSection],'PA-1'!$D$22:$D$58,0),1))</f>
        <v>30</v>
      </c>
      <c r="J21" s="618">
        <f>IFERROR(INDEX(tblPM06[Girl1 Enrolled],MATCH(tblPCET10635[GradeSection],  tblPM06[GradeSection],0),1),INDEX('PA-1'!$J$22:$J$58,MATCH(tblPCET10635[GradeSection],'PA-1'!$D$22:$D$58,0),1))</f>
        <v>35</v>
      </c>
      <c r="K21" s="618">
        <f>IFERROR(INDEX(tblPM06[Boy1 Enrolled],MATCH(tblPCET10635[GradeSection],  tblPM06[GradeSection],0),1),INDEX('PA-1'!$I$22:$I$58,MATCH(tblPCET10635[GradeSection],'PA-1'!$D$22:$D$58,0),1))</f>
        <v>30</v>
      </c>
      <c r="L21" s="618">
        <f>IFERROR(INDEX(tblPM06[Girl1 Enrolled],MATCH(tblPCET10635[GradeSection],  tblPM06[GradeSection],0),1),INDEX('PA-1'!$J$22:$J$58,MATCH(tblPCET10635[GradeSection],'PA-1'!$D$22:$D$58,0),1))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Enrolled],MATCH(tblPCET10635[GradeSection],  tblPM06[GradeSection],0),1),INDEX('PA-1'!$I$22:$I$58,MATCH(tblPCET10635[GradeSection],'PA-1'!$D$22:$D$58,0),1))</f>
        <v>27</v>
      </c>
      <c r="J22" s="618">
        <f>IFERROR(INDEX(tblPM06[Girl1 Enrolled],MATCH(tblPCET10635[GradeSection],  tblPM06[GradeSection],0),1),INDEX('PA-1'!$J$22:$J$58,MATCH(tblPCET10635[GradeSection],'PA-1'!$D$22:$D$58,0),1))</f>
        <v>36</v>
      </c>
      <c r="K22" s="618">
        <f>IFERROR(INDEX(tblPM06[Boy1 Enrolled],MATCH(tblPCET10635[GradeSection],  tblPM06[GradeSection],0),1),INDEX('PA-1'!$I$22:$I$58,MATCH(tblPCET10635[GradeSection],'PA-1'!$D$22:$D$58,0),1))</f>
        <v>27</v>
      </c>
      <c r="L22" s="618">
        <f>IFERROR(INDEX(tblPM06[Girl1 Enrolled],MATCH(tblPCET10635[GradeSection],  tblPM06[GradeSection],0),1),INDEX('PA-1'!$J$22:$J$58,MATCH(tblPCET10635[GradeSection],'PA-1'!$D$22:$D$58,0),1))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Enrolled],MATCH(tblPCET10635[GradeSection],  tblPM06[GradeSection],0),1),INDEX('PA-1'!$I$22:$I$58,MATCH(tblPCET10635[GradeSection],'PA-1'!$D$22:$D$58,0),1))</f>
        <v>28</v>
      </c>
      <c r="J23" s="618">
        <f>IFERROR(INDEX(tblPM06[Girl1 Enrolled],MATCH(tblPCET10635[GradeSection],  tblPM06[GradeSection],0),1),INDEX('PA-1'!$J$22:$J$58,MATCH(tblPCET10635[GradeSection],'PA-1'!$D$22:$D$58,0),1))</f>
        <v>31</v>
      </c>
      <c r="K23" s="618">
        <f>IFERROR(INDEX(tblPM06[Boy1 Enrolled],MATCH(tblPCET10635[GradeSection],  tblPM06[GradeSection],0),1),INDEX('PA-1'!$I$22:$I$58,MATCH(tblPCET10635[GradeSection],'PA-1'!$D$22:$D$58,0),1))</f>
        <v>28</v>
      </c>
      <c r="L23" s="618">
        <f>IFERROR(INDEX(tblPM06[Girl1 Enrolled],MATCH(tblPCET10635[GradeSection],  tblPM06[GradeSection],0),1),INDEX('PA-1'!$J$22:$J$58,MATCH(tblPCET10635[GradeSection],'PA-1'!$D$22:$D$58,0),1))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Enrolled],MATCH(tblPCET10635[GradeSection],  tblPM06[GradeSection],0),1),INDEX('PA-1'!$I$22:$I$58,MATCH(tblPCET10635[GradeSection],'PA-1'!$D$22:$D$58,0),1))</f>
        <v>35</v>
      </c>
      <c r="J24" s="618">
        <f>IFERROR(INDEX(tblPM06[Girl1 Enrolled],MATCH(tblPCET10635[GradeSection],  tblPM06[GradeSection],0),1),INDEX('PA-1'!$J$22:$J$58,MATCH(tblPCET10635[GradeSection],'PA-1'!$D$22:$D$58,0),1))</f>
        <v>47</v>
      </c>
      <c r="K24" s="618">
        <f>IFERROR(INDEX(tblPM06[Boy1 Enrolled],MATCH(tblPCET10635[GradeSection],  tblPM06[GradeSection],0),1),INDEX('PA-1'!$I$22:$I$58,MATCH(tblPCET10635[GradeSection],'PA-1'!$D$22:$D$58,0),1))</f>
        <v>35</v>
      </c>
      <c r="L24" s="618">
        <f>IFERROR(INDEX(tblPM06[Girl1 Enrolled],MATCH(tblPCET10635[GradeSection],  tblPM06[GradeSection],0),1),INDEX('PA-1'!$J$22:$J$58,MATCH(tblPCET10635[GradeSection],'PA-1'!$D$22:$D$58,0),1))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Enrolled],MATCH(tblPCET10635[GradeSection],  tblPM06[GradeSection],0),1),INDEX('PA-1'!$I$22:$I$58,MATCH(tblPCET10635[GradeSection],'PA-1'!$D$22:$D$58,0),1))</f>
        <v>43</v>
      </c>
      <c r="J25" s="618">
        <f>IFERROR(INDEX(tblPM06[Girl1 Enrolled],MATCH(tblPCET10635[GradeSection],  tblPM06[GradeSection],0),1),INDEX('PA-1'!$J$22:$J$58,MATCH(tblPCET10635[GradeSection],'PA-1'!$D$22:$D$58,0),1))</f>
        <v>39</v>
      </c>
      <c r="K25" s="618">
        <f>IFERROR(INDEX(tblPM06[Boy1 Enrolled],MATCH(tblPCET10635[GradeSection],  tblPM06[GradeSection],0),1),INDEX('PA-1'!$I$22:$I$58,MATCH(tblPCET10635[GradeSection],'PA-1'!$D$22:$D$58,0),1))</f>
        <v>43</v>
      </c>
      <c r="L25" s="618">
        <f>IFERROR(INDEX(tblPM06[Girl1 Enrolled],MATCH(tblPCET10635[GradeSection],  tblPM06[GradeSection],0),1),INDEX('PA-1'!$J$22:$J$58,MATCH(tblPCET10635[GradeSection],'PA-1'!$D$22:$D$58,0),1))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Enrolled],MATCH(tblPCET10635[GradeSection],  tblPM06[GradeSection],0),1),INDEX('PA-1'!$I$22:$I$58,MATCH(tblPCET10635[GradeSection],'PA-1'!$D$22:$D$58,0),1))</f>
        <v>33</v>
      </c>
      <c r="J26" s="618">
        <f>IFERROR(INDEX(tblPM06[Girl1 Enrolled],MATCH(tblPCET10635[GradeSection],  tblPM06[GradeSection],0),1),INDEX('PA-1'!$J$22:$J$58,MATCH(tblPCET10635[GradeSection],'PA-1'!$D$22:$D$58,0),1))</f>
        <v>37</v>
      </c>
      <c r="K26" s="618">
        <f>IFERROR(INDEX(tblPM06[Boy1 Enrolled],MATCH(tblPCET10635[GradeSection],  tblPM06[GradeSection],0),1),INDEX('PA-1'!$I$22:$I$58,MATCH(tblPCET10635[GradeSection],'PA-1'!$D$22:$D$58,0),1))</f>
        <v>33</v>
      </c>
      <c r="L26" s="618">
        <f>IFERROR(INDEX(tblPM06[Girl1 Enrolled],MATCH(tblPCET10635[GradeSection],  tblPM06[GradeSection],0),1),INDEX('PA-1'!$J$22:$J$58,MATCH(tblPCET10635[GradeSection],'PA-1'!$D$22:$D$58,0),1))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Enrolled],MATCH(tblPCET10635[GradeSection],  tblPM06[GradeSection],0),1),INDEX('PA-1'!$I$22:$I$58,MATCH(tblPCET10635[GradeSection],'PA-1'!$D$22:$D$58,0),1))</f>
        <v>32</v>
      </c>
      <c r="J27" s="618">
        <f>IFERROR(INDEX(tblPM06[Girl1 Enrolled],MATCH(tblPCET10635[GradeSection],  tblPM06[GradeSection],0),1),INDEX('PA-1'!$J$22:$J$58,MATCH(tblPCET10635[GradeSection],'PA-1'!$D$22:$D$58,0),1))</f>
        <v>35</v>
      </c>
      <c r="K27" s="618">
        <f>IFERROR(INDEX(tblPM06[Boy1 Enrolled],MATCH(tblPCET10635[GradeSection],  tblPM06[GradeSection],0),1),INDEX('PA-1'!$I$22:$I$58,MATCH(tblPCET10635[GradeSection],'PA-1'!$D$22:$D$58,0),1))</f>
        <v>32</v>
      </c>
      <c r="L27" s="618">
        <f>IFERROR(INDEX(tblPM06[Girl1 Enrolled],MATCH(tblPCET10635[GradeSection],  tblPM06[GradeSection],0),1),INDEX('PA-1'!$J$22:$J$58,MATCH(tblPCET10635[GradeSection],'PA-1'!$D$22:$D$58,0),1))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c r="AC30" s="176" t="s">
        <v>6343</v>
      </c>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c r="AC31" s="176" t="s">
        <v>6344</v>
      </c>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c r="AC32" s="176" t="s">
        <v>6345</v>
      </c>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197" priority="5" stopIfTrue="1">
      <formula>IF(AND(NOT($D18=""),COUNTIF(GradeSection,$D18)&gt;1),TRUE,FALSE)</formula>
    </cfRule>
  </conditionalFormatting>
  <conditionalFormatting sqref="S18:T27">
    <cfRule type="expression" dxfId="196" priority="4" stopIfTrue="1">
      <formula>IF(AND($F18&lt;&gt;"03",$F18&lt;&gt;"04",$F18&lt;&gt;"05",$F18&lt;&gt;""),TRUE,FALSE)</formula>
    </cfRule>
  </conditionalFormatting>
  <conditionalFormatting sqref="U18:V27">
    <cfRule type="expression" dxfId="195" priority="3" stopIfTrue="1">
      <formula>IF($F18="03",TRUE,FALSE)</formula>
    </cfRule>
  </conditionalFormatting>
  <conditionalFormatting sqref="W18:Z27">
    <cfRule type="expression" dxfId="194"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17:XFD1048576">
    <cfRule type="expression" dxfId="193" priority="6">
      <formula>IF(CELL("protect",A1)=0,TRUE,FALSE)</formula>
    </cfRule>
  </conditionalFormatting>
  <conditionalFormatting sqref="I16:J16 I14:J14 I15">
    <cfRule type="expression" dxfId="192"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2257"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2257" r:id="rId4" name="cmdPCET1_Jun"/>
      </mc:Fallback>
    </mc:AlternateContent>
    <mc:AlternateContent xmlns:mc="http://schemas.openxmlformats.org/markup-compatibility/2006">
      <mc:Choice Requires="x14">
        <control shapeId="352258"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2258" r:id="rId6" name="cbo311JunFormSignPost"/>
      </mc:Fallback>
    </mc:AlternateContent>
    <mc:AlternateContent xmlns:mc="http://schemas.openxmlformats.org/markup-compatibility/2006">
      <mc:Choice Requires="x14">
        <control shapeId="352259"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2259" r:id="rId8" name="cmdPCET1_Jun_ClearForm"/>
      </mc:Fallback>
    </mc:AlternateContent>
  </controls>
  <tableParts count="1">
    <tablePart r:id="rId10"/>
  </tablePart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3"/>
  <dimension ref="A1:F5"/>
  <sheetViews>
    <sheetView showGridLines="0" showRowColHeaders="0" workbookViewId="0">
      <selection activeCell="G26" sqref="G26"/>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6657</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9"/>
  <dimension ref="A1:M121"/>
  <sheetViews>
    <sheetView showGridLines="0" showRowColHeaders="0" topLeftCell="A98" workbookViewId="0">
      <selection activeCell="G26" sqref="G26"/>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6657</v>
      </c>
      <c r="D1" s="327" t="s">
        <v>6103</v>
      </c>
      <c r="E1" s="327" t="s">
        <v>6462</v>
      </c>
      <c r="F1" s="327" t="s">
        <v>6639</v>
      </c>
      <c r="G1" s="1" t="s">
        <v>6322</v>
      </c>
      <c r="H1" s="187" t="s">
        <v>6323</v>
      </c>
    </row>
    <row r="2" spans="1:13" x14ac:dyDescent="0.25">
      <c r="A2">
        <v>1</v>
      </c>
      <c r="B2" s="171" t="e">
        <f t="shared" ref="B2:B33" si="0">PCET1_07_ID &amp; A2</f>
        <v>#REF!</v>
      </c>
      <c r="C2" s="171" t="e">
        <f t="shared" ref="C2:C33" si="1">PCET1_07_ID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PCET1_07_ID &amp; A34</f>
        <v>#REF!</v>
      </c>
      <c r="C34" s="171" t="e">
        <f t="shared" ref="C34:C65" si="3">PCET1_07_ID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PCET1_07_ID &amp; A66</f>
        <v>#REF!</v>
      </c>
      <c r="C66" s="171" t="e">
        <f t="shared" ref="C66:C97" si="5">PCET1_07_ID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PCET1_07_ID &amp; A98</f>
        <v>#REF!</v>
      </c>
      <c r="C98" s="171" t="e">
        <f t="shared" ref="C98:C121" si="7">PCET1_07_ID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PCET1_07_ID &amp; A107</f>
        <v>#REF!</v>
      </c>
      <c r="C106" s="171" t="e">
        <f t="shared" si="7"/>
        <v>#REF!</v>
      </c>
      <c r="D106" s="328" t="e">
        <f>#REF!</f>
        <v>#REF!</v>
      </c>
      <c r="E106" s="329" t="e">
        <f>#REF!</f>
        <v>#REF!</v>
      </c>
      <c r="F106" s="319" t="e">
        <f>#REF!</f>
        <v>#REF!</v>
      </c>
      <c r="G106" s="313" t="e">
        <f>#REF!</f>
        <v>#REF!</v>
      </c>
      <c r="H106" s="313" t="e">
        <f>#REF!</f>
        <v>#REF!</v>
      </c>
    </row>
    <row r="107" spans="1:8" x14ac:dyDescent="0.25">
      <c r="A107">
        <v>107</v>
      </c>
      <c r="B107" t="e">
        <f t="shared" ref="B107:B121" si="8">PCET1_07_ID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4"/>
  <dimension ref="A1:F5"/>
  <sheetViews>
    <sheetView showGridLines="0" showRowColHeaders="0" workbookViewId="0">
      <selection activeCell="G26" sqref="G26"/>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6657</v>
      </c>
      <c r="B1" s="1" t="s">
        <v>4173</v>
      </c>
      <c r="C1" s="1" t="s">
        <v>4174</v>
      </c>
      <c r="D1" s="44" t="s">
        <v>4175</v>
      </c>
    </row>
    <row r="2" spans="1:6" ht="16.5" x14ac:dyDescent="0.25">
      <c r="A2" t="e">
        <f>PCET1_07_ID</f>
        <v>#REF!</v>
      </c>
      <c r="B2" s="45" t="e">
        <f>#REF!</f>
        <v>#REF!</v>
      </c>
      <c r="C2" s="46" t="e">
        <f>[0]!FormPost_311_Jul</f>
        <v>#REF!</v>
      </c>
      <c r="D2" s="92" t="e">
        <f>[0]!FormDate_311_Jul</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5"/>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6656</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0"/>
  <dimension ref="A1:M121"/>
  <sheetViews>
    <sheetView showGridLines="0" showRowColHeaders="0" topLeftCell="A98"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6656</v>
      </c>
      <c r="D1" s="327" t="s">
        <v>6103</v>
      </c>
      <c r="E1" s="327" t="s">
        <v>6462</v>
      </c>
      <c r="F1" s="327" t="s">
        <v>6639</v>
      </c>
      <c r="G1" s="1" t="s">
        <v>6322</v>
      </c>
      <c r="H1" s="187" t="s">
        <v>6323</v>
      </c>
    </row>
    <row r="2" spans="1:13" x14ac:dyDescent="0.25">
      <c r="A2">
        <v>1</v>
      </c>
      <c r="B2" s="171" t="e">
        <f t="shared" ref="B2:B33" si="0">PCET1_08_ID &amp; A2</f>
        <v>#REF!</v>
      </c>
      <c r="C2" s="171" t="e">
        <f t="shared" ref="C2:C33" si="1">PCET1_08_ID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PCET1_08_ID &amp; A34</f>
        <v>#REF!</v>
      </c>
      <c r="C34" s="171" t="e">
        <f t="shared" ref="C34:C65" si="3">PCET1_08_ID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PCET1_08_ID &amp; A66</f>
        <v>#REF!</v>
      </c>
      <c r="C66" s="171" t="e">
        <f t="shared" ref="C66:C97" si="5">PCET1_08_ID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PCET1_08_ID &amp; A98</f>
        <v>#REF!</v>
      </c>
      <c r="C98" s="171" t="e">
        <f t="shared" ref="C98:C121" si="7">PCET1_08_ID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PCET1_08_ID &amp; A108</f>
        <v>#REF!</v>
      </c>
      <c r="C106" s="171" t="e">
        <f t="shared" si="7"/>
        <v>#REF!</v>
      </c>
      <c r="D106" s="328" t="e">
        <f>#REF!</f>
        <v>#REF!</v>
      </c>
      <c r="E106" s="329" t="e">
        <f>#REF!</f>
        <v>#REF!</v>
      </c>
      <c r="F106" s="319" t="e">
        <f>#REF!</f>
        <v>#REF!</v>
      </c>
      <c r="G106" s="313" t="e">
        <f>#REF!</f>
        <v>#REF!</v>
      </c>
      <c r="H106" s="313" t="e">
        <f>#REF!</f>
        <v>#REF!</v>
      </c>
    </row>
    <row r="107" spans="1:8" x14ac:dyDescent="0.25">
      <c r="A107">
        <v>108</v>
      </c>
      <c r="B107" t="e">
        <f t="shared" ref="B107:B121" si="8">PCET1_08_ID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6"/>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6656</v>
      </c>
      <c r="B1" s="1" t="s">
        <v>4173</v>
      </c>
      <c r="C1" s="1" t="s">
        <v>4174</v>
      </c>
      <c r="D1" s="44" t="s">
        <v>4175</v>
      </c>
    </row>
    <row r="2" spans="1:6" ht="16.5" x14ac:dyDescent="0.25">
      <c r="A2" t="e">
        <f>PCET1_08_ID</f>
        <v>#REF!</v>
      </c>
      <c r="B2" s="45" t="e">
        <f>#REF!</f>
        <v>#REF!</v>
      </c>
      <c r="C2" s="46" t="e">
        <f>[0]!FormPost_311_Aug</f>
        <v>#REF!</v>
      </c>
      <c r="D2" s="92" t="e">
        <f>[0]!FormDate_311_Aug</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7"/>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6655</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1"/>
  <dimension ref="A1:M121"/>
  <sheetViews>
    <sheetView showGridLines="0" showRowColHeaders="0" topLeftCell="A98"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6655</v>
      </c>
      <c r="D1" s="327" t="s">
        <v>6103</v>
      </c>
      <c r="E1" s="327" t="s">
        <v>6462</v>
      </c>
      <c r="F1" s="327" t="s">
        <v>6639</v>
      </c>
      <c r="G1" s="1" t="s">
        <v>6322</v>
      </c>
      <c r="H1" s="187" t="s">
        <v>6323</v>
      </c>
    </row>
    <row r="2" spans="1:13" x14ac:dyDescent="0.25">
      <c r="A2">
        <v>1</v>
      </c>
      <c r="B2" s="171" t="e">
        <f t="shared" ref="B2:B33" si="0">PCET1_09_ID &amp; A2</f>
        <v>#REF!</v>
      </c>
      <c r="C2" s="171" t="e">
        <f t="shared" ref="C2:C33" si="1">PCET1_09_ID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PCET1_09_ID &amp; A34</f>
        <v>#REF!</v>
      </c>
      <c r="C34" s="171" t="e">
        <f t="shared" ref="C34:C65" si="3">PCET1_09_ID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PCET1_09_ID &amp; A66</f>
        <v>#REF!</v>
      </c>
      <c r="C66" s="171" t="e">
        <f t="shared" ref="C66:C97" si="5">PCET1_09_ID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PCET1_09_ID &amp; A98</f>
        <v>#REF!</v>
      </c>
      <c r="C98" s="171" t="e">
        <f t="shared" ref="C98:C121" si="7">PCET1_09_ID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PCET1_09_ID &amp; A109</f>
        <v>#REF!</v>
      </c>
      <c r="C106" s="171" t="e">
        <f t="shared" si="7"/>
        <v>#REF!</v>
      </c>
      <c r="D106" s="328" t="e">
        <f>#REF!</f>
        <v>#REF!</v>
      </c>
      <c r="E106" s="329" t="e">
        <f>#REF!</f>
        <v>#REF!</v>
      </c>
      <c r="F106" s="319" t="e">
        <f>#REF!</f>
        <v>#REF!</v>
      </c>
      <c r="G106" s="313" t="e">
        <f>#REF!</f>
        <v>#REF!</v>
      </c>
      <c r="H106" s="313" t="e">
        <f>#REF!</f>
        <v>#REF!</v>
      </c>
    </row>
    <row r="107" spans="1:8" x14ac:dyDescent="0.25">
      <c r="A107">
        <v>109</v>
      </c>
      <c r="B107" t="e">
        <f t="shared" ref="B107:B121" si="8">PCET1_09_ID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8"/>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6655</v>
      </c>
      <c r="B1" s="1" t="s">
        <v>4173</v>
      </c>
      <c r="C1" s="1" t="s">
        <v>4174</v>
      </c>
      <c r="D1" s="44" t="s">
        <v>4175</v>
      </c>
    </row>
    <row r="2" spans="1:6" ht="16.5" x14ac:dyDescent="0.25">
      <c r="A2" t="e">
        <f>PCET1_09_ID</f>
        <v>#REF!</v>
      </c>
      <c r="B2" s="45" t="e">
        <f>#REF!</f>
        <v>#REF!</v>
      </c>
      <c r="C2" s="46" t="e">
        <f>[0]!FormPost_311_Sept</f>
        <v>#REF!</v>
      </c>
      <c r="D2" s="92" t="e">
        <f>[0]!FormDate_311_Sept</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Enrolled],MATCH(tblPCET10636[GradeSection],  tblPM06[GradeSection],0),1),INDEX('PA-1'!$I$22:$I$58,MATCH(tblPCET10636[GradeSection],'PA-1'!$D$22:$D$58,0),1))</f>
        <v>#N/A</v>
      </c>
      <c r="J18" s="618" t="e">
        <f>IFERROR(INDEX(tblPM06[Girl1 Enrolled],MATCH(tblPCET10636[GradeSection],  tblPM06[GradeSection],0),1),INDEX('PA-1'!$J$22:$J$58,MATCH(tblPCET10636[GradeSection],'PA-1'!$D$22:$D$58,0),1))</f>
        <v>#N/A</v>
      </c>
      <c r="K18" s="618" t="e">
        <f>IFERROR(INDEX(tblPM06[Boy1 Enrolled],MATCH(tblPCET10636[GradeSection],  tblPM06[GradeSection],0),1),INDEX('PA-1'!$I$22:$I$58,MATCH(tblPCET10636[GradeSection],'PA-1'!$D$22:$D$58,0),1))</f>
        <v>#N/A</v>
      </c>
      <c r="L18" s="618" t="e">
        <f>IFERROR(INDEX(tblPM06[Girl1 Enrolled],MATCH(tblPCET10636[GradeSection],  tblPM06[GradeSection],0),1),INDEX('PA-1'!$J$22:$J$58,MATCH(tblPCET10636[GradeSection],'PA-1'!$D$22:$D$58,0),1))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Enrolled],MATCH(tblPCET10636[GradeSection],  tblPM06[GradeSection],0),1),INDEX('PA-1'!$I$22:$I$58,MATCH(tblPCET10636[GradeSection],'PA-1'!$D$22:$D$58,0),1))</f>
        <v>#N/A</v>
      </c>
      <c r="J20" s="618" t="e">
        <f>IFERROR(INDEX(tblPM06[Girl1 Enrolled],MATCH(tblPCET10636[GradeSection],  tblPM06[GradeSection],0),1),INDEX('PA-1'!$J$22:$J$58,MATCH(tblPCET10636[GradeSection],'PA-1'!$D$22:$D$58,0),1))</f>
        <v>#N/A</v>
      </c>
      <c r="K20" s="618" t="e">
        <f>IFERROR(INDEX(tblPM06[Boy1 Enrolled],MATCH(tblPCET10636[GradeSection],  tblPM06[GradeSection],0),1),INDEX('PA-1'!$I$22:$I$58,MATCH(tblPCET10636[GradeSection],'PA-1'!$D$22:$D$58,0),1))</f>
        <v>#N/A</v>
      </c>
      <c r="L20" s="618" t="e">
        <f>IFERROR(INDEX(tblPM06[Girl1 Enrolled],MATCH(tblPCET10636[GradeSection],  tblPM06[GradeSection],0),1),INDEX('PA-1'!$J$22:$J$58,MATCH(tblPCET10636[GradeSection],'PA-1'!$D$22:$D$58,0),1))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Enrolled],MATCH(tblPCET10636[GradeSection],  tblPM06[GradeSection],0),1),INDEX('PA-1'!$I$22:$I$58,MATCH(tblPCET10636[GradeSection],'PA-1'!$D$22:$D$58,0),1))</f>
        <v>30</v>
      </c>
      <c r="J21" s="618">
        <f>IFERROR(INDEX(tblPM06[Girl1 Enrolled],MATCH(tblPCET10636[GradeSection],  tblPM06[GradeSection],0),1),INDEX('PA-1'!$J$22:$J$58,MATCH(tblPCET10636[GradeSection],'PA-1'!$D$22:$D$58,0),1))</f>
        <v>35</v>
      </c>
      <c r="K21" s="618">
        <f>IFERROR(INDEX(tblPM06[Boy1 Enrolled],MATCH(tblPCET10636[GradeSection],  tblPM06[GradeSection],0),1),INDEX('PA-1'!$I$22:$I$58,MATCH(tblPCET10636[GradeSection],'PA-1'!$D$22:$D$58,0),1))</f>
        <v>30</v>
      </c>
      <c r="L21" s="618">
        <f>IFERROR(INDEX(tblPM06[Girl1 Enrolled],MATCH(tblPCET10636[GradeSection],  tblPM06[GradeSection],0),1),INDEX('PA-1'!$J$22:$J$58,MATCH(tblPCET10636[GradeSection],'PA-1'!$D$22:$D$58,0),1))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Enrolled],MATCH(tblPCET10636[GradeSection],  tblPM06[GradeSection],0),1),INDEX('PA-1'!$I$22:$I$58,MATCH(tblPCET10636[GradeSection],'PA-1'!$D$22:$D$58,0),1))</f>
        <v>27</v>
      </c>
      <c r="J22" s="618">
        <f>IFERROR(INDEX(tblPM06[Girl1 Enrolled],MATCH(tblPCET10636[GradeSection],  tblPM06[GradeSection],0),1),INDEX('PA-1'!$J$22:$J$58,MATCH(tblPCET10636[GradeSection],'PA-1'!$D$22:$D$58,0),1))</f>
        <v>36</v>
      </c>
      <c r="K22" s="618">
        <f>IFERROR(INDEX(tblPM06[Boy1 Enrolled],MATCH(tblPCET10636[GradeSection],  tblPM06[GradeSection],0),1),INDEX('PA-1'!$I$22:$I$58,MATCH(tblPCET10636[GradeSection],'PA-1'!$D$22:$D$58,0),1))</f>
        <v>27</v>
      </c>
      <c r="L22" s="618">
        <f>IFERROR(INDEX(tblPM06[Girl1 Enrolled],MATCH(tblPCET10636[GradeSection],  tblPM06[GradeSection],0),1),INDEX('PA-1'!$J$22:$J$58,MATCH(tblPCET10636[GradeSection],'PA-1'!$D$22:$D$58,0),1))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Enrolled],MATCH(tblPCET10636[GradeSection],  tblPM06[GradeSection],0),1),INDEX('PA-1'!$I$22:$I$58,MATCH(tblPCET10636[GradeSection],'PA-1'!$D$22:$D$58,0),1))</f>
        <v>28</v>
      </c>
      <c r="J23" s="618">
        <f>IFERROR(INDEX(tblPM06[Girl1 Enrolled],MATCH(tblPCET10636[GradeSection],  tblPM06[GradeSection],0),1),INDEX('PA-1'!$J$22:$J$58,MATCH(tblPCET10636[GradeSection],'PA-1'!$D$22:$D$58,0),1))</f>
        <v>31</v>
      </c>
      <c r="K23" s="618">
        <f>IFERROR(INDEX(tblPM06[Boy1 Enrolled],MATCH(tblPCET10636[GradeSection],  tblPM06[GradeSection],0),1),INDEX('PA-1'!$I$22:$I$58,MATCH(tblPCET10636[GradeSection],'PA-1'!$D$22:$D$58,0),1))</f>
        <v>28</v>
      </c>
      <c r="L23" s="618">
        <f>IFERROR(INDEX(tblPM06[Girl1 Enrolled],MATCH(tblPCET10636[GradeSection],  tblPM06[GradeSection],0),1),INDEX('PA-1'!$J$22:$J$58,MATCH(tblPCET10636[GradeSection],'PA-1'!$D$22:$D$58,0),1))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Enrolled],MATCH(tblPCET10636[GradeSection],  tblPM06[GradeSection],0),1),INDEX('PA-1'!$I$22:$I$58,MATCH(tblPCET10636[GradeSection],'PA-1'!$D$22:$D$58,0),1))</f>
        <v>35</v>
      </c>
      <c r="J24" s="618">
        <f>IFERROR(INDEX(tblPM06[Girl1 Enrolled],MATCH(tblPCET10636[GradeSection],  tblPM06[GradeSection],0),1),INDEX('PA-1'!$J$22:$J$58,MATCH(tblPCET10636[GradeSection],'PA-1'!$D$22:$D$58,0),1))</f>
        <v>47</v>
      </c>
      <c r="K24" s="618">
        <f>IFERROR(INDEX(tblPM06[Boy1 Enrolled],MATCH(tblPCET10636[GradeSection],  tblPM06[GradeSection],0),1),INDEX('PA-1'!$I$22:$I$58,MATCH(tblPCET10636[GradeSection],'PA-1'!$D$22:$D$58,0),1))</f>
        <v>35</v>
      </c>
      <c r="L24" s="618">
        <f>IFERROR(INDEX(tblPM06[Girl1 Enrolled],MATCH(tblPCET10636[GradeSection],  tblPM06[GradeSection],0),1),INDEX('PA-1'!$J$22:$J$58,MATCH(tblPCET10636[GradeSection],'PA-1'!$D$22:$D$58,0),1))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Enrolled],MATCH(tblPCET10636[GradeSection],  tblPM06[GradeSection],0),1),INDEX('PA-1'!$I$22:$I$58,MATCH(tblPCET10636[GradeSection],'PA-1'!$D$22:$D$58,0),1))</f>
        <v>43</v>
      </c>
      <c r="J25" s="618">
        <f>IFERROR(INDEX(tblPM06[Girl1 Enrolled],MATCH(tblPCET10636[GradeSection],  tblPM06[GradeSection],0),1),INDEX('PA-1'!$J$22:$J$58,MATCH(tblPCET10636[GradeSection],'PA-1'!$D$22:$D$58,0),1))</f>
        <v>39</v>
      </c>
      <c r="K25" s="618">
        <f>IFERROR(INDEX(tblPM06[Boy1 Enrolled],MATCH(tblPCET10636[GradeSection],  tblPM06[GradeSection],0),1),INDEX('PA-1'!$I$22:$I$58,MATCH(tblPCET10636[GradeSection],'PA-1'!$D$22:$D$58,0),1))</f>
        <v>43</v>
      </c>
      <c r="L25" s="618">
        <f>IFERROR(INDEX(tblPM06[Girl1 Enrolled],MATCH(tblPCET10636[GradeSection],  tblPM06[GradeSection],0),1),INDEX('PA-1'!$J$22:$J$58,MATCH(tblPCET10636[GradeSection],'PA-1'!$D$22:$D$58,0),1))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Enrolled],MATCH(tblPCET10636[GradeSection],  tblPM06[GradeSection],0),1),INDEX('PA-1'!$I$22:$I$58,MATCH(tblPCET10636[GradeSection],'PA-1'!$D$22:$D$58,0),1))</f>
        <v>33</v>
      </c>
      <c r="J26" s="618">
        <f>IFERROR(INDEX(tblPM06[Girl1 Enrolled],MATCH(tblPCET10636[GradeSection],  tblPM06[GradeSection],0),1),INDEX('PA-1'!$J$22:$J$58,MATCH(tblPCET10636[GradeSection],'PA-1'!$D$22:$D$58,0),1))</f>
        <v>37</v>
      </c>
      <c r="K26" s="618">
        <f>IFERROR(INDEX(tblPM06[Boy1 Enrolled],MATCH(tblPCET10636[GradeSection],  tblPM06[GradeSection],0),1),INDEX('PA-1'!$I$22:$I$58,MATCH(tblPCET10636[GradeSection],'PA-1'!$D$22:$D$58,0),1))</f>
        <v>33</v>
      </c>
      <c r="L26" s="618">
        <f>IFERROR(INDEX(tblPM06[Girl1 Enrolled],MATCH(tblPCET10636[GradeSection],  tblPM06[GradeSection],0),1),INDEX('PA-1'!$J$22:$J$58,MATCH(tblPCET10636[GradeSection],'PA-1'!$D$22:$D$58,0),1))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Enrolled],MATCH(tblPCET10636[GradeSection],  tblPM06[GradeSection],0),1),INDEX('PA-1'!$I$22:$I$58,MATCH(tblPCET10636[GradeSection],'PA-1'!$D$22:$D$58,0),1))</f>
        <v>32</v>
      </c>
      <c r="J27" s="618">
        <f>IFERROR(INDEX(tblPM06[Girl1 Enrolled],MATCH(tblPCET10636[GradeSection],  tblPM06[GradeSection],0),1),INDEX('PA-1'!$J$22:$J$58,MATCH(tblPCET10636[GradeSection],'PA-1'!$D$22:$D$58,0),1))</f>
        <v>35</v>
      </c>
      <c r="K27" s="618">
        <f>IFERROR(INDEX(tblPM06[Boy1 Enrolled],MATCH(tblPCET10636[GradeSection],  tblPM06[GradeSection],0),1),INDEX('PA-1'!$I$22:$I$58,MATCH(tblPCET10636[GradeSection],'PA-1'!$D$22:$D$58,0),1))</f>
        <v>32</v>
      </c>
      <c r="L27" s="618">
        <f>IFERROR(INDEX(tblPM06[Girl1 Enrolled],MATCH(tblPCET10636[GradeSection],  tblPM06[GradeSection],0),1),INDEX('PA-1'!$J$22:$J$58,MATCH(tblPCET10636[GradeSection],'PA-1'!$D$22:$D$58,0),1))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164" priority="5" stopIfTrue="1">
      <formula>IF(AND(NOT($D18=""),COUNTIF(GradeSection,$D18)&gt;1),TRUE,FALSE)</formula>
    </cfRule>
  </conditionalFormatting>
  <conditionalFormatting sqref="S18:T27">
    <cfRule type="expression" dxfId="163" priority="4" stopIfTrue="1">
      <formula>IF(AND($F18&lt;&gt;"03",$F18&lt;&gt;"04",$F18&lt;&gt;"05",$F18&lt;&gt;""),TRUE,FALSE)</formula>
    </cfRule>
  </conditionalFormatting>
  <conditionalFormatting sqref="U18:V27">
    <cfRule type="expression" dxfId="162" priority="3" stopIfTrue="1">
      <formula>IF($F18="03",TRUE,FALSE)</formula>
    </cfRule>
  </conditionalFormatting>
  <conditionalFormatting sqref="W18:Z27">
    <cfRule type="expression" dxfId="161"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33:XFD1048576 A30:AB32 AD30:XFD32 A17:XFD29">
    <cfRule type="expression" dxfId="160" priority="6">
      <formula>IF(CELL("protect",A1)=0,TRUE,FALSE)</formula>
    </cfRule>
  </conditionalFormatting>
  <conditionalFormatting sqref="I16:J16 I14:J14 I15">
    <cfRule type="expression" dxfId="159"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3281"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3281" r:id="rId4" name="cmdPCET1_Jun"/>
      </mc:Fallback>
    </mc:AlternateContent>
    <mc:AlternateContent xmlns:mc="http://schemas.openxmlformats.org/markup-compatibility/2006">
      <mc:Choice Requires="x14">
        <control shapeId="353282"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3282" r:id="rId6" name="cbo311JunFormSignPost"/>
      </mc:Fallback>
    </mc:AlternateContent>
    <mc:AlternateContent xmlns:mc="http://schemas.openxmlformats.org/markup-compatibility/2006">
      <mc:Choice Requires="x14">
        <control shapeId="353283"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3283" r:id="rId8" name="cmdPCET1_Jun_ClearForm"/>
      </mc:Fallback>
    </mc:AlternateContent>
  </controls>
  <tableParts count="1">
    <tablePart r:id="rId10"/>
  </tablePart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9"/>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6654</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2"/>
  <dimension ref="A1:M121"/>
  <sheetViews>
    <sheetView showGridLines="0" showRowColHeaders="0" topLeftCell="A98"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6654</v>
      </c>
      <c r="D1" s="327" t="s">
        <v>6103</v>
      </c>
      <c r="E1" s="327" t="s">
        <v>6462</v>
      </c>
      <c r="F1" s="327" t="s">
        <v>6639</v>
      </c>
      <c r="G1" s="1" t="s">
        <v>6322</v>
      </c>
      <c r="H1" s="187" t="s">
        <v>6323</v>
      </c>
    </row>
    <row r="2" spans="1:13" x14ac:dyDescent="0.25">
      <c r="A2">
        <v>1</v>
      </c>
      <c r="B2" s="171" t="e">
        <f t="shared" ref="B2:B33" si="0">PCET1_10_ID &amp; A2</f>
        <v>#REF!</v>
      </c>
      <c r="C2" s="171" t="e">
        <f t="shared" ref="C2:C33" si="1">PCET1_10_ID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PCET1_10_ID &amp; A34</f>
        <v>#REF!</v>
      </c>
      <c r="C34" s="171" t="e">
        <f t="shared" ref="C34:C65" si="3">PCET1_10_ID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PCET1_10_ID &amp; A66</f>
        <v>#REF!</v>
      </c>
      <c r="C66" s="171" t="e">
        <f t="shared" ref="C66:C97" si="5">PCET1_10_ID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PCET1_10_ID &amp; A98</f>
        <v>#REF!</v>
      </c>
      <c r="C98" s="171" t="e">
        <f t="shared" ref="C98:C121" si="7">PCET1_10_ID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PCET1_10_ID &amp; A110</f>
        <v>#REF!</v>
      </c>
      <c r="C106" s="171" t="e">
        <f t="shared" si="7"/>
        <v>#REF!</v>
      </c>
      <c r="D106" s="328" t="e">
        <f>#REF!</f>
        <v>#REF!</v>
      </c>
      <c r="E106" s="329" t="e">
        <f>#REF!</f>
        <v>#REF!</v>
      </c>
      <c r="F106" s="319" t="e">
        <f>#REF!</f>
        <v>#REF!</v>
      </c>
      <c r="G106" s="313" t="e">
        <f>#REF!</f>
        <v>#REF!</v>
      </c>
      <c r="H106" s="313" t="e">
        <f>#REF!</f>
        <v>#REF!</v>
      </c>
    </row>
    <row r="107" spans="1:8" x14ac:dyDescent="0.25">
      <c r="A107">
        <v>110</v>
      </c>
      <c r="B107" t="e">
        <f t="shared" ref="B107:B121" si="8">PCET1_10_ID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6654</v>
      </c>
      <c r="B1" s="1" t="s">
        <v>4173</v>
      </c>
      <c r="C1" s="1" t="s">
        <v>4174</v>
      </c>
      <c r="D1" s="44" t="s">
        <v>4175</v>
      </c>
    </row>
    <row r="2" spans="1:6" ht="16.5" x14ac:dyDescent="0.25">
      <c r="A2" t="e">
        <f>PCET1_10_ID</f>
        <v>#REF!</v>
      </c>
      <c r="B2" s="45" t="e">
        <f>#REF!</f>
        <v>#REF!</v>
      </c>
      <c r="C2" s="46" t="e">
        <f>[0]!FormPost_311_Oct</f>
        <v>#REF!</v>
      </c>
      <c r="D2" s="92" t="e">
        <f>[0]!FormDate_311_Oct</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Enrolled],MATCH(tblPCET10637[GradeSection],  tblPM06[GradeSection],0),1),INDEX('PA-1'!$I$22:$I$58,MATCH(tblPCET10637[GradeSection],'PA-1'!$D$22:$D$58,0),1))</f>
        <v>#N/A</v>
      </c>
      <c r="J18" s="618" t="e">
        <f>IFERROR(INDEX(tblPM06[Girl1 Enrolled],MATCH(tblPCET10637[GradeSection],  tblPM06[GradeSection],0),1),INDEX('PA-1'!$J$22:$J$58,MATCH(tblPCET10637[GradeSection],'PA-1'!$D$22:$D$58,0),1))</f>
        <v>#N/A</v>
      </c>
      <c r="K18" s="618" t="e">
        <f>IFERROR(INDEX(tblPM06[Boy1 Enrolled],MATCH(tblPCET10637[GradeSection],  tblPM06[GradeSection],0),1),INDEX('PA-1'!$I$22:$I$58,MATCH(tblPCET10637[GradeSection],'PA-1'!$D$22:$D$58,0),1))</f>
        <v>#N/A</v>
      </c>
      <c r="L18" s="618" t="e">
        <f>IFERROR(INDEX(tblPM06[Girl1 Enrolled],MATCH(tblPCET10637[GradeSection],  tblPM06[GradeSection],0),1),INDEX('PA-1'!$J$22:$J$58,MATCH(tblPCET10637[GradeSection],'PA-1'!$D$22:$D$58,0),1))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Enrolled],MATCH(tblPCET10637[GradeSection],  tblPM06[GradeSection],0),1),INDEX('PA-1'!$I$22:$I$58,MATCH(tblPCET10637[GradeSection],'PA-1'!$D$22:$D$58,0),1))</f>
        <v>#N/A</v>
      </c>
      <c r="J20" s="618" t="e">
        <f>IFERROR(INDEX(tblPM06[Girl1 Enrolled],MATCH(tblPCET10637[GradeSection],  tblPM06[GradeSection],0),1),INDEX('PA-1'!$J$22:$J$58,MATCH(tblPCET10637[GradeSection],'PA-1'!$D$22:$D$58,0),1))</f>
        <v>#N/A</v>
      </c>
      <c r="K20" s="618" t="e">
        <f>IFERROR(INDEX(tblPM06[Boy1 Enrolled],MATCH(tblPCET10637[GradeSection],  tblPM06[GradeSection],0),1),INDEX('PA-1'!$I$22:$I$58,MATCH(tblPCET10637[GradeSection],'PA-1'!$D$22:$D$58,0),1))</f>
        <v>#N/A</v>
      </c>
      <c r="L20" s="618" t="e">
        <f>IFERROR(INDEX(tblPM06[Girl1 Enrolled],MATCH(tblPCET10637[GradeSection],  tblPM06[GradeSection],0),1),INDEX('PA-1'!$J$22:$J$58,MATCH(tblPCET10637[GradeSection],'PA-1'!$D$22:$D$58,0),1))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Enrolled],MATCH(tblPCET10637[GradeSection],  tblPM06[GradeSection],0),1),INDEX('PA-1'!$I$22:$I$58,MATCH(tblPCET10637[GradeSection],'PA-1'!$D$22:$D$58,0),1))</f>
        <v>30</v>
      </c>
      <c r="J21" s="618">
        <f>IFERROR(INDEX(tblPM06[Girl1 Enrolled],MATCH(tblPCET10637[GradeSection],  tblPM06[GradeSection],0),1),INDEX('PA-1'!$J$22:$J$58,MATCH(tblPCET10637[GradeSection],'PA-1'!$D$22:$D$58,0),1))</f>
        <v>35</v>
      </c>
      <c r="K21" s="618">
        <f>IFERROR(INDEX(tblPM06[Boy1 Enrolled],MATCH(tblPCET10637[GradeSection],  tblPM06[GradeSection],0),1),INDEX('PA-1'!$I$22:$I$58,MATCH(tblPCET10637[GradeSection],'PA-1'!$D$22:$D$58,0),1))</f>
        <v>30</v>
      </c>
      <c r="L21" s="618">
        <f>IFERROR(INDEX(tblPM06[Girl1 Enrolled],MATCH(tblPCET10637[GradeSection],  tblPM06[GradeSection],0),1),INDEX('PA-1'!$J$22:$J$58,MATCH(tblPCET10637[GradeSection],'PA-1'!$D$22:$D$58,0),1))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Enrolled],MATCH(tblPCET10637[GradeSection],  tblPM06[GradeSection],0),1),INDEX('PA-1'!$I$22:$I$58,MATCH(tblPCET10637[GradeSection],'PA-1'!$D$22:$D$58,0),1))</f>
        <v>27</v>
      </c>
      <c r="J22" s="618">
        <f>IFERROR(INDEX(tblPM06[Girl1 Enrolled],MATCH(tblPCET10637[GradeSection],  tblPM06[GradeSection],0),1),INDEX('PA-1'!$J$22:$J$58,MATCH(tblPCET10637[GradeSection],'PA-1'!$D$22:$D$58,0),1))</f>
        <v>36</v>
      </c>
      <c r="K22" s="618">
        <f>IFERROR(INDEX(tblPM06[Boy1 Enrolled],MATCH(tblPCET10637[GradeSection],  tblPM06[GradeSection],0),1),INDEX('PA-1'!$I$22:$I$58,MATCH(tblPCET10637[GradeSection],'PA-1'!$D$22:$D$58,0),1))</f>
        <v>27</v>
      </c>
      <c r="L22" s="618">
        <f>IFERROR(INDEX(tblPM06[Girl1 Enrolled],MATCH(tblPCET10637[GradeSection],  tblPM06[GradeSection],0),1),INDEX('PA-1'!$J$22:$J$58,MATCH(tblPCET10637[GradeSection],'PA-1'!$D$22:$D$58,0),1))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Enrolled],MATCH(tblPCET10637[GradeSection],  tblPM06[GradeSection],0),1),INDEX('PA-1'!$I$22:$I$58,MATCH(tblPCET10637[GradeSection],'PA-1'!$D$22:$D$58,0),1))</f>
        <v>28</v>
      </c>
      <c r="J23" s="618">
        <f>IFERROR(INDEX(tblPM06[Girl1 Enrolled],MATCH(tblPCET10637[GradeSection],  tblPM06[GradeSection],0),1),INDEX('PA-1'!$J$22:$J$58,MATCH(tblPCET10637[GradeSection],'PA-1'!$D$22:$D$58,0),1))</f>
        <v>31</v>
      </c>
      <c r="K23" s="618">
        <f>IFERROR(INDEX(tblPM06[Boy1 Enrolled],MATCH(tblPCET10637[GradeSection],  tblPM06[GradeSection],0),1),INDEX('PA-1'!$I$22:$I$58,MATCH(tblPCET10637[GradeSection],'PA-1'!$D$22:$D$58,0),1))</f>
        <v>28</v>
      </c>
      <c r="L23" s="618">
        <f>IFERROR(INDEX(tblPM06[Girl1 Enrolled],MATCH(tblPCET10637[GradeSection],  tblPM06[GradeSection],0),1),INDEX('PA-1'!$J$22:$J$58,MATCH(tblPCET10637[GradeSection],'PA-1'!$D$22:$D$58,0),1))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Enrolled],MATCH(tblPCET10637[GradeSection],  tblPM06[GradeSection],0),1),INDEX('PA-1'!$I$22:$I$58,MATCH(tblPCET10637[GradeSection],'PA-1'!$D$22:$D$58,0),1))</f>
        <v>35</v>
      </c>
      <c r="J24" s="618">
        <f>IFERROR(INDEX(tblPM06[Girl1 Enrolled],MATCH(tblPCET10637[GradeSection],  tblPM06[GradeSection],0),1),INDEX('PA-1'!$J$22:$J$58,MATCH(tblPCET10637[GradeSection],'PA-1'!$D$22:$D$58,0),1))</f>
        <v>47</v>
      </c>
      <c r="K24" s="618">
        <f>IFERROR(INDEX(tblPM06[Boy1 Enrolled],MATCH(tblPCET10637[GradeSection],  tblPM06[GradeSection],0),1),INDEX('PA-1'!$I$22:$I$58,MATCH(tblPCET10637[GradeSection],'PA-1'!$D$22:$D$58,0),1))</f>
        <v>35</v>
      </c>
      <c r="L24" s="618">
        <f>IFERROR(INDEX(tblPM06[Girl1 Enrolled],MATCH(tblPCET10637[GradeSection],  tblPM06[GradeSection],0),1),INDEX('PA-1'!$J$22:$J$58,MATCH(tblPCET10637[GradeSection],'PA-1'!$D$22:$D$58,0),1))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Enrolled],MATCH(tblPCET10637[GradeSection],  tblPM06[GradeSection],0),1),INDEX('PA-1'!$I$22:$I$58,MATCH(tblPCET10637[GradeSection],'PA-1'!$D$22:$D$58,0),1))</f>
        <v>43</v>
      </c>
      <c r="J25" s="618">
        <f>IFERROR(INDEX(tblPM06[Girl1 Enrolled],MATCH(tblPCET10637[GradeSection],  tblPM06[GradeSection],0),1),INDEX('PA-1'!$J$22:$J$58,MATCH(tblPCET10637[GradeSection],'PA-1'!$D$22:$D$58,0),1))</f>
        <v>39</v>
      </c>
      <c r="K25" s="618">
        <f>IFERROR(INDEX(tblPM06[Boy1 Enrolled],MATCH(tblPCET10637[GradeSection],  tblPM06[GradeSection],0),1),INDEX('PA-1'!$I$22:$I$58,MATCH(tblPCET10637[GradeSection],'PA-1'!$D$22:$D$58,0),1))</f>
        <v>43</v>
      </c>
      <c r="L25" s="618">
        <f>IFERROR(INDEX(tblPM06[Girl1 Enrolled],MATCH(tblPCET10637[GradeSection],  tblPM06[GradeSection],0),1),INDEX('PA-1'!$J$22:$J$58,MATCH(tblPCET10637[GradeSection],'PA-1'!$D$22:$D$58,0),1))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Enrolled],MATCH(tblPCET10637[GradeSection],  tblPM06[GradeSection],0),1),INDEX('PA-1'!$I$22:$I$58,MATCH(tblPCET10637[GradeSection],'PA-1'!$D$22:$D$58,0),1))</f>
        <v>33</v>
      </c>
      <c r="J26" s="618">
        <f>IFERROR(INDEX(tblPM06[Girl1 Enrolled],MATCH(tblPCET10637[GradeSection],  tblPM06[GradeSection],0),1),INDEX('PA-1'!$J$22:$J$58,MATCH(tblPCET10637[GradeSection],'PA-1'!$D$22:$D$58,0),1))</f>
        <v>37</v>
      </c>
      <c r="K26" s="618">
        <f>IFERROR(INDEX(tblPM06[Boy1 Enrolled],MATCH(tblPCET10637[GradeSection],  tblPM06[GradeSection],0),1),INDEX('PA-1'!$I$22:$I$58,MATCH(tblPCET10637[GradeSection],'PA-1'!$D$22:$D$58,0),1))</f>
        <v>33</v>
      </c>
      <c r="L26" s="618">
        <f>IFERROR(INDEX(tblPM06[Girl1 Enrolled],MATCH(tblPCET10637[GradeSection],  tblPM06[GradeSection],0),1),INDEX('PA-1'!$J$22:$J$58,MATCH(tblPCET10637[GradeSection],'PA-1'!$D$22:$D$58,0),1))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Enrolled],MATCH(tblPCET10637[GradeSection],  tblPM06[GradeSection],0),1),INDEX('PA-1'!$I$22:$I$58,MATCH(tblPCET10637[GradeSection],'PA-1'!$D$22:$D$58,0),1))</f>
        <v>32</v>
      </c>
      <c r="J27" s="618">
        <f>IFERROR(INDEX(tblPM06[Girl1 Enrolled],MATCH(tblPCET10637[GradeSection],  tblPM06[GradeSection],0),1),INDEX('PA-1'!$J$22:$J$58,MATCH(tblPCET10637[GradeSection],'PA-1'!$D$22:$D$58,0),1))</f>
        <v>35</v>
      </c>
      <c r="K27" s="618">
        <f>IFERROR(INDEX(tblPM06[Boy1 Enrolled],MATCH(tblPCET10637[GradeSection],  tblPM06[GradeSection],0),1),INDEX('PA-1'!$I$22:$I$58,MATCH(tblPCET10637[GradeSection],'PA-1'!$D$22:$D$58,0),1))</f>
        <v>32</v>
      </c>
      <c r="L27" s="618">
        <f>IFERROR(INDEX(tblPM06[Girl1 Enrolled],MATCH(tblPCET10637[GradeSection],  tblPM06[GradeSection],0),1),INDEX('PA-1'!$J$22:$J$58,MATCH(tblPCET10637[GradeSection],'PA-1'!$D$22:$D$58,0),1))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131" priority="5" stopIfTrue="1">
      <formula>IF(AND(NOT($D18=""),COUNTIF(GradeSection,$D18)&gt;1),TRUE,FALSE)</formula>
    </cfRule>
  </conditionalFormatting>
  <conditionalFormatting sqref="S18:T27">
    <cfRule type="expression" dxfId="130" priority="4" stopIfTrue="1">
      <formula>IF(AND($F18&lt;&gt;"03",$F18&lt;&gt;"04",$F18&lt;&gt;"05",$F18&lt;&gt;""),TRUE,FALSE)</formula>
    </cfRule>
  </conditionalFormatting>
  <conditionalFormatting sqref="U18:V27">
    <cfRule type="expression" dxfId="129" priority="3" stopIfTrue="1">
      <formula>IF($F18="03",TRUE,FALSE)</formula>
    </cfRule>
  </conditionalFormatting>
  <conditionalFormatting sqref="W18:Z27">
    <cfRule type="expression" dxfId="128"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33:XFD1048576 A30:AB32 AD30:XFD32 A17:XFD29">
    <cfRule type="expression" dxfId="127" priority="6">
      <formula>IF(CELL("protect",A1)=0,TRUE,FALSE)</formula>
    </cfRule>
  </conditionalFormatting>
  <conditionalFormatting sqref="I16:J16 I14:J14 I15">
    <cfRule type="expression" dxfId="126"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4305"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4305" r:id="rId4" name="cmdPCET1_Jun"/>
      </mc:Fallback>
    </mc:AlternateContent>
    <mc:AlternateContent xmlns:mc="http://schemas.openxmlformats.org/markup-compatibility/2006">
      <mc:Choice Requires="x14">
        <control shapeId="354306"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4306" r:id="rId6" name="cbo311JunFormSignPost"/>
      </mc:Fallback>
    </mc:AlternateContent>
    <mc:AlternateContent xmlns:mc="http://schemas.openxmlformats.org/markup-compatibility/2006">
      <mc:Choice Requires="x14">
        <control shapeId="354307"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4307" r:id="rId8" name="cmdPCET1_Jun_ClearForm"/>
      </mc:Fallback>
    </mc:AlternateContent>
  </controls>
  <tableParts count="1">
    <tablePart r:id="rId10"/>
  </tablePart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6653</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3"/>
  <dimension ref="A1:M121"/>
  <sheetViews>
    <sheetView showGridLines="0" showRowColHeaders="0" topLeftCell="A98"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6653</v>
      </c>
      <c r="D1" s="327" t="s">
        <v>6103</v>
      </c>
      <c r="E1" s="327" t="s">
        <v>6462</v>
      </c>
      <c r="F1" s="327" t="s">
        <v>6639</v>
      </c>
      <c r="G1" s="1" t="s">
        <v>6322</v>
      </c>
      <c r="H1" s="187" t="s">
        <v>6323</v>
      </c>
    </row>
    <row r="2" spans="1:13" x14ac:dyDescent="0.25">
      <c r="A2">
        <v>1</v>
      </c>
      <c r="B2" s="171" t="e">
        <f t="shared" ref="B2:B33" si="0">PCET1_11_ID &amp; A2</f>
        <v>#REF!</v>
      </c>
      <c r="C2" s="171" t="e">
        <f t="shared" ref="C2:C33" si="1">PCET1_11_ID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PCET1_11_ID &amp; A34</f>
        <v>#REF!</v>
      </c>
      <c r="C34" s="171" t="e">
        <f t="shared" ref="C34:C65" si="3">PCET1_11_ID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PCET1_11_ID &amp; A66</f>
        <v>#REF!</v>
      </c>
      <c r="C66" s="171" t="e">
        <f t="shared" ref="C66:C97" si="5">PCET1_11_ID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PCET1_11_ID &amp; A98</f>
        <v>#REF!</v>
      </c>
      <c r="C98" s="171" t="e">
        <f t="shared" ref="C98:C121" si="7">PCET1_11_ID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PCET1_11_ID &amp; A111</f>
        <v>#REF!</v>
      </c>
      <c r="C106" s="171" t="e">
        <f t="shared" si="7"/>
        <v>#REF!</v>
      </c>
      <c r="D106" s="328" t="e">
        <f>#REF!</f>
        <v>#REF!</v>
      </c>
      <c r="E106" s="329" t="e">
        <f>#REF!</f>
        <v>#REF!</v>
      </c>
      <c r="F106" s="319" t="e">
        <f>#REF!</f>
        <v>#REF!</v>
      </c>
      <c r="G106" s="313" t="e">
        <f>#REF!</f>
        <v>#REF!</v>
      </c>
      <c r="H106" s="313" t="e">
        <f>#REF!</f>
        <v>#REF!</v>
      </c>
    </row>
    <row r="107" spans="1:8" x14ac:dyDescent="0.25">
      <c r="A107">
        <v>111</v>
      </c>
      <c r="B107" t="e">
        <f t="shared" ref="B107:B121" si="8">PCET1_11_ID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2"/>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6653</v>
      </c>
      <c r="B1" s="1" t="s">
        <v>4173</v>
      </c>
      <c r="C1" s="1" t="s">
        <v>4174</v>
      </c>
      <c r="D1" s="44" t="s">
        <v>4175</v>
      </c>
    </row>
    <row r="2" spans="1:6" ht="16.5" x14ac:dyDescent="0.25">
      <c r="A2" t="e">
        <f>PCET1_11_ID</f>
        <v>#REF!</v>
      </c>
      <c r="B2" s="45" t="e">
        <f>#REF!</f>
        <v>#REF!</v>
      </c>
      <c r="C2" s="46" t="e">
        <f>[0]!FormPost_311_Nov</f>
        <v>#REF!</v>
      </c>
      <c r="D2" s="92" t="e">
        <f>[0]!FormDate_311_Nov</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Enrolled],MATCH(tblPCET10638[GradeSection],  tblPM06[GradeSection],0),1),INDEX('PA-1'!$I$22:$I$58,MATCH(tblPCET10638[GradeSection],'PA-1'!$D$22:$D$58,0),1))</f>
        <v>#N/A</v>
      </c>
      <c r="J18" s="618" t="e">
        <f>IFERROR(INDEX(tblPM06[Girl1 Enrolled],MATCH(tblPCET10638[GradeSection],  tblPM06[GradeSection],0),1),INDEX('PA-1'!$J$22:$J$58,MATCH(tblPCET10638[GradeSection],'PA-1'!$D$22:$D$58,0),1))</f>
        <v>#N/A</v>
      </c>
      <c r="K18" s="618" t="e">
        <f>IFERROR(INDEX(tblPM06[Boy1 Enrolled],MATCH(tblPCET10638[GradeSection],  tblPM06[GradeSection],0),1),INDEX('PA-1'!$I$22:$I$58,MATCH(tblPCET10638[GradeSection],'PA-1'!$D$22:$D$58,0),1))</f>
        <v>#N/A</v>
      </c>
      <c r="L18" s="618" t="e">
        <f>IFERROR(INDEX(tblPM06[Girl1 Enrolled],MATCH(tblPCET10638[GradeSection],  tblPM06[GradeSection],0),1),INDEX('PA-1'!$J$22:$J$58,MATCH(tblPCET10638[GradeSection],'PA-1'!$D$22:$D$58,0),1))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Enrolled],MATCH(tblPCET10638[GradeSection],  tblPM06[GradeSection],0),1),INDEX('PA-1'!$I$22:$I$58,MATCH(tblPCET10638[GradeSection],'PA-1'!$D$22:$D$58,0),1))</f>
        <v>#N/A</v>
      </c>
      <c r="J20" s="618" t="e">
        <f>IFERROR(INDEX(tblPM06[Girl1 Enrolled],MATCH(tblPCET10638[GradeSection],  tblPM06[GradeSection],0),1),INDEX('PA-1'!$J$22:$J$58,MATCH(tblPCET10638[GradeSection],'PA-1'!$D$22:$D$58,0),1))</f>
        <v>#N/A</v>
      </c>
      <c r="K20" s="618" t="e">
        <f>IFERROR(INDEX(tblPM06[Boy1 Enrolled],MATCH(tblPCET10638[GradeSection],  tblPM06[GradeSection],0),1),INDEX('PA-1'!$I$22:$I$58,MATCH(tblPCET10638[GradeSection],'PA-1'!$D$22:$D$58,0),1))</f>
        <v>#N/A</v>
      </c>
      <c r="L20" s="618" t="e">
        <f>IFERROR(INDEX(tblPM06[Girl1 Enrolled],MATCH(tblPCET10638[GradeSection],  tblPM06[GradeSection],0),1),INDEX('PA-1'!$J$22:$J$58,MATCH(tblPCET10638[GradeSection],'PA-1'!$D$22:$D$58,0),1))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Enrolled],MATCH(tblPCET10638[GradeSection],  tblPM06[GradeSection],0),1),INDEX('PA-1'!$I$22:$I$58,MATCH(tblPCET10638[GradeSection],'PA-1'!$D$22:$D$58,0),1))</f>
        <v>30</v>
      </c>
      <c r="J21" s="618">
        <f>IFERROR(INDEX(tblPM06[Girl1 Enrolled],MATCH(tblPCET10638[GradeSection],  tblPM06[GradeSection],0),1),INDEX('PA-1'!$J$22:$J$58,MATCH(tblPCET10638[GradeSection],'PA-1'!$D$22:$D$58,0),1))</f>
        <v>35</v>
      </c>
      <c r="K21" s="618">
        <f>IFERROR(INDEX(tblPM06[Boy1 Enrolled],MATCH(tblPCET10638[GradeSection],  tblPM06[GradeSection],0),1),INDEX('PA-1'!$I$22:$I$58,MATCH(tblPCET10638[GradeSection],'PA-1'!$D$22:$D$58,0),1))</f>
        <v>30</v>
      </c>
      <c r="L21" s="618">
        <f>IFERROR(INDEX(tblPM06[Girl1 Enrolled],MATCH(tblPCET10638[GradeSection],  tblPM06[GradeSection],0),1),INDEX('PA-1'!$J$22:$J$58,MATCH(tblPCET10638[GradeSection],'PA-1'!$D$22:$D$58,0),1))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Enrolled],MATCH(tblPCET10638[GradeSection],  tblPM06[GradeSection],0),1),INDEX('PA-1'!$I$22:$I$58,MATCH(tblPCET10638[GradeSection],'PA-1'!$D$22:$D$58,0),1))</f>
        <v>27</v>
      </c>
      <c r="J22" s="618">
        <f>IFERROR(INDEX(tblPM06[Girl1 Enrolled],MATCH(tblPCET10638[GradeSection],  tblPM06[GradeSection],0),1),INDEX('PA-1'!$J$22:$J$58,MATCH(tblPCET10638[GradeSection],'PA-1'!$D$22:$D$58,0),1))</f>
        <v>36</v>
      </c>
      <c r="K22" s="618">
        <f>IFERROR(INDEX(tblPM06[Boy1 Enrolled],MATCH(tblPCET10638[GradeSection],  tblPM06[GradeSection],0),1),INDEX('PA-1'!$I$22:$I$58,MATCH(tblPCET10638[GradeSection],'PA-1'!$D$22:$D$58,0),1))</f>
        <v>27</v>
      </c>
      <c r="L22" s="618">
        <f>IFERROR(INDEX(tblPM06[Girl1 Enrolled],MATCH(tblPCET10638[GradeSection],  tblPM06[GradeSection],0),1),INDEX('PA-1'!$J$22:$J$58,MATCH(tblPCET10638[GradeSection],'PA-1'!$D$22:$D$58,0),1))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Enrolled],MATCH(tblPCET10638[GradeSection],  tblPM06[GradeSection],0),1),INDEX('PA-1'!$I$22:$I$58,MATCH(tblPCET10638[GradeSection],'PA-1'!$D$22:$D$58,0),1))</f>
        <v>28</v>
      </c>
      <c r="J23" s="618">
        <f>IFERROR(INDEX(tblPM06[Girl1 Enrolled],MATCH(tblPCET10638[GradeSection],  tblPM06[GradeSection],0),1),INDEX('PA-1'!$J$22:$J$58,MATCH(tblPCET10638[GradeSection],'PA-1'!$D$22:$D$58,0),1))</f>
        <v>31</v>
      </c>
      <c r="K23" s="618">
        <f>IFERROR(INDEX(tblPM06[Boy1 Enrolled],MATCH(tblPCET10638[GradeSection],  tblPM06[GradeSection],0),1),INDEX('PA-1'!$I$22:$I$58,MATCH(tblPCET10638[GradeSection],'PA-1'!$D$22:$D$58,0),1))</f>
        <v>28</v>
      </c>
      <c r="L23" s="618">
        <f>IFERROR(INDEX(tblPM06[Girl1 Enrolled],MATCH(tblPCET10638[GradeSection],  tblPM06[GradeSection],0),1),INDEX('PA-1'!$J$22:$J$58,MATCH(tblPCET10638[GradeSection],'PA-1'!$D$22:$D$58,0),1))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Enrolled],MATCH(tblPCET10638[GradeSection],  tblPM06[GradeSection],0),1),INDEX('PA-1'!$I$22:$I$58,MATCH(tblPCET10638[GradeSection],'PA-1'!$D$22:$D$58,0),1))</f>
        <v>35</v>
      </c>
      <c r="J24" s="618">
        <f>IFERROR(INDEX(tblPM06[Girl1 Enrolled],MATCH(tblPCET10638[GradeSection],  tblPM06[GradeSection],0),1),INDEX('PA-1'!$J$22:$J$58,MATCH(tblPCET10638[GradeSection],'PA-1'!$D$22:$D$58,0),1))</f>
        <v>47</v>
      </c>
      <c r="K24" s="618">
        <f>IFERROR(INDEX(tblPM06[Boy1 Enrolled],MATCH(tblPCET10638[GradeSection],  tblPM06[GradeSection],0),1),INDEX('PA-1'!$I$22:$I$58,MATCH(tblPCET10638[GradeSection],'PA-1'!$D$22:$D$58,0),1))</f>
        <v>35</v>
      </c>
      <c r="L24" s="618">
        <f>IFERROR(INDEX(tblPM06[Girl1 Enrolled],MATCH(tblPCET10638[GradeSection],  tblPM06[GradeSection],0),1),INDEX('PA-1'!$J$22:$J$58,MATCH(tblPCET10638[GradeSection],'PA-1'!$D$22:$D$58,0),1))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Enrolled],MATCH(tblPCET10638[GradeSection],  tblPM06[GradeSection],0),1),INDEX('PA-1'!$I$22:$I$58,MATCH(tblPCET10638[GradeSection],'PA-1'!$D$22:$D$58,0),1))</f>
        <v>43</v>
      </c>
      <c r="J25" s="618">
        <f>IFERROR(INDEX(tblPM06[Girl1 Enrolled],MATCH(tblPCET10638[GradeSection],  tblPM06[GradeSection],0),1),INDEX('PA-1'!$J$22:$J$58,MATCH(tblPCET10638[GradeSection],'PA-1'!$D$22:$D$58,0),1))</f>
        <v>39</v>
      </c>
      <c r="K25" s="618">
        <f>IFERROR(INDEX(tblPM06[Boy1 Enrolled],MATCH(tblPCET10638[GradeSection],  tblPM06[GradeSection],0),1),INDEX('PA-1'!$I$22:$I$58,MATCH(tblPCET10638[GradeSection],'PA-1'!$D$22:$D$58,0),1))</f>
        <v>43</v>
      </c>
      <c r="L25" s="618">
        <f>IFERROR(INDEX(tblPM06[Girl1 Enrolled],MATCH(tblPCET10638[GradeSection],  tblPM06[GradeSection],0),1),INDEX('PA-1'!$J$22:$J$58,MATCH(tblPCET10638[GradeSection],'PA-1'!$D$22:$D$58,0),1))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Enrolled],MATCH(tblPCET10638[GradeSection],  tblPM06[GradeSection],0),1),INDEX('PA-1'!$I$22:$I$58,MATCH(tblPCET10638[GradeSection],'PA-1'!$D$22:$D$58,0),1))</f>
        <v>33</v>
      </c>
      <c r="J26" s="618">
        <f>IFERROR(INDEX(tblPM06[Girl1 Enrolled],MATCH(tblPCET10638[GradeSection],  tblPM06[GradeSection],0),1),INDEX('PA-1'!$J$22:$J$58,MATCH(tblPCET10638[GradeSection],'PA-1'!$D$22:$D$58,0),1))</f>
        <v>37</v>
      </c>
      <c r="K26" s="618">
        <f>IFERROR(INDEX(tblPM06[Boy1 Enrolled],MATCH(tblPCET10638[GradeSection],  tblPM06[GradeSection],0),1),INDEX('PA-1'!$I$22:$I$58,MATCH(tblPCET10638[GradeSection],'PA-1'!$D$22:$D$58,0),1))</f>
        <v>33</v>
      </c>
      <c r="L26" s="618">
        <f>IFERROR(INDEX(tblPM06[Girl1 Enrolled],MATCH(tblPCET10638[GradeSection],  tblPM06[GradeSection],0),1),INDEX('PA-1'!$J$22:$J$58,MATCH(tblPCET10638[GradeSection],'PA-1'!$D$22:$D$58,0),1))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Enrolled],MATCH(tblPCET10638[GradeSection],  tblPM06[GradeSection],0),1),INDEX('PA-1'!$I$22:$I$58,MATCH(tblPCET10638[GradeSection],'PA-1'!$D$22:$D$58,0),1))</f>
        <v>32</v>
      </c>
      <c r="J27" s="618">
        <f>IFERROR(INDEX(tblPM06[Girl1 Enrolled],MATCH(tblPCET10638[GradeSection],  tblPM06[GradeSection],0),1),INDEX('PA-1'!$J$22:$J$58,MATCH(tblPCET10638[GradeSection],'PA-1'!$D$22:$D$58,0),1))</f>
        <v>35</v>
      </c>
      <c r="K27" s="618">
        <f>IFERROR(INDEX(tblPM06[Boy1 Enrolled],MATCH(tblPCET10638[GradeSection],  tblPM06[GradeSection],0),1),INDEX('PA-1'!$I$22:$I$58,MATCH(tblPCET10638[GradeSection],'PA-1'!$D$22:$D$58,0),1))</f>
        <v>32</v>
      </c>
      <c r="L27" s="618">
        <f>IFERROR(INDEX(tblPM06[Girl1 Enrolled],MATCH(tblPCET10638[GradeSection],  tblPM06[GradeSection],0),1),INDEX('PA-1'!$J$22:$J$58,MATCH(tblPCET10638[GradeSection],'PA-1'!$D$22:$D$58,0),1))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98" priority="5" stopIfTrue="1">
      <formula>IF(AND(NOT($D18=""),COUNTIF(GradeSection,$D18)&gt;1),TRUE,FALSE)</formula>
    </cfRule>
  </conditionalFormatting>
  <conditionalFormatting sqref="S18:T27">
    <cfRule type="expression" dxfId="97" priority="4" stopIfTrue="1">
      <formula>IF(AND($F18&lt;&gt;"03",$F18&lt;&gt;"04",$F18&lt;&gt;"05",$F18&lt;&gt;""),TRUE,FALSE)</formula>
    </cfRule>
  </conditionalFormatting>
  <conditionalFormatting sqref="U18:V27">
    <cfRule type="expression" dxfId="96" priority="3" stopIfTrue="1">
      <formula>IF($F18="03",TRUE,FALSE)</formula>
    </cfRule>
  </conditionalFormatting>
  <conditionalFormatting sqref="W18:Z27">
    <cfRule type="expression" dxfId="95"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33:XFD1048576 A30:AB32 AD30:XFD32 A17:XFD29">
    <cfRule type="expression" dxfId="94" priority="6">
      <formula>IF(CELL("protect",A1)=0,TRUE,FALSE)</formula>
    </cfRule>
  </conditionalFormatting>
  <conditionalFormatting sqref="I16:J16 I14:J14 I15">
    <cfRule type="expression" dxfId="93"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5329"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5329" r:id="rId4" name="cmdPCET1_Jun"/>
      </mc:Fallback>
    </mc:AlternateContent>
    <mc:AlternateContent xmlns:mc="http://schemas.openxmlformats.org/markup-compatibility/2006">
      <mc:Choice Requires="x14">
        <control shapeId="355330"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5330" r:id="rId6" name="cbo311JunFormSignPost"/>
      </mc:Fallback>
    </mc:AlternateContent>
    <mc:AlternateContent xmlns:mc="http://schemas.openxmlformats.org/markup-compatibility/2006">
      <mc:Choice Requires="x14">
        <control shapeId="355331"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5331" r:id="rId8" name="cmdPCET1_Jun_ClearForm"/>
      </mc:Fallback>
    </mc:AlternateContent>
  </controls>
  <tableParts count="1">
    <tablePart r:id="rId10"/>
  </tablePart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5"/>
  <dimension ref="A1:F5"/>
  <sheetViews>
    <sheetView showGridLines="0" showRowColHeaders="0" workbookViewId="0">
      <selection activeCell="D25" sqref="D25"/>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6652</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5"/>
  <dimension ref="A1:M121"/>
  <sheetViews>
    <sheetView showGridLines="0" showRowColHeaders="0" topLeftCell="A93" workbookViewId="0">
      <selection activeCell="D25" sqref="D25"/>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6652</v>
      </c>
      <c r="D1" s="327" t="s">
        <v>6103</v>
      </c>
      <c r="E1" s="327" t="s">
        <v>6462</v>
      </c>
      <c r="F1" s="327" t="s">
        <v>6639</v>
      </c>
      <c r="G1" s="1" t="s">
        <v>6322</v>
      </c>
      <c r="H1" s="187" t="s">
        <v>6323</v>
      </c>
    </row>
    <row r="2" spans="1:13" x14ac:dyDescent="0.25">
      <c r="A2">
        <v>1</v>
      </c>
      <c r="B2" s="171" t="e">
        <f t="shared" ref="B2:B33" si="0">PCET1_12_ID &amp; A2</f>
        <v>#REF!</v>
      </c>
      <c r="C2" s="171" t="e">
        <f t="shared" ref="C2:C33" si="1">PCET1_12_ID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PCET1_12_ID &amp; A34</f>
        <v>#REF!</v>
      </c>
      <c r="C34" s="171" t="e">
        <f t="shared" ref="C34:C65" si="3">PCET1_12_ID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PCET1_12_ID &amp; A66</f>
        <v>#REF!</v>
      </c>
      <c r="C66" s="171" t="e">
        <f t="shared" ref="C66:C97" si="5">PCET1_12_ID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PCET1_12_ID &amp; A98</f>
        <v>#REF!</v>
      </c>
      <c r="C98" s="171" t="e">
        <f t="shared" ref="C98:C121" si="7">PCET1_12_ID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PCET1_12_ID &amp; A112</f>
        <v>#REF!</v>
      </c>
      <c r="C106" s="171" t="e">
        <f t="shared" si="7"/>
        <v>#REF!</v>
      </c>
      <c r="D106" s="328" t="e">
        <f>#REF!</f>
        <v>#REF!</v>
      </c>
      <c r="E106" s="329" t="e">
        <f>#REF!</f>
        <v>#REF!</v>
      </c>
      <c r="F106" s="319" t="e">
        <f>#REF!</f>
        <v>#REF!</v>
      </c>
      <c r="G106" s="313" t="e">
        <f>#REF!</f>
        <v>#REF!</v>
      </c>
      <c r="H106" s="313" t="e">
        <f>#REF!</f>
        <v>#REF!</v>
      </c>
    </row>
    <row r="107" spans="1:8" x14ac:dyDescent="0.25">
      <c r="A107">
        <v>112</v>
      </c>
      <c r="B107" t="e">
        <f t="shared" ref="B107:B121" si="8">PCET1_12_ID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6"/>
  <dimension ref="A1:F5"/>
  <sheetViews>
    <sheetView showGridLines="0" showRowColHeaders="0" workbookViewId="0">
      <selection activeCell="D25" sqref="D25"/>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6652</v>
      </c>
      <c r="B1" s="1" t="s">
        <v>4173</v>
      </c>
      <c r="C1" s="1" t="s">
        <v>4174</v>
      </c>
      <c r="D1" s="44" t="s">
        <v>4175</v>
      </c>
    </row>
    <row r="2" spans="1:6" ht="16.5" x14ac:dyDescent="0.25">
      <c r="A2" t="e">
        <f>PCET1_12_ID</f>
        <v>#REF!</v>
      </c>
      <c r="B2" s="45" t="e">
        <f>#REF!</f>
        <v>#REF!</v>
      </c>
      <c r="C2" s="46" t="e">
        <f>[0]!FormPost_311_Dec</f>
        <v>#REF!</v>
      </c>
      <c r="D2" s="92" t="e">
        <f>[0]!FormDate_311_Dec</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Enrolled],MATCH(tblPCET10639[GradeSection],  tblPM06[GradeSection],0),1),INDEX('PA-1'!$I$22:$I$58,MATCH(tblPCET10639[GradeSection],'PA-1'!$D$22:$D$58,0),1))</f>
        <v>#N/A</v>
      </c>
      <c r="J18" s="618" t="e">
        <f>IFERROR(INDEX(tblPM06[Girl1 Enrolled],MATCH(tblPCET10639[GradeSection],  tblPM06[GradeSection],0),1),INDEX('PA-1'!$J$22:$J$58,MATCH(tblPCET10639[GradeSection],'PA-1'!$D$22:$D$58,0),1))</f>
        <v>#N/A</v>
      </c>
      <c r="K18" s="618" t="e">
        <f>IFERROR(INDEX(tblPM06[Boy1 Enrolled],MATCH(tblPCET10639[GradeSection],  tblPM06[GradeSection],0),1),INDEX('PA-1'!$I$22:$I$58,MATCH(tblPCET10639[GradeSection],'PA-1'!$D$22:$D$58,0),1))</f>
        <v>#N/A</v>
      </c>
      <c r="L18" s="618" t="e">
        <f>IFERROR(INDEX(tblPM06[Girl1 Enrolled],MATCH(tblPCET10639[GradeSection],  tblPM06[GradeSection],0),1),INDEX('PA-1'!$J$22:$J$58,MATCH(tblPCET10639[GradeSection],'PA-1'!$D$22:$D$58,0),1))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Enrolled],MATCH(tblPCET10639[GradeSection],  tblPM06[GradeSection],0),1),INDEX('PA-1'!$I$22:$I$58,MATCH(tblPCET10639[GradeSection],'PA-1'!$D$22:$D$58,0),1))</f>
        <v>#N/A</v>
      </c>
      <c r="J20" s="618" t="e">
        <f>IFERROR(INDEX(tblPM06[Girl1 Enrolled],MATCH(tblPCET10639[GradeSection],  tblPM06[GradeSection],0),1),INDEX('PA-1'!$J$22:$J$58,MATCH(tblPCET10639[GradeSection],'PA-1'!$D$22:$D$58,0),1))</f>
        <v>#N/A</v>
      </c>
      <c r="K20" s="618" t="e">
        <f>IFERROR(INDEX(tblPM06[Boy1 Enrolled],MATCH(tblPCET10639[GradeSection],  tblPM06[GradeSection],0),1),INDEX('PA-1'!$I$22:$I$58,MATCH(tblPCET10639[GradeSection],'PA-1'!$D$22:$D$58,0),1))</f>
        <v>#N/A</v>
      </c>
      <c r="L20" s="618" t="e">
        <f>IFERROR(INDEX(tblPM06[Girl1 Enrolled],MATCH(tblPCET10639[GradeSection],  tblPM06[GradeSection],0),1),INDEX('PA-1'!$J$22:$J$58,MATCH(tblPCET10639[GradeSection],'PA-1'!$D$22:$D$58,0),1))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Enrolled],MATCH(tblPCET10639[GradeSection],  tblPM06[GradeSection],0),1),INDEX('PA-1'!$I$22:$I$58,MATCH(tblPCET10639[GradeSection],'PA-1'!$D$22:$D$58,0),1))</f>
        <v>30</v>
      </c>
      <c r="J21" s="618">
        <f>IFERROR(INDEX(tblPM06[Girl1 Enrolled],MATCH(tblPCET10639[GradeSection],  tblPM06[GradeSection],0),1),INDEX('PA-1'!$J$22:$J$58,MATCH(tblPCET10639[GradeSection],'PA-1'!$D$22:$D$58,0),1))</f>
        <v>35</v>
      </c>
      <c r="K21" s="618">
        <f>IFERROR(INDEX(tblPM06[Boy1 Enrolled],MATCH(tblPCET10639[GradeSection],  tblPM06[GradeSection],0),1),INDEX('PA-1'!$I$22:$I$58,MATCH(tblPCET10639[GradeSection],'PA-1'!$D$22:$D$58,0),1))</f>
        <v>30</v>
      </c>
      <c r="L21" s="618">
        <f>IFERROR(INDEX(tblPM06[Girl1 Enrolled],MATCH(tblPCET10639[GradeSection],  tblPM06[GradeSection],0),1),INDEX('PA-1'!$J$22:$J$58,MATCH(tblPCET10639[GradeSection],'PA-1'!$D$22:$D$58,0),1))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Enrolled],MATCH(tblPCET10639[GradeSection],  tblPM06[GradeSection],0),1),INDEX('PA-1'!$I$22:$I$58,MATCH(tblPCET10639[GradeSection],'PA-1'!$D$22:$D$58,0),1))</f>
        <v>27</v>
      </c>
      <c r="J22" s="618">
        <f>IFERROR(INDEX(tblPM06[Girl1 Enrolled],MATCH(tblPCET10639[GradeSection],  tblPM06[GradeSection],0),1),INDEX('PA-1'!$J$22:$J$58,MATCH(tblPCET10639[GradeSection],'PA-1'!$D$22:$D$58,0),1))</f>
        <v>36</v>
      </c>
      <c r="K22" s="618">
        <f>IFERROR(INDEX(tblPM06[Boy1 Enrolled],MATCH(tblPCET10639[GradeSection],  tblPM06[GradeSection],0),1),INDEX('PA-1'!$I$22:$I$58,MATCH(tblPCET10639[GradeSection],'PA-1'!$D$22:$D$58,0),1))</f>
        <v>27</v>
      </c>
      <c r="L22" s="618">
        <f>IFERROR(INDEX(tblPM06[Girl1 Enrolled],MATCH(tblPCET10639[GradeSection],  tblPM06[GradeSection],0),1),INDEX('PA-1'!$J$22:$J$58,MATCH(tblPCET10639[GradeSection],'PA-1'!$D$22:$D$58,0),1))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Enrolled],MATCH(tblPCET10639[GradeSection],  tblPM06[GradeSection],0),1),INDEX('PA-1'!$I$22:$I$58,MATCH(tblPCET10639[GradeSection],'PA-1'!$D$22:$D$58,0),1))</f>
        <v>28</v>
      </c>
      <c r="J23" s="618">
        <f>IFERROR(INDEX(tblPM06[Girl1 Enrolled],MATCH(tblPCET10639[GradeSection],  tblPM06[GradeSection],0),1),INDEX('PA-1'!$J$22:$J$58,MATCH(tblPCET10639[GradeSection],'PA-1'!$D$22:$D$58,0),1))</f>
        <v>31</v>
      </c>
      <c r="K23" s="618">
        <f>IFERROR(INDEX(tblPM06[Boy1 Enrolled],MATCH(tblPCET10639[GradeSection],  tblPM06[GradeSection],0),1),INDEX('PA-1'!$I$22:$I$58,MATCH(tblPCET10639[GradeSection],'PA-1'!$D$22:$D$58,0),1))</f>
        <v>28</v>
      </c>
      <c r="L23" s="618">
        <f>IFERROR(INDEX(tblPM06[Girl1 Enrolled],MATCH(tblPCET10639[GradeSection],  tblPM06[GradeSection],0),1),INDEX('PA-1'!$J$22:$J$58,MATCH(tblPCET10639[GradeSection],'PA-1'!$D$22:$D$58,0),1))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Enrolled],MATCH(tblPCET10639[GradeSection],  tblPM06[GradeSection],0),1),INDEX('PA-1'!$I$22:$I$58,MATCH(tblPCET10639[GradeSection],'PA-1'!$D$22:$D$58,0),1))</f>
        <v>35</v>
      </c>
      <c r="J24" s="618">
        <f>IFERROR(INDEX(tblPM06[Girl1 Enrolled],MATCH(tblPCET10639[GradeSection],  tblPM06[GradeSection],0),1),INDEX('PA-1'!$J$22:$J$58,MATCH(tblPCET10639[GradeSection],'PA-1'!$D$22:$D$58,0),1))</f>
        <v>47</v>
      </c>
      <c r="K24" s="618">
        <f>IFERROR(INDEX(tblPM06[Boy1 Enrolled],MATCH(tblPCET10639[GradeSection],  tblPM06[GradeSection],0),1),INDEX('PA-1'!$I$22:$I$58,MATCH(tblPCET10639[GradeSection],'PA-1'!$D$22:$D$58,0),1))</f>
        <v>35</v>
      </c>
      <c r="L24" s="618">
        <f>IFERROR(INDEX(tblPM06[Girl1 Enrolled],MATCH(tblPCET10639[GradeSection],  tblPM06[GradeSection],0),1),INDEX('PA-1'!$J$22:$J$58,MATCH(tblPCET10639[GradeSection],'PA-1'!$D$22:$D$58,0),1))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Enrolled],MATCH(tblPCET10639[GradeSection],  tblPM06[GradeSection],0),1),INDEX('PA-1'!$I$22:$I$58,MATCH(tblPCET10639[GradeSection],'PA-1'!$D$22:$D$58,0),1))</f>
        <v>43</v>
      </c>
      <c r="J25" s="618">
        <f>IFERROR(INDEX(tblPM06[Girl1 Enrolled],MATCH(tblPCET10639[GradeSection],  tblPM06[GradeSection],0),1),INDEX('PA-1'!$J$22:$J$58,MATCH(tblPCET10639[GradeSection],'PA-1'!$D$22:$D$58,0),1))</f>
        <v>39</v>
      </c>
      <c r="K25" s="618">
        <f>IFERROR(INDEX(tblPM06[Boy1 Enrolled],MATCH(tblPCET10639[GradeSection],  tblPM06[GradeSection],0),1),INDEX('PA-1'!$I$22:$I$58,MATCH(tblPCET10639[GradeSection],'PA-1'!$D$22:$D$58,0),1))</f>
        <v>43</v>
      </c>
      <c r="L25" s="618">
        <f>IFERROR(INDEX(tblPM06[Girl1 Enrolled],MATCH(tblPCET10639[GradeSection],  tblPM06[GradeSection],0),1),INDEX('PA-1'!$J$22:$J$58,MATCH(tblPCET10639[GradeSection],'PA-1'!$D$22:$D$58,0),1))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Enrolled],MATCH(tblPCET10639[GradeSection],  tblPM06[GradeSection],0),1),INDEX('PA-1'!$I$22:$I$58,MATCH(tblPCET10639[GradeSection],'PA-1'!$D$22:$D$58,0),1))</f>
        <v>33</v>
      </c>
      <c r="J26" s="618">
        <f>IFERROR(INDEX(tblPM06[Girl1 Enrolled],MATCH(tblPCET10639[GradeSection],  tblPM06[GradeSection],0),1),INDEX('PA-1'!$J$22:$J$58,MATCH(tblPCET10639[GradeSection],'PA-1'!$D$22:$D$58,0),1))</f>
        <v>37</v>
      </c>
      <c r="K26" s="618">
        <f>IFERROR(INDEX(tblPM06[Boy1 Enrolled],MATCH(tblPCET10639[GradeSection],  tblPM06[GradeSection],0),1),INDEX('PA-1'!$I$22:$I$58,MATCH(tblPCET10639[GradeSection],'PA-1'!$D$22:$D$58,0),1))</f>
        <v>33</v>
      </c>
      <c r="L26" s="618">
        <f>IFERROR(INDEX(tblPM06[Girl1 Enrolled],MATCH(tblPCET10639[GradeSection],  tblPM06[GradeSection],0),1),INDEX('PA-1'!$J$22:$J$58,MATCH(tblPCET10639[GradeSection],'PA-1'!$D$22:$D$58,0),1))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Enrolled],MATCH(tblPCET10639[GradeSection],  tblPM06[GradeSection],0),1),INDEX('PA-1'!$I$22:$I$58,MATCH(tblPCET10639[GradeSection],'PA-1'!$D$22:$D$58,0),1))</f>
        <v>32</v>
      </c>
      <c r="J27" s="618">
        <f>IFERROR(INDEX(tblPM06[Girl1 Enrolled],MATCH(tblPCET10639[GradeSection],  tblPM06[GradeSection],0),1),INDEX('PA-1'!$J$22:$J$58,MATCH(tblPCET10639[GradeSection],'PA-1'!$D$22:$D$58,0),1))</f>
        <v>35</v>
      </c>
      <c r="K27" s="618">
        <f>IFERROR(INDEX(tblPM06[Boy1 Enrolled],MATCH(tblPCET10639[GradeSection],  tblPM06[GradeSection],0),1),INDEX('PA-1'!$I$22:$I$58,MATCH(tblPCET10639[GradeSection],'PA-1'!$D$22:$D$58,0),1))</f>
        <v>32</v>
      </c>
      <c r="L27" s="618">
        <f>IFERROR(INDEX(tblPM06[Girl1 Enrolled],MATCH(tblPCET10639[GradeSection],  tblPM06[GradeSection],0),1),INDEX('PA-1'!$J$22:$J$58,MATCH(tblPCET10639[GradeSection],'PA-1'!$D$22:$D$58,0),1))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65" priority="5" stopIfTrue="1">
      <formula>IF(AND(NOT($D18=""),COUNTIF(GradeSection,$D18)&gt;1),TRUE,FALSE)</formula>
    </cfRule>
  </conditionalFormatting>
  <conditionalFormatting sqref="S18:T27">
    <cfRule type="expression" dxfId="64" priority="4" stopIfTrue="1">
      <formula>IF(AND($F18&lt;&gt;"03",$F18&lt;&gt;"04",$F18&lt;&gt;"05",$F18&lt;&gt;""),TRUE,FALSE)</formula>
    </cfRule>
  </conditionalFormatting>
  <conditionalFormatting sqref="U18:V27">
    <cfRule type="expression" dxfId="63" priority="3" stopIfTrue="1">
      <formula>IF($F18="03",TRUE,FALSE)</formula>
    </cfRule>
  </conditionalFormatting>
  <conditionalFormatting sqref="W18:Z27">
    <cfRule type="expression" dxfId="62"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33:XFD1048576 A30:AB32 AD30:XFD32 A17:XFD29">
    <cfRule type="expression" dxfId="61" priority="6">
      <formula>IF(CELL("protect",A1)=0,TRUE,FALSE)</formula>
    </cfRule>
  </conditionalFormatting>
  <conditionalFormatting sqref="I16:J16 I14:J14 I15">
    <cfRule type="expression" dxfId="60"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6353"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6353" r:id="rId4" name="cmdPCET1_Jun"/>
      </mc:Fallback>
    </mc:AlternateContent>
    <mc:AlternateContent xmlns:mc="http://schemas.openxmlformats.org/markup-compatibility/2006">
      <mc:Choice Requires="x14">
        <control shapeId="356354"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6354" r:id="rId6" name="cbo311JunFormSignPost"/>
      </mc:Fallback>
    </mc:AlternateContent>
    <mc:AlternateContent xmlns:mc="http://schemas.openxmlformats.org/markup-compatibility/2006">
      <mc:Choice Requires="x14">
        <control shapeId="356355"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6355" r:id="rId8" name="cmdPCET1_Jun_ClearForm"/>
      </mc:Fallback>
    </mc:AlternateContent>
  </controls>
  <tableParts count="1">
    <tablePart r:id="rId10"/>
  </tablePart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7"/>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6651</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6"/>
  <dimension ref="A1:M121"/>
  <sheetViews>
    <sheetView showGridLines="0" showRowColHeaders="0"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6651</v>
      </c>
      <c r="D1" s="327" t="s">
        <v>6103</v>
      </c>
      <c r="E1" s="327" t="s">
        <v>6462</v>
      </c>
      <c r="F1" s="327" t="s">
        <v>6639</v>
      </c>
      <c r="G1" s="1" t="s">
        <v>6322</v>
      </c>
      <c r="H1" s="187" t="s">
        <v>6323</v>
      </c>
    </row>
    <row r="2" spans="1:13" x14ac:dyDescent="0.25">
      <c r="A2">
        <v>1</v>
      </c>
      <c r="B2" s="171" t="e">
        <f t="shared" ref="B2:B33" si="0">PCET1_01_ID &amp; A2</f>
        <v>#REF!</v>
      </c>
      <c r="C2" s="171" t="e">
        <f t="shared" ref="C2:C33" si="1">PCET1_01_ID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PCET1_01_ID &amp; A34</f>
        <v>#REF!</v>
      </c>
      <c r="C34" s="171" t="e">
        <f t="shared" ref="C34:C65" si="3">PCET1_01_ID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PCET1_01_ID &amp; A66</f>
        <v>#REF!</v>
      </c>
      <c r="C66" s="171" t="e">
        <f t="shared" ref="C66:C97" si="5">PCET1_01_ID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PCET1_01_ID &amp; A98</f>
        <v>#REF!</v>
      </c>
      <c r="C98" s="171" t="e">
        <f t="shared" ref="C98:C121" si="7">PCET1_01_ID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PCET1_01_ID &amp; A101</f>
        <v>#REF!</v>
      </c>
      <c r="C106" s="171" t="e">
        <f t="shared" si="7"/>
        <v>#REF!</v>
      </c>
      <c r="D106" s="328" t="e">
        <f>#REF!</f>
        <v>#REF!</v>
      </c>
      <c r="E106" s="329" t="e">
        <f>#REF!</f>
        <v>#REF!</v>
      </c>
      <c r="F106" s="319" t="e">
        <f>#REF!</f>
        <v>#REF!</v>
      </c>
      <c r="G106" s="313" t="e">
        <f>#REF!</f>
        <v>#REF!</v>
      </c>
      <c r="H106" s="313" t="e">
        <f>#REF!</f>
        <v>#REF!</v>
      </c>
    </row>
    <row r="107" spans="1:8" x14ac:dyDescent="0.25">
      <c r="A107">
        <v>101</v>
      </c>
      <c r="B107" t="e">
        <f t="shared" ref="B107:B121" si="8">PCET1_01_ID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8"/>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6651</v>
      </c>
      <c r="B1" s="1" t="s">
        <v>4173</v>
      </c>
      <c r="C1" s="1" t="s">
        <v>4174</v>
      </c>
      <c r="D1" s="44" t="s">
        <v>4175</v>
      </c>
    </row>
    <row r="2" spans="1:6" ht="16.5" x14ac:dyDescent="0.25">
      <c r="A2" t="e">
        <f>PCET1_01_ID</f>
        <v>#REF!</v>
      </c>
      <c r="B2" s="45" t="e">
        <f>#REF!</f>
        <v>#REF!</v>
      </c>
      <c r="C2" s="46" t="e">
        <f>[0]!FormPost_311_Jan</f>
        <v>#REF!</v>
      </c>
      <c r="D2" s="92" t="e">
        <f>[0]!FormDate_311_Jan</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rgb="FF00B050"/>
  </sheetPr>
  <dimension ref="A1:AO45"/>
  <sheetViews>
    <sheetView showGridLines="0" showRowColHeaders="0" zoomScale="90" zoomScaleNormal="90" workbookViewId="0"/>
  </sheetViews>
  <sheetFormatPr defaultColWidth="9.140625" defaultRowHeight="14.25" x14ac:dyDescent="0.3"/>
  <cols>
    <col min="1" max="1" width="4.28515625" style="176" customWidth="1"/>
    <col min="2" max="2" width="3.140625" style="176" customWidth="1"/>
    <col min="3" max="3" width="5.140625" style="176" customWidth="1"/>
    <col min="4" max="4" width="0.7109375" style="176" customWidth="1"/>
    <col min="5" max="5" width="13.5703125" style="176" customWidth="1"/>
    <col min="6" max="6" width="9.85546875" style="176" customWidth="1"/>
    <col min="7" max="7" width="13.140625" style="176" customWidth="1"/>
    <col min="8" max="8" width="13.7109375" style="176" customWidth="1"/>
    <col min="9" max="11" width="19.42578125" style="176" customWidth="1"/>
    <col min="12" max="12" width="15.7109375" style="176" customWidth="1"/>
    <col min="13" max="23" width="6.85546875" style="176" hidden="1" customWidth="1"/>
    <col min="24" max="24" width="9.28515625" style="176" hidden="1" customWidth="1"/>
    <col min="25" max="25" width="0" style="176" hidden="1" customWidth="1"/>
    <col min="26" max="26" width="9.140625" style="176" hidden="1" customWidth="1"/>
    <col min="27" max="27" width="2.42578125" style="176" customWidth="1"/>
    <col min="28" max="28" width="3.5703125" style="176" customWidth="1"/>
    <col min="29" max="29" width="32.42578125" style="176" customWidth="1"/>
    <col min="30" max="30" width="39" style="176" customWidth="1"/>
    <col min="31" max="16384" width="9.140625" style="176"/>
  </cols>
  <sheetData>
    <row r="1" spans="1:30" ht="8.25" customHeight="1" thickBot="1" x14ac:dyDescent="0.35">
      <c r="A1" s="190"/>
    </row>
    <row r="2" spans="1:30" ht="16.5" customHeight="1" x14ac:dyDescent="0.3">
      <c r="B2" s="178"/>
      <c r="C2" s="801" t="s">
        <v>2</v>
      </c>
      <c r="D2" s="801"/>
      <c r="E2" s="801"/>
      <c r="F2" s="801"/>
      <c r="G2" s="801"/>
      <c r="H2" s="801"/>
      <c r="I2" s="801"/>
      <c r="J2" s="801"/>
      <c r="K2" s="801"/>
      <c r="L2" s="801"/>
      <c r="M2" s="801"/>
      <c r="N2" s="801"/>
      <c r="O2" s="801"/>
      <c r="P2" s="801"/>
      <c r="Q2" s="801"/>
      <c r="R2" s="801"/>
      <c r="S2" s="801"/>
      <c r="T2" s="801"/>
      <c r="U2" s="801"/>
      <c r="V2" s="801"/>
      <c r="W2" s="801"/>
      <c r="X2" s="801"/>
      <c r="Y2" s="801"/>
      <c r="Z2" s="801"/>
      <c r="AA2" s="254"/>
    </row>
    <row r="3" spans="1:30" s="175" customFormat="1" ht="16.5" customHeight="1" x14ac:dyDescent="0.3">
      <c r="A3" s="308"/>
      <c r="B3" s="56"/>
      <c r="C3" s="787" t="s">
        <v>7063</v>
      </c>
      <c r="D3" s="787"/>
      <c r="E3" s="787"/>
      <c r="F3" s="787"/>
      <c r="G3" s="787"/>
      <c r="H3" s="787"/>
      <c r="I3" s="787"/>
      <c r="J3" s="787"/>
      <c r="K3" s="787"/>
      <c r="L3" s="787"/>
      <c r="M3" s="787"/>
      <c r="N3" s="787"/>
      <c r="O3" s="787"/>
      <c r="P3" s="787"/>
      <c r="Q3" s="787"/>
      <c r="R3" s="787"/>
      <c r="S3" s="787"/>
      <c r="T3" s="787"/>
      <c r="U3" s="787"/>
      <c r="V3" s="787"/>
      <c r="W3" s="787"/>
      <c r="X3" s="787"/>
      <c r="Y3" s="787"/>
      <c r="Z3" s="787"/>
      <c r="AA3" s="179"/>
    </row>
    <row r="4" spans="1:30" ht="15" customHeight="1" x14ac:dyDescent="0.3">
      <c r="B4" s="56"/>
      <c r="C4" s="787" t="s">
        <v>3</v>
      </c>
      <c r="D4" s="787"/>
      <c r="E4" s="787"/>
      <c r="F4" s="787"/>
      <c r="G4" s="787"/>
      <c r="H4" s="787"/>
      <c r="I4" s="787"/>
      <c r="J4" s="787"/>
      <c r="K4" s="787"/>
      <c r="L4" s="787"/>
      <c r="M4" s="787"/>
      <c r="N4" s="787"/>
      <c r="O4" s="787"/>
      <c r="P4" s="787"/>
      <c r="Q4" s="787"/>
      <c r="R4" s="787"/>
      <c r="S4" s="787"/>
      <c r="T4" s="787"/>
      <c r="U4" s="787"/>
      <c r="V4" s="787"/>
      <c r="W4" s="787"/>
      <c r="X4" s="787"/>
      <c r="Y4" s="787"/>
      <c r="Z4" s="787"/>
      <c r="AA4" s="179"/>
    </row>
    <row r="5" spans="1:30" ht="20.100000000000001" customHeight="1" x14ac:dyDescent="0.3">
      <c r="B5" s="56"/>
      <c r="C5" s="968" t="s">
        <v>6348</v>
      </c>
      <c r="D5" s="968"/>
      <c r="E5" s="968"/>
      <c r="F5" s="968"/>
      <c r="G5" s="968"/>
      <c r="H5" s="968"/>
      <c r="I5" s="968"/>
      <c r="J5" s="968"/>
      <c r="K5" s="968"/>
      <c r="L5" s="968"/>
      <c r="M5" s="968"/>
      <c r="N5" s="968"/>
      <c r="O5" s="968"/>
      <c r="P5" s="968"/>
      <c r="Q5" s="968"/>
      <c r="R5" s="968"/>
      <c r="S5" s="968"/>
      <c r="T5" s="968"/>
      <c r="U5" s="968"/>
      <c r="V5" s="968"/>
      <c r="W5" s="968"/>
      <c r="X5" s="968"/>
      <c r="Y5" s="968"/>
      <c r="Z5" s="968"/>
      <c r="AA5" s="179"/>
      <c r="AC5" s="831" t="s">
        <v>4169</v>
      </c>
      <c r="AD5" s="831"/>
    </row>
    <row r="6" spans="1:30" ht="15" customHeight="1" x14ac:dyDescent="0.35">
      <c r="B6" s="56"/>
      <c r="C6" s="175"/>
      <c r="D6" s="34"/>
      <c r="E6" s="4"/>
      <c r="F6" s="204"/>
      <c r="H6" s="202" t="s">
        <v>5</v>
      </c>
      <c r="I6" s="651" t="str">
        <f>AcademicYear_Name</f>
        <v>2013-2014</v>
      </c>
      <c r="K6" s="652" t="s">
        <v>5992</v>
      </c>
      <c r="L6" s="653" t="str">
        <f>INDEX(Month_List,MATCH($K$6,Month_Name,0),1)</f>
        <v>06</v>
      </c>
      <c r="M6" s="202"/>
      <c r="P6" s="642"/>
      <c r="Q6" s="175"/>
      <c r="S6" s="642"/>
      <c r="T6" s="642"/>
      <c r="V6" s="175"/>
      <c r="W6" s="175"/>
      <c r="X6" s="175"/>
      <c r="Y6" s="175"/>
      <c r="Z6" s="175"/>
      <c r="AA6" s="179"/>
      <c r="AC6" s="406" t="s">
        <v>4170</v>
      </c>
      <c r="AD6" s="494" t="str">
        <f>FormSignedName_31</f>
        <v>ငွေဝင်း</v>
      </c>
    </row>
    <row r="7" spans="1:30" ht="5.0999999999999996" customHeight="1" x14ac:dyDescent="0.35">
      <c r="B7" s="56"/>
      <c r="C7" s="175"/>
      <c r="D7" s="34"/>
      <c r="E7" s="4"/>
      <c r="F7" s="204"/>
      <c r="G7" s="206"/>
      <c r="H7" s="207"/>
      <c r="I7" s="207"/>
      <c r="J7" s="207"/>
      <c r="K7" s="207"/>
      <c r="L7" s="207"/>
      <c r="M7" s="208"/>
      <c r="N7" s="15"/>
      <c r="O7" s="175"/>
      <c r="P7" s="175"/>
      <c r="Q7" s="175"/>
      <c r="R7" s="175"/>
      <c r="S7" s="175"/>
      <c r="T7" s="175"/>
      <c r="U7" s="175"/>
      <c r="V7" s="175"/>
      <c r="W7" s="207"/>
      <c r="X7" s="208"/>
      <c r="Y7" s="15"/>
      <c r="Z7" s="175"/>
      <c r="AA7" s="179"/>
      <c r="AC7" s="406"/>
      <c r="AD7" s="511"/>
    </row>
    <row r="8" spans="1:30" ht="17.25" x14ac:dyDescent="0.3">
      <c r="B8" s="56"/>
      <c r="C8" s="175"/>
      <c r="D8" s="175"/>
      <c r="E8" s="175"/>
      <c r="F8" s="202" t="s">
        <v>4</v>
      </c>
      <c r="G8" s="638" t="str">
        <f>Township_Name_EN</f>
        <v>Paung</v>
      </c>
      <c r="K8" s="202" t="s">
        <v>6</v>
      </c>
      <c r="L8" s="117" t="str">
        <f>StateRegion_Name_EN</f>
        <v>Mon</v>
      </c>
      <c r="M8" s="208"/>
      <c r="N8" s="175"/>
      <c r="O8" s="175"/>
      <c r="P8" s="175"/>
      <c r="Q8" s="202"/>
      <c r="T8" s="208"/>
      <c r="U8" s="208"/>
      <c r="V8" s="208"/>
      <c r="W8" s="175"/>
      <c r="X8" s="175"/>
      <c r="Y8" s="175"/>
      <c r="Z8" s="175"/>
      <c r="AA8" s="179"/>
      <c r="AC8" s="406" t="s">
        <v>4171</v>
      </c>
      <c r="AD8" s="494">
        <v>7</v>
      </c>
    </row>
    <row r="9" spans="1:30" ht="16.5" customHeight="1" x14ac:dyDescent="0.3">
      <c r="B9" s="56"/>
      <c r="C9" s="175"/>
      <c r="D9" s="175"/>
      <c r="E9" s="175"/>
      <c r="F9" s="200" t="s">
        <v>8</v>
      </c>
      <c r="G9" s="623" t="str">
        <f>Township_Name_MM</f>
        <v>ပေါင်</v>
      </c>
      <c r="K9" s="200" t="s">
        <v>7</v>
      </c>
      <c r="L9" s="216" t="str">
        <f>StateRegion_Name_MM</f>
        <v>မွန်ပြည်နယ်</v>
      </c>
      <c r="M9" s="649"/>
      <c r="N9" s="175"/>
      <c r="O9" s="175"/>
      <c r="P9" s="175"/>
      <c r="Q9" s="200"/>
      <c r="T9" s="649"/>
      <c r="U9" s="649"/>
      <c r="V9" s="649"/>
      <c r="W9" s="175"/>
      <c r="X9" s="175"/>
      <c r="Y9" s="175"/>
      <c r="Z9" s="175"/>
      <c r="AA9" s="179"/>
      <c r="AC9" s="407" t="s">
        <v>4172</v>
      </c>
      <c r="AD9" s="615">
        <v>41367</v>
      </c>
    </row>
    <row r="10" spans="1:30" ht="5.25" customHeight="1" x14ac:dyDescent="0.35">
      <c r="B10" s="87"/>
      <c r="C10" s="175"/>
      <c r="D10" s="175"/>
      <c r="E10" s="175"/>
      <c r="F10" s="88"/>
      <c r="G10" s="4"/>
      <c r="H10" s="88"/>
      <c r="I10" s="88"/>
      <c r="J10" s="88"/>
      <c r="K10" s="88"/>
      <c r="L10" s="175"/>
      <c r="M10" s="175"/>
      <c r="N10" s="175"/>
      <c r="O10" s="175"/>
      <c r="P10" s="175"/>
      <c r="Q10" s="175"/>
      <c r="R10" s="175"/>
      <c r="S10" s="175"/>
      <c r="T10" s="4"/>
      <c r="U10" s="88"/>
      <c r="V10" s="88"/>
      <c r="W10" s="175"/>
      <c r="X10" s="175"/>
      <c r="Y10" s="175"/>
      <c r="Z10" s="175"/>
      <c r="AA10" s="179"/>
      <c r="AD10" s="273"/>
    </row>
    <row r="11" spans="1:30" ht="15" customHeight="1" x14ac:dyDescent="0.3">
      <c r="B11" s="56"/>
      <c r="C11" s="175"/>
      <c r="D11" s="175"/>
      <c r="E11" s="98" t="s">
        <v>134</v>
      </c>
      <c r="F11" s="624" t="str">
        <f>CLEAN(Selected_School_ID)</f>
        <v>11008018001</v>
      </c>
      <c r="G11" s="625"/>
      <c r="K11" s="98" t="s">
        <v>135</v>
      </c>
      <c r="L11" s="654" t="str">
        <f>CLEAN(Selected_School_Name)</f>
        <v>အ.ထ.က ရင်ငြိမ်</v>
      </c>
      <c r="O11" s="650"/>
      <c r="P11" s="650"/>
      <c r="Q11" s="650"/>
      <c r="R11" s="650"/>
      <c r="S11" s="650"/>
      <c r="T11" s="650"/>
      <c r="U11" s="650"/>
      <c r="Y11" s="265" t="s">
        <v>6355</v>
      </c>
      <c r="Z11" s="188" t="e">
        <f>Grade8RowEnd</f>
        <v>#N/A</v>
      </c>
      <c r="AA11" s="179"/>
      <c r="AD11" s="273"/>
    </row>
    <row r="12" spans="1:30" ht="5.0999999999999996" customHeight="1" x14ac:dyDescent="0.3">
      <c r="B12" s="56"/>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9"/>
      <c r="AD12" s="273"/>
    </row>
    <row r="13" spans="1:30" ht="21" customHeight="1" x14ac:dyDescent="0.3">
      <c r="B13" s="191"/>
      <c r="C13" s="231"/>
      <c r="D13" s="231"/>
      <c r="E13" s="570"/>
      <c r="F13" s="570"/>
      <c r="G13" s="570"/>
      <c r="H13" s="570"/>
      <c r="I13" s="570"/>
      <c r="J13" s="570"/>
      <c r="K13" s="570"/>
      <c r="M13" s="969" t="s">
        <v>6368</v>
      </c>
      <c r="N13" s="970"/>
      <c r="O13" s="970"/>
      <c r="P13" s="970"/>
      <c r="Q13" s="970"/>
      <c r="R13" s="970"/>
      <c r="S13" s="970"/>
      <c r="T13" s="970"/>
      <c r="U13" s="970"/>
      <c r="V13" s="970"/>
      <c r="W13" s="970"/>
      <c r="X13" s="970"/>
      <c r="Y13" s="970"/>
      <c r="Z13" s="971"/>
      <c r="AA13" s="179"/>
      <c r="AD13" s="273"/>
    </row>
    <row r="14" spans="1:30" ht="9" customHeight="1" x14ac:dyDescent="0.35">
      <c r="B14" s="180"/>
      <c r="C14" s="4"/>
      <c r="D14" s="4"/>
      <c r="E14" s="4"/>
      <c r="F14" s="4"/>
      <c r="G14" s="4"/>
      <c r="H14" s="4"/>
      <c r="I14" s="960" t="str">
        <f>CLEAN(IFERROR(INDEX(Subject_List,MATCH(I15,Subject_Name,0),1),I16))</f>
        <v>1</v>
      </c>
      <c r="J14" s="961"/>
      <c r="K14" s="960">
        <v>2</v>
      </c>
      <c r="L14" s="961"/>
      <c r="M14" s="960" t="str">
        <f>CLEAN(IFERROR(INDEX(Subject_List,MATCH(M15,Subject_Name,0),1),M16))</f>
        <v>2</v>
      </c>
      <c r="N14" s="961"/>
      <c r="O14" s="960" t="str">
        <f>CLEAN(IFERROR(INDEX(Subject_List,MATCH(O15,Subject_Name,0),1),O16))</f>
        <v>3</v>
      </c>
      <c r="P14" s="961"/>
      <c r="Q14" s="960" t="str">
        <f>CLEAN(IFERROR(INDEX(Subject_List,MATCH(Q15,Subject_Name,0),1),Q16))</f>
        <v>4</v>
      </c>
      <c r="R14" s="961"/>
      <c r="S14" s="960" t="str">
        <f>CLEAN(IFERROR(INDEX(Subject_List,MATCH(S15,Subject_Name,0),1),S16))</f>
        <v>5</v>
      </c>
      <c r="T14" s="961"/>
      <c r="U14" s="960" t="str">
        <f>CLEAN(IFERROR(INDEX(Subject_List,MATCH(U15,Subject_Name,0),1),U16))</f>
        <v>6</v>
      </c>
      <c r="V14" s="961"/>
      <c r="W14" s="960" t="str">
        <f>CLEAN(IFERROR(INDEX(Subject_List,MATCH(W15,Subject_Name,0),1),W16))</f>
        <v>7</v>
      </c>
      <c r="X14" s="961"/>
      <c r="Y14" s="960" t="str">
        <f>CLEAN(IFERROR(INDEX(Subject_List,MATCH(Y15,Subject_Name,0),1),Y16))</f>
        <v>8</v>
      </c>
      <c r="Z14" s="961"/>
      <c r="AA14" s="179"/>
      <c r="AD14" s="273"/>
    </row>
    <row r="15" spans="1:30" ht="27" customHeight="1" x14ac:dyDescent="0.35">
      <c r="B15" s="180"/>
      <c r="C15" s="4"/>
      <c r="D15" s="4"/>
      <c r="E15" s="4"/>
      <c r="F15" s="4"/>
      <c r="G15" s="4"/>
      <c r="H15" s="4"/>
      <c r="I15" s="965" t="s">
        <v>6342</v>
      </c>
      <c r="J15" s="966"/>
      <c r="K15" s="965" t="s">
        <v>7818</v>
      </c>
      <c r="L15" s="966"/>
      <c r="M15" s="647"/>
      <c r="N15" s="647"/>
      <c r="O15" s="647"/>
      <c r="P15" s="647"/>
      <c r="Q15" s="647"/>
      <c r="R15" s="648"/>
      <c r="S15" s="965" t="s">
        <v>6646</v>
      </c>
      <c r="T15" s="966"/>
      <c r="U15" s="966"/>
      <c r="V15" s="966"/>
      <c r="W15" s="966"/>
      <c r="X15" s="966"/>
      <c r="Y15" s="966"/>
      <c r="Z15" s="967"/>
      <c r="AA15" s="179"/>
      <c r="AC15" s="266"/>
      <c r="AD15" s="535"/>
    </row>
    <row r="16" spans="1:30" ht="11.25" customHeight="1" x14ac:dyDescent="0.35">
      <c r="B16" s="180"/>
      <c r="C16" s="4"/>
      <c r="D16" s="4"/>
      <c r="E16" s="4"/>
      <c r="F16" s="4"/>
      <c r="G16" s="4"/>
      <c r="H16" s="4"/>
      <c r="I16" s="923">
        <v>1</v>
      </c>
      <c r="J16" s="908"/>
      <c r="K16" s="923">
        <v>2</v>
      </c>
      <c r="L16" s="908"/>
      <c r="M16" s="923">
        <v>2</v>
      </c>
      <c r="N16" s="908"/>
      <c r="O16" s="923">
        <v>3</v>
      </c>
      <c r="P16" s="908"/>
      <c r="Q16" s="923">
        <v>4</v>
      </c>
      <c r="R16" s="908"/>
      <c r="S16" s="923">
        <v>5</v>
      </c>
      <c r="T16" s="908"/>
      <c r="U16" s="923">
        <v>6</v>
      </c>
      <c r="V16" s="908"/>
      <c r="W16" s="923">
        <v>7</v>
      </c>
      <c r="X16" s="908"/>
      <c r="Y16" s="923">
        <v>8</v>
      </c>
      <c r="Z16" s="908"/>
      <c r="AA16" s="179"/>
      <c r="AD16" s="273"/>
    </row>
    <row r="17" spans="1:41" s="227" customFormat="1" ht="27.75" customHeight="1" x14ac:dyDescent="0.3">
      <c r="A17" s="228"/>
      <c r="B17" s="255"/>
      <c r="C17" s="627" t="s">
        <v>6947</v>
      </c>
      <c r="D17" s="628" t="s">
        <v>6302</v>
      </c>
      <c r="E17" s="627" t="s">
        <v>6304</v>
      </c>
      <c r="F17" s="629" t="s">
        <v>6336</v>
      </c>
      <c r="G17" s="627" t="s">
        <v>6303</v>
      </c>
      <c r="H17" s="629" t="s">
        <v>6337</v>
      </c>
      <c r="I17" s="629" t="s">
        <v>6349</v>
      </c>
      <c r="J17" s="629" t="s">
        <v>6350</v>
      </c>
      <c r="K17" s="627" t="s">
        <v>7816</v>
      </c>
      <c r="L17" s="627" t="s">
        <v>7817</v>
      </c>
      <c r="M17" s="627" t="s">
        <v>5845</v>
      </c>
      <c r="N17" s="630" t="s">
        <v>5846</v>
      </c>
      <c r="O17" s="629" t="s">
        <v>7815</v>
      </c>
      <c r="P17" s="631" t="s">
        <v>5847</v>
      </c>
      <c r="Q17" s="631" t="s">
        <v>5843</v>
      </c>
      <c r="R17" s="631" t="s">
        <v>5841</v>
      </c>
      <c r="S17" s="631" t="s">
        <v>5842</v>
      </c>
      <c r="T17" s="631" t="s">
        <v>5844</v>
      </c>
      <c r="U17" s="631" t="s">
        <v>6637</v>
      </c>
      <c r="V17" s="631" t="s">
        <v>6638</v>
      </c>
      <c r="W17" s="631" t="s">
        <v>6351</v>
      </c>
      <c r="X17" s="631" t="s">
        <v>6352</v>
      </c>
      <c r="Y17" s="631" t="s">
        <v>6353</v>
      </c>
      <c r="Z17" s="631" t="s">
        <v>6354</v>
      </c>
      <c r="AA17" s="179"/>
    </row>
    <row r="18" spans="1:41" s="227" customFormat="1" ht="20.100000000000001" customHeight="1" x14ac:dyDescent="0.3">
      <c r="A18" s="228"/>
      <c r="B18" s="255"/>
      <c r="C18" s="632">
        <f t="shared" ref="C18:C27" si="0">IFERROR(C17+1,1)</f>
        <v>1</v>
      </c>
      <c r="D18" s="633" t="s">
        <v>5975</v>
      </c>
      <c r="E18" s="634" t="s">
        <v>6056</v>
      </c>
      <c r="F18" s="635" t="s">
        <v>6208</v>
      </c>
      <c r="G18" s="634" t="s">
        <v>118</v>
      </c>
      <c r="H18" s="636" t="s">
        <v>6207</v>
      </c>
      <c r="I18" s="618" t="e">
        <f>IFERROR(INDEX(tblPM06[Boy1 Enrolled],MATCH(tblPCET10640[GradeSection],  tblPM06[GradeSection],0),1),INDEX('PA-1'!$I$22:$I$58,MATCH(tblPCET10640[GradeSection],'PA-1'!$D$22:$D$58,0),1))</f>
        <v>#N/A</v>
      </c>
      <c r="J18" s="618" t="e">
        <f>IFERROR(INDEX(tblPM06[Girl1 Enrolled],MATCH(tblPCET10640[GradeSection],  tblPM06[GradeSection],0),1),INDEX('PA-1'!$J$22:$J$58,MATCH(tblPCET10640[GradeSection],'PA-1'!$D$22:$D$58,0),1))</f>
        <v>#N/A</v>
      </c>
      <c r="K18" s="618" t="e">
        <f>IFERROR(INDEX(tblPM06[Boy1 Enrolled],MATCH(tblPCET10640[GradeSection],  tblPM06[GradeSection],0),1),INDEX('PA-1'!$I$22:$I$58,MATCH(tblPCET10640[GradeSection],'PA-1'!$D$22:$D$58,0),1))</f>
        <v>#N/A</v>
      </c>
      <c r="L18" s="618" t="e">
        <f>IFERROR(INDEX(tblPM06[Girl1 Enrolled],MATCH(tblPCET10640[GradeSection],  tblPM06[GradeSection],0),1),INDEX('PA-1'!$J$22:$J$58,MATCH(tblPCET10640[GradeSection],'PA-1'!$D$22:$D$58,0),1))</f>
        <v>#N/A</v>
      </c>
      <c r="M18" s="533">
        <v>75</v>
      </c>
      <c r="N18" s="533">
        <v>81</v>
      </c>
      <c r="O18" s="533">
        <v>87</v>
      </c>
      <c r="P18" s="533">
        <v>92</v>
      </c>
      <c r="Q18" s="533">
        <v>75</v>
      </c>
      <c r="R18" s="533">
        <v>80</v>
      </c>
      <c r="S18" s="533">
        <v>72</v>
      </c>
      <c r="T18" s="533">
        <v>85</v>
      </c>
      <c r="U18" s="533"/>
      <c r="V18" s="533"/>
      <c r="W18" s="533"/>
      <c r="X18" s="533"/>
      <c r="Y18" s="533"/>
      <c r="Z18" s="533"/>
      <c r="AA18" s="179"/>
    </row>
    <row r="19" spans="1:41" s="227" customFormat="1" ht="17.25" customHeight="1" x14ac:dyDescent="0.3">
      <c r="B19" s="255"/>
      <c r="C19" s="632">
        <f t="shared" si="0"/>
        <v>2</v>
      </c>
      <c r="D19" s="633" t="s">
        <v>7742</v>
      </c>
      <c r="E19" s="634" t="s">
        <v>6057</v>
      </c>
      <c r="F19" s="635" t="s">
        <v>6209</v>
      </c>
      <c r="G19" s="637" t="s">
        <v>118</v>
      </c>
      <c r="H19" s="636" t="s">
        <v>6207</v>
      </c>
      <c r="I19" s="533">
        <v>14</v>
      </c>
      <c r="J19" s="533">
        <v>20</v>
      </c>
      <c r="K19" s="533">
        <v>14</v>
      </c>
      <c r="L19" s="533">
        <v>20</v>
      </c>
      <c r="M19" s="533">
        <v>62</v>
      </c>
      <c r="N19" s="533">
        <v>52</v>
      </c>
      <c r="O19" s="533">
        <v>36</v>
      </c>
      <c r="P19" s="533">
        <v>53</v>
      </c>
      <c r="Q19" s="533">
        <v>40</v>
      </c>
      <c r="R19" s="533">
        <v>54</v>
      </c>
      <c r="S19" s="533">
        <v>39</v>
      </c>
      <c r="T19" s="533">
        <v>68</v>
      </c>
      <c r="U19" s="533">
        <v>56</v>
      </c>
      <c r="V19" s="533">
        <v>76</v>
      </c>
      <c r="W19" s="533"/>
      <c r="X19" s="533"/>
      <c r="Y19" s="533"/>
      <c r="Z19" s="533"/>
      <c r="AA19" s="179"/>
    </row>
    <row r="20" spans="1:41" s="227" customFormat="1" ht="15" x14ac:dyDescent="0.3">
      <c r="B20" s="255"/>
      <c r="C20" s="632">
        <f t="shared" si="0"/>
        <v>3</v>
      </c>
      <c r="D20" s="633" t="s">
        <v>7751</v>
      </c>
      <c r="E20" s="634" t="s">
        <v>6058</v>
      </c>
      <c r="F20" s="635" t="s">
        <v>6210</v>
      </c>
      <c r="G20" s="637" t="s">
        <v>118</v>
      </c>
      <c r="H20" s="636" t="s">
        <v>6207</v>
      </c>
      <c r="I20" s="618" t="e">
        <f>IFERROR(INDEX(tblPM06[Boy1 Enrolled],MATCH(tblPCET10640[GradeSection],  tblPM06[GradeSection],0),1),INDEX('PA-1'!$I$22:$I$58,MATCH(tblPCET10640[GradeSection],'PA-1'!$D$22:$D$58,0),1))</f>
        <v>#N/A</v>
      </c>
      <c r="J20" s="618" t="e">
        <f>IFERROR(INDEX(tblPM06[Girl1 Enrolled],MATCH(tblPCET10640[GradeSection],  tblPM06[GradeSection],0),1),INDEX('PA-1'!$J$22:$J$58,MATCH(tblPCET10640[GradeSection],'PA-1'!$D$22:$D$58,0),1))</f>
        <v>#N/A</v>
      </c>
      <c r="K20" s="618" t="e">
        <f>IFERROR(INDEX(tblPM06[Boy1 Enrolled],MATCH(tblPCET10640[GradeSection],  tblPM06[GradeSection],0),1),INDEX('PA-1'!$I$22:$I$58,MATCH(tblPCET10640[GradeSection],'PA-1'!$D$22:$D$58,0),1))</f>
        <v>#N/A</v>
      </c>
      <c r="L20" s="618" t="e">
        <f>IFERROR(INDEX(tblPM06[Girl1 Enrolled],MATCH(tblPCET10640[GradeSection],  tblPM06[GradeSection],0),1),INDEX('PA-1'!$J$22:$J$58,MATCH(tblPCET10640[GradeSection],'PA-1'!$D$22:$D$58,0),1))</f>
        <v>#N/A</v>
      </c>
      <c r="M20" s="533">
        <v>67</v>
      </c>
      <c r="N20" s="533">
        <v>83</v>
      </c>
      <c r="O20" s="533">
        <v>39</v>
      </c>
      <c r="P20" s="533">
        <v>49</v>
      </c>
      <c r="Q20" s="533">
        <v>56</v>
      </c>
      <c r="R20" s="533">
        <v>65</v>
      </c>
      <c r="S20" s="533">
        <v>64</v>
      </c>
      <c r="T20" s="533">
        <v>78</v>
      </c>
      <c r="U20" s="533">
        <v>63</v>
      </c>
      <c r="V20" s="533">
        <v>82</v>
      </c>
      <c r="W20" s="533"/>
      <c r="X20" s="533"/>
      <c r="Y20" s="533"/>
      <c r="Z20" s="533"/>
      <c r="AA20" s="179"/>
    </row>
    <row r="21" spans="1:41" s="227" customFormat="1" ht="15" x14ac:dyDescent="0.3">
      <c r="B21" s="255"/>
      <c r="C21" s="632">
        <f t="shared" si="0"/>
        <v>4</v>
      </c>
      <c r="D21" s="633" t="s">
        <v>6264</v>
      </c>
      <c r="E21" s="634" t="s">
        <v>6059</v>
      </c>
      <c r="F21" s="635" t="s">
        <v>6211</v>
      </c>
      <c r="G21" s="637" t="s">
        <v>118</v>
      </c>
      <c r="H21" s="636" t="s">
        <v>6207</v>
      </c>
      <c r="I21" s="618">
        <f>IFERROR(INDEX(tblPM06[Boy1 Enrolled],MATCH(tblPCET10640[GradeSection],  tblPM06[GradeSection],0),1),INDEX('PA-1'!$I$22:$I$58,MATCH(tblPCET10640[GradeSection],'PA-1'!$D$22:$D$58,0),1))</f>
        <v>30</v>
      </c>
      <c r="J21" s="618">
        <f>IFERROR(INDEX(tblPM06[Girl1 Enrolled],MATCH(tblPCET10640[GradeSection],  tblPM06[GradeSection],0),1),INDEX('PA-1'!$J$22:$J$58,MATCH(tblPCET10640[GradeSection],'PA-1'!$D$22:$D$58,0),1))</f>
        <v>35</v>
      </c>
      <c r="K21" s="618">
        <f>IFERROR(INDEX(tblPM06[Boy1 Enrolled],MATCH(tblPCET10640[GradeSection],  tblPM06[GradeSection],0),1),INDEX('PA-1'!$I$22:$I$58,MATCH(tblPCET10640[GradeSection],'PA-1'!$D$22:$D$58,0),1))</f>
        <v>30</v>
      </c>
      <c r="L21" s="618">
        <f>IFERROR(INDEX(tblPM06[Girl1 Enrolled],MATCH(tblPCET10640[GradeSection],  tblPM06[GradeSection],0),1),INDEX('PA-1'!$J$22:$J$58,MATCH(tblPCET10640[GradeSection],'PA-1'!$D$22:$D$58,0),1))</f>
        <v>35</v>
      </c>
      <c r="M21" s="533">
        <v>69</v>
      </c>
      <c r="N21" s="533">
        <v>79</v>
      </c>
      <c r="O21" s="533">
        <v>37</v>
      </c>
      <c r="P21" s="533">
        <v>55</v>
      </c>
      <c r="Q21" s="533">
        <v>64</v>
      </c>
      <c r="R21" s="533">
        <v>75</v>
      </c>
      <c r="S21" s="533"/>
      <c r="T21" s="533"/>
      <c r="U21" s="533">
        <v>73</v>
      </c>
      <c r="V21" s="533">
        <v>81</v>
      </c>
      <c r="W21" s="533">
        <v>76</v>
      </c>
      <c r="X21" s="533">
        <v>82</v>
      </c>
      <c r="Y21" s="533">
        <v>80</v>
      </c>
      <c r="Z21" s="533">
        <v>88</v>
      </c>
      <c r="AA21" s="179"/>
    </row>
    <row r="22" spans="1:41" s="227" customFormat="1" ht="15" x14ac:dyDescent="0.3">
      <c r="B22" s="255"/>
      <c r="C22" s="632">
        <f t="shared" si="0"/>
        <v>5</v>
      </c>
      <c r="D22" s="633" t="s">
        <v>6265</v>
      </c>
      <c r="E22" s="634" t="s">
        <v>6059</v>
      </c>
      <c r="F22" s="635" t="s">
        <v>6211</v>
      </c>
      <c r="G22" s="637" t="s">
        <v>6030</v>
      </c>
      <c r="H22" s="636" t="s">
        <v>6208</v>
      </c>
      <c r="I22" s="618">
        <f>IFERROR(INDEX(tblPM06[Boy1 Enrolled],MATCH(tblPCET10640[GradeSection],  tblPM06[GradeSection],0),1),INDEX('PA-1'!$I$22:$I$58,MATCH(tblPCET10640[GradeSection],'PA-1'!$D$22:$D$58,0),1))</f>
        <v>27</v>
      </c>
      <c r="J22" s="618">
        <f>IFERROR(INDEX(tblPM06[Girl1 Enrolled],MATCH(tblPCET10640[GradeSection],  tblPM06[GradeSection],0),1),INDEX('PA-1'!$J$22:$J$58,MATCH(tblPCET10640[GradeSection],'PA-1'!$D$22:$D$58,0),1))</f>
        <v>36</v>
      </c>
      <c r="K22" s="618">
        <f>IFERROR(INDEX(tblPM06[Boy1 Enrolled],MATCH(tblPCET10640[GradeSection],  tblPM06[GradeSection],0),1),INDEX('PA-1'!$I$22:$I$58,MATCH(tblPCET10640[GradeSection],'PA-1'!$D$22:$D$58,0),1))</f>
        <v>27</v>
      </c>
      <c r="L22" s="618">
        <f>IFERROR(INDEX(tblPM06[Girl1 Enrolled],MATCH(tblPCET10640[GradeSection],  tblPM06[GradeSection],0),1),INDEX('PA-1'!$J$22:$J$58,MATCH(tblPCET10640[GradeSection],'PA-1'!$D$22:$D$58,0),1))</f>
        <v>36</v>
      </c>
      <c r="M22" s="533">
        <v>57</v>
      </c>
      <c r="N22" s="533">
        <v>63</v>
      </c>
      <c r="O22" s="533">
        <v>34</v>
      </c>
      <c r="P22" s="533">
        <v>35</v>
      </c>
      <c r="Q22" s="533">
        <v>44</v>
      </c>
      <c r="R22" s="533">
        <v>49</v>
      </c>
      <c r="S22" s="533"/>
      <c r="T22" s="533"/>
      <c r="U22" s="533">
        <v>53</v>
      </c>
      <c r="V22" s="533">
        <v>61</v>
      </c>
      <c r="W22" s="533">
        <v>58</v>
      </c>
      <c r="X22" s="533">
        <v>61</v>
      </c>
      <c r="Y22" s="533">
        <v>74</v>
      </c>
      <c r="Z22" s="533">
        <v>77</v>
      </c>
      <c r="AA22" s="179"/>
      <c r="AC22" s="175"/>
      <c r="AD22" s="175"/>
    </row>
    <row r="23" spans="1:41" s="227" customFormat="1" ht="15" x14ac:dyDescent="0.3">
      <c r="B23" s="255"/>
      <c r="C23" s="632">
        <f t="shared" si="0"/>
        <v>6</v>
      </c>
      <c r="D23" s="633" t="s">
        <v>7764</v>
      </c>
      <c r="E23" s="634" t="s">
        <v>6059</v>
      </c>
      <c r="F23" s="635" t="s">
        <v>6211</v>
      </c>
      <c r="G23" s="637" t="s">
        <v>6031</v>
      </c>
      <c r="H23" s="636" t="s">
        <v>6209</v>
      </c>
      <c r="I23" s="618">
        <f>IFERROR(INDEX(tblPM06[Boy1 Enrolled],MATCH(tblPCET10640[GradeSection],  tblPM06[GradeSection],0),1),INDEX('PA-1'!$I$22:$I$58,MATCH(tblPCET10640[GradeSection],'PA-1'!$D$22:$D$58,0),1))</f>
        <v>28</v>
      </c>
      <c r="J23" s="618">
        <f>IFERROR(INDEX(tblPM06[Girl1 Enrolled],MATCH(tblPCET10640[GradeSection],  tblPM06[GradeSection],0),1),INDEX('PA-1'!$J$22:$J$58,MATCH(tblPCET10640[GradeSection],'PA-1'!$D$22:$D$58,0),1))</f>
        <v>31</v>
      </c>
      <c r="K23" s="618">
        <f>IFERROR(INDEX(tblPM06[Boy1 Enrolled],MATCH(tblPCET10640[GradeSection],  tblPM06[GradeSection],0),1),INDEX('PA-1'!$I$22:$I$58,MATCH(tblPCET10640[GradeSection],'PA-1'!$D$22:$D$58,0),1))</f>
        <v>28</v>
      </c>
      <c r="L23" s="618">
        <f>IFERROR(INDEX(tblPM06[Girl1 Enrolled],MATCH(tblPCET10640[GradeSection],  tblPM06[GradeSection],0),1),INDEX('PA-1'!$J$22:$J$58,MATCH(tblPCET10640[GradeSection],'PA-1'!$D$22:$D$58,0),1))</f>
        <v>31</v>
      </c>
      <c r="M23" s="533">
        <v>68</v>
      </c>
      <c r="N23" s="533">
        <v>58</v>
      </c>
      <c r="O23" s="533">
        <v>25</v>
      </c>
      <c r="P23" s="533">
        <v>34</v>
      </c>
      <c r="Q23" s="533">
        <v>56</v>
      </c>
      <c r="R23" s="533">
        <v>50</v>
      </c>
      <c r="S23" s="533"/>
      <c r="T23" s="533"/>
      <c r="U23" s="533">
        <v>63</v>
      </c>
      <c r="V23" s="533">
        <v>58</v>
      </c>
      <c r="W23" s="533">
        <v>70</v>
      </c>
      <c r="X23" s="533">
        <v>63</v>
      </c>
      <c r="Y23" s="533">
        <v>67</v>
      </c>
      <c r="Z23" s="533">
        <v>52</v>
      </c>
      <c r="AA23" s="179"/>
      <c r="AC23" s="176" t="s">
        <v>6343</v>
      </c>
      <c r="AD23" s="175"/>
      <c r="AE23" s="175"/>
      <c r="AF23" s="175"/>
      <c r="AG23" s="175"/>
      <c r="AH23" s="175"/>
      <c r="AI23" s="175"/>
      <c r="AJ23" s="176"/>
      <c r="AK23" s="176"/>
      <c r="AL23" s="176"/>
      <c r="AM23" s="176"/>
      <c r="AN23" s="176"/>
      <c r="AO23" s="176"/>
    </row>
    <row r="24" spans="1:41" s="227" customFormat="1" ht="15" x14ac:dyDescent="0.3">
      <c r="B24" s="255"/>
      <c r="C24" s="632">
        <f t="shared" si="0"/>
        <v>7</v>
      </c>
      <c r="D24" s="633" t="s">
        <v>6133</v>
      </c>
      <c r="E24" s="634" t="s">
        <v>6060</v>
      </c>
      <c r="F24" s="635" t="s">
        <v>6212</v>
      </c>
      <c r="G24" s="637" t="s">
        <v>118</v>
      </c>
      <c r="H24" s="636" t="s">
        <v>6207</v>
      </c>
      <c r="I24" s="618">
        <f>IFERROR(INDEX(tblPM06[Boy1 Enrolled],MATCH(tblPCET10640[GradeSection],  tblPM06[GradeSection],0),1),INDEX('PA-1'!$I$22:$I$58,MATCH(tblPCET10640[GradeSection],'PA-1'!$D$22:$D$58,0),1))</f>
        <v>35</v>
      </c>
      <c r="J24" s="618">
        <f>IFERROR(INDEX(tblPM06[Girl1 Enrolled],MATCH(tblPCET10640[GradeSection],  tblPM06[GradeSection],0),1),INDEX('PA-1'!$J$22:$J$58,MATCH(tblPCET10640[GradeSection],'PA-1'!$D$22:$D$58,0),1))</f>
        <v>47</v>
      </c>
      <c r="K24" s="618">
        <f>IFERROR(INDEX(tblPM06[Boy1 Enrolled],MATCH(tblPCET10640[GradeSection],  tblPM06[GradeSection],0),1),INDEX('PA-1'!$I$22:$I$58,MATCH(tblPCET10640[GradeSection],'PA-1'!$D$22:$D$58,0),1))</f>
        <v>35</v>
      </c>
      <c r="L24" s="618">
        <f>IFERROR(INDEX(tblPM06[Girl1 Enrolled],MATCH(tblPCET10640[GradeSection],  tblPM06[GradeSection],0),1),INDEX('PA-1'!$J$22:$J$58,MATCH(tblPCET10640[GradeSection],'PA-1'!$D$22:$D$58,0),1))</f>
        <v>47</v>
      </c>
      <c r="M24" s="533">
        <v>58</v>
      </c>
      <c r="N24" s="533">
        <v>79</v>
      </c>
      <c r="O24" s="533">
        <v>42</v>
      </c>
      <c r="P24" s="533">
        <v>47</v>
      </c>
      <c r="Q24" s="533">
        <v>65</v>
      </c>
      <c r="R24" s="533">
        <v>76</v>
      </c>
      <c r="S24" s="533"/>
      <c r="T24" s="533"/>
      <c r="U24" s="533">
        <v>69</v>
      </c>
      <c r="V24" s="533">
        <v>76</v>
      </c>
      <c r="W24" s="533">
        <v>66</v>
      </c>
      <c r="X24" s="533">
        <v>77</v>
      </c>
      <c r="Y24" s="533">
        <v>73</v>
      </c>
      <c r="Z24" s="533">
        <v>85</v>
      </c>
      <c r="AA24" s="179"/>
      <c r="AB24" s="176"/>
      <c r="AC24" s="176" t="s">
        <v>6344</v>
      </c>
      <c r="AD24" s="175"/>
      <c r="AH24" s="176"/>
      <c r="AI24" s="176"/>
    </row>
    <row r="25" spans="1:41" s="227" customFormat="1" ht="15" x14ac:dyDescent="0.3">
      <c r="B25" s="255"/>
      <c r="C25" s="632">
        <f t="shared" si="0"/>
        <v>8</v>
      </c>
      <c r="D25" s="633" t="s">
        <v>6134</v>
      </c>
      <c r="E25" s="634" t="s">
        <v>6060</v>
      </c>
      <c r="F25" s="635" t="s">
        <v>6212</v>
      </c>
      <c r="G25" s="637" t="s">
        <v>6030</v>
      </c>
      <c r="H25" s="636" t="s">
        <v>6208</v>
      </c>
      <c r="I25" s="618">
        <f>IFERROR(INDEX(tblPM06[Boy1 Enrolled],MATCH(tblPCET10640[GradeSection],  tblPM06[GradeSection],0),1),INDEX('PA-1'!$I$22:$I$58,MATCH(tblPCET10640[GradeSection],'PA-1'!$D$22:$D$58,0),1))</f>
        <v>43</v>
      </c>
      <c r="J25" s="618">
        <f>IFERROR(INDEX(tblPM06[Girl1 Enrolled],MATCH(tblPCET10640[GradeSection],  tblPM06[GradeSection],0),1),INDEX('PA-1'!$J$22:$J$58,MATCH(tblPCET10640[GradeSection],'PA-1'!$D$22:$D$58,0),1))</f>
        <v>39</v>
      </c>
      <c r="K25" s="618">
        <f>IFERROR(INDEX(tblPM06[Boy1 Enrolled],MATCH(tblPCET10640[GradeSection],  tblPM06[GradeSection],0),1),INDEX('PA-1'!$I$22:$I$58,MATCH(tblPCET10640[GradeSection],'PA-1'!$D$22:$D$58,0),1))</f>
        <v>43</v>
      </c>
      <c r="L25" s="618">
        <f>IFERROR(INDEX(tblPM06[Girl1 Enrolled],MATCH(tblPCET10640[GradeSection],  tblPM06[GradeSection],0),1),INDEX('PA-1'!$J$22:$J$58,MATCH(tblPCET10640[GradeSection],'PA-1'!$D$22:$D$58,0),1))</f>
        <v>39</v>
      </c>
      <c r="M25" s="533">
        <v>54</v>
      </c>
      <c r="N25" s="533">
        <v>78</v>
      </c>
      <c r="O25" s="533">
        <v>31</v>
      </c>
      <c r="P25" s="533">
        <v>42</v>
      </c>
      <c r="Q25" s="533">
        <v>38</v>
      </c>
      <c r="R25" s="533">
        <v>40</v>
      </c>
      <c r="S25" s="533"/>
      <c r="T25" s="533"/>
      <c r="U25" s="533">
        <v>50</v>
      </c>
      <c r="V25" s="533">
        <v>51</v>
      </c>
      <c r="W25" s="533">
        <v>42</v>
      </c>
      <c r="X25" s="533">
        <v>50</v>
      </c>
      <c r="Y25" s="533">
        <v>44</v>
      </c>
      <c r="Z25" s="533">
        <v>48</v>
      </c>
      <c r="AA25" s="179"/>
      <c r="AB25" s="176"/>
      <c r="AC25" s="176" t="s">
        <v>6345</v>
      </c>
      <c r="AD25" s="175"/>
      <c r="AH25" s="176"/>
      <c r="AI25" s="176"/>
    </row>
    <row r="26" spans="1:41" s="227" customFormat="1" ht="15" x14ac:dyDescent="0.3">
      <c r="B26" s="255"/>
      <c r="C26" s="632">
        <f t="shared" si="0"/>
        <v>9</v>
      </c>
      <c r="D26" s="633" t="s">
        <v>6142</v>
      </c>
      <c r="E26" s="634" t="s">
        <v>6061</v>
      </c>
      <c r="F26" s="635" t="s">
        <v>6213</v>
      </c>
      <c r="G26" s="637" t="s">
        <v>118</v>
      </c>
      <c r="H26" s="636" t="s">
        <v>6207</v>
      </c>
      <c r="I26" s="618">
        <f>IFERROR(INDEX(tblPM06[Boy1 Enrolled],MATCH(tblPCET10640[GradeSection],  tblPM06[GradeSection],0),1),INDEX('PA-1'!$I$22:$I$58,MATCH(tblPCET10640[GradeSection],'PA-1'!$D$22:$D$58,0),1))</f>
        <v>33</v>
      </c>
      <c r="J26" s="618">
        <f>IFERROR(INDEX(tblPM06[Girl1 Enrolled],MATCH(tblPCET10640[GradeSection],  tblPM06[GradeSection],0),1),INDEX('PA-1'!$J$22:$J$58,MATCH(tblPCET10640[GradeSection],'PA-1'!$D$22:$D$58,0),1))</f>
        <v>37</v>
      </c>
      <c r="K26" s="618">
        <f>IFERROR(INDEX(tblPM06[Boy1 Enrolled],MATCH(tblPCET10640[GradeSection],  tblPM06[GradeSection],0),1),INDEX('PA-1'!$I$22:$I$58,MATCH(tblPCET10640[GradeSection],'PA-1'!$D$22:$D$58,0),1))</f>
        <v>33</v>
      </c>
      <c r="L26" s="618">
        <f>IFERROR(INDEX(tblPM06[Girl1 Enrolled],MATCH(tblPCET10640[GradeSection],  tblPM06[GradeSection],0),1),INDEX('PA-1'!$J$22:$J$58,MATCH(tblPCET10640[GradeSection],'PA-1'!$D$22:$D$58,0),1))</f>
        <v>37</v>
      </c>
      <c r="M26" s="533">
        <v>79</v>
      </c>
      <c r="N26" s="533">
        <v>83</v>
      </c>
      <c r="O26" s="533">
        <v>39</v>
      </c>
      <c r="P26" s="533">
        <v>36</v>
      </c>
      <c r="Q26" s="533">
        <v>57</v>
      </c>
      <c r="R26" s="533">
        <v>57</v>
      </c>
      <c r="S26" s="533"/>
      <c r="T26" s="533"/>
      <c r="U26" s="533">
        <v>62</v>
      </c>
      <c r="V26" s="533">
        <v>75</v>
      </c>
      <c r="W26" s="533">
        <v>70</v>
      </c>
      <c r="X26" s="533">
        <v>71</v>
      </c>
      <c r="Y26" s="533">
        <v>88</v>
      </c>
      <c r="Z26" s="533">
        <v>87</v>
      </c>
      <c r="AA26" s="179"/>
      <c r="AB26" s="176"/>
      <c r="AC26" s="175"/>
      <c r="AD26" s="175"/>
      <c r="AE26" s="176"/>
      <c r="AF26" s="176"/>
      <c r="AG26" s="176"/>
      <c r="AH26" s="176"/>
      <c r="AI26" s="176"/>
    </row>
    <row r="27" spans="1:41" s="227" customFormat="1" ht="15" x14ac:dyDescent="0.3">
      <c r="B27" s="255"/>
      <c r="C27" s="632">
        <f t="shared" si="0"/>
        <v>10</v>
      </c>
      <c r="D27" s="633" t="s">
        <v>6143</v>
      </c>
      <c r="E27" s="634" t="s">
        <v>6061</v>
      </c>
      <c r="F27" s="635" t="s">
        <v>6213</v>
      </c>
      <c r="G27" s="637" t="s">
        <v>6030</v>
      </c>
      <c r="H27" s="636" t="s">
        <v>6208</v>
      </c>
      <c r="I27" s="618">
        <f>IFERROR(INDEX(tblPM06[Boy1 Enrolled],MATCH(tblPCET10640[GradeSection],  tblPM06[GradeSection],0),1),INDEX('PA-1'!$I$22:$I$58,MATCH(tblPCET10640[GradeSection],'PA-1'!$D$22:$D$58,0),1))</f>
        <v>32</v>
      </c>
      <c r="J27" s="618">
        <f>IFERROR(INDEX(tblPM06[Girl1 Enrolled],MATCH(tblPCET10640[GradeSection],  tblPM06[GradeSection],0),1),INDEX('PA-1'!$J$22:$J$58,MATCH(tblPCET10640[GradeSection],'PA-1'!$D$22:$D$58,0),1))</f>
        <v>35</v>
      </c>
      <c r="K27" s="618">
        <f>IFERROR(INDEX(tblPM06[Boy1 Enrolled],MATCH(tblPCET10640[GradeSection],  tblPM06[GradeSection],0),1),INDEX('PA-1'!$I$22:$I$58,MATCH(tblPCET10640[GradeSection],'PA-1'!$D$22:$D$58,0),1))</f>
        <v>32</v>
      </c>
      <c r="L27" s="618">
        <f>IFERROR(INDEX(tblPM06[Girl1 Enrolled],MATCH(tblPCET10640[GradeSection],  tblPM06[GradeSection],0),1),INDEX('PA-1'!$J$22:$J$58,MATCH(tblPCET10640[GradeSection],'PA-1'!$D$22:$D$58,0),1))</f>
        <v>35</v>
      </c>
      <c r="M27" s="533">
        <v>66</v>
      </c>
      <c r="N27" s="533">
        <v>66</v>
      </c>
      <c r="O27" s="533">
        <v>17</v>
      </c>
      <c r="P27" s="533">
        <v>22</v>
      </c>
      <c r="Q27" s="533">
        <v>48</v>
      </c>
      <c r="R27" s="533">
        <v>38</v>
      </c>
      <c r="S27" s="533"/>
      <c r="T27" s="533"/>
      <c r="U27" s="533">
        <v>44</v>
      </c>
      <c r="V27" s="533">
        <v>49</v>
      </c>
      <c r="W27" s="533">
        <v>32</v>
      </c>
      <c r="X27" s="533">
        <v>35</v>
      </c>
      <c r="Y27" s="533">
        <v>72</v>
      </c>
      <c r="Z27" s="533">
        <v>69</v>
      </c>
      <c r="AA27" s="179"/>
      <c r="AB27" s="176"/>
      <c r="AC27" s="175"/>
      <c r="AD27" s="175"/>
      <c r="AE27" s="176"/>
      <c r="AF27" s="176"/>
      <c r="AG27" s="176"/>
      <c r="AH27" s="176"/>
      <c r="AI27" s="176"/>
    </row>
    <row r="28" spans="1:41" s="227" customFormat="1" ht="15.75" x14ac:dyDescent="0.3">
      <c r="B28" s="255"/>
      <c r="C28" s="175"/>
      <c r="D28" s="175"/>
      <c r="E28" s="175"/>
      <c r="F28" s="175"/>
      <c r="G28" s="175"/>
      <c r="H28" s="175"/>
      <c r="I28" s="175"/>
      <c r="J28" s="175"/>
      <c r="K28" s="281"/>
      <c r="L28" s="281"/>
      <c r="M28" s="281"/>
      <c r="N28" s="281"/>
      <c r="O28" s="281"/>
      <c r="P28" s="281"/>
      <c r="Q28" s="281"/>
      <c r="R28" s="281"/>
      <c r="S28" s="281"/>
      <c r="T28" s="281"/>
      <c r="U28" s="281"/>
      <c r="V28" s="281"/>
      <c r="W28" s="281"/>
      <c r="X28" s="281"/>
      <c r="Y28" s="132"/>
      <c r="Z28" s="281"/>
      <c r="AA28" s="179"/>
      <c r="AB28" s="176"/>
      <c r="AC28" s="175"/>
      <c r="AD28" s="175"/>
      <c r="AE28" s="176"/>
      <c r="AF28" s="176"/>
      <c r="AG28" s="176"/>
      <c r="AH28" s="176"/>
      <c r="AI28" s="176"/>
    </row>
    <row r="29" spans="1:41" s="227" customFormat="1" ht="15.75" x14ac:dyDescent="0.3">
      <c r="B29" s="255"/>
      <c r="C29" s="175"/>
      <c r="D29" s="175"/>
      <c r="E29" s="175"/>
      <c r="F29" s="175"/>
      <c r="G29" s="175"/>
      <c r="H29" s="175"/>
      <c r="I29" s="175"/>
      <c r="J29" s="175"/>
      <c r="K29" s="281"/>
      <c r="L29" s="281"/>
      <c r="M29" s="281"/>
      <c r="N29" s="281"/>
      <c r="O29" s="281"/>
      <c r="P29" s="281"/>
      <c r="Q29" s="132"/>
      <c r="R29" s="132"/>
      <c r="S29" s="132"/>
      <c r="T29" s="132"/>
      <c r="U29" s="132"/>
      <c r="V29" s="132"/>
      <c r="W29" s="132"/>
      <c r="X29" s="132"/>
      <c r="Y29" s="132"/>
      <c r="Z29" s="132"/>
      <c r="AA29" s="179"/>
      <c r="AB29" s="176"/>
      <c r="AE29" s="176"/>
      <c r="AF29" s="176"/>
      <c r="AG29" s="176"/>
      <c r="AH29" s="176"/>
      <c r="AI29" s="176"/>
    </row>
    <row r="30" spans="1:41" s="227" customFormat="1" ht="15.75" x14ac:dyDescent="0.3">
      <c r="B30" s="255"/>
      <c r="C30" s="175"/>
      <c r="D30" s="175"/>
      <c r="F30" s="175"/>
      <c r="G30" s="175"/>
      <c r="H30" s="175"/>
      <c r="I30" s="175"/>
      <c r="J30" s="175"/>
      <c r="K30" s="175"/>
      <c r="L30" s="175"/>
      <c r="M30" s="175"/>
      <c r="N30" s="175"/>
      <c r="O30" s="175"/>
      <c r="Q30" s="570"/>
      <c r="R30" s="570"/>
      <c r="S30" s="570"/>
      <c r="T30" s="570"/>
      <c r="U30" s="132"/>
      <c r="V30" s="132"/>
      <c r="W30" s="132"/>
      <c r="X30" s="132"/>
      <c r="Y30" s="132"/>
      <c r="Z30" s="132"/>
      <c r="AA30" s="179"/>
      <c r="AB30" s="176"/>
    </row>
    <row r="31" spans="1:41" ht="15.75" x14ac:dyDescent="0.3">
      <c r="A31" s="227"/>
      <c r="B31" s="180"/>
      <c r="C31" s="175"/>
      <c r="D31" s="175"/>
      <c r="E31" s="175"/>
      <c r="F31" s="175"/>
      <c r="G31" s="175"/>
      <c r="H31" s="175"/>
      <c r="I31" s="175"/>
      <c r="J31" s="175"/>
      <c r="K31" s="175"/>
      <c r="L31" s="175"/>
      <c r="M31" s="175"/>
      <c r="N31" s="175"/>
      <c r="O31" s="175"/>
      <c r="P31" s="175"/>
      <c r="Q31" s="570"/>
      <c r="R31" s="570"/>
      <c r="S31" s="570"/>
      <c r="T31" s="570"/>
      <c r="U31" s="132"/>
      <c r="V31" s="132"/>
      <c r="W31" s="132"/>
      <c r="X31" s="132"/>
      <c r="Y31" s="132"/>
      <c r="Z31" s="132"/>
      <c r="AA31" s="179"/>
    </row>
    <row r="32" spans="1:41" ht="15.75" x14ac:dyDescent="0.3">
      <c r="A32" s="227"/>
      <c r="B32" s="180"/>
      <c r="C32" s="175"/>
      <c r="D32" s="175"/>
      <c r="E32" s="175"/>
      <c r="F32" s="175"/>
      <c r="G32" s="175"/>
      <c r="H32" s="175"/>
      <c r="I32" s="175"/>
      <c r="J32" s="175"/>
      <c r="K32" s="175"/>
      <c r="L32" s="175"/>
      <c r="M32" s="175"/>
      <c r="N32" s="175"/>
      <c r="O32" s="175"/>
      <c r="P32" s="175"/>
      <c r="Q32" s="570"/>
      <c r="R32" s="570"/>
      <c r="S32" s="570"/>
      <c r="T32" s="570"/>
      <c r="U32" s="570"/>
      <c r="V32" s="570"/>
      <c r="W32" s="570"/>
      <c r="X32" s="570"/>
      <c r="Y32" s="570"/>
      <c r="Z32" s="570"/>
      <c r="AA32" s="179"/>
    </row>
    <row r="33" spans="1:27" ht="15.75" x14ac:dyDescent="0.3">
      <c r="A33" s="227"/>
      <c r="B33" s="180"/>
      <c r="C33" s="175"/>
      <c r="D33" s="175"/>
      <c r="E33" s="175"/>
      <c r="F33" s="175"/>
      <c r="G33" s="175"/>
      <c r="H33" s="175"/>
      <c r="I33" s="175"/>
      <c r="J33" s="175"/>
      <c r="K33" s="175"/>
      <c r="L33" s="175"/>
      <c r="M33" s="175"/>
      <c r="N33" s="175"/>
      <c r="O33" s="175"/>
      <c r="P33" s="175"/>
      <c r="Q33" s="570"/>
      <c r="R33" s="570"/>
      <c r="S33" s="570"/>
      <c r="T33" s="570"/>
      <c r="U33" s="570"/>
      <c r="V33" s="570"/>
      <c r="W33" s="570"/>
      <c r="X33" s="570"/>
      <c r="Y33" s="570"/>
      <c r="Z33" s="570"/>
      <c r="AA33" s="179"/>
    </row>
    <row r="34" spans="1:27" ht="15.75" x14ac:dyDescent="0.3">
      <c r="A34" s="227"/>
      <c r="B34" s="180"/>
      <c r="C34" s="175"/>
      <c r="D34" s="175"/>
      <c r="E34" s="175"/>
      <c r="F34" s="175"/>
      <c r="G34" s="175"/>
      <c r="H34" s="175"/>
      <c r="I34" s="175"/>
      <c r="J34" s="175"/>
      <c r="K34" s="175"/>
      <c r="L34" s="175"/>
      <c r="M34" s="175"/>
      <c r="N34" s="175"/>
      <c r="O34" s="175"/>
      <c r="P34" s="175"/>
      <c r="Q34" s="570"/>
      <c r="R34" s="570"/>
      <c r="S34" s="570"/>
      <c r="T34" s="570"/>
      <c r="U34" s="570"/>
      <c r="V34" s="570"/>
      <c r="W34" s="570"/>
      <c r="X34" s="570"/>
      <c r="Y34" s="570"/>
      <c r="Z34" s="570"/>
      <c r="AA34" s="179"/>
    </row>
    <row r="35" spans="1:27" ht="15.75" x14ac:dyDescent="0.3">
      <c r="B35" s="180"/>
      <c r="C35" s="175"/>
      <c r="D35" s="175"/>
      <c r="E35" s="175"/>
      <c r="F35" s="175"/>
      <c r="G35" s="175"/>
      <c r="H35" s="175"/>
      <c r="I35" s="175"/>
      <c r="J35" s="175"/>
      <c r="K35" s="175"/>
      <c r="L35" s="175"/>
      <c r="M35" s="175"/>
      <c r="N35" s="175"/>
      <c r="O35" s="175"/>
      <c r="P35" s="175"/>
      <c r="Q35" s="570"/>
      <c r="R35" s="570"/>
      <c r="S35" s="570"/>
      <c r="T35" s="570"/>
      <c r="U35" s="570"/>
      <c r="V35" s="570"/>
      <c r="W35" s="570"/>
      <c r="X35" s="570"/>
      <c r="Y35" s="570"/>
      <c r="Z35" s="570"/>
      <c r="AA35" s="179"/>
    </row>
    <row r="36" spans="1:27" ht="15.75" x14ac:dyDescent="0.3">
      <c r="B36" s="180"/>
      <c r="C36" s="175"/>
      <c r="D36" s="175"/>
      <c r="E36" s="175"/>
      <c r="F36" s="175"/>
      <c r="G36" s="175"/>
      <c r="H36" s="175"/>
      <c r="I36" s="175"/>
      <c r="J36" s="175"/>
      <c r="K36" s="175"/>
      <c r="L36" s="175"/>
      <c r="M36" s="175"/>
      <c r="N36" s="175"/>
      <c r="O36" s="175"/>
      <c r="P36" s="175"/>
      <c r="Q36" s="570"/>
      <c r="R36" s="570"/>
      <c r="S36" s="570"/>
      <c r="T36" s="570"/>
      <c r="U36" s="570"/>
      <c r="V36" s="570"/>
      <c r="W36" s="570"/>
      <c r="X36" s="570"/>
      <c r="Y36" s="570"/>
      <c r="Z36" s="570"/>
      <c r="AA36" s="179"/>
    </row>
    <row r="37" spans="1:27" x14ac:dyDescent="0.3">
      <c r="B37" s="180"/>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9"/>
    </row>
    <row r="38" spans="1:27" x14ac:dyDescent="0.3">
      <c r="B38" s="180"/>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9"/>
    </row>
    <row r="39" spans="1:27" x14ac:dyDescent="0.3">
      <c r="B39" s="180"/>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9"/>
    </row>
    <row r="40" spans="1:27" x14ac:dyDescent="0.3">
      <c r="B40" s="180"/>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9"/>
    </row>
    <row r="41" spans="1:27" x14ac:dyDescent="0.3">
      <c r="B41" s="180"/>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9"/>
    </row>
    <row r="42" spans="1:27" x14ac:dyDescent="0.3">
      <c r="B42" s="180"/>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9"/>
    </row>
    <row r="43" spans="1:27" x14ac:dyDescent="0.3">
      <c r="B43" s="180"/>
      <c r="AA43" s="179"/>
    </row>
    <row r="44" spans="1:27" x14ac:dyDescent="0.3">
      <c r="B44" s="180"/>
      <c r="AA44" s="179"/>
    </row>
    <row r="45" spans="1:27" x14ac:dyDescent="0.3">
      <c r="B45" s="180"/>
      <c r="AA45" s="179"/>
    </row>
  </sheetData>
  <sheetProtection selectLockedCells="1" selectUnlockedCells="1"/>
  <mergeCells count="27">
    <mergeCell ref="AC5:AD5"/>
    <mergeCell ref="S14:T14"/>
    <mergeCell ref="C2:Z2"/>
    <mergeCell ref="C3:Z3"/>
    <mergeCell ref="C4:Z4"/>
    <mergeCell ref="C5:Z5"/>
    <mergeCell ref="I14:J14"/>
    <mergeCell ref="K14:L14"/>
    <mergeCell ref="M14:N14"/>
    <mergeCell ref="O14:P14"/>
    <mergeCell ref="Q14:R14"/>
    <mergeCell ref="M13:Z13"/>
    <mergeCell ref="U14:V14"/>
    <mergeCell ref="W14:X14"/>
    <mergeCell ref="Y14:Z14"/>
    <mergeCell ref="I15:J15"/>
    <mergeCell ref="K15:L15"/>
    <mergeCell ref="S15:Z15"/>
    <mergeCell ref="U16:V16"/>
    <mergeCell ref="W16:X16"/>
    <mergeCell ref="Y16:Z16"/>
    <mergeCell ref="I16:J16"/>
    <mergeCell ref="K16:L16"/>
    <mergeCell ref="M16:N16"/>
    <mergeCell ref="O16:P16"/>
    <mergeCell ref="Q16:R16"/>
    <mergeCell ref="S16:T16"/>
  </mergeCells>
  <conditionalFormatting sqref="E18:J27">
    <cfRule type="expression" dxfId="32" priority="5" stopIfTrue="1">
      <formula>IF(AND(NOT($D18=""),COUNTIF(GradeSection,$D18)&gt;1),TRUE,FALSE)</formula>
    </cfRule>
  </conditionalFormatting>
  <conditionalFormatting sqref="S18:T27">
    <cfRule type="expression" dxfId="31" priority="4" stopIfTrue="1">
      <formula>IF(AND($F18&lt;&gt;"03",$F18&lt;&gt;"04",$F18&lt;&gt;"05",$F18&lt;&gt;""),TRUE,FALSE)</formula>
    </cfRule>
  </conditionalFormatting>
  <conditionalFormatting sqref="U18:V27">
    <cfRule type="expression" dxfId="30" priority="3" stopIfTrue="1">
      <formula>IF($F18="03",TRUE,FALSE)</formula>
    </cfRule>
  </conditionalFormatting>
  <conditionalFormatting sqref="W18:Z27">
    <cfRule type="expression" dxfId="29" priority="2" stopIfTrue="1">
      <formula>IF(AND($F18&lt;&gt;"06",$F18&lt;&gt;"07",$F18&lt;&gt;"08",$F18&lt;&gt;""),TRUE,FALSE)</formula>
    </cfRule>
  </conditionalFormatting>
  <conditionalFormatting sqref="S15 AA15:XFD15 A8:G9 A11:G11 K11:L11 P6:Q6 S6:T6 T8:XFD9 K8:Q9 V6:XFD6 A14:H16 K15 A1:XFD5 A10:XFD10 A12:XFD13 O11:XFD11 A7:XFD7 K16:XFD16 K14:XFD14 K6:M6 A6:I6 A33:XFD1048576 A30:AB32 AD30:XFD32 A17:XFD29">
    <cfRule type="expression" dxfId="28" priority="6">
      <formula>IF(CELL("protect",A1)=0,TRUE,FALSE)</formula>
    </cfRule>
  </conditionalFormatting>
  <conditionalFormatting sqref="I16:J16 I14:J14 I15">
    <cfRule type="expression" dxfId="27" priority="1">
      <formula>IF(CELL("protect",I14)=0,TRUE,FALSE)</formula>
    </cfRule>
  </conditionalFormatting>
  <dataValidations count="11">
    <dataValidation type="whole" allowBlank="1" showErrorMessage="1" errorTitle="Large Value" error="1. Please Fill Value between 0 to 20 thousands_x000a_2. Only Integral Values (No Floating Points)" prompt="Please Fill Value between 0 to  20 thousands." sqref="M19:R27">
      <formula1>0</formula1>
      <formula2>20000</formula2>
    </dataValidation>
    <dataValidation type="whole" allowBlank="1" showErrorMessage="1" errorTitle="Large Value" error="1. Please Fill Value between 0 to 20 thousands._x000a_2. Only Integral Values (No Floating Points)" prompt="Please Fill Value between 0 to 20 thousands." sqref="I19:L27">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M18:R18">
      <formula1>0</formula1>
      <formula2>20000</formula2>
    </dataValidation>
    <dataValidation type="whole" allowBlank="1" showInputMessage="1" showErrorMessage="1" errorTitle="Large Value" error="1. Please Fill Value between 0 to 20 thousands._x000a_2. Only Integral Values (No Floating Points)" prompt="Please Fill Value between 0 to 20 thousands." sqref="I18:L18">
      <formula1>0</formula1>
      <formula2>20000</formula2>
    </dataValidation>
    <dataValidation type="date" operator="lessThanOrEqual" allowBlank="1" showInputMessage="1" showErrorMessage="1" errorTitle="Invalid Date" error="1.Please Entry Current or Old Date_x000a_2.Invalid Date Format" sqref="AD9">
      <formula1>TodayDate</formula1>
    </dataValidation>
    <dataValidation type="custom" allowBlank="1" showErrorMessage="1" errorTitle="Large Value" error="1. Grade 6 or 7 or 8_x000a_2. Value between 0 to 20 thousands_x000a_3. Only Integral Values (No Floating Points)" prompt="Grade 6 or 7 or 8_x000a_Value between 0 to 20 thousands_x000a_Other Grades = 0" sqref="W19:Z27">
      <formula1>IF(AND($F19&lt;&gt;"06",$F19&lt;&gt;"07",$F19&lt;&gt;"08",$F19&lt;&gt;""),W19=0,IF(AND(W19&gt;=0,W19&lt;=20000),TRUE,W19=0))</formula1>
    </dataValidation>
    <dataValidation type="custom" allowBlank="1" showErrorMessage="1" errorTitle="Large Value" error="1. Grade 4 5 6 7 8 _x000a_2. Value between 0 to 20 thousands._x000a_3. Only Integral Values (No Floating Points)" prompt="Grade 4 5 6 7 8 _x000a_Value between 0 to 20 thousands._x000a_Grade 3 = 0" sqref="U19:V27">
      <formula1>IF($F19="03",U19=0,IF(AND(U19&gt;=0,U19&lt;=20000),TRUE,U19=0))</formula1>
    </dataValidation>
    <dataValidation type="custom" allowBlank="1" showErrorMessage="1" errorTitle="Large Value" error="1. Grade 3 or 4 or 5_x000a_2. Value between 0 to 20 thousands._x000a_3. Only Integral Values (No Floating Points)" prompt="Grade 3 or 4 or 5 _x000a_Value between 0 to  20 thousands._x000a_Other Grades = 0" sqref="S19:T27">
      <formula1>IF(AND($F19&lt;&gt;"03",$F19&lt;&gt;"04",$F19&lt;&gt;"05",$F19&lt;&gt;""),S19=0,IF(AND(S19&gt;=0,S19&lt;=20000),TRUE,S19=0))</formula1>
    </dataValidation>
    <dataValidation type="custom" allowBlank="1" showInputMessage="1" showErrorMessage="1" errorTitle="Large Value" error="1. Grade 6 or 7 or 8_x000a_2. Value between 0 to 20 thousands_x000a_3. Only Integral Values (No Floating Points)" prompt="Grade 6 or 7 or 8_x000a_Value between 0 to 20 thousands_x000a_Other Grades = 0" sqref="W18:Z18">
      <formula1>IF(AND($F18&lt;&gt;"06",$F18&lt;&gt;"07",$F18&lt;&gt;"08",$F18&lt;&gt;""),W18=0,IF(AND(W18&gt;=0,W18&lt;=20000),TRUE,W18=0))</formula1>
    </dataValidation>
    <dataValidation type="custom" allowBlank="1" showInputMessage="1" showErrorMessage="1" errorTitle="Large Value" error="1. Grade 4 5 6 7 8 _x000a_2. Value between 0 to 20 thousands._x000a_3. Only Integral Values (No Floating Points)" prompt="Grade 4 5 6 7 8 _x000a_Value between 0 to 20 thousands._x000a_Grade 3 = 0" sqref="U18:V18">
      <formula1>IF($F18="03",U18=0,IF(AND(U18&gt;=0,U18&lt;=20000),TRUE,U18=0))</formula1>
    </dataValidation>
    <dataValidation type="custom" allowBlank="1" showInputMessage="1" showErrorMessage="1" errorTitle="Large Value" error="1. Grade 3 or 4 or 5_x000a_2. Value between 0 to 20 thousands._x000a_3. Only Integral Values (No Floating Points)" prompt="Grade 3 or 4 or 5 _x000a_Value between 0 to  20 thousands._x000a_Other Grades = 0" sqref="S18:T18">
      <formula1>IF(AND($F18&lt;&gt;"03",$F18&lt;&gt;"04",$F18&lt;&gt;"05",$F18&lt;&gt;""),S18=0,IF(AND(S18&gt;=0,S18&lt;=20000),TRUE,S18=0))</formula1>
    </dataValidation>
  </dataValidations>
  <pageMargins left="0.5" right="0.4" top="0.4" bottom="0.4" header="0.3" footer="0.3"/>
  <pageSetup paperSize="9" orientation="landscape" horizontalDpi="300" verticalDpi="300" r:id="rId1"/>
  <drawing r:id="rId2"/>
  <legacyDrawing r:id="rId3"/>
  <controls>
    <mc:AlternateContent xmlns:mc="http://schemas.openxmlformats.org/markup-compatibility/2006">
      <mc:Choice Requires="x14">
        <control shapeId="357377" r:id="rId4" name="cmdPCET1_Jun">
          <controlPr defaultSize="0" autoLine="0" r:id="rId5">
            <anchor moveWithCells="1">
              <from>
                <xdr:col>4</xdr:col>
                <xdr:colOff>352425</xdr:colOff>
                <xdr:row>12</xdr:row>
                <xdr:rowOff>123825</xdr:rowOff>
              </from>
              <to>
                <xdr:col>6</xdr:col>
                <xdr:colOff>314325</xdr:colOff>
                <xdr:row>15</xdr:row>
                <xdr:rowOff>95250</xdr:rowOff>
              </to>
            </anchor>
          </controlPr>
        </control>
      </mc:Choice>
      <mc:Fallback>
        <control shapeId="357377" r:id="rId4" name="cmdPCET1_Jun"/>
      </mc:Fallback>
    </mc:AlternateContent>
    <mc:AlternateContent xmlns:mc="http://schemas.openxmlformats.org/markup-compatibility/2006">
      <mc:Choice Requires="x14">
        <control shapeId="357378" r:id="rId6" name="cbo311JunFormSignPost">
          <controlPr defaultSize="0" autoLine="0" linkedCell="FormPost_311_Jun" listFillRange="FormSignPost_List" r:id="rId7">
            <anchor moveWithCells="1">
              <from>
                <xdr:col>29</xdr:col>
                <xdr:colOff>19050</xdr:colOff>
                <xdr:row>7</xdr:row>
                <xdr:rowOff>9525</xdr:rowOff>
              </from>
              <to>
                <xdr:col>30</xdr:col>
                <xdr:colOff>47625</xdr:colOff>
                <xdr:row>8</xdr:row>
                <xdr:rowOff>19050</xdr:rowOff>
              </to>
            </anchor>
          </controlPr>
        </control>
      </mc:Choice>
      <mc:Fallback>
        <control shapeId="357378" r:id="rId6" name="cbo311JunFormSignPost"/>
      </mc:Fallback>
    </mc:AlternateContent>
    <mc:AlternateContent xmlns:mc="http://schemas.openxmlformats.org/markup-compatibility/2006">
      <mc:Choice Requires="x14">
        <control shapeId="357379" r:id="rId8" name="cmdPCET1_Jun_ClearForm">
          <controlPr defaultSize="0" autoLine="0" r:id="rId9">
            <anchor moveWithCells="1">
              <from>
                <xdr:col>1</xdr:col>
                <xdr:colOff>9525</xdr:colOff>
                <xdr:row>12</xdr:row>
                <xdr:rowOff>114300</xdr:rowOff>
              </from>
              <to>
                <xdr:col>4</xdr:col>
                <xdr:colOff>390525</xdr:colOff>
                <xdr:row>15</xdr:row>
                <xdr:rowOff>76200</xdr:rowOff>
              </to>
            </anchor>
          </controlPr>
        </control>
      </mc:Choice>
      <mc:Fallback>
        <control shapeId="357379" r:id="rId8" name="cmdPCET1_Jun_ClearForm"/>
      </mc:Fallback>
    </mc:AlternateContent>
  </controls>
  <tableParts count="1">
    <tablePart r:id="rId10"/>
  </tablePart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3"/>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6650</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4"/>
  <dimension ref="A1:M121"/>
  <sheetViews>
    <sheetView showGridLines="0" showRowColHeaders="0" topLeftCell="A98" workbookViewId="0">
      <selection activeCell="A2" sqref="A2"/>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6650</v>
      </c>
      <c r="D1" s="327" t="s">
        <v>6103</v>
      </c>
      <c r="E1" s="327" t="s">
        <v>6462</v>
      </c>
      <c r="F1" s="327" t="s">
        <v>6639</v>
      </c>
      <c r="G1" s="1" t="s">
        <v>6322</v>
      </c>
      <c r="H1" s="187" t="s">
        <v>6323</v>
      </c>
    </row>
    <row r="2" spans="1:13" x14ac:dyDescent="0.25">
      <c r="A2">
        <v>1</v>
      </c>
      <c r="B2" s="171" t="e">
        <f t="shared" ref="B2:B33" si="0">PCET1_02_ID &amp; A2</f>
        <v>#REF!</v>
      </c>
      <c r="C2" s="171" t="e">
        <f t="shared" ref="C2:C33" si="1">PCET1_02_ID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s="171" t="e">
        <f t="shared" si="0"/>
        <v>#REF!</v>
      </c>
      <c r="C10" s="171" t="e">
        <f t="shared" si="1"/>
        <v>#REF!</v>
      </c>
      <c r="D10" s="328" t="e">
        <f>#REF!</f>
        <v>#REF!</v>
      </c>
      <c r="E10" s="329" t="e">
        <f>#REF!</f>
        <v>#REF!</v>
      </c>
      <c r="F10" s="319" t="e">
        <f>#REF!</f>
        <v>#REF!</v>
      </c>
      <c r="G10" s="313" t="e">
        <f>#REF!</f>
        <v>#REF!</v>
      </c>
      <c r="H10" s="313" t="e">
        <f>#REF!</f>
        <v>#REF!</v>
      </c>
    </row>
    <row r="11" spans="1:13" x14ac:dyDescent="0.25">
      <c r="A11">
        <v>10</v>
      </c>
      <c r="B11" t="e">
        <f t="shared" si="0"/>
        <v>#REF!</v>
      </c>
      <c r="C11" t="e">
        <f t="shared" si="1"/>
        <v>#REF!</v>
      </c>
      <c r="D11" s="330" t="e">
        <f>#REF!</f>
        <v>#REF!</v>
      </c>
      <c r="E11" s="312" t="e">
        <f>#REF!</f>
        <v>#REF!</v>
      </c>
      <c r="F11" s="319" t="e">
        <f>#REF!</f>
        <v>#REF!</v>
      </c>
      <c r="G11" s="311" t="e">
        <f>#REF!</f>
        <v>#REF!</v>
      </c>
      <c r="H11" s="184" t="e">
        <f>#REF!</f>
        <v>#REF!</v>
      </c>
    </row>
    <row r="12" spans="1:13" x14ac:dyDescent="0.25">
      <c r="A12">
        <v>11</v>
      </c>
      <c r="B12" t="e">
        <f t="shared" si="0"/>
        <v>#REF!</v>
      </c>
      <c r="C12" t="e">
        <f t="shared" si="1"/>
        <v>#REF!</v>
      </c>
      <c r="D12" s="330" t="e">
        <f>#REF!</f>
        <v>#REF!</v>
      </c>
      <c r="E12" s="312" t="e">
        <f>#REF!</f>
        <v>#REF!</v>
      </c>
      <c r="F12" s="319" t="e">
        <f>#REF!</f>
        <v>#REF!</v>
      </c>
      <c r="G12" s="311" t="e">
        <f>#REF!</f>
        <v>#REF!</v>
      </c>
      <c r="H12" s="184" t="e">
        <f>#REF!</f>
        <v>#REF!</v>
      </c>
    </row>
    <row r="13" spans="1:13" x14ac:dyDescent="0.25">
      <c r="A13">
        <v>12</v>
      </c>
      <c r="B13" t="e">
        <f t="shared" si="0"/>
        <v>#REF!</v>
      </c>
      <c r="C13" t="e">
        <f t="shared" si="1"/>
        <v>#REF!</v>
      </c>
      <c r="D13" s="330" t="e">
        <f>#REF!</f>
        <v>#REF!</v>
      </c>
      <c r="E13" s="312" t="e">
        <f>#REF!</f>
        <v>#REF!</v>
      </c>
      <c r="F13" s="319" t="e">
        <f>#REF!</f>
        <v>#REF!</v>
      </c>
      <c r="G13" s="311" t="e">
        <f>#REF!</f>
        <v>#REF!</v>
      </c>
      <c r="H13" s="184" t="e">
        <f>#REF!</f>
        <v>#REF!</v>
      </c>
    </row>
    <row r="14" spans="1:13" x14ac:dyDescent="0.25">
      <c r="A14">
        <v>13</v>
      </c>
      <c r="B14" t="e">
        <f t="shared" si="0"/>
        <v>#REF!</v>
      </c>
      <c r="C14" t="e">
        <f t="shared" si="1"/>
        <v>#REF!</v>
      </c>
      <c r="D14" s="330" t="e">
        <f>#REF!</f>
        <v>#REF!</v>
      </c>
      <c r="E14" s="312" t="e">
        <f>#REF!</f>
        <v>#REF!</v>
      </c>
      <c r="F14" s="319" t="e">
        <f>#REF!</f>
        <v>#REF!</v>
      </c>
      <c r="G14" s="311" t="e">
        <f>#REF!</f>
        <v>#REF!</v>
      </c>
      <c r="H14" s="184" t="e">
        <f>#REF!</f>
        <v>#REF!</v>
      </c>
    </row>
    <row r="15" spans="1:13" x14ac:dyDescent="0.25">
      <c r="A15">
        <v>14</v>
      </c>
      <c r="B15" t="e">
        <f t="shared" si="0"/>
        <v>#REF!</v>
      </c>
      <c r="C15" t="e">
        <f t="shared" si="1"/>
        <v>#REF!</v>
      </c>
      <c r="D15" s="330" t="e">
        <f>#REF!</f>
        <v>#REF!</v>
      </c>
      <c r="E15" s="312" t="e">
        <f>#REF!</f>
        <v>#REF!</v>
      </c>
      <c r="F15" s="319" t="e">
        <f>#REF!</f>
        <v>#REF!</v>
      </c>
      <c r="G15" s="311" t="e">
        <f>#REF!</f>
        <v>#REF!</v>
      </c>
      <c r="H15" s="184" t="e">
        <f>#REF!</f>
        <v>#REF!</v>
      </c>
    </row>
    <row r="16" spans="1:13" x14ac:dyDescent="0.25">
      <c r="A16">
        <v>15</v>
      </c>
      <c r="B16" t="e">
        <f t="shared" si="0"/>
        <v>#REF!</v>
      </c>
      <c r="C16" t="e">
        <f t="shared" si="1"/>
        <v>#REF!</v>
      </c>
      <c r="D16" s="330" t="e">
        <f>#REF!</f>
        <v>#REF!</v>
      </c>
      <c r="E16" s="312" t="e">
        <f>#REF!</f>
        <v>#REF!</v>
      </c>
      <c r="F16" s="319" t="e">
        <f>#REF!</f>
        <v>#REF!</v>
      </c>
      <c r="G16" s="311" t="e">
        <f>#REF!</f>
        <v>#REF!</v>
      </c>
      <c r="H16" s="184" t="e">
        <f>#REF!</f>
        <v>#REF!</v>
      </c>
    </row>
    <row r="17" spans="1:8" x14ac:dyDescent="0.25">
      <c r="A17">
        <v>16</v>
      </c>
      <c r="B17" t="e">
        <f t="shared" si="0"/>
        <v>#REF!</v>
      </c>
      <c r="C17" t="e">
        <f t="shared" si="1"/>
        <v>#REF!</v>
      </c>
      <c r="D17" s="330" t="e">
        <f>#REF!</f>
        <v>#REF!</v>
      </c>
      <c r="E17" s="312" t="e">
        <f>#REF!</f>
        <v>#REF!</v>
      </c>
      <c r="F17" s="319" t="e">
        <f>#REF!</f>
        <v>#REF!</v>
      </c>
      <c r="G17" s="311" t="e">
        <f>#REF!</f>
        <v>#REF!</v>
      </c>
      <c r="H17" s="184" t="e">
        <f>#REF!</f>
        <v>#REF!</v>
      </c>
    </row>
    <row r="18" spans="1:8" x14ac:dyDescent="0.25">
      <c r="A18">
        <v>17</v>
      </c>
      <c r="B18" s="171" t="e">
        <f t="shared" si="0"/>
        <v>#REF!</v>
      </c>
      <c r="C18" s="171" t="e">
        <f t="shared" si="1"/>
        <v>#REF!</v>
      </c>
      <c r="D18" s="328" t="e">
        <f>#REF!</f>
        <v>#REF!</v>
      </c>
      <c r="E18" s="329" t="e">
        <f>#REF!</f>
        <v>#REF!</v>
      </c>
      <c r="F18" s="319" t="e">
        <f>#REF!</f>
        <v>#REF!</v>
      </c>
      <c r="G18" s="313" t="e">
        <f>#REF!</f>
        <v>#REF!</v>
      </c>
      <c r="H18" s="313" t="e">
        <f>#REF!</f>
        <v>#REF!</v>
      </c>
    </row>
    <row r="19" spans="1:8" x14ac:dyDescent="0.25">
      <c r="A19">
        <v>18</v>
      </c>
      <c r="B19" t="e">
        <f t="shared" si="0"/>
        <v>#REF!</v>
      </c>
      <c r="C19" t="e">
        <f t="shared" si="1"/>
        <v>#REF!</v>
      </c>
      <c r="D19" s="331" t="e">
        <f>#REF!</f>
        <v>#REF!</v>
      </c>
      <c r="E19" s="312" t="e">
        <f>#REF!</f>
        <v>#REF!</v>
      </c>
      <c r="F19" s="319" t="e">
        <f>#REF!</f>
        <v>#REF!</v>
      </c>
      <c r="G19" s="311" t="e">
        <f>#REF!</f>
        <v>#REF!</v>
      </c>
      <c r="H19" s="184" t="e">
        <f>#REF!</f>
        <v>#REF!</v>
      </c>
    </row>
    <row r="20" spans="1:8" x14ac:dyDescent="0.25">
      <c r="A20">
        <v>19</v>
      </c>
      <c r="B20" t="e">
        <f t="shared" si="0"/>
        <v>#REF!</v>
      </c>
      <c r="C20" t="e">
        <f t="shared" si="1"/>
        <v>#REF!</v>
      </c>
      <c r="D20" s="331" t="e">
        <f>#REF!</f>
        <v>#REF!</v>
      </c>
      <c r="E20" s="312" t="e">
        <f>#REF!</f>
        <v>#REF!</v>
      </c>
      <c r="F20" s="319" t="e">
        <f>#REF!</f>
        <v>#REF!</v>
      </c>
      <c r="G20" s="311" t="e">
        <f>#REF!</f>
        <v>#REF!</v>
      </c>
      <c r="H20" s="184" t="e">
        <f>#REF!</f>
        <v>#REF!</v>
      </c>
    </row>
    <row r="21" spans="1:8" x14ac:dyDescent="0.25">
      <c r="A21">
        <v>20</v>
      </c>
      <c r="B21" t="e">
        <f t="shared" si="0"/>
        <v>#REF!</v>
      </c>
      <c r="C21" t="e">
        <f t="shared" si="1"/>
        <v>#REF!</v>
      </c>
      <c r="D21" s="331" t="e">
        <f>#REF!</f>
        <v>#REF!</v>
      </c>
      <c r="E21" s="312" t="e">
        <f>#REF!</f>
        <v>#REF!</v>
      </c>
      <c r="F21" s="319" t="e">
        <f>#REF!</f>
        <v>#REF!</v>
      </c>
      <c r="G21" s="311" t="e">
        <f>#REF!</f>
        <v>#REF!</v>
      </c>
      <c r="H21" s="184" t="e">
        <f>#REF!</f>
        <v>#REF!</v>
      </c>
    </row>
    <row r="22" spans="1:8" x14ac:dyDescent="0.25">
      <c r="A22">
        <v>21</v>
      </c>
      <c r="B22" t="e">
        <f t="shared" si="0"/>
        <v>#REF!</v>
      </c>
      <c r="C22" t="e">
        <f t="shared" si="1"/>
        <v>#REF!</v>
      </c>
      <c r="D22" s="331" t="e">
        <f>#REF!</f>
        <v>#REF!</v>
      </c>
      <c r="E22" s="312" t="e">
        <f>#REF!</f>
        <v>#REF!</v>
      </c>
      <c r="F22" s="319" t="e">
        <f>#REF!</f>
        <v>#REF!</v>
      </c>
      <c r="G22" s="311" t="e">
        <f>#REF!</f>
        <v>#REF!</v>
      </c>
      <c r="H22" s="184" t="e">
        <f>#REF!</f>
        <v>#REF!</v>
      </c>
    </row>
    <row r="23" spans="1:8" x14ac:dyDescent="0.25">
      <c r="A23">
        <v>22</v>
      </c>
      <c r="B23" t="e">
        <f t="shared" si="0"/>
        <v>#REF!</v>
      </c>
      <c r="C23" t="e">
        <f t="shared" si="1"/>
        <v>#REF!</v>
      </c>
      <c r="D23" s="331" t="e">
        <f>#REF!</f>
        <v>#REF!</v>
      </c>
      <c r="E23" s="312" t="e">
        <f>#REF!</f>
        <v>#REF!</v>
      </c>
      <c r="F23" s="319" t="e">
        <f>#REF!</f>
        <v>#REF!</v>
      </c>
      <c r="G23" s="311" t="e">
        <f>#REF!</f>
        <v>#REF!</v>
      </c>
      <c r="H23" s="184" t="e">
        <f>#REF!</f>
        <v>#REF!</v>
      </c>
    </row>
    <row r="24" spans="1:8" x14ac:dyDescent="0.25">
      <c r="A24">
        <v>23</v>
      </c>
      <c r="B24" t="e">
        <f t="shared" si="0"/>
        <v>#REF!</v>
      </c>
      <c r="C24" t="e">
        <f t="shared" si="1"/>
        <v>#REF!</v>
      </c>
      <c r="D24" s="331" t="e">
        <f>#REF!</f>
        <v>#REF!</v>
      </c>
      <c r="E24" s="312" t="e">
        <f>#REF!</f>
        <v>#REF!</v>
      </c>
      <c r="F24" s="319" t="e">
        <f>#REF!</f>
        <v>#REF!</v>
      </c>
      <c r="G24" s="311" t="e">
        <f>#REF!</f>
        <v>#REF!</v>
      </c>
      <c r="H24" s="184" t="e">
        <f>#REF!</f>
        <v>#REF!</v>
      </c>
    </row>
    <row r="25" spans="1:8" x14ac:dyDescent="0.25">
      <c r="A25">
        <v>24</v>
      </c>
      <c r="B25" t="e">
        <f t="shared" si="0"/>
        <v>#REF!</v>
      </c>
      <c r="C25" t="e">
        <f t="shared" si="1"/>
        <v>#REF!</v>
      </c>
      <c r="D25" s="331" t="e">
        <f>#REF!</f>
        <v>#REF!</v>
      </c>
      <c r="E25" s="312" t="e">
        <f>#REF!</f>
        <v>#REF!</v>
      </c>
      <c r="F25" s="319" t="e">
        <f>#REF!</f>
        <v>#REF!</v>
      </c>
      <c r="G25" s="311" t="e">
        <f>#REF!</f>
        <v>#REF!</v>
      </c>
      <c r="H25" s="184" t="e">
        <f>#REF!</f>
        <v>#REF!</v>
      </c>
    </row>
    <row r="26" spans="1:8" x14ac:dyDescent="0.25">
      <c r="A26">
        <v>25</v>
      </c>
      <c r="B26" s="171" t="e">
        <f t="shared" si="0"/>
        <v>#REF!</v>
      </c>
      <c r="C26" s="171" t="e">
        <f t="shared" si="1"/>
        <v>#REF!</v>
      </c>
      <c r="D26" s="328" t="e">
        <f>#REF!</f>
        <v>#REF!</v>
      </c>
      <c r="E26" s="329" t="e">
        <f>#REF!</f>
        <v>#REF!</v>
      </c>
      <c r="F26" s="319" t="e">
        <f>#REF!</f>
        <v>#REF!</v>
      </c>
      <c r="G26" s="313" t="e">
        <f>#REF!</f>
        <v>#REF!</v>
      </c>
      <c r="H26" s="313" t="e">
        <f>#REF!</f>
        <v>#REF!</v>
      </c>
    </row>
    <row r="27" spans="1:8" x14ac:dyDescent="0.25">
      <c r="A27">
        <v>26</v>
      </c>
      <c r="B27" t="e">
        <f t="shared" si="0"/>
        <v>#REF!</v>
      </c>
      <c r="C27" t="e">
        <f t="shared" si="1"/>
        <v>#REF!</v>
      </c>
      <c r="D27" s="331" t="e">
        <f>#REF!</f>
        <v>#REF!</v>
      </c>
      <c r="E27" s="312" t="e">
        <f>#REF!</f>
        <v>#REF!</v>
      </c>
      <c r="F27" s="319" t="e">
        <f>#REF!</f>
        <v>#REF!</v>
      </c>
      <c r="G27" s="311" t="e">
        <f>#REF!</f>
        <v>#REF!</v>
      </c>
      <c r="H27" s="184" t="e">
        <f>#REF!</f>
        <v>#REF!</v>
      </c>
    </row>
    <row r="28" spans="1:8" x14ac:dyDescent="0.25">
      <c r="A28">
        <v>27</v>
      </c>
      <c r="B28" t="e">
        <f t="shared" si="0"/>
        <v>#REF!</v>
      </c>
      <c r="C28" t="e">
        <f t="shared" si="1"/>
        <v>#REF!</v>
      </c>
      <c r="D28" s="331" t="e">
        <f>#REF!</f>
        <v>#REF!</v>
      </c>
      <c r="E28" s="312" t="e">
        <f>#REF!</f>
        <v>#REF!</v>
      </c>
      <c r="F28" s="319" t="e">
        <f>#REF!</f>
        <v>#REF!</v>
      </c>
      <c r="G28" s="311" t="e">
        <f>#REF!</f>
        <v>#REF!</v>
      </c>
      <c r="H28" s="184" t="e">
        <f>#REF!</f>
        <v>#REF!</v>
      </c>
    </row>
    <row r="29" spans="1:8" x14ac:dyDescent="0.25">
      <c r="A29">
        <v>28</v>
      </c>
      <c r="B29" t="e">
        <f t="shared" si="0"/>
        <v>#REF!</v>
      </c>
      <c r="C29" t="e">
        <f t="shared" si="1"/>
        <v>#REF!</v>
      </c>
      <c r="D29" s="331" t="e">
        <f>#REF!</f>
        <v>#REF!</v>
      </c>
      <c r="E29" s="312" t="e">
        <f>#REF!</f>
        <v>#REF!</v>
      </c>
      <c r="F29" s="319" t="e">
        <f>#REF!</f>
        <v>#REF!</v>
      </c>
      <c r="G29" s="311" t="e">
        <f>#REF!</f>
        <v>#REF!</v>
      </c>
      <c r="H29" s="184" t="e">
        <f>#REF!</f>
        <v>#REF!</v>
      </c>
    </row>
    <row r="30" spans="1:8" x14ac:dyDescent="0.25">
      <c r="A30">
        <v>29</v>
      </c>
      <c r="B30" t="e">
        <f t="shared" si="0"/>
        <v>#REF!</v>
      </c>
      <c r="C30" t="e">
        <f t="shared" si="1"/>
        <v>#REF!</v>
      </c>
      <c r="D30" s="331" t="e">
        <f>#REF!</f>
        <v>#REF!</v>
      </c>
      <c r="E30" s="312" t="e">
        <f>#REF!</f>
        <v>#REF!</v>
      </c>
      <c r="F30" s="319" t="e">
        <f>#REF!</f>
        <v>#REF!</v>
      </c>
      <c r="G30" s="311" t="e">
        <f>#REF!</f>
        <v>#REF!</v>
      </c>
      <c r="H30" s="184" t="e">
        <f>#REF!</f>
        <v>#REF!</v>
      </c>
    </row>
    <row r="31" spans="1:8" x14ac:dyDescent="0.25">
      <c r="A31">
        <v>30</v>
      </c>
      <c r="B31" t="e">
        <f t="shared" si="0"/>
        <v>#REF!</v>
      </c>
      <c r="C31" t="e">
        <f t="shared" si="1"/>
        <v>#REF!</v>
      </c>
      <c r="D31" s="331" t="e">
        <f>#REF!</f>
        <v>#REF!</v>
      </c>
      <c r="E31" s="312" t="e">
        <f>#REF!</f>
        <v>#REF!</v>
      </c>
      <c r="F31" s="319" t="e">
        <f>#REF!</f>
        <v>#REF!</v>
      </c>
      <c r="G31" s="311" t="e">
        <f>#REF!</f>
        <v>#REF!</v>
      </c>
      <c r="H31" s="184" t="e">
        <f>#REF!</f>
        <v>#REF!</v>
      </c>
    </row>
    <row r="32" spans="1:8" x14ac:dyDescent="0.25">
      <c r="A32">
        <v>31</v>
      </c>
      <c r="B32" t="e">
        <f t="shared" si="0"/>
        <v>#REF!</v>
      </c>
      <c r="C32" t="e">
        <f t="shared" si="1"/>
        <v>#REF!</v>
      </c>
      <c r="D32" s="331" t="e">
        <f>#REF!</f>
        <v>#REF!</v>
      </c>
      <c r="E32" s="312" t="e">
        <f>#REF!</f>
        <v>#REF!</v>
      </c>
      <c r="F32" s="319" t="e">
        <f>#REF!</f>
        <v>#REF!</v>
      </c>
      <c r="G32" s="311" t="e">
        <f>#REF!</f>
        <v>#REF!</v>
      </c>
      <c r="H32" s="184" t="e">
        <f>#REF!</f>
        <v>#REF!</v>
      </c>
    </row>
    <row r="33" spans="1:8" x14ac:dyDescent="0.25">
      <c r="A33">
        <v>32</v>
      </c>
      <c r="B33" t="e">
        <f t="shared" si="0"/>
        <v>#REF!</v>
      </c>
      <c r="C33" t="e">
        <f t="shared" si="1"/>
        <v>#REF!</v>
      </c>
      <c r="D33" s="331" t="e">
        <f>#REF!</f>
        <v>#REF!</v>
      </c>
      <c r="E33" s="312" t="e">
        <f>#REF!</f>
        <v>#REF!</v>
      </c>
      <c r="F33" s="319" t="e">
        <f>#REF!</f>
        <v>#REF!</v>
      </c>
      <c r="G33" s="311" t="e">
        <f>#REF!</f>
        <v>#REF!</v>
      </c>
      <c r="H33" s="184" t="e">
        <f>#REF!</f>
        <v>#REF!</v>
      </c>
    </row>
    <row r="34" spans="1:8" x14ac:dyDescent="0.25">
      <c r="A34">
        <v>33</v>
      </c>
      <c r="B34" s="171" t="e">
        <f t="shared" ref="B34:B65" si="2">PCET1_02_ID &amp; A34</f>
        <v>#REF!</v>
      </c>
      <c r="C34" s="171" t="e">
        <f t="shared" ref="C34:C65" si="3">PCET1_02_ID</f>
        <v>#REF!</v>
      </c>
      <c r="D34" s="328" t="e">
        <f>#REF!</f>
        <v>#REF!</v>
      </c>
      <c r="E34" s="329" t="e">
        <f>#REF!</f>
        <v>#REF!</v>
      </c>
      <c r="F34" s="319" t="e">
        <f>#REF!</f>
        <v>#REF!</v>
      </c>
      <c r="G34" s="313" t="e">
        <f>#REF!</f>
        <v>#REF!</v>
      </c>
      <c r="H34" s="313" t="e">
        <f>#REF!</f>
        <v>#REF!</v>
      </c>
    </row>
    <row r="35" spans="1:8" x14ac:dyDescent="0.25">
      <c r="A35">
        <v>34</v>
      </c>
      <c r="B35" t="e">
        <f t="shared" si="2"/>
        <v>#REF!</v>
      </c>
      <c r="C35" t="e">
        <f t="shared" si="3"/>
        <v>#REF!</v>
      </c>
      <c r="D35" s="331" t="e">
        <f>#REF!</f>
        <v>#REF!</v>
      </c>
      <c r="E35" s="312" t="e">
        <f>#REF!</f>
        <v>#REF!</v>
      </c>
      <c r="F35" s="319" t="e">
        <f>#REF!</f>
        <v>#REF!</v>
      </c>
      <c r="G35" s="311" t="e">
        <f>#REF!</f>
        <v>#REF!</v>
      </c>
      <c r="H35" s="184" t="e">
        <f>#REF!</f>
        <v>#REF!</v>
      </c>
    </row>
    <row r="36" spans="1:8" x14ac:dyDescent="0.25">
      <c r="A36">
        <v>35</v>
      </c>
      <c r="B36" t="e">
        <f t="shared" si="2"/>
        <v>#REF!</v>
      </c>
      <c r="C36" t="e">
        <f t="shared" si="3"/>
        <v>#REF!</v>
      </c>
      <c r="D36" s="331" t="e">
        <f>#REF!</f>
        <v>#REF!</v>
      </c>
      <c r="E36" s="312" t="e">
        <f>#REF!</f>
        <v>#REF!</v>
      </c>
      <c r="F36" s="319" t="e">
        <f>#REF!</f>
        <v>#REF!</v>
      </c>
      <c r="G36" s="311" t="e">
        <f>#REF!</f>
        <v>#REF!</v>
      </c>
      <c r="H36" s="184" t="e">
        <f>#REF!</f>
        <v>#REF!</v>
      </c>
    </row>
    <row r="37" spans="1:8" x14ac:dyDescent="0.25">
      <c r="A37">
        <v>36</v>
      </c>
      <c r="B37" t="e">
        <f t="shared" si="2"/>
        <v>#REF!</v>
      </c>
      <c r="C37" t="e">
        <f t="shared" si="3"/>
        <v>#REF!</v>
      </c>
      <c r="D37" s="331" t="e">
        <f>#REF!</f>
        <v>#REF!</v>
      </c>
      <c r="E37" s="312" t="e">
        <f>#REF!</f>
        <v>#REF!</v>
      </c>
      <c r="F37" s="319" t="e">
        <f>#REF!</f>
        <v>#REF!</v>
      </c>
      <c r="G37" s="311" t="e">
        <f>#REF!</f>
        <v>#REF!</v>
      </c>
      <c r="H37" s="184" t="e">
        <f>#REF!</f>
        <v>#REF!</v>
      </c>
    </row>
    <row r="38" spans="1:8" x14ac:dyDescent="0.25">
      <c r="A38">
        <v>37</v>
      </c>
      <c r="B38" t="e">
        <f t="shared" si="2"/>
        <v>#REF!</v>
      </c>
      <c r="C38" t="e">
        <f t="shared" si="3"/>
        <v>#REF!</v>
      </c>
      <c r="D38" s="331" t="e">
        <f>#REF!</f>
        <v>#REF!</v>
      </c>
      <c r="E38" s="312" t="e">
        <f>#REF!</f>
        <v>#REF!</v>
      </c>
      <c r="F38" s="319" t="e">
        <f>#REF!</f>
        <v>#REF!</v>
      </c>
      <c r="G38" s="311" t="e">
        <f>#REF!</f>
        <v>#REF!</v>
      </c>
      <c r="H38" s="184" t="e">
        <f>#REF!</f>
        <v>#REF!</v>
      </c>
    </row>
    <row r="39" spans="1:8" x14ac:dyDescent="0.25">
      <c r="A39">
        <v>38</v>
      </c>
      <c r="B39" t="e">
        <f t="shared" si="2"/>
        <v>#REF!</v>
      </c>
      <c r="C39" t="e">
        <f t="shared" si="3"/>
        <v>#REF!</v>
      </c>
      <c r="D39" s="331" t="e">
        <f>#REF!</f>
        <v>#REF!</v>
      </c>
      <c r="E39" s="312" t="e">
        <f>#REF!</f>
        <v>#REF!</v>
      </c>
      <c r="F39" s="319" t="e">
        <f>#REF!</f>
        <v>#REF!</v>
      </c>
      <c r="G39" s="311" t="e">
        <f>#REF!</f>
        <v>#REF!</v>
      </c>
      <c r="H39" s="184" t="e">
        <f>#REF!</f>
        <v>#REF!</v>
      </c>
    </row>
    <row r="40" spans="1:8" x14ac:dyDescent="0.25">
      <c r="A40">
        <v>39</v>
      </c>
      <c r="B40" t="e">
        <f t="shared" si="2"/>
        <v>#REF!</v>
      </c>
      <c r="C40" t="e">
        <f t="shared" si="3"/>
        <v>#REF!</v>
      </c>
      <c r="D40" s="331" t="e">
        <f>#REF!</f>
        <v>#REF!</v>
      </c>
      <c r="E40" s="312" t="e">
        <f>#REF!</f>
        <v>#REF!</v>
      </c>
      <c r="F40" s="319" t="e">
        <f>#REF!</f>
        <v>#REF!</v>
      </c>
      <c r="G40" s="311" t="e">
        <f>#REF!</f>
        <v>#REF!</v>
      </c>
      <c r="H40" s="184" t="e">
        <f>#REF!</f>
        <v>#REF!</v>
      </c>
    </row>
    <row r="41" spans="1:8" x14ac:dyDescent="0.25">
      <c r="A41">
        <v>40</v>
      </c>
      <c r="B41" t="e">
        <f t="shared" si="2"/>
        <v>#REF!</v>
      </c>
      <c r="C41" t="e">
        <f t="shared" si="3"/>
        <v>#REF!</v>
      </c>
      <c r="D41" s="331" t="e">
        <f>#REF!</f>
        <v>#REF!</v>
      </c>
      <c r="E41" s="312" t="e">
        <f>#REF!</f>
        <v>#REF!</v>
      </c>
      <c r="F41" s="319" t="e">
        <f>#REF!</f>
        <v>#REF!</v>
      </c>
      <c r="G41" s="311" t="e">
        <f>#REF!</f>
        <v>#REF!</v>
      </c>
      <c r="H41" s="184" t="e">
        <f>#REF!</f>
        <v>#REF!</v>
      </c>
    </row>
    <row r="42" spans="1:8" x14ac:dyDescent="0.25">
      <c r="A42">
        <v>41</v>
      </c>
      <c r="B42" s="171" t="e">
        <f t="shared" si="2"/>
        <v>#REF!</v>
      </c>
      <c r="C42" s="171" t="e">
        <f t="shared" si="3"/>
        <v>#REF!</v>
      </c>
      <c r="D42" s="328" t="e">
        <f>#REF!</f>
        <v>#REF!</v>
      </c>
      <c r="E42" s="329" t="e">
        <f>#REF!</f>
        <v>#REF!</v>
      </c>
      <c r="F42" s="319" t="e">
        <f>#REF!</f>
        <v>#REF!</v>
      </c>
      <c r="G42" s="313" t="e">
        <f>#REF!</f>
        <v>#REF!</v>
      </c>
      <c r="H42" s="313" t="e">
        <f>#REF!</f>
        <v>#REF!</v>
      </c>
    </row>
    <row r="43" spans="1:8" x14ac:dyDescent="0.25">
      <c r="A43">
        <v>42</v>
      </c>
      <c r="B43" t="e">
        <f t="shared" si="2"/>
        <v>#REF!</v>
      </c>
      <c r="C43" t="e">
        <f t="shared" si="3"/>
        <v>#REF!</v>
      </c>
      <c r="D43" s="331" t="e">
        <f>#REF!</f>
        <v>#REF!</v>
      </c>
      <c r="E43" s="312" t="e">
        <f>#REF!</f>
        <v>#REF!</v>
      </c>
      <c r="F43" s="319" t="e">
        <f>#REF!</f>
        <v>#REF!</v>
      </c>
      <c r="G43" s="311" t="e">
        <f>#REF!</f>
        <v>#REF!</v>
      </c>
      <c r="H43" s="184" t="e">
        <f>#REF!</f>
        <v>#REF!</v>
      </c>
    </row>
    <row r="44" spans="1:8" x14ac:dyDescent="0.25">
      <c r="A44">
        <v>43</v>
      </c>
      <c r="B44" t="e">
        <f t="shared" si="2"/>
        <v>#REF!</v>
      </c>
      <c r="C44" t="e">
        <f t="shared" si="3"/>
        <v>#REF!</v>
      </c>
      <c r="D44" s="331" t="e">
        <f>#REF!</f>
        <v>#REF!</v>
      </c>
      <c r="E44" s="312" t="e">
        <f>#REF!</f>
        <v>#REF!</v>
      </c>
      <c r="F44" s="319" t="e">
        <f>#REF!</f>
        <v>#REF!</v>
      </c>
      <c r="G44" s="311" t="e">
        <f>#REF!</f>
        <v>#REF!</v>
      </c>
      <c r="H44" s="184" t="e">
        <f>#REF!</f>
        <v>#REF!</v>
      </c>
    </row>
    <row r="45" spans="1:8" x14ac:dyDescent="0.25">
      <c r="A45">
        <v>44</v>
      </c>
      <c r="B45" t="e">
        <f t="shared" si="2"/>
        <v>#REF!</v>
      </c>
      <c r="C45" t="e">
        <f t="shared" si="3"/>
        <v>#REF!</v>
      </c>
      <c r="D45" s="331" t="e">
        <f>#REF!</f>
        <v>#REF!</v>
      </c>
      <c r="E45" s="312" t="e">
        <f>#REF!</f>
        <v>#REF!</v>
      </c>
      <c r="F45" s="319" t="e">
        <f>#REF!</f>
        <v>#REF!</v>
      </c>
      <c r="G45" s="311" t="e">
        <f>#REF!</f>
        <v>#REF!</v>
      </c>
      <c r="H45" s="184" t="e">
        <f>#REF!</f>
        <v>#REF!</v>
      </c>
    </row>
    <row r="46" spans="1:8" x14ac:dyDescent="0.25">
      <c r="A46">
        <v>45</v>
      </c>
      <c r="B46" t="e">
        <f t="shared" si="2"/>
        <v>#REF!</v>
      </c>
      <c r="C46" t="e">
        <f t="shared" si="3"/>
        <v>#REF!</v>
      </c>
      <c r="D46" s="331" t="e">
        <f>#REF!</f>
        <v>#REF!</v>
      </c>
      <c r="E46" s="312" t="e">
        <f>#REF!</f>
        <v>#REF!</v>
      </c>
      <c r="F46" s="319" t="e">
        <f>#REF!</f>
        <v>#REF!</v>
      </c>
      <c r="G46" s="311" t="e">
        <f>#REF!</f>
        <v>#REF!</v>
      </c>
      <c r="H46" s="184" t="e">
        <f>#REF!</f>
        <v>#REF!</v>
      </c>
    </row>
    <row r="47" spans="1:8" x14ac:dyDescent="0.25">
      <c r="A47">
        <v>46</v>
      </c>
      <c r="B47" t="e">
        <f t="shared" si="2"/>
        <v>#REF!</v>
      </c>
      <c r="C47" t="e">
        <f t="shared" si="3"/>
        <v>#REF!</v>
      </c>
      <c r="D47" s="331" t="e">
        <f>#REF!</f>
        <v>#REF!</v>
      </c>
      <c r="E47" s="312" t="e">
        <f>#REF!</f>
        <v>#REF!</v>
      </c>
      <c r="F47" s="319" t="e">
        <f>#REF!</f>
        <v>#REF!</v>
      </c>
      <c r="G47" s="311" t="e">
        <f>#REF!</f>
        <v>#REF!</v>
      </c>
      <c r="H47" s="184" t="e">
        <f>#REF!</f>
        <v>#REF!</v>
      </c>
    </row>
    <row r="48" spans="1:8" x14ac:dyDescent="0.25">
      <c r="A48">
        <v>47</v>
      </c>
      <c r="B48" t="e">
        <f t="shared" si="2"/>
        <v>#REF!</v>
      </c>
      <c r="C48" t="e">
        <f t="shared" si="3"/>
        <v>#REF!</v>
      </c>
      <c r="D48" s="331" t="e">
        <f>#REF!</f>
        <v>#REF!</v>
      </c>
      <c r="E48" s="312" t="e">
        <f>#REF!</f>
        <v>#REF!</v>
      </c>
      <c r="F48" s="319" t="e">
        <f>#REF!</f>
        <v>#REF!</v>
      </c>
      <c r="G48" s="311" t="e">
        <f>#REF!</f>
        <v>#REF!</v>
      </c>
      <c r="H48" s="184" t="e">
        <f>#REF!</f>
        <v>#REF!</v>
      </c>
    </row>
    <row r="49" spans="1:8" x14ac:dyDescent="0.25">
      <c r="A49">
        <v>48</v>
      </c>
      <c r="B49" t="e">
        <f t="shared" si="2"/>
        <v>#REF!</v>
      </c>
      <c r="C49" t="e">
        <f t="shared" si="3"/>
        <v>#REF!</v>
      </c>
      <c r="D49" s="331" t="e">
        <f>#REF!</f>
        <v>#REF!</v>
      </c>
      <c r="E49" s="312" t="e">
        <f>#REF!</f>
        <v>#REF!</v>
      </c>
      <c r="F49" s="319" t="e">
        <f>#REF!</f>
        <v>#REF!</v>
      </c>
      <c r="G49" s="311" t="e">
        <f>#REF!</f>
        <v>#REF!</v>
      </c>
      <c r="H49" s="184" t="e">
        <f>#REF!</f>
        <v>#REF!</v>
      </c>
    </row>
    <row r="50" spans="1:8" x14ac:dyDescent="0.25">
      <c r="A50">
        <v>49</v>
      </c>
      <c r="B50" s="171" t="e">
        <f t="shared" si="2"/>
        <v>#REF!</v>
      </c>
      <c r="C50" s="171" t="e">
        <f t="shared" si="3"/>
        <v>#REF!</v>
      </c>
      <c r="D50" s="328" t="e">
        <f>#REF!</f>
        <v>#REF!</v>
      </c>
      <c r="E50" s="329" t="e">
        <f>#REF!</f>
        <v>#REF!</v>
      </c>
      <c r="F50" s="319" t="e">
        <f>#REF!</f>
        <v>#REF!</v>
      </c>
      <c r="G50" s="313" t="e">
        <f>#REF!</f>
        <v>#REF!</v>
      </c>
      <c r="H50" s="313" t="e">
        <f>#REF!</f>
        <v>#REF!</v>
      </c>
    </row>
    <row r="51" spans="1:8" x14ac:dyDescent="0.25">
      <c r="A51">
        <v>50</v>
      </c>
      <c r="B51" t="e">
        <f t="shared" si="2"/>
        <v>#REF!</v>
      </c>
      <c r="C51" t="e">
        <f t="shared" si="3"/>
        <v>#REF!</v>
      </c>
      <c r="D51" s="331" t="e">
        <f>#REF!</f>
        <v>#REF!</v>
      </c>
      <c r="E51" s="312" t="e">
        <f>#REF!</f>
        <v>#REF!</v>
      </c>
      <c r="F51" s="319" t="e">
        <f>#REF!</f>
        <v>#REF!</v>
      </c>
      <c r="G51" s="311" t="e">
        <f>#REF!</f>
        <v>#REF!</v>
      </c>
      <c r="H51" s="184" t="e">
        <f>#REF!</f>
        <v>#REF!</v>
      </c>
    </row>
    <row r="52" spans="1:8" x14ac:dyDescent="0.25">
      <c r="A52">
        <v>51</v>
      </c>
      <c r="B52" t="e">
        <f t="shared" si="2"/>
        <v>#REF!</v>
      </c>
      <c r="C52" t="e">
        <f t="shared" si="3"/>
        <v>#REF!</v>
      </c>
      <c r="D52" s="331" t="e">
        <f>#REF!</f>
        <v>#REF!</v>
      </c>
      <c r="E52" s="312" t="e">
        <f>#REF!</f>
        <v>#REF!</v>
      </c>
      <c r="F52" s="319" t="e">
        <f>#REF!</f>
        <v>#REF!</v>
      </c>
      <c r="G52" s="311" t="e">
        <f>#REF!</f>
        <v>#REF!</v>
      </c>
      <c r="H52" s="184" t="e">
        <f>#REF!</f>
        <v>#REF!</v>
      </c>
    </row>
    <row r="53" spans="1:8" x14ac:dyDescent="0.25">
      <c r="A53">
        <v>52</v>
      </c>
      <c r="B53" t="e">
        <f t="shared" si="2"/>
        <v>#REF!</v>
      </c>
      <c r="C53" t="e">
        <f t="shared" si="3"/>
        <v>#REF!</v>
      </c>
      <c r="D53" s="331" t="e">
        <f>#REF!</f>
        <v>#REF!</v>
      </c>
      <c r="E53" s="312" t="e">
        <f>#REF!</f>
        <v>#REF!</v>
      </c>
      <c r="F53" s="319" t="e">
        <f>#REF!</f>
        <v>#REF!</v>
      </c>
      <c r="G53" s="311" t="e">
        <f>#REF!</f>
        <v>#REF!</v>
      </c>
      <c r="H53" s="184" t="e">
        <f>#REF!</f>
        <v>#REF!</v>
      </c>
    </row>
    <row r="54" spans="1:8" x14ac:dyDescent="0.25">
      <c r="A54">
        <v>53</v>
      </c>
      <c r="B54" t="e">
        <f t="shared" si="2"/>
        <v>#REF!</v>
      </c>
      <c r="C54" t="e">
        <f t="shared" si="3"/>
        <v>#REF!</v>
      </c>
      <c r="D54" s="331" t="e">
        <f>#REF!</f>
        <v>#REF!</v>
      </c>
      <c r="E54" s="312" t="e">
        <f>#REF!</f>
        <v>#REF!</v>
      </c>
      <c r="F54" s="319" t="e">
        <f>#REF!</f>
        <v>#REF!</v>
      </c>
      <c r="G54" s="311" t="e">
        <f>#REF!</f>
        <v>#REF!</v>
      </c>
      <c r="H54" s="184" t="e">
        <f>#REF!</f>
        <v>#REF!</v>
      </c>
    </row>
    <row r="55" spans="1:8" x14ac:dyDescent="0.25">
      <c r="A55">
        <v>54</v>
      </c>
      <c r="B55" t="e">
        <f t="shared" si="2"/>
        <v>#REF!</v>
      </c>
      <c r="C55" t="e">
        <f t="shared" si="3"/>
        <v>#REF!</v>
      </c>
      <c r="D55" s="331" t="e">
        <f>#REF!</f>
        <v>#REF!</v>
      </c>
      <c r="E55" s="312" t="e">
        <f>#REF!</f>
        <v>#REF!</v>
      </c>
      <c r="F55" s="319" t="e">
        <f>#REF!</f>
        <v>#REF!</v>
      </c>
      <c r="G55" s="311" t="e">
        <f>#REF!</f>
        <v>#REF!</v>
      </c>
      <c r="H55" s="184" t="e">
        <f>#REF!</f>
        <v>#REF!</v>
      </c>
    </row>
    <row r="56" spans="1:8" x14ac:dyDescent="0.25">
      <c r="A56">
        <v>55</v>
      </c>
      <c r="B56" t="e">
        <f t="shared" si="2"/>
        <v>#REF!</v>
      </c>
      <c r="C56" t="e">
        <f t="shared" si="3"/>
        <v>#REF!</v>
      </c>
      <c r="D56" s="331" t="e">
        <f>#REF!</f>
        <v>#REF!</v>
      </c>
      <c r="E56" s="312" t="e">
        <f>#REF!</f>
        <v>#REF!</v>
      </c>
      <c r="F56" s="319" t="e">
        <f>#REF!</f>
        <v>#REF!</v>
      </c>
      <c r="G56" s="311" t="e">
        <f>#REF!</f>
        <v>#REF!</v>
      </c>
      <c r="H56" s="184" t="e">
        <f>#REF!</f>
        <v>#REF!</v>
      </c>
    </row>
    <row r="57" spans="1:8" x14ac:dyDescent="0.25">
      <c r="A57">
        <v>56</v>
      </c>
      <c r="B57" t="e">
        <f t="shared" si="2"/>
        <v>#REF!</v>
      </c>
      <c r="C57" t="e">
        <f t="shared" si="3"/>
        <v>#REF!</v>
      </c>
      <c r="D57" s="331" t="e">
        <f>#REF!</f>
        <v>#REF!</v>
      </c>
      <c r="E57" s="312" t="e">
        <f>#REF!</f>
        <v>#REF!</v>
      </c>
      <c r="F57" s="319" t="e">
        <f>#REF!</f>
        <v>#REF!</v>
      </c>
      <c r="G57" s="311" t="e">
        <f>#REF!</f>
        <v>#REF!</v>
      </c>
      <c r="H57" s="184" t="e">
        <f>#REF!</f>
        <v>#REF!</v>
      </c>
    </row>
    <row r="58" spans="1:8" x14ac:dyDescent="0.25">
      <c r="A58">
        <v>57</v>
      </c>
      <c r="B58" s="171" t="e">
        <f t="shared" si="2"/>
        <v>#REF!</v>
      </c>
      <c r="C58" s="171" t="e">
        <f t="shared" si="3"/>
        <v>#REF!</v>
      </c>
      <c r="D58" s="328" t="e">
        <f>#REF!</f>
        <v>#REF!</v>
      </c>
      <c r="E58" s="329" t="e">
        <f>#REF!</f>
        <v>#REF!</v>
      </c>
      <c r="F58" s="319" t="e">
        <f>#REF!</f>
        <v>#REF!</v>
      </c>
      <c r="G58" s="313" t="e">
        <f>#REF!</f>
        <v>#REF!</v>
      </c>
      <c r="H58" s="313" t="e">
        <f>#REF!</f>
        <v>#REF!</v>
      </c>
    </row>
    <row r="59" spans="1:8" x14ac:dyDescent="0.25">
      <c r="A59">
        <v>58</v>
      </c>
      <c r="B59" t="e">
        <f t="shared" si="2"/>
        <v>#REF!</v>
      </c>
      <c r="C59" t="e">
        <f t="shared" si="3"/>
        <v>#REF!</v>
      </c>
      <c r="D59" s="331" t="e">
        <f>#REF!</f>
        <v>#REF!</v>
      </c>
      <c r="E59" s="312" t="e">
        <f>#REF!</f>
        <v>#REF!</v>
      </c>
      <c r="F59" s="319" t="e">
        <f>#REF!</f>
        <v>#REF!</v>
      </c>
      <c r="G59" s="311" t="e">
        <f>#REF!</f>
        <v>#REF!</v>
      </c>
      <c r="H59" s="184" t="e">
        <f>#REF!</f>
        <v>#REF!</v>
      </c>
    </row>
    <row r="60" spans="1:8" x14ac:dyDescent="0.25">
      <c r="A60">
        <v>59</v>
      </c>
      <c r="B60" t="e">
        <f t="shared" si="2"/>
        <v>#REF!</v>
      </c>
      <c r="C60" t="e">
        <f t="shared" si="3"/>
        <v>#REF!</v>
      </c>
      <c r="D60" s="331" t="e">
        <f>#REF!</f>
        <v>#REF!</v>
      </c>
      <c r="E60" s="312" t="e">
        <f>#REF!</f>
        <v>#REF!</v>
      </c>
      <c r="F60" s="319" t="e">
        <f>#REF!</f>
        <v>#REF!</v>
      </c>
      <c r="G60" s="311" t="e">
        <f>#REF!</f>
        <v>#REF!</v>
      </c>
      <c r="H60" s="184" t="e">
        <f>#REF!</f>
        <v>#REF!</v>
      </c>
    </row>
    <row r="61" spans="1:8" x14ac:dyDescent="0.25">
      <c r="A61">
        <v>60</v>
      </c>
      <c r="B61" t="e">
        <f t="shared" si="2"/>
        <v>#REF!</v>
      </c>
      <c r="C61" t="e">
        <f t="shared" si="3"/>
        <v>#REF!</v>
      </c>
      <c r="D61" s="331" t="e">
        <f>#REF!</f>
        <v>#REF!</v>
      </c>
      <c r="E61" s="312" t="e">
        <f>#REF!</f>
        <v>#REF!</v>
      </c>
      <c r="F61" s="319" t="e">
        <f>#REF!</f>
        <v>#REF!</v>
      </c>
      <c r="G61" s="311" t="e">
        <f>#REF!</f>
        <v>#REF!</v>
      </c>
      <c r="H61" s="184" t="e">
        <f>#REF!</f>
        <v>#REF!</v>
      </c>
    </row>
    <row r="62" spans="1:8" x14ac:dyDescent="0.25">
      <c r="A62">
        <v>61</v>
      </c>
      <c r="B62" t="e">
        <f t="shared" si="2"/>
        <v>#REF!</v>
      </c>
      <c r="C62" t="e">
        <f t="shared" si="3"/>
        <v>#REF!</v>
      </c>
      <c r="D62" s="331" t="e">
        <f>#REF!</f>
        <v>#REF!</v>
      </c>
      <c r="E62" s="312" t="e">
        <f>#REF!</f>
        <v>#REF!</v>
      </c>
      <c r="F62" s="319" t="e">
        <f>#REF!</f>
        <v>#REF!</v>
      </c>
      <c r="G62" s="311" t="e">
        <f>#REF!</f>
        <v>#REF!</v>
      </c>
      <c r="H62" s="184" t="e">
        <f>#REF!</f>
        <v>#REF!</v>
      </c>
    </row>
    <row r="63" spans="1:8" x14ac:dyDescent="0.25">
      <c r="A63">
        <v>62</v>
      </c>
      <c r="B63" t="e">
        <f t="shared" si="2"/>
        <v>#REF!</v>
      </c>
      <c r="C63" t="e">
        <f t="shared" si="3"/>
        <v>#REF!</v>
      </c>
      <c r="D63" s="331" t="e">
        <f>#REF!</f>
        <v>#REF!</v>
      </c>
      <c r="E63" s="312" t="e">
        <f>#REF!</f>
        <v>#REF!</v>
      </c>
      <c r="F63" s="319" t="e">
        <f>#REF!</f>
        <v>#REF!</v>
      </c>
      <c r="G63" s="311" t="e">
        <f>#REF!</f>
        <v>#REF!</v>
      </c>
      <c r="H63" s="184" t="e">
        <f>#REF!</f>
        <v>#REF!</v>
      </c>
    </row>
    <row r="64" spans="1:8" x14ac:dyDescent="0.25">
      <c r="A64">
        <v>63</v>
      </c>
      <c r="B64" t="e">
        <f t="shared" si="2"/>
        <v>#REF!</v>
      </c>
      <c r="C64" t="e">
        <f t="shared" si="3"/>
        <v>#REF!</v>
      </c>
      <c r="D64" s="331" t="e">
        <f>#REF!</f>
        <v>#REF!</v>
      </c>
      <c r="E64" s="312" t="e">
        <f>#REF!</f>
        <v>#REF!</v>
      </c>
      <c r="F64" s="319" t="e">
        <f>#REF!</f>
        <v>#REF!</v>
      </c>
      <c r="G64" s="311" t="e">
        <f>#REF!</f>
        <v>#REF!</v>
      </c>
      <c r="H64" s="184" t="e">
        <f>#REF!</f>
        <v>#REF!</v>
      </c>
    </row>
    <row r="65" spans="1:8" x14ac:dyDescent="0.25">
      <c r="A65">
        <v>64</v>
      </c>
      <c r="B65" t="e">
        <f t="shared" si="2"/>
        <v>#REF!</v>
      </c>
      <c r="C65" t="e">
        <f t="shared" si="3"/>
        <v>#REF!</v>
      </c>
      <c r="D65" s="331" t="e">
        <f>#REF!</f>
        <v>#REF!</v>
      </c>
      <c r="E65" s="312" t="e">
        <f>#REF!</f>
        <v>#REF!</v>
      </c>
      <c r="F65" s="319" t="e">
        <f>#REF!</f>
        <v>#REF!</v>
      </c>
      <c r="G65" s="311" t="e">
        <f>#REF!</f>
        <v>#REF!</v>
      </c>
      <c r="H65" s="184" t="e">
        <f>#REF!</f>
        <v>#REF!</v>
      </c>
    </row>
    <row r="66" spans="1:8" x14ac:dyDescent="0.25">
      <c r="A66">
        <v>65</v>
      </c>
      <c r="B66" s="171" t="e">
        <f t="shared" ref="B66:B97" si="4">PCET1_02_ID &amp; A66</f>
        <v>#REF!</v>
      </c>
      <c r="C66" s="171" t="e">
        <f t="shared" ref="C66:C97" si="5">PCET1_02_ID</f>
        <v>#REF!</v>
      </c>
      <c r="D66" s="328" t="e">
        <f>#REF!</f>
        <v>#REF!</v>
      </c>
      <c r="E66" s="329" t="e">
        <f>#REF!</f>
        <v>#REF!</v>
      </c>
      <c r="F66" s="319" t="e">
        <f>#REF!</f>
        <v>#REF!</v>
      </c>
      <c r="G66" s="313" t="e">
        <f>#REF!</f>
        <v>#REF!</v>
      </c>
      <c r="H66" s="313" t="e">
        <f>#REF!</f>
        <v>#REF!</v>
      </c>
    </row>
    <row r="67" spans="1:8" x14ac:dyDescent="0.25">
      <c r="A67">
        <v>66</v>
      </c>
      <c r="B67" t="e">
        <f t="shared" si="4"/>
        <v>#REF!</v>
      </c>
      <c r="C67" t="e">
        <f t="shared" si="5"/>
        <v>#REF!</v>
      </c>
      <c r="D67" s="331" t="e">
        <f>#REF!</f>
        <v>#REF!</v>
      </c>
      <c r="E67" s="312" t="e">
        <f>#REF!</f>
        <v>#REF!</v>
      </c>
      <c r="F67" s="319" t="e">
        <f>#REF!</f>
        <v>#REF!</v>
      </c>
      <c r="G67" s="311" t="e">
        <f>#REF!</f>
        <v>#REF!</v>
      </c>
      <c r="H67" s="184" t="e">
        <f>#REF!</f>
        <v>#REF!</v>
      </c>
    </row>
    <row r="68" spans="1:8" x14ac:dyDescent="0.25">
      <c r="A68">
        <v>67</v>
      </c>
      <c r="B68" t="e">
        <f t="shared" si="4"/>
        <v>#REF!</v>
      </c>
      <c r="C68" t="e">
        <f t="shared" si="5"/>
        <v>#REF!</v>
      </c>
      <c r="D68" s="331" t="e">
        <f>#REF!</f>
        <v>#REF!</v>
      </c>
      <c r="E68" s="312" t="e">
        <f>#REF!</f>
        <v>#REF!</v>
      </c>
      <c r="F68" s="319" t="e">
        <f>#REF!</f>
        <v>#REF!</v>
      </c>
      <c r="G68" s="311" t="e">
        <f>#REF!</f>
        <v>#REF!</v>
      </c>
      <c r="H68" s="184" t="e">
        <f>#REF!</f>
        <v>#REF!</v>
      </c>
    </row>
    <row r="69" spans="1:8" x14ac:dyDescent="0.25">
      <c r="A69">
        <v>68</v>
      </c>
      <c r="B69" t="e">
        <f t="shared" si="4"/>
        <v>#REF!</v>
      </c>
      <c r="C69" t="e">
        <f t="shared" si="5"/>
        <v>#REF!</v>
      </c>
      <c r="D69" s="331" t="e">
        <f>#REF!</f>
        <v>#REF!</v>
      </c>
      <c r="E69" s="312" t="e">
        <f>#REF!</f>
        <v>#REF!</v>
      </c>
      <c r="F69" s="319" t="e">
        <f>#REF!</f>
        <v>#REF!</v>
      </c>
      <c r="G69" s="311" t="e">
        <f>#REF!</f>
        <v>#REF!</v>
      </c>
      <c r="H69" s="184" t="e">
        <f>#REF!</f>
        <v>#REF!</v>
      </c>
    </row>
    <row r="70" spans="1:8" x14ac:dyDescent="0.25">
      <c r="A70">
        <v>69</v>
      </c>
      <c r="B70" t="e">
        <f t="shared" si="4"/>
        <v>#REF!</v>
      </c>
      <c r="C70" t="e">
        <f t="shared" si="5"/>
        <v>#REF!</v>
      </c>
      <c r="D70" s="331" t="e">
        <f>#REF!</f>
        <v>#REF!</v>
      </c>
      <c r="E70" s="312" t="e">
        <f>#REF!</f>
        <v>#REF!</v>
      </c>
      <c r="F70" s="319" t="e">
        <f>#REF!</f>
        <v>#REF!</v>
      </c>
      <c r="G70" s="311" t="e">
        <f>#REF!</f>
        <v>#REF!</v>
      </c>
      <c r="H70" s="184" t="e">
        <f>#REF!</f>
        <v>#REF!</v>
      </c>
    </row>
    <row r="71" spans="1:8" x14ac:dyDescent="0.25">
      <c r="A71">
        <v>70</v>
      </c>
      <c r="B71" t="e">
        <f t="shared" si="4"/>
        <v>#REF!</v>
      </c>
      <c r="C71" t="e">
        <f t="shared" si="5"/>
        <v>#REF!</v>
      </c>
      <c r="D71" s="331" t="e">
        <f>#REF!</f>
        <v>#REF!</v>
      </c>
      <c r="E71" s="312" t="e">
        <f>#REF!</f>
        <v>#REF!</v>
      </c>
      <c r="F71" s="319" t="e">
        <f>#REF!</f>
        <v>#REF!</v>
      </c>
      <c r="G71" s="311" t="e">
        <f>#REF!</f>
        <v>#REF!</v>
      </c>
      <c r="H71" s="184" t="e">
        <f>#REF!</f>
        <v>#REF!</v>
      </c>
    </row>
    <row r="72" spans="1:8" x14ac:dyDescent="0.25">
      <c r="A72">
        <v>71</v>
      </c>
      <c r="B72" t="e">
        <f t="shared" si="4"/>
        <v>#REF!</v>
      </c>
      <c r="C72" t="e">
        <f t="shared" si="5"/>
        <v>#REF!</v>
      </c>
      <c r="D72" s="331" t="e">
        <f>#REF!</f>
        <v>#REF!</v>
      </c>
      <c r="E72" s="312" t="e">
        <f>#REF!</f>
        <v>#REF!</v>
      </c>
      <c r="F72" s="319" t="e">
        <f>#REF!</f>
        <v>#REF!</v>
      </c>
      <c r="G72" s="311" t="e">
        <f>#REF!</f>
        <v>#REF!</v>
      </c>
      <c r="H72" s="184" t="e">
        <f>#REF!</f>
        <v>#REF!</v>
      </c>
    </row>
    <row r="73" spans="1:8" x14ac:dyDescent="0.25">
      <c r="A73">
        <v>72</v>
      </c>
      <c r="B73" t="e">
        <f t="shared" si="4"/>
        <v>#REF!</v>
      </c>
      <c r="C73" t="e">
        <f t="shared" si="5"/>
        <v>#REF!</v>
      </c>
      <c r="D73" s="331" t="e">
        <f>#REF!</f>
        <v>#REF!</v>
      </c>
      <c r="E73" s="312" t="e">
        <f>#REF!</f>
        <v>#REF!</v>
      </c>
      <c r="F73" s="319" t="e">
        <f>#REF!</f>
        <v>#REF!</v>
      </c>
      <c r="G73" s="311" t="e">
        <f>#REF!</f>
        <v>#REF!</v>
      </c>
      <c r="H73" s="184" t="e">
        <f>#REF!</f>
        <v>#REF!</v>
      </c>
    </row>
    <row r="74" spans="1:8" x14ac:dyDescent="0.25">
      <c r="A74">
        <v>73</v>
      </c>
      <c r="B74" s="171" t="e">
        <f t="shared" si="4"/>
        <v>#REF!</v>
      </c>
      <c r="C74" s="171" t="e">
        <f t="shared" si="5"/>
        <v>#REF!</v>
      </c>
      <c r="D74" s="328" t="e">
        <f>#REF!</f>
        <v>#REF!</v>
      </c>
      <c r="E74" s="329" t="e">
        <f>#REF!</f>
        <v>#REF!</v>
      </c>
      <c r="F74" s="319" t="e">
        <f>#REF!</f>
        <v>#REF!</v>
      </c>
      <c r="G74" s="313" t="e">
        <f>#REF!</f>
        <v>#REF!</v>
      </c>
      <c r="H74" s="313" t="e">
        <f>#REF!</f>
        <v>#REF!</v>
      </c>
    </row>
    <row r="75" spans="1:8" x14ac:dyDescent="0.25">
      <c r="A75">
        <v>74</v>
      </c>
      <c r="B75" t="e">
        <f t="shared" si="4"/>
        <v>#REF!</v>
      </c>
      <c r="C75" t="e">
        <f t="shared" si="5"/>
        <v>#REF!</v>
      </c>
      <c r="D75" s="331" t="e">
        <f>#REF!</f>
        <v>#REF!</v>
      </c>
      <c r="E75" s="312" t="e">
        <f>#REF!</f>
        <v>#REF!</v>
      </c>
      <c r="F75" s="319" t="e">
        <f>#REF!</f>
        <v>#REF!</v>
      </c>
      <c r="G75" s="311" t="e">
        <f>#REF!</f>
        <v>#REF!</v>
      </c>
      <c r="H75" s="184" t="e">
        <f>#REF!</f>
        <v>#REF!</v>
      </c>
    </row>
    <row r="76" spans="1:8" x14ac:dyDescent="0.25">
      <c r="A76">
        <v>75</v>
      </c>
      <c r="B76" t="e">
        <f t="shared" si="4"/>
        <v>#REF!</v>
      </c>
      <c r="C76" t="e">
        <f t="shared" si="5"/>
        <v>#REF!</v>
      </c>
      <c r="D76" s="331" t="e">
        <f>#REF!</f>
        <v>#REF!</v>
      </c>
      <c r="E76" s="312" t="e">
        <f>#REF!</f>
        <v>#REF!</v>
      </c>
      <c r="F76" s="319" t="e">
        <f>#REF!</f>
        <v>#REF!</v>
      </c>
      <c r="G76" s="311" t="e">
        <f>#REF!</f>
        <v>#REF!</v>
      </c>
      <c r="H76" s="184" t="e">
        <f>#REF!</f>
        <v>#REF!</v>
      </c>
    </row>
    <row r="77" spans="1:8" x14ac:dyDescent="0.25">
      <c r="A77">
        <v>76</v>
      </c>
      <c r="B77" t="e">
        <f t="shared" si="4"/>
        <v>#REF!</v>
      </c>
      <c r="C77" t="e">
        <f t="shared" si="5"/>
        <v>#REF!</v>
      </c>
      <c r="D77" s="331" t="e">
        <f>#REF!</f>
        <v>#REF!</v>
      </c>
      <c r="E77" s="312" t="e">
        <f>#REF!</f>
        <v>#REF!</v>
      </c>
      <c r="F77" s="319" t="e">
        <f>#REF!</f>
        <v>#REF!</v>
      </c>
      <c r="G77" s="311" t="e">
        <f>#REF!</f>
        <v>#REF!</v>
      </c>
      <c r="H77" s="184" t="e">
        <f>#REF!</f>
        <v>#REF!</v>
      </c>
    </row>
    <row r="78" spans="1:8" x14ac:dyDescent="0.25">
      <c r="A78">
        <v>77</v>
      </c>
      <c r="B78" t="e">
        <f t="shared" si="4"/>
        <v>#REF!</v>
      </c>
      <c r="C78" t="e">
        <f t="shared" si="5"/>
        <v>#REF!</v>
      </c>
      <c r="D78" s="331" t="e">
        <f>#REF!</f>
        <v>#REF!</v>
      </c>
      <c r="E78" s="312" t="e">
        <f>#REF!</f>
        <v>#REF!</v>
      </c>
      <c r="F78" s="319" t="e">
        <f>#REF!</f>
        <v>#REF!</v>
      </c>
      <c r="G78" s="311" t="e">
        <f>#REF!</f>
        <v>#REF!</v>
      </c>
      <c r="H78" s="184" t="e">
        <f>#REF!</f>
        <v>#REF!</v>
      </c>
    </row>
    <row r="79" spans="1:8" x14ac:dyDescent="0.25">
      <c r="A79">
        <v>78</v>
      </c>
      <c r="B79" t="e">
        <f t="shared" si="4"/>
        <v>#REF!</v>
      </c>
      <c r="C79" t="e">
        <f t="shared" si="5"/>
        <v>#REF!</v>
      </c>
      <c r="D79" s="331" t="e">
        <f>#REF!</f>
        <v>#REF!</v>
      </c>
      <c r="E79" s="312" t="e">
        <f>#REF!</f>
        <v>#REF!</v>
      </c>
      <c r="F79" s="319" t="e">
        <f>#REF!</f>
        <v>#REF!</v>
      </c>
      <c r="G79" s="311" t="e">
        <f>#REF!</f>
        <v>#REF!</v>
      </c>
      <c r="H79" s="184" t="e">
        <f>#REF!</f>
        <v>#REF!</v>
      </c>
    </row>
    <row r="80" spans="1:8" x14ac:dyDescent="0.25">
      <c r="A80">
        <v>79</v>
      </c>
      <c r="B80" t="e">
        <f t="shared" si="4"/>
        <v>#REF!</v>
      </c>
      <c r="C80" t="e">
        <f t="shared" si="5"/>
        <v>#REF!</v>
      </c>
      <c r="D80" s="331" t="e">
        <f>#REF!</f>
        <v>#REF!</v>
      </c>
      <c r="E80" s="312" t="e">
        <f>#REF!</f>
        <v>#REF!</v>
      </c>
      <c r="F80" s="319" t="e">
        <f>#REF!</f>
        <v>#REF!</v>
      </c>
      <c r="G80" s="311" t="e">
        <f>#REF!</f>
        <v>#REF!</v>
      </c>
      <c r="H80" s="184" t="e">
        <f>#REF!</f>
        <v>#REF!</v>
      </c>
    </row>
    <row r="81" spans="1:8" x14ac:dyDescent="0.25">
      <c r="A81">
        <v>80</v>
      </c>
      <c r="B81" t="e">
        <f t="shared" si="4"/>
        <v>#REF!</v>
      </c>
      <c r="C81" t="e">
        <f t="shared" si="5"/>
        <v>#REF!</v>
      </c>
      <c r="D81" s="331" t="e">
        <f>#REF!</f>
        <v>#REF!</v>
      </c>
      <c r="E81" s="312" t="e">
        <f>#REF!</f>
        <v>#REF!</v>
      </c>
      <c r="F81" s="319" t="e">
        <f>#REF!</f>
        <v>#REF!</v>
      </c>
      <c r="G81" s="311" t="e">
        <f>#REF!</f>
        <v>#REF!</v>
      </c>
      <c r="H81" s="184" t="e">
        <f>#REF!</f>
        <v>#REF!</v>
      </c>
    </row>
    <row r="82" spans="1:8" x14ac:dyDescent="0.25">
      <c r="A82">
        <v>81</v>
      </c>
      <c r="B82" s="171" t="e">
        <f t="shared" si="4"/>
        <v>#REF!</v>
      </c>
      <c r="C82" s="171" t="e">
        <f t="shared" si="5"/>
        <v>#REF!</v>
      </c>
      <c r="D82" s="328" t="e">
        <f>#REF!</f>
        <v>#REF!</v>
      </c>
      <c r="E82" s="329" t="e">
        <f>#REF!</f>
        <v>#REF!</v>
      </c>
      <c r="F82" s="319" t="e">
        <f>#REF!</f>
        <v>#REF!</v>
      </c>
      <c r="G82" s="313" t="e">
        <f>#REF!</f>
        <v>#REF!</v>
      </c>
      <c r="H82" s="313" t="e">
        <f>#REF!</f>
        <v>#REF!</v>
      </c>
    </row>
    <row r="83" spans="1:8" x14ac:dyDescent="0.25">
      <c r="A83">
        <v>82</v>
      </c>
      <c r="B83" t="e">
        <f t="shared" si="4"/>
        <v>#REF!</v>
      </c>
      <c r="C83" t="e">
        <f t="shared" si="5"/>
        <v>#REF!</v>
      </c>
      <c r="D83" s="331" t="e">
        <f>#REF!</f>
        <v>#REF!</v>
      </c>
      <c r="E83" s="312" t="e">
        <f>#REF!</f>
        <v>#REF!</v>
      </c>
      <c r="F83" s="319" t="e">
        <f>#REF!</f>
        <v>#REF!</v>
      </c>
      <c r="G83" s="311" t="e">
        <f>#REF!</f>
        <v>#REF!</v>
      </c>
      <c r="H83" s="184" t="e">
        <f>#REF!</f>
        <v>#REF!</v>
      </c>
    </row>
    <row r="84" spans="1:8" x14ac:dyDescent="0.25">
      <c r="A84">
        <v>83</v>
      </c>
      <c r="B84" t="e">
        <f t="shared" si="4"/>
        <v>#REF!</v>
      </c>
      <c r="C84" t="e">
        <f t="shared" si="5"/>
        <v>#REF!</v>
      </c>
      <c r="D84" s="331" t="e">
        <f>#REF!</f>
        <v>#REF!</v>
      </c>
      <c r="E84" s="312" t="e">
        <f>#REF!</f>
        <v>#REF!</v>
      </c>
      <c r="F84" s="319" t="e">
        <f>#REF!</f>
        <v>#REF!</v>
      </c>
      <c r="G84" s="311" t="e">
        <f>#REF!</f>
        <v>#REF!</v>
      </c>
      <c r="H84" s="184" t="e">
        <f>#REF!</f>
        <v>#REF!</v>
      </c>
    </row>
    <row r="85" spans="1:8" x14ac:dyDescent="0.25">
      <c r="A85">
        <v>84</v>
      </c>
      <c r="B85" t="e">
        <f t="shared" si="4"/>
        <v>#REF!</v>
      </c>
      <c r="C85" t="e">
        <f t="shared" si="5"/>
        <v>#REF!</v>
      </c>
      <c r="D85" s="331" t="e">
        <f>#REF!</f>
        <v>#REF!</v>
      </c>
      <c r="E85" s="312" t="e">
        <f>#REF!</f>
        <v>#REF!</v>
      </c>
      <c r="F85" s="319" t="e">
        <f>#REF!</f>
        <v>#REF!</v>
      </c>
      <c r="G85" s="311" t="e">
        <f>#REF!</f>
        <v>#REF!</v>
      </c>
      <c r="H85" s="184" t="e">
        <f>#REF!</f>
        <v>#REF!</v>
      </c>
    </row>
    <row r="86" spans="1:8" x14ac:dyDescent="0.25">
      <c r="A86">
        <v>85</v>
      </c>
      <c r="B86" t="e">
        <f t="shared" si="4"/>
        <v>#REF!</v>
      </c>
      <c r="C86" t="e">
        <f t="shared" si="5"/>
        <v>#REF!</v>
      </c>
      <c r="D86" s="331" t="e">
        <f>#REF!</f>
        <v>#REF!</v>
      </c>
      <c r="E86" s="312" t="e">
        <f>#REF!</f>
        <v>#REF!</v>
      </c>
      <c r="F86" s="319" t="e">
        <f>#REF!</f>
        <v>#REF!</v>
      </c>
      <c r="G86" s="311" t="e">
        <f>#REF!</f>
        <v>#REF!</v>
      </c>
      <c r="H86" s="184" t="e">
        <f>#REF!</f>
        <v>#REF!</v>
      </c>
    </row>
    <row r="87" spans="1:8" x14ac:dyDescent="0.25">
      <c r="A87">
        <v>86</v>
      </c>
      <c r="B87" t="e">
        <f t="shared" si="4"/>
        <v>#REF!</v>
      </c>
      <c r="C87" t="e">
        <f t="shared" si="5"/>
        <v>#REF!</v>
      </c>
      <c r="D87" s="331" t="e">
        <f>#REF!</f>
        <v>#REF!</v>
      </c>
      <c r="E87" s="312" t="e">
        <f>#REF!</f>
        <v>#REF!</v>
      </c>
      <c r="F87" s="319" t="e">
        <f>#REF!</f>
        <v>#REF!</v>
      </c>
      <c r="G87" s="311" t="e">
        <f>#REF!</f>
        <v>#REF!</v>
      </c>
      <c r="H87" s="184" t="e">
        <f>#REF!</f>
        <v>#REF!</v>
      </c>
    </row>
    <row r="88" spans="1:8" x14ac:dyDescent="0.25">
      <c r="A88">
        <v>87</v>
      </c>
      <c r="B88" t="e">
        <f t="shared" si="4"/>
        <v>#REF!</v>
      </c>
      <c r="C88" t="e">
        <f t="shared" si="5"/>
        <v>#REF!</v>
      </c>
      <c r="D88" s="331" t="e">
        <f>#REF!</f>
        <v>#REF!</v>
      </c>
      <c r="E88" s="312" t="e">
        <f>#REF!</f>
        <v>#REF!</v>
      </c>
      <c r="F88" s="319" t="e">
        <f>#REF!</f>
        <v>#REF!</v>
      </c>
      <c r="G88" s="311" t="e">
        <f>#REF!</f>
        <v>#REF!</v>
      </c>
      <c r="H88" s="184" t="e">
        <f>#REF!</f>
        <v>#REF!</v>
      </c>
    </row>
    <row r="89" spans="1:8" x14ac:dyDescent="0.25">
      <c r="A89">
        <v>88</v>
      </c>
      <c r="B89" t="e">
        <f t="shared" si="4"/>
        <v>#REF!</v>
      </c>
      <c r="C89" t="e">
        <f t="shared" si="5"/>
        <v>#REF!</v>
      </c>
      <c r="D89" s="331" t="e">
        <f>#REF!</f>
        <v>#REF!</v>
      </c>
      <c r="E89" s="312" t="e">
        <f>#REF!</f>
        <v>#REF!</v>
      </c>
      <c r="F89" s="319" t="e">
        <f>#REF!</f>
        <v>#REF!</v>
      </c>
      <c r="G89" s="311" t="e">
        <f>#REF!</f>
        <v>#REF!</v>
      </c>
      <c r="H89" s="184" t="e">
        <f>#REF!</f>
        <v>#REF!</v>
      </c>
    </row>
    <row r="90" spans="1:8" x14ac:dyDescent="0.25">
      <c r="A90">
        <v>89</v>
      </c>
      <c r="B90" s="171" t="e">
        <f t="shared" si="4"/>
        <v>#REF!</v>
      </c>
      <c r="C90" s="171" t="e">
        <f t="shared" si="5"/>
        <v>#REF!</v>
      </c>
      <c r="D90" s="328" t="e">
        <f>#REF!</f>
        <v>#REF!</v>
      </c>
      <c r="E90" s="329" t="e">
        <f>#REF!</f>
        <v>#REF!</v>
      </c>
      <c r="F90" s="319" t="e">
        <f>#REF!</f>
        <v>#REF!</v>
      </c>
      <c r="G90" s="313" t="e">
        <f>#REF!</f>
        <v>#REF!</v>
      </c>
      <c r="H90" s="313" t="e">
        <f>#REF!</f>
        <v>#REF!</v>
      </c>
    </row>
    <row r="91" spans="1:8" x14ac:dyDescent="0.25">
      <c r="A91">
        <v>90</v>
      </c>
      <c r="B91" t="e">
        <f t="shared" si="4"/>
        <v>#REF!</v>
      </c>
      <c r="C91" t="e">
        <f t="shared" si="5"/>
        <v>#REF!</v>
      </c>
      <c r="D91" s="331" t="e">
        <f>#REF!</f>
        <v>#REF!</v>
      </c>
      <c r="E91" s="312" t="e">
        <f>#REF!</f>
        <v>#REF!</v>
      </c>
      <c r="F91" s="319" t="e">
        <f>#REF!</f>
        <v>#REF!</v>
      </c>
      <c r="G91" s="311" t="e">
        <f>#REF!</f>
        <v>#REF!</v>
      </c>
      <c r="H91" s="184" t="e">
        <f>#REF!</f>
        <v>#REF!</v>
      </c>
    </row>
    <row r="92" spans="1:8" x14ac:dyDescent="0.25">
      <c r="A92">
        <v>91</v>
      </c>
      <c r="B92" t="e">
        <f t="shared" si="4"/>
        <v>#REF!</v>
      </c>
      <c r="C92" t="e">
        <f t="shared" si="5"/>
        <v>#REF!</v>
      </c>
      <c r="D92" s="331" t="e">
        <f>#REF!</f>
        <v>#REF!</v>
      </c>
      <c r="E92" s="312" t="e">
        <f>#REF!</f>
        <v>#REF!</v>
      </c>
      <c r="F92" s="319" t="e">
        <f>#REF!</f>
        <v>#REF!</v>
      </c>
      <c r="G92" s="311" t="e">
        <f>#REF!</f>
        <v>#REF!</v>
      </c>
      <c r="H92" s="184" t="e">
        <f>#REF!</f>
        <v>#REF!</v>
      </c>
    </row>
    <row r="93" spans="1:8" x14ac:dyDescent="0.25">
      <c r="A93">
        <v>92</v>
      </c>
      <c r="B93" t="e">
        <f t="shared" si="4"/>
        <v>#REF!</v>
      </c>
      <c r="C93" t="e">
        <f t="shared" si="5"/>
        <v>#REF!</v>
      </c>
      <c r="D93" s="331" t="e">
        <f>#REF!</f>
        <v>#REF!</v>
      </c>
      <c r="E93" s="312" t="e">
        <f>#REF!</f>
        <v>#REF!</v>
      </c>
      <c r="F93" s="319" t="e">
        <f>#REF!</f>
        <v>#REF!</v>
      </c>
      <c r="G93" s="311" t="e">
        <f>#REF!</f>
        <v>#REF!</v>
      </c>
      <c r="H93" s="184" t="e">
        <f>#REF!</f>
        <v>#REF!</v>
      </c>
    </row>
    <row r="94" spans="1:8" x14ac:dyDescent="0.25">
      <c r="A94">
        <v>93</v>
      </c>
      <c r="B94" t="e">
        <f t="shared" si="4"/>
        <v>#REF!</v>
      </c>
      <c r="C94" t="e">
        <f t="shared" si="5"/>
        <v>#REF!</v>
      </c>
      <c r="D94" s="331" t="e">
        <f>#REF!</f>
        <v>#REF!</v>
      </c>
      <c r="E94" s="312" t="e">
        <f>#REF!</f>
        <v>#REF!</v>
      </c>
      <c r="F94" s="319" t="e">
        <f>#REF!</f>
        <v>#REF!</v>
      </c>
      <c r="G94" s="311" t="e">
        <f>#REF!</f>
        <v>#REF!</v>
      </c>
      <c r="H94" s="184" t="e">
        <f>#REF!</f>
        <v>#REF!</v>
      </c>
    </row>
    <row r="95" spans="1:8" x14ac:dyDescent="0.25">
      <c r="A95">
        <v>94</v>
      </c>
      <c r="B95" t="e">
        <f t="shared" si="4"/>
        <v>#REF!</v>
      </c>
      <c r="C95" t="e">
        <f t="shared" si="5"/>
        <v>#REF!</v>
      </c>
      <c r="D95" s="331" t="e">
        <f>#REF!</f>
        <v>#REF!</v>
      </c>
      <c r="E95" s="312" t="e">
        <f>#REF!</f>
        <v>#REF!</v>
      </c>
      <c r="F95" s="319" t="e">
        <f>#REF!</f>
        <v>#REF!</v>
      </c>
      <c r="G95" s="311" t="e">
        <f>#REF!</f>
        <v>#REF!</v>
      </c>
      <c r="H95" s="184" t="e">
        <f>#REF!</f>
        <v>#REF!</v>
      </c>
    </row>
    <row r="96" spans="1:8" x14ac:dyDescent="0.25">
      <c r="A96">
        <v>95</v>
      </c>
      <c r="B96" t="e">
        <f t="shared" si="4"/>
        <v>#REF!</v>
      </c>
      <c r="C96" t="e">
        <f t="shared" si="5"/>
        <v>#REF!</v>
      </c>
      <c r="D96" s="331" t="e">
        <f>#REF!</f>
        <v>#REF!</v>
      </c>
      <c r="E96" s="312" t="e">
        <f>#REF!</f>
        <v>#REF!</v>
      </c>
      <c r="F96" s="319" t="e">
        <f>#REF!</f>
        <v>#REF!</v>
      </c>
      <c r="G96" s="311" t="e">
        <f>#REF!</f>
        <v>#REF!</v>
      </c>
      <c r="H96" s="184" t="e">
        <f>#REF!</f>
        <v>#REF!</v>
      </c>
    </row>
    <row r="97" spans="1:8" x14ac:dyDescent="0.25">
      <c r="A97">
        <v>96</v>
      </c>
      <c r="B97" t="e">
        <f t="shared" si="4"/>
        <v>#REF!</v>
      </c>
      <c r="C97" t="e">
        <f t="shared" si="5"/>
        <v>#REF!</v>
      </c>
      <c r="D97" s="331" t="e">
        <f>#REF!</f>
        <v>#REF!</v>
      </c>
      <c r="E97" s="312" t="e">
        <f>#REF!</f>
        <v>#REF!</v>
      </c>
      <c r="F97" s="319" t="e">
        <f>#REF!</f>
        <v>#REF!</v>
      </c>
      <c r="G97" s="311" t="e">
        <f>#REF!</f>
        <v>#REF!</v>
      </c>
      <c r="H97" s="184" t="e">
        <f>#REF!</f>
        <v>#REF!</v>
      </c>
    </row>
    <row r="98" spans="1:8" x14ac:dyDescent="0.25">
      <c r="A98">
        <v>97</v>
      </c>
      <c r="B98" s="171" t="e">
        <f t="shared" ref="B98:B105" si="6">PCET1_02_ID &amp; A98</f>
        <v>#REF!</v>
      </c>
      <c r="C98" s="171" t="e">
        <f t="shared" ref="C98:C121" si="7">PCET1_02_ID</f>
        <v>#REF!</v>
      </c>
      <c r="D98" s="328" t="e">
        <f>#REF!</f>
        <v>#REF!</v>
      </c>
      <c r="E98" s="329" t="e">
        <f>#REF!</f>
        <v>#REF!</v>
      </c>
      <c r="F98" s="319" t="e">
        <f>#REF!</f>
        <v>#REF!</v>
      </c>
      <c r="G98" s="313" t="e">
        <f>#REF!</f>
        <v>#REF!</v>
      </c>
      <c r="H98" s="313" t="e">
        <f>#REF!</f>
        <v>#REF!</v>
      </c>
    </row>
    <row r="99" spans="1:8" x14ac:dyDescent="0.25">
      <c r="A99">
        <v>98</v>
      </c>
      <c r="B99" t="e">
        <f t="shared" si="6"/>
        <v>#REF!</v>
      </c>
      <c r="C99" t="e">
        <f t="shared" si="7"/>
        <v>#REF!</v>
      </c>
      <c r="D99" s="331" t="e">
        <f>#REF!</f>
        <v>#REF!</v>
      </c>
      <c r="E99" s="312" t="e">
        <f>#REF!</f>
        <v>#REF!</v>
      </c>
      <c r="F99" s="319" t="e">
        <f>#REF!</f>
        <v>#REF!</v>
      </c>
      <c r="G99" s="311" t="e">
        <f>#REF!</f>
        <v>#REF!</v>
      </c>
      <c r="H99" s="184" t="e">
        <f>#REF!</f>
        <v>#REF!</v>
      </c>
    </row>
    <row r="100" spans="1:8" x14ac:dyDescent="0.25">
      <c r="A100">
        <v>99</v>
      </c>
      <c r="B100" t="e">
        <f t="shared" si="6"/>
        <v>#REF!</v>
      </c>
      <c r="C100" t="e">
        <f t="shared" si="7"/>
        <v>#REF!</v>
      </c>
      <c r="D100" s="331" t="e">
        <f>#REF!</f>
        <v>#REF!</v>
      </c>
      <c r="E100" s="312" t="e">
        <f>#REF!</f>
        <v>#REF!</v>
      </c>
      <c r="F100" s="319" t="e">
        <f>#REF!</f>
        <v>#REF!</v>
      </c>
      <c r="G100" s="311" t="e">
        <f>#REF!</f>
        <v>#REF!</v>
      </c>
      <c r="H100" s="184" t="e">
        <f>#REF!</f>
        <v>#REF!</v>
      </c>
    </row>
    <row r="101" spans="1:8" x14ac:dyDescent="0.25">
      <c r="A101">
        <v>100</v>
      </c>
      <c r="B101" t="e">
        <f t="shared" si="6"/>
        <v>#REF!</v>
      </c>
      <c r="C101" t="e">
        <f t="shared" si="7"/>
        <v>#REF!</v>
      </c>
      <c r="D101" s="331" t="e">
        <f>#REF!</f>
        <v>#REF!</v>
      </c>
      <c r="E101" s="312" t="e">
        <f>#REF!</f>
        <v>#REF!</v>
      </c>
      <c r="F101" s="319" t="e">
        <f>#REF!</f>
        <v>#REF!</v>
      </c>
      <c r="G101" s="311" t="e">
        <f>#REF!</f>
        <v>#REF!</v>
      </c>
      <c r="H101" s="184" t="e">
        <f>#REF!</f>
        <v>#REF!</v>
      </c>
    </row>
    <row r="102" spans="1:8" x14ac:dyDescent="0.25">
      <c r="A102">
        <v>101</v>
      </c>
      <c r="B102" t="e">
        <f t="shared" si="6"/>
        <v>#REF!</v>
      </c>
      <c r="C102" t="e">
        <f t="shared" si="7"/>
        <v>#REF!</v>
      </c>
      <c r="D102" s="331" t="e">
        <f>#REF!</f>
        <v>#REF!</v>
      </c>
      <c r="E102" s="312" t="e">
        <f>#REF!</f>
        <v>#REF!</v>
      </c>
      <c r="F102" s="319" t="e">
        <f>#REF!</f>
        <v>#REF!</v>
      </c>
      <c r="G102" s="311" t="e">
        <f>#REF!</f>
        <v>#REF!</v>
      </c>
      <c r="H102" s="184" t="e">
        <f>#REF!</f>
        <v>#REF!</v>
      </c>
    </row>
    <row r="103" spans="1:8" x14ac:dyDescent="0.25">
      <c r="A103">
        <v>102</v>
      </c>
      <c r="B103" t="e">
        <f t="shared" si="6"/>
        <v>#REF!</v>
      </c>
      <c r="C103" t="e">
        <f t="shared" si="7"/>
        <v>#REF!</v>
      </c>
      <c r="D103" s="331" t="e">
        <f>#REF!</f>
        <v>#REF!</v>
      </c>
      <c r="E103" s="312" t="e">
        <f>#REF!</f>
        <v>#REF!</v>
      </c>
      <c r="F103" s="319" t="e">
        <f>#REF!</f>
        <v>#REF!</v>
      </c>
      <c r="G103" s="311" t="e">
        <f>#REF!</f>
        <v>#REF!</v>
      </c>
      <c r="H103" s="184" t="e">
        <f>#REF!</f>
        <v>#REF!</v>
      </c>
    </row>
    <row r="104" spans="1:8" x14ac:dyDescent="0.25">
      <c r="A104">
        <v>103</v>
      </c>
      <c r="B104" t="e">
        <f t="shared" si="6"/>
        <v>#REF!</v>
      </c>
      <c r="C104" t="e">
        <f t="shared" si="7"/>
        <v>#REF!</v>
      </c>
      <c r="D104" s="331" t="e">
        <f>#REF!</f>
        <v>#REF!</v>
      </c>
      <c r="E104" s="312" t="e">
        <f>#REF!</f>
        <v>#REF!</v>
      </c>
      <c r="F104" s="319" t="e">
        <f>#REF!</f>
        <v>#REF!</v>
      </c>
      <c r="G104" s="311" t="e">
        <f>#REF!</f>
        <v>#REF!</v>
      </c>
      <c r="H104" s="184" t="e">
        <f>#REF!</f>
        <v>#REF!</v>
      </c>
    </row>
    <row r="105" spans="1:8" x14ac:dyDescent="0.25">
      <c r="A105">
        <v>104</v>
      </c>
      <c r="B105" t="e">
        <f t="shared" si="6"/>
        <v>#REF!</v>
      </c>
      <c r="C105" t="e">
        <f t="shared" si="7"/>
        <v>#REF!</v>
      </c>
      <c r="D105" s="331" t="e">
        <f>#REF!</f>
        <v>#REF!</v>
      </c>
      <c r="E105" s="312" t="e">
        <f>#REF!</f>
        <v>#REF!</v>
      </c>
      <c r="F105" s="319" t="e">
        <f>#REF!</f>
        <v>#REF!</v>
      </c>
      <c r="G105" s="311" t="e">
        <f>#REF!</f>
        <v>#REF!</v>
      </c>
      <c r="H105" s="184" t="e">
        <f>#REF!</f>
        <v>#REF!</v>
      </c>
    </row>
    <row r="106" spans="1:8" x14ac:dyDescent="0.25">
      <c r="A106">
        <v>105</v>
      </c>
      <c r="B106" s="171" t="e">
        <f>PCET1_02_ID &amp; A102</f>
        <v>#REF!</v>
      </c>
      <c r="C106" s="171" t="e">
        <f t="shared" si="7"/>
        <v>#REF!</v>
      </c>
      <c r="D106" s="328" t="e">
        <f>#REF!</f>
        <v>#REF!</v>
      </c>
      <c r="E106" s="329" t="e">
        <f>#REF!</f>
        <v>#REF!</v>
      </c>
      <c r="F106" s="319" t="e">
        <f>#REF!</f>
        <v>#REF!</v>
      </c>
      <c r="G106" s="313" t="e">
        <f>#REF!</f>
        <v>#REF!</v>
      </c>
      <c r="H106" s="313" t="e">
        <f>#REF!</f>
        <v>#REF!</v>
      </c>
    </row>
    <row r="107" spans="1:8" x14ac:dyDescent="0.25">
      <c r="A107">
        <v>102</v>
      </c>
      <c r="B107" t="e">
        <f t="shared" ref="B107:B121" si="8">PCET1_02_ID &amp; A107</f>
        <v>#REF!</v>
      </c>
      <c r="C107" t="e">
        <f t="shared" si="7"/>
        <v>#REF!</v>
      </c>
      <c r="D107" s="331" t="e">
        <f>#REF!</f>
        <v>#REF!</v>
      </c>
      <c r="E107" s="312" t="e">
        <f>#REF!</f>
        <v>#REF!</v>
      </c>
      <c r="F107" s="319" t="e">
        <f>#REF!</f>
        <v>#REF!</v>
      </c>
      <c r="G107" s="311" t="e">
        <f>#REF!</f>
        <v>#REF!</v>
      </c>
      <c r="H107" s="184" t="e">
        <f>#REF!</f>
        <v>#REF!</v>
      </c>
    </row>
    <row r="108" spans="1:8" x14ac:dyDescent="0.25">
      <c r="A108">
        <v>107</v>
      </c>
      <c r="B108" t="e">
        <f t="shared" si="8"/>
        <v>#REF!</v>
      </c>
      <c r="C108" t="e">
        <f t="shared" si="7"/>
        <v>#REF!</v>
      </c>
      <c r="D108" s="331" t="e">
        <f>#REF!</f>
        <v>#REF!</v>
      </c>
      <c r="E108" s="312" t="e">
        <f>#REF!</f>
        <v>#REF!</v>
      </c>
      <c r="F108" s="319" t="e">
        <f>#REF!</f>
        <v>#REF!</v>
      </c>
      <c r="G108" s="311" t="e">
        <f>#REF!</f>
        <v>#REF!</v>
      </c>
      <c r="H108" s="184" t="e">
        <f>#REF!</f>
        <v>#REF!</v>
      </c>
    </row>
    <row r="109" spans="1:8" x14ac:dyDescent="0.25">
      <c r="A109">
        <v>108</v>
      </c>
      <c r="B109" t="e">
        <f t="shared" si="8"/>
        <v>#REF!</v>
      </c>
      <c r="C109" t="e">
        <f t="shared" si="7"/>
        <v>#REF!</v>
      </c>
      <c r="D109" s="331" t="e">
        <f>#REF!</f>
        <v>#REF!</v>
      </c>
      <c r="E109" s="312" t="e">
        <f>#REF!</f>
        <v>#REF!</v>
      </c>
      <c r="F109" s="319" t="e">
        <f>#REF!</f>
        <v>#REF!</v>
      </c>
      <c r="G109" s="311" t="e">
        <f>#REF!</f>
        <v>#REF!</v>
      </c>
      <c r="H109" s="184" t="e">
        <f>#REF!</f>
        <v>#REF!</v>
      </c>
    </row>
    <row r="110" spans="1:8" x14ac:dyDescent="0.25">
      <c r="A110">
        <v>109</v>
      </c>
      <c r="B110" t="e">
        <f t="shared" si="8"/>
        <v>#REF!</v>
      </c>
      <c r="C110" t="e">
        <f t="shared" si="7"/>
        <v>#REF!</v>
      </c>
      <c r="D110" s="331" t="e">
        <f>#REF!</f>
        <v>#REF!</v>
      </c>
      <c r="E110" s="312" t="e">
        <f>#REF!</f>
        <v>#REF!</v>
      </c>
      <c r="F110" s="319" t="e">
        <f>#REF!</f>
        <v>#REF!</v>
      </c>
      <c r="G110" s="311" t="e">
        <f>#REF!</f>
        <v>#REF!</v>
      </c>
      <c r="H110" s="184" t="e">
        <f>#REF!</f>
        <v>#REF!</v>
      </c>
    </row>
    <row r="111" spans="1:8" x14ac:dyDescent="0.25">
      <c r="A111">
        <v>110</v>
      </c>
      <c r="B111" t="e">
        <f t="shared" si="8"/>
        <v>#REF!</v>
      </c>
      <c r="C111" t="e">
        <f t="shared" si="7"/>
        <v>#REF!</v>
      </c>
      <c r="D111" s="331" t="e">
        <f>#REF!</f>
        <v>#REF!</v>
      </c>
      <c r="E111" s="312" t="e">
        <f>#REF!</f>
        <v>#REF!</v>
      </c>
      <c r="F111" s="319" t="e">
        <f>#REF!</f>
        <v>#REF!</v>
      </c>
      <c r="G111" s="311" t="e">
        <f>#REF!</f>
        <v>#REF!</v>
      </c>
      <c r="H111" s="184" t="e">
        <f>#REF!</f>
        <v>#REF!</v>
      </c>
    </row>
    <row r="112" spans="1:8" x14ac:dyDescent="0.25">
      <c r="A112">
        <v>111</v>
      </c>
      <c r="B112" t="e">
        <f t="shared" si="8"/>
        <v>#REF!</v>
      </c>
      <c r="C112" t="e">
        <f t="shared" si="7"/>
        <v>#REF!</v>
      </c>
      <c r="D112" s="331" t="e">
        <f>#REF!</f>
        <v>#REF!</v>
      </c>
      <c r="E112" s="312" t="e">
        <f>#REF!</f>
        <v>#REF!</v>
      </c>
      <c r="F112" s="319" t="e">
        <f>#REF!</f>
        <v>#REF!</v>
      </c>
      <c r="G112" s="311" t="e">
        <f>#REF!</f>
        <v>#REF!</v>
      </c>
      <c r="H112" s="184" t="e">
        <f>#REF!</f>
        <v>#REF!</v>
      </c>
    </row>
    <row r="113" spans="1:8" x14ac:dyDescent="0.25">
      <c r="A113">
        <v>112</v>
      </c>
      <c r="B113" t="e">
        <f t="shared" si="8"/>
        <v>#REF!</v>
      </c>
      <c r="C113" t="e">
        <f t="shared" si="7"/>
        <v>#REF!</v>
      </c>
      <c r="D113" s="331" t="e">
        <f>#REF!</f>
        <v>#REF!</v>
      </c>
      <c r="E113" s="312" t="e">
        <f>#REF!</f>
        <v>#REF!</v>
      </c>
      <c r="F113" s="319" t="e">
        <f>#REF!</f>
        <v>#REF!</v>
      </c>
      <c r="G113" s="311" t="e">
        <f>#REF!</f>
        <v>#REF!</v>
      </c>
      <c r="H113" s="184" t="e">
        <f>#REF!</f>
        <v>#REF!</v>
      </c>
    </row>
    <row r="114" spans="1:8" x14ac:dyDescent="0.25">
      <c r="A114">
        <v>113</v>
      </c>
      <c r="B114" s="171" t="e">
        <f t="shared" si="8"/>
        <v>#REF!</v>
      </c>
      <c r="C114" s="171" t="e">
        <f t="shared" si="7"/>
        <v>#REF!</v>
      </c>
      <c r="D114" s="328" t="e">
        <f>#REF!</f>
        <v>#REF!</v>
      </c>
      <c r="E114" s="329" t="e">
        <f>#REF!</f>
        <v>#REF!</v>
      </c>
      <c r="F114" s="319" t="e">
        <f>#REF!</f>
        <v>#REF!</v>
      </c>
      <c r="G114" s="313" t="e">
        <f>#REF!</f>
        <v>#REF!</v>
      </c>
      <c r="H114" s="313" t="e">
        <f>#REF!</f>
        <v>#REF!</v>
      </c>
    </row>
    <row r="115" spans="1:8" x14ac:dyDescent="0.25">
      <c r="A115">
        <v>114</v>
      </c>
      <c r="B115" t="e">
        <f t="shared" si="8"/>
        <v>#REF!</v>
      </c>
      <c r="C115" t="e">
        <f t="shared" si="7"/>
        <v>#REF!</v>
      </c>
      <c r="D115" s="331" t="e">
        <f>#REF!</f>
        <v>#REF!</v>
      </c>
      <c r="E115" s="312" t="e">
        <f>#REF!</f>
        <v>#REF!</v>
      </c>
      <c r="F115" s="319" t="e">
        <f>#REF!</f>
        <v>#REF!</v>
      </c>
      <c r="G115" s="311" t="e">
        <f>#REF!</f>
        <v>#REF!</v>
      </c>
      <c r="H115" s="184" t="e">
        <f>#REF!</f>
        <v>#REF!</v>
      </c>
    </row>
    <row r="116" spans="1:8" x14ac:dyDescent="0.25">
      <c r="A116">
        <v>115</v>
      </c>
      <c r="B116" t="e">
        <f t="shared" si="8"/>
        <v>#REF!</v>
      </c>
      <c r="C116" t="e">
        <f t="shared" si="7"/>
        <v>#REF!</v>
      </c>
      <c r="D116" s="331" t="e">
        <f>#REF!</f>
        <v>#REF!</v>
      </c>
      <c r="E116" s="312" t="e">
        <f>#REF!</f>
        <v>#REF!</v>
      </c>
      <c r="F116" s="319" t="e">
        <f>#REF!</f>
        <v>#REF!</v>
      </c>
      <c r="G116" s="311" t="e">
        <f>#REF!</f>
        <v>#REF!</v>
      </c>
      <c r="H116" s="184" t="e">
        <f>#REF!</f>
        <v>#REF!</v>
      </c>
    </row>
    <row r="117" spans="1:8" x14ac:dyDescent="0.25">
      <c r="A117">
        <v>116</v>
      </c>
      <c r="B117" t="e">
        <f t="shared" si="8"/>
        <v>#REF!</v>
      </c>
      <c r="C117" t="e">
        <f t="shared" si="7"/>
        <v>#REF!</v>
      </c>
      <c r="D117" s="331" t="e">
        <f>#REF!</f>
        <v>#REF!</v>
      </c>
      <c r="E117" s="312" t="e">
        <f>#REF!</f>
        <v>#REF!</v>
      </c>
      <c r="F117" s="319" t="e">
        <f>#REF!</f>
        <v>#REF!</v>
      </c>
      <c r="G117" s="311" t="e">
        <f>#REF!</f>
        <v>#REF!</v>
      </c>
      <c r="H117" s="184" t="e">
        <f>#REF!</f>
        <v>#REF!</v>
      </c>
    </row>
    <row r="118" spans="1:8" x14ac:dyDescent="0.25">
      <c r="A118">
        <v>117</v>
      </c>
      <c r="B118" t="e">
        <f t="shared" si="8"/>
        <v>#REF!</v>
      </c>
      <c r="C118" t="e">
        <f t="shared" si="7"/>
        <v>#REF!</v>
      </c>
      <c r="D118" s="331" t="e">
        <f>#REF!</f>
        <v>#REF!</v>
      </c>
      <c r="E118" s="312" t="e">
        <f>#REF!</f>
        <v>#REF!</v>
      </c>
      <c r="F118" s="319" t="e">
        <f>#REF!</f>
        <v>#REF!</v>
      </c>
      <c r="G118" s="311" t="e">
        <f>#REF!</f>
        <v>#REF!</v>
      </c>
      <c r="H118" s="184" t="e">
        <f>#REF!</f>
        <v>#REF!</v>
      </c>
    </row>
    <row r="119" spans="1:8" x14ac:dyDescent="0.25">
      <c r="A119">
        <v>118</v>
      </c>
      <c r="B119" t="e">
        <f t="shared" si="8"/>
        <v>#REF!</v>
      </c>
      <c r="C119" t="e">
        <f t="shared" si="7"/>
        <v>#REF!</v>
      </c>
      <c r="D119" s="331" t="e">
        <f>#REF!</f>
        <v>#REF!</v>
      </c>
      <c r="E119" s="312" t="e">
        <f>#REF!</f>
        <v>#REF!</v>
      </c>
      <c r="F119" s="319" t="e">
        <f>#REF!</f>
        <v>#REF!</v>
      </c>
      <c r="G119" s="311" t="e">
        <f>#REF!</f>
        <v>#REF!</v>
      </c>
      <c r="H119" s="184" t="e">
        <f>#REF!</f>
        <v>#REF!</v>
      </c>
    </row>
    <row r="120" spans="1:8" x14ac:dyDescent="0.25">
      <c r="A120">
        <v>119</v>
      </c>
      <c r="B120" t="e">
        <f t="shared" si="8"/>
        <v>#REF!</v>
      </c>
      <c r="C120" t="e">
        <f t="shared" si="7"/>
        <v>#REF!</v>
      </c>
      <c r="D120" s="331" t="e">
        <f>#REF!</f>
        <v>#REF!</v>
      </c>
      <c r="E120" s="312" t="e">
        <f>#REF!</f>
        <v>#REF!</v>
      </c>
      <c r="F120" s="319" t="e">
        <f>#REF!</f>
        <v>#REF!</v>
      </c>
      <c r="G120" s="311" t="e">
        <f>#REF!</f>
        <v>#REF!</v>
      </c>
      <c r="H120" s="184" t="e">
        <f>#REF!</f>
        <v>#REF!</v>
      </c>
    </row>
    <row r="121" spans="1:8" x14ac:dyDescent="0.25">
      <c r="A121">
        <v>120</v>
      </c>
      <c r="B121" t="e">
        <f t="shared" si="8"/>
        <v>#REF!</v>
      </c>
      <c r="C121" t="e">
        <f t="shared" si="7"/>
        <v>#REF!</v>
      </c>
      <c r="D121" s="331" t="e">
        <f>#REF!</f>
        <v>#REF!</v>
      </c>
      <c r="E121" s="312" t="e">
        <f>#REF!</f>
        <v>#REF!</v>
      </c>
      <c r="F121" s="319" t="e">
        <f>#REF!</f>
        <v>#REF!</v>
      </c>
      <c r="G121" s="311" t="e">
        <f>#REF!</f>
        <v>#REF!</v>
      </c>
      <c r="H121" s="184" t="e">
        <f>#REF!</f>
        <v>#REF!</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4"/>
  <dimension ref="A1:F5"/>
  <sheetViews>
    <sheetView showGridLines="0" showRowColHeaders="0" workbookViewId="0">
      <selection activeCell="A2" sqref="A2"/>
    </sheetView>
  </sheetViews>
  <sheetFormatPr defaultRowHeight="15" x14ac:dyDescent="0.25"/>
  <cols>
    <col min="1" max="1" width="19.5703125" customWidth="1"/>
    <col min="2" max="2" width="15.42578125" bestFit="1" customWidth="1"/>
    <col min="3" max="3" width="14" bestFit="1" customWidth="1"/>
    <col min="4" max="4" width="14.28515625" bestFit="1" customWidth="1"/>
  </cols>
  <sheetData>
    <row r="1" spans="1:6" s="2" customFormat="1" x14ac:dyDescent="0.25">
      <c r="A1" s="1" t="s">
        <v>6650</v>
      </c>
      <c r="B1" s="1" t="s">
        <v>4173</v>
      </c>
      <c r="C1" s="1" t="s">
        <v>4174</v>
      </c>
      <c r="D1" s="44" t="s">
        <v>4175</v>
      </c>
    </row>
    <row r="2" spans="1:6" ht="16.5" x14ac:dyDescent="0.25">
      <c r="A2" t="e">
        <f>PCET1_02_ID</f>
        <v>#REF!</v>
      </c>
      <c r="B2" s="45" t="e">
        <f>#REF!</f>
        <v>#REF!</v>
      </c>
      <c r="C2" s="46" t="e">
        <f>[0]!FormPost_311_Feb</f>
        <v>#REF!</v>
      </c>
      <c r="D2" s="92" t="e">
        <f>[0]!FormDate_311_Feb</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7"/>
  <dimension ref="A1:F5"/>
  <sheetViews>
    <sheetView showGridLines="0" showRowColHeaders="0" workbookViewId="0">
      <selection activeCell="L25" sqref="L25"/>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6647</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7"/>
  <dimension ref="A1:M188"/>
  <sheetViews>
    <sheetView showGridLines="0" showRowColHeaders="0" workbookViewId="0">
      <selection activeCell="L25" sqref="L25"/>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6648</v>
      </c>
      <c r="C1" s="1" t="s">
        <v>6647</v>
      </c>
      <c r="D1" s="327" t="s">
        <v>6103</v>
      </c>
      <c r="E1" s="327" t="s">
        <v>6462</v>
      </c>
      <c r="F1" s="327" t="s">
        <v>6639</v>
      </c>
      <c r="G1" s="1" t="s">
        <v>6322</v>
      </c>
      <c r="H1" s="187" t="s">
        <v>6323</v>
      </c>
    </row>
    <row r="2" spans="1:13" x14ac:dyDescent="0.25">
      <c r="A2">
        <v>1</v>
      </c>
      <c r="B2" s="171" t="e">
        <f t="shared" ref="B2:B13" si="0">PCET2_01_ID &amp; A2</f>
        <v>#REF!</v>
      </c>
      <c r="C2" s="171" t="e">
        <f t="shared" ref="C2:C65" si="1">PCET2_01_ID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1" t="e">
        <f>#REF!</f>
        <v>#REF!</v>
      </c>
      <c r="E3" s="312" t="e">
        <f>#REF!</f>
        <v>#REF!</v>
      </c>
      <c r="F3" s="319" t="e">
        <f>#REF!</f>
        <v>#REF!</v>
      </c>
      <c r="G3" s="311" t="e">
        <f>#REF!</f>
        <v>#REF!</v>
      </c>
      <c r="H3" s="184" t="e">
        <f>#REF!</f>
        <v>#REF!</v>
      </c>
    </row>
    <row r="4" spans="1:13" x14ac:dyDescent="0.25">
      <c r="A4">
        <v>3</v>
      </c>
      <c r="B4" t="e">
        <f t="shared" si="0"/>
        <v>#REF!</v>
      </c>
      <c r="C4" t="e">
        <f t="shared" si="1"/>
        <v>#REF!</v>
      </c>
      <c r="D4" s="331" t="e">
        <f>#REF!</f>
        <v>#REF!</v>
      </c>
      <c r="E4" s="312" t="e">
        <f>#REF!</f>
        <v>#REF!</v>
      </c>
      <c r="F4" s="319" t="e">
        <f>#REF!</f>
        <v>#REF!</v>
      </c>
      <c r="G4" s="311" t="e">
        <f>#REF!</f>
        <v>#REF!</v>
      </c>
      <c r="H4" s="184" t="e">
        <f>#REF!</f>
        <v>#REF!</v>
      </c>
    </row>
    <row r="5" spans="1:13" x14ac:dyDescent="0.25">
      <c r="B5" t="e">
        <f>PCET2_01_ID &amp; A5</f>
        <v>#REF!</v>
      </c>
      <c r="C5" t="e">
        <f t="shared" si="1"/>
        <v>#REF!</v>
      </c>
      <c r="D5" s="331" t="e">
        <f>#REF!</f>
        <v>#REF!</v>
      </c>
      <c r="E5" s="312" t="e">
        <f>#REF!</f>
        <v>#REF!</v>
      </c>
      <c r="F5" s="319" t="e">
        <f>#REF!</f>
        <v>#REF!</v>
      </c>
      <c r="G5" s="311" t="e">
        <f>#REF!</f>
        <v>#REF!</v>
      </c>
      <c r="H5" s="184" t="e">
        <f>#REF!</f>
        <v>#REF!</v>
      </c>
    </row>
    <row r="6" spans="1:13" x14ac:dyDescent="0.25">
      <c r="A6">
        <v>4</v>
      </c>
      <c r="B6" t="e">
        <f t="shared" si="0"/>
        <v>#REF!</v>
      </c>
      <c r="C6" t="e">
        <f t="shared" si="1"/>
        <v>#REF!</v>
      </c>
      <c r="D6" s="331" t="e">
        <f>#REF!</f>
        <v>#REF!</v>
      </c>
      <c r="E6" s="312" t="e">
        <f>#REF!</f>
        <v>#REF!</v>
      </c>
      <c r="F6" s="319" t="e">
        <f>#REF!</f>
        <v>#REF!</v>
      </c>
      <c r="G6" s="311" t="e">
        <f>#REF!</f>
        <v>#REF!</v>
      </c>
      <c r="H6" s="184" t="e">
        <f>#REF!</f>
        <v>#REF!</v>
      </c>
    </row>
    <row r="7" spans="1:13" x14ac:dyDescent="0.25">
      <c r="A7">
        <v>5</v>
      </c>
      <c r="B7" t="e">
        <f t="shared" si="0"/>
        <v>#REF!</v>
      </c>
      <c r="C7" t="e">
        <f t="shared" si="1"/>
        <v>#REF!</v>
      </c>
      <c r="D7" s="331" t="e">
        <f>#REF!</f>
        <v>#REF!</v>
      </c>
      <c r="E7" s="312" t="e">
        <f>#REF!</f>
        <v>#REF!</v>
      </c>
      <c r="F7" s="319" t="e">
        <f>#REF!</f>
        <v>#REF!</v>
      </c>
      <c r="G7" s="311" t="e">
        <f>#REF!</f>
        <v>#REF!</v>
      </c>
      <c r="H7" s="184" t="e">
        <f>#REF!</f>
        <v>#REF!</v>
      </c>
      <c r="M7" s="65"/>
    </row>
    <row r="8" spans="1:13" x14ac:dyDescent="0.25">
      <c r="A8">
        <v>6</v>
      </c>
      <c r="B8" t="e">
        <f t="shared" si="0"/>
        <v>#REF!</v>
      </c>
      <c r="C8" t="e">
        <f t="shared" si="1"/>
        <v>#REF!</v>
      </c>
      <c r="D8" s="331" t="e">
        <f>#REF!</f>
        <v>#REF!</v>
      </c>
      <c r="E8" s="312" t="e">
        <f>#REF!</f>
        <v>#REF!</v>
      </c>
      <c r="F8" s="319" t="e">
        <f>#REF!</f>
        <v>#REF!</v>
      </c>
      <c r="G8" s="311" t="e">
        <f>#REF!</f>
        <v>#REF!</v>
      </c>
      <c r="H8" s="184" t="e">
        <f>#REF!</f>
        <v>#REF!</v>
      </c>
    </row>
    <row r="9" spans="1:13" x14ac:dyDescent="0.25">
      <c r="A9">
        <v>7</v>
      </c>
      <c r="B9" t="e">
        <f t="shared" si="0"/>
        <v>#REF!</v>
      </c>
      <c r="C9" t="e">
        <f t="shared" si="1"/>
        <v>#REF!</v>
      </c>
      <c r="D9" s="331" t="e">
        <f>#REF!</f>
        <v>#REF!</v>
      </c>
      <c r="E9" s="312" t="e">
        <f>#REF!</f>
        <v>#REF!</v>
      </c>
      <c r="F9" s="319" t="e">
        <f>#REF!</f>
        <v>#REF!</v>
      </c>
      <c r="G9" s="311" t="e">
        <f>#REF!</f>
        <v>#REF!</v>
      </c>
      <c r="H9" s="184" t="e">
        <f>#REF!</f>
        <v>#REF!</v>
      </c>
    </row>
    <row r="10" spans="1:13" x14ac:dyDescent="0.25">
      <c r="A10">
        <v>8</v>
      </c>
      <c r="B10" t="e">
        <f t="shared" si="0"/>
        <v>#REF!</v>
      </c>
      <c r="C10" t="e">
        <f t="shared" si="1"/>
        <v>#REF!</v>
      </c>
      <c r="D10" s="331" t="e">
        <f>#REF!</f>
        <v>#REF!</v>
      </c>
      <c r="E10" s="312" t="e">
        <f>#REF!</f>
        <v>#REF!</v>
      </c>
      <c r="F10" s="319" t="e">
        <f>#REF!</f>
        <v>#REF!</v>
      </c>
      <c r="G10" s="311" t="e">
        <f>#REF!</f>
        <v>#REF!</v>
      </c>
      <c r="H10" s="184" t="e">
        <f>#REF!</f>
        <v>#REF!</v>
      </c>
    </row>
    <row r="11" spans="1:13" x14ac:dyDescent="0.25">
      <c r="A11">
        <v>9</v>
      </c>
      <c r="B11" t="e">
        <f t="shared" si="0"/>
        <v>#REF!</v>
      </c>
      <c r="C11" t="e">
        <f t="shared" si="1"/>
        <v>#REF!</v>
      </c>
      <c r="D11" s="331" t="e">
        <f>#REF!</f>
        <v>#REF!</v>
      </c>
      <c r="E11" s="312" t="e">
        <f>#REF!</f>
        <v>#REF!</v>
      </c>
      <c r="F11" s="319" t="e">
        <f>#REF!</f>
        <v>#REF!</v>
      </c>
      <c r="G11" s="311" t="e">
        <f>#REF!</f>
        <v>#REF!</v>
      </c>
      <c r="H11" s="184" t="e">
        <f>#REF!</f>
        <v>#REF!</v>
      </c>
    </row>
    <row r="12" spans="1:13" x14ac:dyDescent="0.25">
      <c r="A12">
        <v>10</v>
      </c>
      <c r="B12" t="e">
        <f t="shared" si="0"/>
        <v>#REF!</v>
      </c>
      <c r="C12" t="e">
        <f t="shared" si="1"/>
        <v>#REF!</v>
      </c>
      <c r="D12" s="331" t="e">
        <f>#REF!</f>
        <v>#REF!</v>
      </c>
      <c r="E12" s="312" t="e">
        <f>#REF!</f>
        <v>#REF!</v>
      </c>
      <c r="F12" s="319" t="e">
        <f>#REF!</f>
        <v>#REF!</v>
      </c>
      <c r="G12" s="311" t="e">
        <f>#REF!</f>
        <v>#REF!</v>
      </c>
      <c r="H12" s="184" t="e">
        <f>#REF!</f>
        <v>#REF!</v>
      </c>
    </row>
    <row r="13" spans="1:13" x14ac:dyDescent="0.25">
      <c r="A13">
        <v>11</v>
      </c>
      <c r="B13" t="e">
        <f t="shared" si="0"/>
        <v>#REF!</v>
      </c>
      <c r="C13" t="e">
        <f t="shared" si="1"/>
        <v>#REF!</v>
      </c>
      <c r="D13" s="331" t="e">
        <f>#REF!</f>
        <v>#REF!</v>
      </c>
      <c r="E13" s="312" t="e">
        <f>#REF!</f>
        <v>#REF!</v>
      </c>
      <c r="F13" s="319" t="e">
        <f>#REF!</f>
        <v>#REF!</v>
      </c>
      <c r="G13" s="311" t="e">
        <f>#REF!</f>
        <v>#REF!</v>
      </c>
      <c r="H13" s="184" t="e">
        <f>#REF!</f>
        <v>#REF!</v>
      </c>
    </row>
    <row r="14" spans="1:13" x14ac:dyDescent="0.25">
      <c r="A14">
        <v>12</v>
      </c>
      <c r="B14" s="171" t="e">
        <f t="shared" ref="B14:B77" si="2">PCET2_01_ID &amp; A14</f>
        <v>#REF!</v>
      </c>
      <c r="C14" s="171" t="e">
        <f t="shared" si="1"/>
        <v>#REF!</v>
      </c>
      <c r="D14" s="328" t="e">
        <f>#REF!</f>
        <v>#REF!</v>
      </c>
      <c r="E14" s="329" t="e">
        <f>#REF!</f>
        <v>#REF!</v>
      </c>
      <c r="F14" s="319" t="e">
        <f>#REF!</f>
        <v>#REF!</v>
      </c>
      <c r="G14" s="313" t="e">
        <f>#REF!</f>
        <v>#REF!</v>
      </c>
      <c r="H14" s="313" t="e">
        <f>#REF!</f>
        <v>#REF!</v>
      </c>
    </row>
    <row r="15" spans="1:13" x14ac:dyDescent="0.25">
      <c r="A15">
        <v>13</v>
      </c>
      <c r="B15" t="e">
        <f t="shared" si="2"/>
        <v>#REF!</v>
      </c>
      <c r="C15" t="e">
        <f t="shared" si="1"/>
        <v>#REF!</v>
      </c>
      <c r="D15" s="330" t="e">
        <f>#REF!</f>
        <v>#REF!</v>
      </c>
      <c r="E15" s="312" t="e">
        <f>#REF!</f>
        <v>#REF!</v>
      </c>
      <c r="F15" s="319" t="e">
        <f>#REF!</f>
        <v>#REF!</v>
      </c>
      <c r="G15" s="311" t="e">
        <f>#REF!</f>
        <v>#REF!</v>
      </c>
      <c r="H15" s="184" t="e">
        <f>#REF!</f>
        <v>#REF!</v>
      </c>
    </row>
    <row r="16" spans="1:13" x14ac:dyDescent="0.25">
      <c r="A16">
        <v>14</v>
      </c>
      <c r="B16" t="e">
        <f t="shared" si="2"/>
        <v>#REF!</v>
      </c>
      <c r="C16" t="e">
        <f t="shared" si="1"/>
        <v>#REF!</v>
      </c>
      <c r="D16" s="330" t="e">
        <f>#REF!</f>
        <v>#REF!</v>
      </c>
      <c r="E16" s="312" t="e">
        <f>#REF!</f>
        <v>#REF!</v>
      </c>
      <c r="F16" s="319" t="e">
        <f>#REF!</f>
        <v>#REF!</v>
      </c>
      <c r="G16" s="311" t="e">
        <f>#REF!</f>
        <v>#REF!</v>
      </c>
      <c r="H16" s="184" t="e">
        <f>#REF!</f>
        <v>#REF!</v>
      </c>
    </row>
    <row r="17" spans="1:8" x14ac:dyDescent="0.25">
      <c r="A17">
        <v>15</v>
      </c>
      <c r="B17" t="e">
        <f t="shared" si="2"/>
        <v>#REF!</v>
      </c>
      <c r="C17" t="e">
        <f t="shared" si="1"/>
        <v>#REF!</v>
      </c>
      <c r="D17" s="330" t="e">
        <f>#REF!</f>
        <v>#REF!</v>
      </c>
      <c r="E17" s="312" t="e">
        <f>#REF!</f>
        <v>#REF!</v>
      </c>
      <c r="F17" s="319" t="e">
        <f>#REF!</f>
        <v>#REF!</v>
      </c>
      <c r="G17" s="311" t="e">
        <f>#REF!</f>
        <v>#REF!</v>
      </c>
      <c r="H17" s="184" t="e">
        <f>#REF!</f>
        <v>#REF!</v>
      </c>
    </row>
    <row r="18" spans="1:8" x14ac:dyDescent="0.25">
      <c r="A18">
        <v>16</v>
      </c>
      <c r="B18" t="e">
        <f t="shared" si="2"/>
        <v>#REF!</v>
      </c>
      <c r="C18" t="e">
        <f t="shared" si="1"/>
        <v>#REF!</v>
      </c>
      <c r="D18" s="330" t="e">
        <f>#REF!</f>
        <v>#REF!</v>
      </c>
      <c r="E18" s="312" t="e">
        <f>#REF!</f>
        <v>#REF!</v>
      </c>
      <c r="F18" s="319" t="e">
        <f>#REF!</f>
        <v>#REF!</v>
      </c>
      <c r="G18" s="311" t="e">
        <f>#REF!</f>
        <v>#REF!</v>
      </c>
      <c r="H18" s="184" t="e">
        <f>#REF!</f>
        <v>#REF!</v>
      </c>
    </row>
    <row r="19" spans="1:8" x14ac:dyDescent="0.25">
      <c r="A19">
        <v>17</v>
      </c>
      <c r="B19" t="e">
        <f t="shared" si="2"/>
        <v>#REF!</v>
      </c>
      <c r="C19" t="e">
        <f t="shared" si="1"/>
        <v>#REF!</v>
      </c>
      <c r="D19" s="330" t="e">
        <f>#REF!</f>
        <v>#REF!</v>
      </c>
      <c r="E19" s="312" t="e">
        <f>#REF!</f>
        <v>#REF!</v>
      </c>
      <c r="F19" s="319" t="e">
        <f>#REF!</f>
        <v>#REF!</v>
      </c>
      <c r="G19" s="311" t="e">
        <f>#REF!</f>
        <v>#REF!</v>
      </c>
      <c r="H19" s="184" t="e">
        <f>#REF!</f>
        <v>#REF!</v>
      </c>
    </row>
    <row r="20" spans="1:8" x14ac:dyDescent="0.25">
      <c r="A20">
        <v>18</v>
      </c>
      <c r="B20" t="e">
        <f t="shared" si="2"/>
        <v>#REF!</v>
      </c>
      <c r="C20" t="e">
        <f t="shared" si="1"/>
        <v>#REF!</v>
      </c>
      <c r="D20" s="330" t="e">
        <f>#REF!</f>
        <v>#REF!</v>
      </c>
      <c r="E20" s="312" t="e">
        <f>#REF!</f>
        <v>#REF!</v>
      </c>
      <c r="F20" s="319" t="e">
        <f>#REF!</f>
        <v>#REF!</v>
      </c>
      <c r="G20" s="311" t="e">
        <f>#REF!</f>
        <v>#REF!</v>
      </c>
      <c r="H20" s="184" t="e">
        <f>#REF!</f>
        <v>#REF!</v>
      </c>
    </row>
    <row r="21" spans="1:8" x14ac:dyDescent="0.25">
      <c r="A21">
        <v>19</v>
      </c>
      <c r="B21" t="e">
        <f t="shared" si="2"/>
        <v>#REF!</v>
      </c>
      <c r="C21" t="e">
        <f t="shared" si="1"/>
        <v>#REF!</v>
      </c>
      <c r="D21" s="330" t="e">
        <f>#REF!</f>
        <v>#REF!</v>
      </c>
      <c r="E21" s="312" t="e">
        <f>#REF!</f>
        <v>#REF!</v>
      </c>
      <c r="F21" s="319" t="e">
        <f>#REF!</f>
        <v>#REF!</v>
      </c>
      <c r="G21" s="311" t="e">
        <f>#REF!</f>
        <v>#REF!</v>
      </c>
      <c r="H21" s="184" t="e">
        <f>#REF!</f>
        <v>#REF!</v>
      </c>
    </row>
    <row r="22" spans="1:8" x14ac:dyDescent="0.25">
      <c r="A22">
        <v>20</v>
      </c>
      <c r="B22" t="e">
        <f t="shared" si="2"/>
        <v>#REF!</v>
      </c>
      <c r="C22" t="e">
        <f t="shared" si="1"/>
        <v>#REF!</v>
      </c>
      <c r="D22" s="330" t="e">
        <f>#REF!</f>
        <v>#REF!</v>
      </c>
      <c r="E22" s="312" t="e">
        <f>#REF!</f>
        <v>#REF!</v>
      </c>
      <c r="F22" s="319" t="e">
        <f>#REF!</f>
        <v>#REF!</v>
      </c>
      <c r="G22" s="311" t="e">
        <f>#REF!</f>
        <v>#REF!</v>
      </c>
      <c r="H22" s="184" t="e">
        <f>#REF!</f>
        <v>#REF!</v>
      </c>
    </row>
    <row r="23" spans="1:8" x14ac:dyDescent="0.25">
      <c r="A23">
        <v>21</v>
      </c>
      <c r="B23" t="e">
        <f t="shared" si="2"/>
        <v>#REF!</v>
      </c>
      <c r="C23" t="e">
        <f t="shared" si="1"/>
        <v>#REF!</v>
      </c>
      <c r="D23" s="330" t="e">
        <f>#REF!</f>
        <v>#REF!</v>
      </c>
      <c r="E23" s="312" t="e">
        <f>#REF!</f>
        <v>#REF!</v>
      </c>
      <c r="F23" s="319" t="e">
        <f>#REF!</f>
        <v>#REF!</v>
      </c>
      <c r="G23" s="311" t="e">
        <f>#REF!</f>
        <v>#REF!</v>
      </c>
      <c r="H23" s="184" t="e">
        <f>#REF!</f>
        <v>#REF!</v>
      </c>
    </row>
    <row r="24" spans="1:8" x14ac:dyDescent="0.25">
      <c r="A24">
        <v>22</v>
      </c>
      <c r="B24" t="e">
        <f t="shared" si="2"/>
        <v>#REF!</v>
      </c>
      <c r="C24" t="e">
        <f t="shared" si="1"/>
        <v>#REF!</v>
      </c>
      <c r="D24" s="330" t="e">
        <f>#REF!</f>
        <v>#REF!</v>
      </c>
      <c r="E24" s="312" t="e">
        <f>#REF!</f>
        <v>#REF!</v>
      </c>
      <c r="F24" s="319" t="e">
        <f>#REF!</f>
        <v>#REF!</v>
      </c>
      <c r="G24" s="311" t="e">
        <f>#REF!</f>
        <v>#REF!</v>
      </c>
      <c r="H24" s="184" t="e">
        <f>#REF!</f>
        <v>#REF!</v>
      </c>
    </row>
    <row r="25" spans="1:8" x14ac:dyDescent="0.25">
      <c r="A25">
        <v>23</v>
      </c>
      <c r="B25" t="e">
        <f t="shared" si="2"/>
        <v>#REF!</v>
      </c>
      <c r="C25" t="e">
        <f t="shared" si="1"/>
        <v>#REF!</v>
      </c>
      <c r="D25" s="330" t="e">
        <f>#REF!</f>
        <v>#REF!</v>
      </c>
      <c r="E25" s="312" t="e">
        <f>#REF!</f>
        <v>#REF!</v>
      </c>
      <c r="F25" s="319" t="e">
        <f>#REF!</f>
        <v>#REF!</v>
      </c>
      <c r="G25" s="311" t="e">
        <f>#REF!</f>
        <v>#REF!</v>
      </c>
      <c r="H25" s="184" t="e">
        <f>#REF!</f>
        <v>#REF!</v>
      </c>
    </row>
    <row r="26" spans="1:8" x14ac:dyDescent="0.25">
      <c r="A26">
        <v>24</v>
      </c>
      <c r="B26" s="171" t="e">
        <f t="shared" si="2"/>
        <v>#REF!</v>
      </c>
      <c r="C26" s="171" t="e">
        <f t="shared" si="1"/>
        <v>#REF!</v>
      </c>
      <c r="D26" s="328" t="e">
        <f>#REF!</f>
        <v>#REF!</v>
      </c>
      <c r="E26" s="329" t="e">
        <f>#REF!</f>
        <v>#REF!</v>
      </c>
      <c r="F26" s="319" t="e">
        <f>#REF!</f>
        <v>#REF!</v>
      </c>
      <c r="G26" s="313" t="e">
        <f>#REF!</f>
        <v>#REF!</v>
      </c>
      <c r="H26" s="313" t="e">
        <f>#REF!</f>
        <v>#REF!</v>
      </c>
    </row>
    <row r="27" spans="1:8" x14ac:dyDescent="0.25">
      <c r="A27">
        <v>25</v>
      </c>
      <c r="B27" t="e">
        <f t="shared" si="2"/>
        <v>#REF!</v>
      </c>
      <c r="C27" t="e">
        <f t="shared" si="1"/>
        <v>#REF!</v>
      </c>
      <c r="D27" s="331" t="e">
        <f>#REF!</f>
        <v>#REF!</v>
      </c>
      <c r="E27" s="312" t="e">
        <f>#REF!</f>
        <v>#REF!</v>
      </c>
      <c r="F27" s="319" t="e">
        <f>#REF!</f>
        <v>#REF!</v>
      </c>
      <c r="G27" s="311" t="e">
        <f>#REF!</f>
        <v>#REF!</v>
      </c>
      <c r="H27" s="184" t="e">
        <f>#REF!</f>
        <v>#REF!</v>
      </c>
    </row>
    <row r="28" spans="1:8" x14ac:dyDescent="0.25">
      <c r="A28">
        <v>26</v>
      </c>
      <c r="B28" t="e">
        <f t="shared" si="2"/>
        <v>#REF!</v>
      </c>
      <c r="C28" t="e">
        <f t="shared" si="1"/>
        <v>#REF!</v>
      </c>
      <c r="D28" s="331" t="e">
        <f>#REF!</f>
        <v>#REF!</v>
      </c>
      <c r="E28" s="312" t="e">
        <f>#REF!</f>
        <v>#REF!</v>
      </c>
      <c r="F28" s="319" t="e">
        <f>#REF!</f>
        <v>#REF!</v>
      </c>
      <c r="G28" s="311" t="e">
        <f>#REF!</f>
        <v>#REF!</v>
      </c>
      <c r="H28" s="184" t="e">
        <f>#REF!</f>
        <v>#REF!</v>
      </c>
    </row>
    <row r="29" spans="1:8" x14ac:dyDescent="0.25">
      <c r="A29">
        <v>27</v>
      </c>
      <c r="B29" t="e">
        <f t="shared" si="2"/>
        <v>#REF!</v>
      </c>
      <c r="C29" t="e">
        <f t="shared" si="1"/>
        <v>#REF!</v>
      </c>
      <c r="D29" s="331" t="e">
        <f>#REF!</f>
        <v>#REF!</v>
      </c>
      <c r="E29" s="312" t="e">
        <f>#REF!</f>
        <v>#REF!</v>
      </c>
      <c r="F29" s="319" t="e">
        <f>#REF!</f>
        <v>#REF!</v>
      </c>
      <c r="G29" s="311" t="e">
        <f>#REF!</f>
        <v>#REF!</v>
      </c>
      <c r="H29" s="184" t="e">
        <f>#REF!</f>
        <v>#REF!</v>
      </c>
    </row>
    <row r="30" spans="1:8" x14ac:dyDescent="0.25">
      <c r="A30">
        <v>28</v>
      </c>
      <c r="B30" t="e">
        <f t="shared" si="2"/>
        <v>#REF!</v>
      </c>
      <c r="C30" t="e">
        <f t="shared" si="1"/>
        <v>#REF!</v>
      </c>
      <c r="D30" s="331" t="e">
        <f>#REF!</f>
        <v>#REF!</v>
      </c>
      <c r="E30" s="312" t="e">
        <f>#REF!</f>
        <v>#REF!</v>
      </c>
      <c r="F30" s="319" t="e">
        <f>#REF!</f>
        <v>#REF!</v>
      </c>
      <c r="G30" s="311" t="e">
        <f>#REF!</f>
        <v>#REF!</v>
      </c>
      <c r="H30" s="184" t="e">
        <f>#REF!</f>
        <v>#REF!</v>
      </c>
    </row>
    <row r="31" spans="1:8" x14ac:dyDescent="0.25">
      <c r="A31">
        <v>29</v>
      </c>
      <c r="B31" t="e">
        <f t="shared" si="2"/>
        <v>#REF!</v>
      </c>
      <c r="C31" t="e">
        <f t="shared" si="1"/>
        <v>#REF!</v>
      </c>
      <c r="D31" s="331" t="e">
        <f>#REF!</f>
        <v>#REF!</v>
      </c>
      <c r="E31" s="312" t="e">
        <f>#REF!</f>
        <v>#REF!</v>
      </c>
      <c r="F31" s="319" t="e">
        <f>#REF!</f>
        <v>#REF!</v>
      </c>
      <c r="G31" s="311" t="e">
        <f>#REF!</f>
        <v>#REF!</v>
      </c>
      <c r="H31" s="184" t="e">
        <f>#REF!</f>
        <v>#REF!</v>
      </c>
    </row>
    <row r="32" spans="1:8" x14ac:dyDescent="0.25">
      <c r="A32">
        <v>30</v>
      </c>
      <c r="B32" t="e">
        <f t="shared" si="2"/>
        <v>#REF!</v>
      </c>
      <c r="C32" t="e">
        <f t="shared" si="1"/>
        <v>#REF!</v>
      </c>
      <c r="D32" s="331" t="e">
        <f>#REF!</f>
        <v>#REF!</v>
      </c>
      <c r="E32" s="312" t="e">
        <f>#REF!</f>
        <v>#REF!</v>
      </c>
      <c r="F32" s="319" t="e">
        <f>#REF!</f>
        <v>#REF!</v>
      </c>
      <c r="G32" s="311" t="e">
        <f>#REF!</f>
        <v>#REF!</v>
      </c>
      <c r="H32" s="184" t="e">
        <f>#REF!</f>
        <v>#REF!</v>
      </c>
    </row>
    <row r="33" spans="1:8" x14ac:dyDescent="0.25">
      <c r="A33">
        <v>31</v>
      </c>
      <c r="B33" t="e">
        <f t="shared" si="2"/>
        <v>#REF!</v>
      </c>
      <c r="C33" t="e">
        <f t="shared" si="1"/>
        <v>#REF!</v>
      </c>
      <c r="D33" s="331" t="e">
        <f>#REF!</f>
        <v>#REF!</v>
      </c>
      <c r="E33" s="312" t="e">
        <f>#REF!</f>
        <v>#REF!</v>
      </c>
      <c r="F33" s="319" t="e">
        <f>#REF!</f>
        <v>#REF!</v>
      </c>
      <c r="G33" s="311" t="e">
        <f>#REF!</f>
        <v>#REF!</v>
      </c>
      <c r="H33" s="184" t="e">
        <f>#REF!</f>
        <v>#REF!</v>
      </c>
    </row>
    <row r="34" spans="1:8" x14ac:dyDescent="0.25">
      <c r="A34">
        <v>32</v>
      </c>
      <c r="B34" t="e">
        <f t="shared" si="2"/>
        <v>#REF!</v>
      </c>
      <c r="C34" t="e">
        <f t="shared" si="1"/>
        <v>#REF!</v>
      </c>
      <c r="D34" s="331" t="e">
        <f>#REF!</f>
        <v>#REF!</v>
      </c>
      <c r="E34" s="312" t="e">
        <f>#REF!</f>
        <v>#REF!</v>
      </c>
      <c r="F34" s="319" t="e">
        <f>#REF!</f>
        <v>#REF!</v>
      </c>
      <c r="G34" s="311" t="e">
        <f>#REF!</f>
        <v>#REF!</v>
      </c>
      <c r="H34" s="184" t="e">
        <f>#REF!</f>
        <v>#REF!</v>
      </c>
    </row>
    <row r="35" spans="1:8" x14ac:dyDescent="0.25">
      <c r="A35">
        <v>33</v>
      </c>
      <c r="B35" t="e">
        <f t="shared" si="2"/>
        <v>#REF!</v>
      </c>
      <c r="C35" t="e">
        <f t="shared" si="1"/>
        <v>#REF!</v>
      </c>
      <c r="D35" s="331" t="e">
        <f>#REF!</f>
        <v>#REF!</v>
      </c>
      <c r="E35" s="312" t="e">
        <f>#REF!</f>
        <v>#REF!</v>
      </c>
      <c r="F35" s="319" t="e">
        <f>#REF!</f>
        <v>#REF!</v>
      </c>
      <c r="G35" s="311" t="e">
        <f>#REF!</f>
        <v>#REF!</v>
      </c>
      <c r="H35" s="184" t="e">
        <f>#REF!</f>
        <v>#REF!</v>
      </c>
    </row>
    <row r="36" spans="1:8" x14ac:dyDescent="0.25">
      <c r="A36">
        <v>34</v>
      </c>
      <c r="B36" t="e">
        <f t="shared" si="2"/>
        <v>#REF!</v>
      </c>
      <c r="C36" t="e">
        <f t="shared" si="1"/>
        <v>#REF!</v>
      </c>
      <c r="D36" s="331" t="e">
        <f>#REF!</f>
        <v>#REF!</v>
      </c>
      <c r="E36" s="312" t="e">
        <f>#REF!</f>
        <v>#REF!</v>
      </c>
      <c r="F36" s="319" t="e">
        <f>#REF!</f>
        <v>#REF!</v>
      </c>
      <c r="G36" s="311" t="e">
        <f>#REF!</f>
        <v>#REF!</v>
      </c>
      <c r="H36" s="184" t="e">
        <f>#REF!</f>
        <v>#REF!</v>
      </c>
    </row>
    <row r="37" spans="1:8" x14ac:dyDescent="0.25">
      <c r="A37">
        <v>35</v>
      </c>
      <c r="B37" t="e">
        <f t="shared" si="2"/>
        <v>#REF!</v>
      </c>
      <c r="C37" t="e">
        <f t="shared" si="1"/>
        <v>#REF!</v>
      </c>
      <c r="D37" s="331" t="e">
        <f>#REF!</f>
        <v>#REF!</v>
      </c>
      <c r="E37" s="312" t="e">
        <f>#REF!</f>
        <v>#REF!</v>
      </c>
      <c r="F37" s="319" t="e">
        <f>#REF!</f>
        <v>#REF!</v>
      </c>
      <c r="G37" s="311" t="e">
        <f>#REF!</f>
        <v>#REF!</v>
      </c>
      <c r="H37" s="184" t="e">
        <f>#REF!</f>
        <v>#REF!</v>
      </c>
    </row>
    <row r="38" spans="1:8" x14ac:dyDescent="0.25">
      <c r="A38">
        <v>36</v>
      </c>
      <c r="B38" s="171" t="e">
        <f t="shared" si="2"/>
        <v>#REF!</v>
      </c>
      <c r="C38" s="171" t="e">
        <f t="shared" si="1"/>
        <v>#REF!</v>
      </c>
      <c r="D38" s="328" t="e">
        <f>#REF!</f>
        <v>#REF!</v>
      </c>
      <c r="E38" s="329" t="e">
        <f>#REF!</f>
        <v>#REF!</v>
      </c>
      <c r="F38" s="319" t="e">
        <f>#REF!</f>
        <v>#REF!</v>
      </c>
      <c r="G38" s="313" t="e">
        <f>#REF!</f>
        <v>#REF!</v>
      </c>
      <c r="H38" s="313" t="e">
        <f>#REF!</f>
        <v>#REF!</v>
      </c>
    </row>
    <row r="39" spans="1:8" x14ac:dyDescent="0.25">
      <c r="A39">
        <v>37</v>
      </c>
      <c r="B39" t="e">
        <f t="shared" si="2"/>
        <v>#REF!</v>
      </c>
      <c r="C39" t="e">
        <f t="shared" si="1"/>
        <v>#REF!</v>
      </c>
      <c r="D39" s="331" t="e">
        <f>#REF!</f>
        <v>#REF!</v>
      </c>
      <c r="E39" s="312" t="e">
        <f>#REF!</f>
        <v>#REF!</v>
      </c>
      <c r="F39" s="319" t="e">
        <f>#REF!</f>
        <v>#REF!</v>
      </c>
      <c r="G39" s="311" t="e">
        <f>#REF!</f>
        <v>#REF!</v>
      </c>
      <c r="H39" s="184" t="e">
        <f>#REF!</f>
        <v>#REF!</v>
      </c>
    </row>
    <row r="40" spans="1:8" x14ac:dyDescent="0.25">
      <c r="A40">
        <v>38</v>
      </c>
      <c r="B40" t="e">
        <f t="shared" si="2"/>
        <v>#REF!</v>
      </c>
      <c r="C40" t="e">
        <f t="shared" si="1"/>
        <v>#REF!</v>
      </c>
      <c r="D40" s="331" t="e">
        <f>#REF!</f>
        <v>#REF!</v>
      </c>
      <c r="E40" s="312" t="e">
        <f>#REF!</f>
        <v>#REF!</v>
      </c>
      <c r="F40" s="319" t="e">
        <f>#REF!</f>
        <v>#REF!</v>
      </c>
      <c r="G40" s="311" t="e">
        <f>#REF!</f>
        <v>#REF!</v>
      </c>
      <c r="H40" s="184" t="e">
        <f>#REF!</f>
        <v>#REF!</v>
      </c>
    </row>
    <row r="41" spans="1:8" x14ac:dyDescent="0.25">
      <c r="A41">
        <v>39</v>
      </c>
      <c r="B41" t="e">
        <f t="shared" si="2"/>
        <v>#REF!</v>
      </c>
      <c r="C41" t="e">
        <f t="shared" si="1"/>
        <v>#REF!</v>
      </c>
      <c r="D41" s="331" t="e">
        <f>#REF!</f>
        <v>#REF!</v>
      </c>
      <c r="E41" s="312" t="e">
        <f>#REF!</f>
        <v>#REF!</v>
      </c>
      <c r="F41" s="319" t="e">
        <f>#REF!</f>
        <v>#REF!</v>
      </c>
      <c r="G41" s="311" t="e">
        <f>#REF!</f>
        <v>#REF!</v>
      </c>
      <c r="H41" s="184" t="e">
        <f>#REF!</f>
        <v>#REF!</v>
      </c>
    </row>
    <row r="42" spans="1:8" x14ac:dyDescent="0.25">
      <c r="A42">
        <v>40</v>
      </c>
      <c r="B42" t="e">
        <f t="shared" si="2"/>
        <v>#REF!</v>
      </c>
      <c r="C42" t="e">
        <f t="shared" si="1"/>
        <v>#REF!</v>
      </c>
      <c r="D42" s="331" t="e">
        <f>#REF!</f>
        <v>#REF!</v>
      </c>
      <c r="E42" s="312" t="e">
        <f>#REF!</f>
        <v>#REF!</v>
      </c>
      <c r="F42" s="319" t="e">
        <f>#REF!</f>
        <v>#REF!</v>
      </c>
      <c r="G42" s="311" t="e">
        <f>#REF!</f>
        <v>#REF!</v>
      </c>
      <c r="H42" s="184" t="e">
        <f>#REF!</f>
        <v>#REF!</v>
      </c>
    </row>
    <row r="43" spans="1:8" x14ac:dyDescent="0.25">
      <c r="A43">
        <v>41</v>
      </c>
      <c r="B43" t="e">
        <f t="shared" si="2"/>
        <v>#REF!</v>
      </c>
      <c r="C43" t="e">
        <f t="shared" si="1"/>
        <v>#REF!</v>
      </c>
      <c r="D43" s="331" t="e">
        <f>#REF!</f>
        <v>#REF!</v>
      </c>
      <c r="E43" s="312" t="e">
        <f>#REF!</f>
        <v>#REF!</v>
      </c>
      <c r="F43" s="319" t="e">
        <f>#REF!</f>
        <v>#REF!</v>
      </c>
      <c r="G43" s="311" t="e">
        <f>#REF!</f>
        <v>#REF!</v>
      </c>
      <c r="H43" s="184" t="e">
        <f>#REF!</f>
        <v>#REF!</v>
      </c>
    </row>
    <row r="44" spans="1:8" x14ac:dyDescent="0.25">
      <c r="A44">
        <v>42</v>
      </c>
      <c r="B44" t="e">
        <f t="shared" si="2"/>
        <v>#REF!</v>
      </c>
      <c r="C44" t="e">
        <f t="shared" si="1"/>
        <v>#REF!</v>
      </c>
      <c r="D44" s="331" t="e">
        <f>#REF!</f>
        <v>#REF!</v>
      </c>
      <c r="E44" s="312" t="e">
        <f>#REF!</f>
        <v>#REF!</v>
      </c>
      <c r="F44" s="319" t="e">
        <f>#REF!</f>
        <v>#REF!</v>
      </c>
      <c r="G44" s="311" t="e">
        <f>#REF!</f>
        <v>#REF!</v>
      </c>
      <c r="H44" s="184" t="e">
        <f>#REF!</f>
        <v>#REF!</v>
      </c>
    </row>
    <row r="45" spans="1:8" x14ac:dyDescent="0.25">
      <c r="A45">
        <v>43</v>
      </c>
      <c r="B45" t="e">
        <f t="shared" si="2"/>
        <v>#REF!</v>
      </c>
      <c r="C45" t="e">
        <f t="shared" si="1"/>
        <v>#REF!</v>
      </c>
      <c r="D45" s="331" t="e">
        <f>#REF!</f>
        <v>#REF!</v>
      </c>
      <c r="E45" s="312" t="e">
        <f>#REF!</f>
        <v>#REF!</v>
      </c>
      <c r="F45" s="319" t="e">
        <f>#REF!</f>
        <v>#REF!</v>
      </c>
      <c r="G45" s="311" t="e">
        <f>#REF!</f>
        <v>#REF!</v>
      </c>
      <c r="H45" s="184" t="e">
        <f>#REF!</f>
        <v>#REF!</v>
      </c>
    </row>
    <row r="46" spans="1:8" x14ac:dyDescent="0.25">
      <c r="A46">
        <v>44</v>
      </c>
      <c r="B46" t="e">
        <f t="shared" si="2"/>
        <v>#REF!</v>
      </c>
      <c r="C46" t="e">
        <f t="shared" si="1"/>
        <v>#REF!</v>
      </c>
      <c r="D46" s="331" t="e">
        <f>#REF!</f>
        <v>#REF!</v>
      </c>
      <c r="E46" s="312" t="e">
        <f>#REF!</f>
        <v>#REF!</v>
      </c>
      <c r="F46" s="319" t="e">
        <f>#REF!</f>
        <v>#REF!</v>
      </c>
      <c r="G46" s="311" t="e">
        <f>#REF!</f>
        <v>#REF!</v>
      </c>
      <c r="H46" s="184" t="e">
        <f>#REF!</f>
        <v>#REF!</v>
      </c>
    </row>
    <row r="47" spans="1:8" x14ac:dyDescent="0.25">
      <c r="A47">
        <v>45</v>
      </c>
      <c r="B47" t="e">
        <f t="shared" si="2"/>
        <v>#REF!</v>
      </c>
      <c r="C47" t="e">
        <f t="shared" si="1"/>
        <v>#REF!</v>
      </c>
      <c r="D47" s="331" t="e">
        <f>#REF!</f>
        <v>#REF!</v>
      </c>
      <c r="E47" s="312" t="e">
        <f>#REF!</f>
        <v>#REF!</v>
      </c>
      <c r="F47" s="319" t="e">
        <f>#REF!</f>
        <v>#REF!</v>
      </c>
      <c r="G47" s="311" t="e">
        <f>#REF!</f>
        <v>#REF!</v>
      </c>
      <c r="H47" s="184" t="e">
        <f>#REF!</f>
        <v>#REF!</v>
      </c>
    </row>
    <row r="48" spans="1:8" x14ac:dyDescent="0.25">
      <c r="A48">
        <v>46</v>
      </c>
      <c r="B48" t="e">
        <f t="shared" si="2"/>
        <v>#REF!</v>
      </c>
      <c r="C48" t="e">
        <f t="shared" si="1"/>
        <v>#REF!</v>
      </c>
      <c r="D48" s="331" t="e">
        <f>#REF!</f>
        <v>#REF!</v>
      </c>
      <c r="E48" s="312" t="e">
        <f>#REF!</f>
        <v>#REF!</v>
      </c>
      <c r="F48" s="319" t="e">
        <f>#REF!</f>
        <v>#REF!</v>
      </c>
      <c r="G48" s="311" t="e">
        <f>#REF!</f>
        <v>#REF!</v>
      </c>
      <c r="H48" s="184" t="e">
        <f>#REF!</f>
        <v>#REF!</v>
      </c>
    </row>
    <row r="49" spans="1:8" x14ac:dyDescent="0.25">
      <c r="A49">
        <v>47</v>
      </c>
      <c r="B49" t="e">
        <f t="shared" si="2"/>
        <v>#REF!</v>
      </c>
      <c r="C49" t="e">
        <f t="shared" si="1"/>
        <v>#REF!</v>
      </c>
      <c r="D49" s="331" t="e">
        <f>#REF!</f>
        <v>#REF!</v>
      </c>
      <c r="E49" s="312" t="e">
        <f>#REF!</f>
        <v>#REF!</v>
      </c>
      <c r="F49" s="319" t="e">
        <f>#REF!</f>
        <v>#REF!</v>
      </c>
      <c r="G49" s="311" t="e">
        <f>#REF!</f>
        <v>#REF!</v>
      </c>
      <c r="H49" s="184" t="e">
        <f>#REF!</f>
        <v>#REF!</v>
      </c>
    </row>
    <row r="50" spans="1:8" x14ac:dyDescent="0.25">
      <c r="A50">
        <v>48</v>
      </c>
      <c r="B50" s="171" t="e">
        <f t="shared" si="2"/>
        <v>#REF!</v>
      </c>
      <c r="C50" s="171" t="e">
        <f t="shared" si="1"/>
        <v>#REF!</v>
      </c>
      <c r="D50" s="328" t="e">
        <f>#REF!</f>
        <v>#REF!</v>
      </c>
      <c r="E50" s="329" t="e">
        <f>#REF!</f>
        <v>#REF!</v>
      </c>
      <c r="F50" s="319" t="e">
        <f>#REF!</f>
        <v>#REF!</v>
      </c>
      <c r="G50" s="313" t="e">
        <f>#REF!</f>
        <v>#REF!</v>
      </c>
      <c r="H50" s="313" t="e">
        <f>#REF!</f>
        <v>#REF!</v>
      </c>
    </row>
    <row r="51" spans="1:8" x14ac:dyDescent="0.25">
      <c r="A51">
        <v>49</v>
      </c>
      <c r="B51" t="e">
        <f t="shared" si="2"/>
        <v>#REF!</v>
      </c>
      <c r="C51" t="e">
        <f t="shared" si="1"/>
        <v>#REF!</v>
      </c>
      <c r="D51" s="331" t="e">
        <f>#REF!</f>
        <v>#REF!</v>
      </c>
      <c r="E51" s="312" t="e">
        <f>#REF!</f>
        <v>#REF!</v>
      </c>
      <c r="F51" s="319" t="e">
        <f>#REF!</f>
        <v>#REF!</v>
      </c>
      <c r="G51" s="311" t="e">
        <f>#REF!</f>
        <v>#REF!</v>
      </c>
      <c r="H51" s="184" t="e">
        <f>#REF!</f>
        <v>#REF!</v>
      </c>
    </row>
    <row r="52" spans="1:8" x14ac:dyDescent="0.25">
      <c r="A52">
        <v>50</v>
      </c>
      <c r="B52" t="e">
        <f t="shared" si="2"/>
        <v>#REF!</v>
      </c>
      <c r="C52" t="e">
        <f t="shared" si="1"/>
        <v>#REF!</v>
      </c>
      <c r="D52" s="331" t="e">
        <f>#REF!</f>
        <v>#REF!</v>
      </c>
      <c r="E52" s="312" t="e">
        <f>#REF!</f>
        <v>#REF!</v>
      </c>
      <c r="F52" s="319" t="e">
        <f>#REF!</f>
        <v>#REF!</v>
      </c>
      <c r="G52" s="311" t="e">
        <f>#REF!</f>
        <v>#REF!</v>
      </c>
      <c r="H52" s="184" t="e">
        <f>#REF!</f>
        <v>#REF!</v>
      </c>
    </row>
    <row r="53" spans="1:8" x14ac:dyDescent="0.25">
      <c r="A53">
        <v>51</v>
      </c>
      <c r="B53" t="e">
        <f t="shared" si="2"/>
        <v>#REF!</v>
      </c>
      <c r="C53" t="e">
        <f t="shared" si="1"/>
        <v>#REF!</v>
      </c>
      <c r="D53" s="331" t="e">
        <f>#REF!</f>
        <v>#REF!</v>
      </c>
      <c r="E53" s="312" t="e">
        <f>#REF!</f>
        <v>#REF!</v>
      </c>
      <c r="F53" s="319" t="e">
        <f>#REF!</f>
        <v>#REF!</v>
      </c>
      <c r="G53" s="311" t="e">
        <f>#REF!</f>
        <v>#REF!</v>
      </c>
      <c r="H53" s="184" t="e">
        <f>#REF!</f>
        <v>#REF!</v>
      </c>
    </row>
    <row r="54" spans="1:8" x14ac:dyDescent="0.25">
      <c r="A54">
        <v>52</v>
      </c>
      <c r="B54" t="e">
        <f t="shared" si="2"/>
        <v>#REF!</v>
      </c>
      <c r="C54" t="e">
        <f t="shared" si="1"/>
        <v>#REF!</v>
      </c>
      <c r="D54" s="331" t="e">
        <f>#REF!</f>
        <v>#REF!</v>
      </c>
      <c r="E54" s="312" t="e">
        <f>#REF!</f>
        <v>#REF!</v>
      </c>
      <c r="F54" s="319" t="e">
        <f>#REF!</f>
        <v>#REF!</v>
      </c>
      <c r="G54" s="311" t="e">
        <f>#REF!</f>
        <v>#REF!</v>
      </c>
      <c r="H54" s="184" t="e">
        <f>#REF!</f>
        <v>#REF!</v>
      </c>
    </row>
    <row r="55" spans="1:8" x14ac:dyDescent="0.25">
      <c r="A55">
        <v>53</v>
      </c>
      <c r="B55" t="e">
        <f t="shared" si="2"/>
        <v>#REF!</v>
      </c>
      <c r="C55" t="e">
        <f t="shared" si="1"/>
        <v>#REF!</v>
      </c>
      <c r="D55" s="331" t="e">
        <f>#REF!</f>
        <v>#REF!</v>
      </c>
      <c r="E55" s="312" t="e">
        <f>#REF!</f>
        <v>#REF!</v>
      </c>
      <c r="F55" s="319" t="e">
        <f>#REF!</f>
        <v>#REF!</v>
      </c>
      <c r="G55" s="311" t="e">
        <f>#REF!</f>
        <v>#REF!</v>
      </c>
      <c r="H55" s="184" t="e">
        <f>#REF!</f>
        <v>#REF!</v>
      </c>
    </row>
    <row r="56" spans="1:8" x14ac:dyDescent="0.25">
      <c r="A56">
        <v>54</v>
      </c>
      <c r="B56" t="e">
        <f t="shared" si="2"/>
        <v>#REF!</v>
      </c>
      <c r="C56" t="e">
        <f t="shared" si="1"/>
        <v>#REF!</v>
      </c>
      <c r="D56" s="331" t="e">
        <f>#REF!</f>
        <v>#REF!</v>
      </c>
      <c r="E56" s="312" t="e">
        <f>#REF!</f>
        <v>#REF!</v>
      </c>
      <c r="F56" s="319" t="e">
        <f>#REF!</f>
        <v>#REF!</v>
      </c>
      <c r="G56" s="311" t="e">
        <f>#REF!</f>
        <v>#REF!</v>
      </c>
      <c r="H56" s="184" t="e">
        <f>#REF!</f>
        <v>#REF!</v>
      </c>
    </row>
    <row r="57" spans="1:8" x14ac:dyDescent="0.25">
      <c r="A57">
        <v>55</v>
      </c>
      <c r="B57" t="e">
        <f t="shared" si="2"/>
        <v>#REF!</v>
      </c>
      <c r="C57" t="e">
        <f t="shared" si="1"/>
        <v>#REF!</v>
      </c>
      <c r="D57" s="331" t="e">
        <f>#REF!</f>
        <v>#REF!</v>
      </c>
      <c r="E57" s="312" t="e">
        <f>#REF!</f>
        <v>#REF!</v>
      </c>
      <c r="F57" s="319" t="e">
        <f>#REF!</f>
        <v>#REF!</v>
      </c>
      <c r="G57" s="311" t="e">
        <f>#REF!</f>
        <v>#REF!</v>
      </c>
      <c r="H57" s="184" t="e">
        <f>#REF!</f>
        <v>#REF!</v>
      </c>
    </row>
    <row r="58" spans="1:8" x14ac:dyDescent="0.25">
      <c r="A58">
        <v>56</v>
      </c>
      <c r="B58" t="e">
        <f t="shared" si="2"/>
        <v>#REF!</v>
      </c>
      <c r="C58" t="e">
        <f t="shared" si="1"/>
        <v>#REF!</v>
      </c>
      <c r="D58" s="331" t="e">
        <f>#REF!</f>
        <v>#REF!</v>
      </c>
      <c r="E58" s="312" t="e">
        <f>#REF!</f>
        <v>#REF!</v>
      </c>
      <c r="F58" s="319" t="e">
        <f>#REF!</f>
        <v>#REF!</v>
      </c>
      <c r="G58" s="311" t="e">
        <f>#REF!</f>
        <v>#REF!</v>
      </c>
      <c r="H58" s="184" t="e">
        <f>#REF!</f>
        <v>#REF!</v>
      </c>
    </row>
    <row r="59" spans="1:8" x14ac:dyDescent="0.25">
      <c r="A59">
        <v>57</v>
      </c>
      <c r="B59" t="e">
        <f t="shared" si="2"/>
        <v>#REF!</v>
      </c>
      <c r="C59" t="e">
        <f t="shared" si="1"/>
        <v>#REF!</v>
      </c>
      <c r="D59" s="331" t="e">
        <f>#REF!</f>
        <v>#REF!</v>
      </c>
      <c r="E59" s="312" t="e">
        <f>#REF!</f>
        <v>#REF!</v>
      </c>
      <c r="F59" s="319" t="e">
        <f>#REF!</f>
        <v>#REF!</v>
      </c>
      <c r="G59" s="311" t="e">
        <f>#REF!</f>
        <v>#REF!</v>
      </c>
      <c r="H59" s="184" t="e">
        <f>#REF!</f>
        <v>#REF!</v>
      </c>
    </row>
    <row r="60" spans="1:8" x14ac:dyDescent="0.25">
      <c r="A60">
        <v>58</v>
      </c>
      <c r="B60" t="e">
        <f t="shared" si="2"/>
        <v>#REF!</v>
      </c>
      <c r="C60" t="e">
        <f t="shared" si="1"/>
        <v>#REF!</v>
      </c>
      <c r="D60" s="331" t="e">
        <f>#REF!</f>
        <v>#REF!</v>
      </c>
      <c r="E60" s="312" t="e">
        <f>#REF!</f>
        <v>#REF!</v>
      </c>
      <c r="F60" s="319" t="e">
        <f>#REF!</f>
        <v>#REF!</v>
      </c>
      <c r="G60" s="311" t="e">
        <f>#REF!</f>
        <v>#REF!</v>
      </c>
      <c r="H60" s="184" t="e">
        <f>#REF!</f>
        <v>#REF!</v>
      </c>
    </row>
    <row r="61" spans="1:8" x14ac:dyDescent="0.25">
      <c r="A61">
        <v>59</v>
      </c>
      <c r="B61" t="e">
        <f t="shared" si="2"/>
        <v>#REF!</v>
      </c>
      <c r="C61" t="e">
        <f t="shared" si="1"/>
        <v>#REF!</v>
      </c>
      <c r="D61" s="331" t="e">
        <f>#REF!</f>
        <v>#REF!</v>
      </c>
      <c r="E61" s="312" t="e">
        <f>#REF!</f>
        <v>#REF!</v>
      </c>
      <c r="F61" s="319" t="e">
        <f>#REF!</f>
        <v>#REF!</v>
      </c>
      <c r="G61" s="311" t="e">
        <f>#REF!</f>
        <v>#REF!</v>
      </c>
      <c r="H61" s="184" t="e">
        <f>#REF!</f>
        <v>#REF!</v>
      </c>
    </row>
    <row r="62" spans="1:8" x14ac:dyDescent="0.25">
      <c r="A62">
        <v>60</v>
      </c>
      <c r="B62" s="171" t="e">
        <f t="shared" si="2"/>
        <v>#REF!</v>
      </c>
      <c r="C62" s="171" t="e">
        <f t="shared" si="1"/>
        <v>#REF!</v>
      </c>
      <c r="D62" s="328" t="e">
        <f>#REF!</f>
        <v>#REF!</v>
      </c>
      <c r="E62" s="329" t="e">
        <f>#REF!</f>
        <v>#REF!</v>
      </c>
      <c r="F62" s="319" t="e">
        <f>#REF!</f>
        <v>#REF!</v>
      </c>
      <c r="G62" s="313" t="e">
        <f>#REF!</f>
        <v>#REF!</v>
      </c>
      <c r="H62" s="313" t="e">
        <f>#REF!</f>
        <v>#REF!</v>
      </c>
    </row>
    <row r="63" spans="1:8" x14ac:dyDescent="0.25">
      <c r="A63">
        <v>61</v>
      </c>
      <c r="B63" t="e">
        <f t="shared" si="2"/>
        <v>#REF!</v>
      </c>
      <c r="C63" t="e">
        <f t="shared" si="1"/>
        <v>#REF!</v>
      </c>
      <c r="D63" s="331" t="e">
        <f>#REF!</f>
        <v>#REF!</v>
      </c>
      <c r="E63" s="312" t="e">
        <f>#REF!</f>
        <v>#REF!</v>
      </c>
      <c r="F63" s="319" t="e">
        <f>#REF!</f>
        <v>#REF!</v>
      </c>
      <c r="G63" s="311" t="e">
        <f>#REF!</f>
        <v>#REF!</v>
      </c>
      <c r="H63" s="184" t="e">
        <f>#REF!</f>
        <v>#REF!</v>
      </c>
    </row>
    <row r="64" spans="1:8" x14ac:dyDescent="0.25">
      <c r="A64">
        <v>62</v>
      </c>
      <c r="B64" t="e">
        <f t="shared" si="2"/>
        <v>#REF!</v>
      </c>
      <c r="C64" t="e">
        <f t="shared" si="1"/>
        <v>#REF!</v>
      </c>
      <c r="D64" s="331" t="e">
        <f>#REF!</f>
        <v>#REF!</v>
      </c>
      <c r="E64" s="312" t="e">
        <f>#REF!</f>
        <v>#REF!</v>
      </c>
      <c r="F64" s="319" t="e">
        <f>#REF!</f>
        <v>#REF!</v>
      </c>
      <c r="G64" s="311" t="e">
        <f>#REF!</f>
        <v>#REF!</v>
      </c>
      <c r="H64" s="184" t="e">
        <f>#REF!</f>
        <v>#REF!</v>
      </c>
    </row>
    <row r="65" spans="1:8" x14ac:dyDescent="0.25">
      <c r="A65">
        <v>63</v>
      </c>
      <c r="B65" t="e">
        <f t="shared" si="2"/>
        <v>#REF!</v>
      </c>
      <c r="C65" t="e">
        <f t="shared" si="1"/>
        <v>#REF!</v>
      </c>
      <c r="D65" s="331" t="e">
        <f>#REF!</f>
        <v>#REF!</v>
      </c>
      <c r="E65" s="312" t="e">
        <f>#REF!</f>
        <v>#REF!</v>
      </c>
      <c r="F65" s="319" t="e">
        <f>#REF!</f>
        <v>#REF!</v>
      </c>
      <c r="G65" s="311" t="e">
        <f>#REF!</f>
        <v>#REF!</v>
      </c>
      <c r="H65" s="184" t="e">
        <f>#REF!</f>
        <v>#REF!</v>
      </c>
    </row>
    <row r="66" spans="1:8" x14ac:dyDescent="0.25">
      <c r="A66">
        <v>64</v>
      </c>
      <c r="B66" t="e">
        <f t="shared" si="2"/>
        <v>#REF!</v>
      </c>
      <c r="C66" t="e">
        <f t="shared" ref="C66:C129" si="3">PCET2_01_ID</f>
        <v>#REF!</v>
      </c>
      <c r="D66" s="331" t="e">
        <f>#REF!</f>
        <v>#REF!</v>
      </c>
      <c r="E66" s="312" t="e">
        <f>#REF!</f>
        <v>#REF!</v>
      </c>
      <c r="F66" s="319" t="e">
        <f>#REF!</f>
        <v>#REF!</v>
      </c>
      <c r="G66" s="311" t="e">
        <f>#REF!</f>
        <v>#REF!</v>
      </c>
      <c r="H66" s="184" t="e">
        <f>#REF!</f>
        <v>#REF!</v>
      </c>
    </row>
    <row r="67" spans="1:8" x14ac:dyDescent="0.25">
      <c r="A67">
        <v>65</v>
      </c>
      <c r="B67" t="e">
        <f t="shared" si="2"/>
        <v>#REF!</v>
      </c>
      <c r="C67" t="e">
        <f t="shared" si="3"/>
        <v>#REF!</v>
      </c>
      <c r="D67" s="331" t="e">
        <f>#REF!</f>
        <v>#REF!</v>
      </c>
      <c r="E67" s="312" t="e">
        <f>#REF!</f>
        <v>#REF!</v>
      </c>
      <c r="F67" s="319" t="e">
        <f>#REF!</f>
        <v>#REF!</v>
      </c>
      <c r="G67" s="311" t="e">
        <f>#REF!</f>
        <v>#REF!</v>
      </c>
      <c r="H67" s="184" t="e">
        <f>#REF!</f>
        <v>#REF!</v>
      </c>
    </row>
    <row r="68" spans="1:8" x14ac:dyDescent="0.25">
      <c r="A68">
        <v>66</v>
      </c>
      <c r="B68" t="e">
        <f t="shared" si="2"/>
        <v>#REF!</v>
      </c>
      <c r="C68" t="e">
        <f t="shared" si="3"/>
        <v>#REF!</v>
      </c>
      <c r="D68" s="331" t="e">
        <f>#REF!</f>
        <v>#REF!</v>
      </c>
      <c r="E68" s="312" t="e">
        <f>#REF!</f>
        <v>#REF!</v>
      </c>
      <c r="F68" s="319" t="e">
        <f>#REF!</f>
        <v>#REF!</v>
      </c>
      <c r="G68" s="311" t="e">
        <f>#REF!</f>
        <v>#REF!</v>
      </c>
      <c r="H68" s="184" t="e">
        <f>#REF!</f>
        <v>#REF!</v>
      </c>
    </row>
    <row r="69" spans="1:8" x14ac:dyDescent="0.25">
      <c r="A69">
        <v>67</v>
      </c>
      <c r="B69" t="e">
        <f t="shared" si="2"/>
        <v>#REF!</v>
      </c>
      <c r="C69" t="e">
        <f t="shared" si="3"/>
        <v>#REF!</v>
      </c>
      <c r="D69" s="331" t="e">
        <f>#REF!</f>
        <v>#REF!</v>
      </c>
      <c r="E69" s="312" t="e">
        <f>#REF!</f>
        <v>#REF!</v>
      </c>
      <c r="F69" s="319" t="e">
        <f>#REF!</f>
        <v>#REF!</v>
      </c>
      <c r="G69" s="311" t="e">
        <f>#REF!</f>
        <v>#REF!</v>
      </c>
      <c r="H69" s="184" t="e">
        <f>#REF!</f>
        <v>#REF!</v>
      </c>
    </row>
    <row r="70" spans="1:8" x14ac:dyDescent="0.25">
      <c r="A70">
        <v>68</v>
      </c>
      <c r="B70" t="e">
        <f t="shared" si="2"/>
        <v>#REF!</v>
      </c>
      <c r="C70" t="e">
        <f t="shared" si="3"/>
        <v>#REF!</v>
      </c>
      <c r="D70" s="331" t="e">
        <f>#REF!</f>
        <v>#REF!</v>
      </c>
      <c r="E70" s="312" t="e">
        <f>#REF!</f>
        <v>#REF!</v>
      </c>
      <c r="F70" s="319" t="e">
        <f>#REF!</f>
        <v>#REF!</v>
      </c>
      <c r="G70" s="311" t="e">
        <f>#REF!</f>
        <v>#REF!</v>
      </c>
      <c r="H70" s="184" t="e">
        <f>#REF!</f>
        <v>#REF!</v>
      </c>
    </row>
    <row r="71" spans="1:8" x14ac:dyDescent="0.25">
      <c r="A71">
        <v>69</v>
      </c>
      <c r="B71" t="e">
        <f t="shared" si="2"/>
        <v>#REF!</v>
      </c>
      <c r="C71" t="e">
        <f t="shared" si="3"/>
        <v>#REF!</v>
      </c>
      <c r="D71" s="331" t="e">
        <f>#REF!</f>
        <v>#REF!</v>
      </c>
      <c r="E71" s="312" t="e">
        <f>#REF!</f>
        <v>#REF!</v>
      </c>
      <c r="F71" s="319" t="e">
        <f>#REF!</f>
        <v>#REF!</v>
      </c>
      <c r="G71" s="311" t="e">
        <f>#REF!</f>
        <v>#REF!</v>
      </c>
      <c r="H71" s="184" t="e">
        <f>#REF!</f>
        <v>#REF!</v>
      </c>
    </row>
    <row r="72" spans="1:8" x14ac:dyDescent="0.25">
      <c r="A72">
        <v>70</v>
      </c>
      <c r="B72" t="e">
        <f t="shared" si="2"/>
        <v>#REF!</v>
      </c>
      <c r="C72" t="e">
        <f t="shared" si="3"/>
        <v>#REF!</v>
      </c>
      <c r="D72" s="331" t="e">
        <f>#REF!</f>
        <v>#REF!</v>
      </c>
      <c r="E72" s="312" t="e">
        <f>#REF!</f>
        <v>#REF!</v>
      </c>
      <c r="F72" s="319" t="e">
        <f>#REF!</f>
        <v>#REF!</v>
      </c>
      <c r="G72" s="311" t="e">
        <f>#REF!</f>
        <v>#REF!</v>
      </c>
      <c r="H72" s="184" t="e">
        <f>#REF!</f>
        <v>#REF!</v>
      </c>
    </row>
    <row r="73" spans="1:8" x14ac:dyDescent="0.25">
      <c r="A73">
        <v>71</v>
      </c>
      <c r="B73" t="e">
        <f t="shared" si="2"/>
        <v>#REF!</v>
      </c>
      <c r="C73" t="e">
        <f t="shared" si="3"/>
        <v>#REF!</v>
      </c>
      <c r="D73" s="331" t="e">
        <f>#REF!</f>
        <v>#REF!</v>
      </c>
      <c r="E73" s="312" t="e">
        <f>#REF!</f>
        <v>#REF!</v>
      </c>
      <c r="F73" s="319" t="e">
        <f>#REF!</f>
        <v>#REF!</v>
      </c>
      <c r="G73" s="311" t="e">
        <f>#REF!</f>
        <v>#REF!</v>
      </c>
      <c r="H73" s="184" t="e">
        <f>#REF!</f>
        <v>#REF!</v>
      </c>
    </row>
    <row r="74" spans="1:8" x14ac:dyDescent="0.25">
      <c r="A74">
        <v>72</v>
      </c>
      <c r="B74" s="171" t="e">
        <f t="shared" si="2"/>
        <v>#REF!</v>
      </c>
      <c r="C74" s="171" t="e">
        <f t="shared" si="3"/>
        <v>#REF!</v>
      </c>
      <c r="D74" s="328" t="e">
        <f>#REF!</f>
        <v>#REF!</v>
      </c>
      <c r="E74" s="329" t="e">
        <f>#REF!</f>
        <v>#REF!</v>
      </c>
      <c r="F74" s="319" t="e">
        <f>#REF!</f>
        <v>#REF!</v>
      </c>
      <c r="G74" s="313" t="e">
        <f>#REF!</f>
        <v>#REF!</v>
      </c>
      <c r="H74" s="313" t="e">
        <f>#REF!</f>
        <v>#REF!</v>
      </c>
    </row>
    <row r="75" spans="1:8" x14ac:dyDescent="0.25">
      <c r="A75">
        <v>73</v>
      </c>
      <c r="B75" t="e">
        <f t="shared" si="2"/>
        <v>#REF!</v>
      </c>
      <c r="C75" t="e">
        <f t="shared" si="3"/>
        <v>#REF!</v>
      </c>
      <c r="D75" s="331" t="e">
        <f>#REF!</f>
        <v>#REF!</v>
      </c>
      <c r="E75" s="312" t="e">
        <f>#REF!</f>
        <v>#REF!</v>
      </c>
      <c r="F75" s="319" t="e">
        <f>#REF!</f>
        <v>#REF!</v>
      </c>
      <c r="G75" s="311" t="e">
        <f>#REF!</f>
        <v>#REF!</v>
      </c>
      <c r="H75" s="184" t="e">
        <f>#REF!</f>
        <v>#REF!</v>
      </c>
    </row>
    <row r="76" spans="1:8" x14ac:dyDescent="0.25">
      <c r="A76">
        <v>74</v>
      </c>
      <c r="B76" t="e">
        <f t="shared" si="2"/>
        <v>#REF!</v>
      </c>
      <c r="C76" t="e">
        <f t="shared" si="3"/>
        <v>#REF!</v>
      </c>
      <c r="D76" s="331" t="e">
        <f>#REF!</f>
        <v>#REF!</v>
      </c>
      <c r="E76" s="312" t="e">
        <f>#REF!</f>
        <v>#REF!</v>
      </c>
      <c r="F76" s="319" t="e">
        <f>#REF!</f>
        <v>#REF!</v>
      </c>
      <c r="G76" s="311" t="e">
        <f>#REF!</f>
        <v>#REF!</v>
      </c>
      <c r="H76" s="184" t="e">
        <f>#REF!</f>
        <v>#REF!</v>
      </c>
    </row>
    <row r="77" spans="1:8" x14ac:dyDescent="0.25">
      <c r="A77">
        <v>75</v>
      </c>
      <c r="B77" t="e">
        <f t="shared" si="2"/>
        <v>#REF!</v>
      </c>
      <c r="C77" t="e">
        <f t="shared" si="3"/>
        <v>#REF!</v>
      </c>
      <c r="D77" s="331" t="e">
        <f>#REF!</f>
        <v>#REF!</v>
      </c>
      <c r="E77" s="312" t="e">
        <f>#REF!</f>
        <v>#REF!</v>
      </c>
      <c r="F77" s="319" t="e">
        <f>#REF!</f>
        <v>#REF!</v>
      </c>
      <c r="G77" s="311" t="e">
        <f>#REF!</f>
        <v>#REF!</v>
      </c>
      <c r="H77" s="184" t="e">
        <f>#REF!</f>
        <v>#REF!</v>
      </c>
    </row>
    <row r="78" spans="1:8" x14ac:dyDescent="0.25">
      <c r="A78">
        <v>76</v>
      </c>
      <c r="B78" t="e">
        <f t="shared" ref="B78:B141" si="4">PCET2_01_ID &amp; A78</f>
        <v>#REF!</v>
      </c>
      <c r="C78" t="e">
        <f t="shared" si="3"/>
        <v>#REF!</v>
      </c>
      <c r="D78" s="331" t="e">
        <f>#REF!</f>
        <v>#REF!</v>
      </c>
      <c r="E78" s="312" t="e">
        <f>#REF!</f>
        <v>#REF!</v>
      </c>
      <c r="F78" s="319" t="e">
        <f>#REF!</f>
        <v>#REF!</v>
      </c>
      <c r="G78" s="311" t="e">
        <f>#REF!</f>
        <v>#REF!</v>
      </c>
      <c r="H78" s="184" t="e">
        <f>#REF!</f>
        <v>#REF!</v>
      </c>
    </row>
    <row r="79" spans="1:8" x14ac:dyDescent="0.25">
      <c r="A79">
        <v>77</v>
      </c>
      <c r="B79" t="e">
        <f t="shared" si="4"/>
        <v>#REF!</v>
      </c>
      <c r="C79" t="e">
        <f t="shared" si="3"/>
        <v>#REF!</v>
      </c>
      <c r="D79" s="331" t="e">
        <f>#REF!</f>
        <v>#REF!</v>
      </c>
      <c r="E79" s="312" t="e">
        <f>#REF!</f>
        <v>#REF!</v>
      </c>
      <c r="F79" s="319" t="e">
        <f>#REF!</f>
        <v>#REF!</v>
      </c>
      <c r="G79" s="311" t="e">
        <f>#REF!</f>
        <v>#REF!</v>
      </c>
      <c r="H79" s="184" t="e">
        <f>#REF!</f>
        <v>#REF!</v>
      </c>
    </row>
    <row r="80" spans="1:8" x14ac:dyDescent="0.25">
      <c r="A80">
        <v>78</v>
      </c>
      <c r="B80" t="e">
        <f t="shared" si="4"/>
        <v>#REF!</v>
      </c>
      <c r="C80" t="e">
        <f t="shared" si="3"/>
        <v>#REF!</v>
      </c>
      <c r="D80" s="331" t="e">
        <f>#REF!</f>
        <v>#REF!</v>
      </c>
      <c r="E80" s="312" t="e">
        <f>#REF!</f>
        <v>#REF!</v>
      </c>
      <c r="F80" s="319" t="e">
        <f>#REF!</f>
        <v>#REF!</v>
      </c>
      <c r="G80" s="311" t="e">
        <f>#REF!</f>
        <v>#REF!</v>
      </c>
      <c r="H80" s="184" t="e">
        <f>#REF!</f>
        <v>#REF!</v>
      </c>
    </row>
    <row r="81" spans="1:8" x14ac:dyDescent="0.25">
      <c r="A81">
        <v>79</v>
      </c>
      <c r="B81" t="e">
        <f t="shared" si="4"/>
        <v>#REF!</v>
      </c>
      <c r="C81" t="e">
        <f t="shared" si="3"/>
        <v>#REF!</v>
      </c>
      <c r="D81" s="331" t="e">
        <f>#REF!</f>
        <v>#REF!</v>
      </c>
      <c r="E81" s="312" t="e">
        <f>#REF!</f>
        <v>#REF!</v>
      </c>
      <c r="F81" s="319" t="e">
        <f>#REF!</f>
        <v>#REF!</v>
      </c>
      <c r="G81" s="311" t="e">
        <f>#REF!</f>
        <v>#REF!</v>
      </c>
      <c r="H81" s="184" t="e">
        <f>#REF!</f>
        <v>#REF!</v>
      </c>
    </row>
    <row r="82" spans="1:8" x14ac:dyDescent="0.25">
      <c r="A82">
        <v>80</v>
      </c>
      <c r="B82" t="e">
        <f t="shared" si="4"/>
        <v>#REF!</v>
      </c>
      <c r="C82" t="e">
        <f t="shared" si="3"/>
        <v>#REF!</v>
      </c>
      <c r="D82" s="331" t="e">
        <f>#REF!</f>
        <v>#REF!</v>
      </c>
      <c r="E82" s="312" t="e">
        <f>#REF!</f>
        <v>#REF!</v>
      </c>
      <c r="F82" s="319" t="e">
        <f>#REF!</f>
        <v>#REF!</v>
      </c>
      <c r="G82" s="311" t="e">
        <f>#REF!</f>
        <v>#REF!</v>
      </c>
      <c r="H82" s="184" t="e">
        <f>#REF!</f>
        <v>#REF!</v>
      </c>
    </row>
    <row r="83" spans="1:8" x14ac:dyDescent="0.25">
      <c r="A83">
        <v>81</v>
      </c>
      <c r="B83" t="e">
        <f t="shared" si="4"/>
        <v>#REF!</v>
      </c>
      <c r="C83" t="e">
        <f t="shared" si="3"/>
        <v>#REF!</v>
      </c>
      <c r="D83" s="331" t="e">
        <f>#REF!</f>
        <v>#REF!</v>
      </c>
      <c r="E83" s="312" t="e">
        <f>#REF!</f>
        <v>#REF!</v>
      </c>
      <c r="F83" s="319" t="e">
        <f>#REF!</f>
        <v>#REF!</v>
      </c>
      <c r="G83" s="311" t="e">
        <f>#REF!</f>
        <v>#REF!</v>
      </c>
      <c r="H83" s="184" t="e">
        <f>#REF!</f>
        <v>#REF!</v>
      </c>
    </row>
    <row r="84" spans="1:8" x14ac:dyDescent="0.25">
      <c r="A84">
        <v>82</v>
      </c>
      <c r="B84" t="e">
        <f t="shared" si="4"/>
        <v>#REF!</v>
      </c>
      <c r="C84" t="e">
        <f t="shared" si="3"/>
        <v>#REF!</v>
      </c>
      <c r="D84" s="331" t="e">
        <f>#REF!</f>
        <v>#REF!</v>
      </c>
      <c r="E84" s="312" t="e">
        <f>#REF!</f>
        <v>#REF!</v>
      </c>
      <c r="F84" s="319" t="e">
        <f>#REF!</f>
        <v>#REF!</v>
      </c>
      <c r="G84" s="311" t="e">
        <f>#REF!</f>
        <v>#REF!</v>
      </c>
      <c r="H84" s="184" t="e">
        <f>#REF!</f>
        <v>#REF!</v>
      </c>
    </row>
    <row r="85" spans="1:8" x14ac:dyDescent="0.25">
      <c r="A85">
        <v>83</v>
      </c>
      <c r="B85" t="e">
        <f t="shared" si="4"/>
        <v>#REF!</v>
      </c>
      <c r="C85" t="e">
        <f t="shared" si="3"/>
        <v>#REF!</v>
      </c>
      <c r="D85" s="331" t="e">
        <f>#REF!</f>
        <v>#REF!</v>
      </c>
      <c r="E85" s="312" t="e">
        <f>#REF!</f>
        <v>#REF!</v>
      </c>
      <c r="F85" s="319" t="e">
        <f>#REF!</f>
        <v>#REF!</v>
      </c>
      <c r="G85" s="311" t="e">
        <f>#REF!</f>
        <v>#REF!</v>
      </c>
      <c r="H85" s="184" t="e">
        <f>#REF!</f>
        <v>#REF!</v>
      </c>
    </row>
    <row r="86" spans="1:8" x14ac:dyDescent="0.25">
      <c r="A86">
        <v>84</v>
      </c>
      <c r="B86" s="171" t="e">
        <f t="shared" si="4"/>
        <v>#REF!</v>
      </c>
      <c r="C86" s="171" t="e">
        <f t="shared" si="3"/>
        <v>#REF!</v>
      </c>
      <c r="D86" s="328" t="e">
        <f>#REF!</f>
        <v>#REF!</v>
      </c>
      <c r="E86" s="329" t="e">
        <f>#REF!</f>
        <v>#REF!</v>
      </c>
      <c r="F86" s="319" t="e">
        <f>#REF!</f>
        <v>#REF!</v>
      </c>
      <c r="G86" s="313" t="e">
        <f>#REF!</f>
        <v>#REF!</v>
      </c>
      <c r="H86" s="313" t="e">
        <f>#REF!</f>
        <v>#REF!</v>
      </c>
    </row>
    <row r="87" spans="1:8" x14ac:dyDescent="0.25">
      <c r="A87">
        <v>85</v>
      </c>
      <c r="B87" t="e">
        <f t="shared" si="4"/>
        <v>#REF!</v>
      </c>
      <c r="C87" t="e">
        <f t="shared" si="3"/>
        <v>#REF!</v>
      </c>
      <c r="D87" s="331" t="e">
        <f>#REF!</f>
        <v>#REF!</v>
      </c>
      <c r="E87" s="312" t="e">
        <f>#REF!</f>
        <v>#REF!</v>
      </c>
      <c r="F87" s="319" t="e">
        <f>#REF!</f>
        <v>#REF!</v>
      </c>
      <c r="G87" s="311" t="e">
        <f>#REF!</f>
        <v>#REF!</v>
      </c>
      <c r="H87" s="184" t="e">
        <f>#REF!</f>
        <v>#REF!</v>
      </c>
    </row>
    <row r="88" spans="1:8" x14ac:dyDescent="0.25">
      <c r="A88">
        <v>86</v>
      </c>
      <c r="B88" t="e">
        <f t="shared" si="4"/>
        <v>#REF!</v>
      </c>
      <c r="C88" t="e">
        <f t="shared" si="3"/>
        <v>#REF!</v>
      </c>
      <c r="D88" s="331" t="e">
        <f>#REF!</f>
        <v>#REF!</v>
      </c>
      <c r="E88" s="312" t="e">
        <f>#REF!</f>
        <v>#REF!</v>
      </c>
      <c r="F88" s="319" t="e">
        <f>#REF!</f>
        <v>#REF!</v>
      </c>
      <c r="G88" s="311" t="e">
        <f>#REF!</f>
        <v>#REF!</v>
      </c>
      <c r="H88" s="184" t="e">
        <f>#REF!</f>
        <v>#REF!</v>
      </c>
    </row>
    <row r="89" spans="1:8" x14ac:dyDescent="0.25">
      <c r="A89">
        <v>87</v>
      </c>
      <c r="B89" t="e">
        <f t="shared" si="4"/>
        <v>#REF!</v>
      </c>
      <c r="C89" t="e">
        <f t="shared" si="3"/>
        <v>#REF!</v>
      </c>
      <c r="D89" s="331" t="e">
        <f>#REF!</f>
        <v>#REF!</v>
      </c>
      <c r="E89" s="312" t="e">
        <f>#REF!</f>
        <v>#REF!</v>
      </c>
      <c r="F89" s="319" t="e">
        <f>#REF!</f>
        <v>#REF!</v>
      </c>
      <c r="G89" s="311" t="e">
        <f>#REF!</f>
        <v>#REF!</v>
      </c>
      <c r="H89" s="184" t="e">
        <f>#REF!</f>
        <v>#REF!</v>
      </c>
    </row>
    <row r="90" spans="1:8" x14ac:dyDescent="0.25">
      <c r="A90">
        <v>88</v>
      </c>
      <c r="B90" t="e">
        <f t="shared" si="4"/>
        <v>#REF!</v>
      </c>
      <c r="C90" t="e">
        <f t="shared" si="3"/>
        <v>#REF!</v>
      </c>
      <c r="D90" s="331" t="e">
        <f>#REF!</f>
        <v>#REF!</v>
      </c>
      <c r="E90" s="312" t="e">
        <f>#REF!</f>
        <v>#REF!</v>
      </c>
      <c r="F90" s="319" t="e">
        <f>#REF!</f>
        <v>#REF!</v>
      </c>
      <c r="G90" s="311" t="e">
        <f>#REF!</f>
        <v>#REF!</v>
      </c>
      <c r="H90" s="184" t="e">
        <f>#REF!</f>
        <v>#REF!</v>
      </c>
    </row>
    <row r="91" spans="1:8" x14ac:dyDescent="0.25">
      <c r="A91">
        <v>89</v>
      </c>
      <c r="B91" t="e">
        <f t="shared" si="4"/>
        <v>#REF!</v>
      </c>
      <c r="C91" t="e">
        <f t="shared" si="3"/>
        <v>#REF!</v>
      </c>
      <c r="D91" s="331" t="e">
        <f>#REF!</f>
        <v>#REF!</v>
      </c>
      <c r="E91" s="312" t="e">
        <f>#REF!</f>
        <v>#REF!</v>
      </c>
      <c r="F91" s="319" t="e">
        <f>#REF!</f>
        <v>#REF!</v>
      </c>
      <c r="G91" s="311" t="e">
        <f>#REF!</f>
        <v>#REF!</v>
      </c>
      <c r="H91" s="184" t="e">
        <f>#REF!</f>
        <v>#REF!</v>
      </c>
    </row>
    <row r="92" spans="1:8" x14ac:dyDescent="0.25">
      <c r="A92">
        <v>90</v>
      </c>
      <c r="B92" t="e">
        <f t="shared" si="4"/>
        <v>#REF!</v>
      </c>
      <c r="C92" t="e">
        <f t="shared" si="3"/>
        <v>#REF!</v>
      </c>
      <c r="D92" s="331" t="e">
        <f>#REF!</f>
        <v>#REF!</v>
      </c>
      <c r="E92" s="312" t="e">
        <f>#REF!</f>
        <v>#REF!</v>
      </c>
      <c r="F92" s="319" t="e">
        <f>#REF!</f>
        <v>#REF!</v>
      </c>
      <c r="G92" s="311" t="e">
        <f>#REF!</f>
        <v>#REF!</v>
      </c>
      <c r="H92" s="184" t="e">
        <f>#REF!</f>
        <v>#REF!</v>
      </c>
    </row>
    <row r="93" spans="1:8" x14ac:dyDescent="0.25">
      <c r="A93">
        <v>91</v>
      </c>
      <c r="B93" t="e">
        <f t="shared" si="4"/>
        <v>#REF!</v>
      </c>
      <c r="C93" t="e">
        <f t="shared" si="3"/>
        <v>#REF!</v>
      </c>
      <c r="D93" s="331" t="e">
        <f>#REF!</f>
        <v>#REF!</v>
      </c>
      <c r="E93" s="312" t="e">
        <f>#REF!</f>
        <v>#REF!</v>
      </c>
      <c r="F93" s="319" t="e">
        <f>#REF!</f>
        <v>#REF!</v>
      </c>
      <c r="G93" s="311" t="e">
        <f>#REF!</f>
        <v>#REF!</v>
      </c>
      <c r="H93" s="184" t="e">
        <f>#REF!</f>
        <v>#REF!</v>
      </c>
    </row>
    <row r="94" spans="1:8" x14ac:dyDescent="0.25">
      <c r="A94">
        <v>92</v>
      </c>
      <c r="B94" t="e">
        <f t="shared" si="4"/>
        <v>#REF!</v>
      </c>
      <c r="C94" t="e">
        <f t="shared" si="3"/>
        <v>#REF!</v>
      </c>
      <c r="D94" s="331" t="e">
        <f>#REF!</f>
        <v>#REF!</v>
      </c>
      <c r="E94" s="312" t="e">
        <f>#REF!</f>
        <v>#REF!</v>
      </c>
      <c r="F94" s="319" t="e">
        <f>#REF!</f>
        <v>#REF!</v>
      </c>
      <c r="G94" s="311" t="e">
        <f>#REF!</f>
        <v>#REF!</v>
      </c>
      <c r="H94" s="184" t="e">
        <f>#REF!</f>
        <v>#REF!</v>
      </c>
    </row>
    <row r="95" spans="1:8" x14ac:dyDescent="0.25">
      <c r="A95">
        <v>93</v>
      </c>
      <c r="B95" t="e">
        <f t="shared" si="4"/>
        <v>#REF!</v>
      </c>
      <c r="C95" t="e">
        <f t="shared" si="3"/>
        <v>#REF!</v>
      </c>
      <c r="D95" s="331" t="e">
        <f>#REF!</f>
        <v>#REF!</v>
      </c>
      <c r="E95" s="312" t="e">
        <f>#REF!</f>
        <v>#REF!</v>
      </c>
      <c r="F95" s="319" t="e">
        <f>#REF!</f>
        <v>#REF!</v>
      </c>
      <c r="G95" s="311" t="e">
        <f>#REF!</f>
        <v>#REF!</v>
      </c>
      <c r="H95" s="184" t="e">
        <f>#REF!</f>
        <v>#REF!</v>
      </c>
    </row>
    <row r="96" spans="1:8" x14ac:dyDescent="0.25">
      <c r="A96">
        <v>94</v>
      </c>
      <c r="B96" t="e">
        <f t="shared" si="4"/>
        <v>#REF!</v>
      </c>
      <c r="C96" t="e">
        <f t="shared" si="3"/>
        <v>#REF!</v>
      </c>
      <c r="D96" s="331" t="e">
        <f>#REF!</f>
        <v>#REF!</v>
      </c>
      <c r="E96" s="312" t="e">
        <f>#REF!</f>
        <v>#REF!</v>
      </c>
      <c r="F96" s="319" t="e">
        <f>#REF!</f>
        <v>#REF!</v>
      </c>
      <c r="G96" s="311" t="e">
        <f>#REF!</f>
        <v>#REF!</v>
      </c>
      <c r="H96" s="184" t="e">
        <f>#REF!</f>
        <v>#REF!</v>
      </c>
    </row>
    <row r="97" spans="1:8" x14ac:dyDescent="0.25">
      <c r="A97">
        <v>95</v>
      </c>
      <c r="B97" t="e">
        <f t="shared" si="4"/>
        <v>#REF!</v>
      </c>
      <c r="C97" t="e">
        <f t="shared" si="3"/>
        <v>#REF!</v>
      </c>
      <c r="D97" s="331" t="e">
        <f>#REF!</f>
        <v>#REF!</v>
      </c>
      <c r="E97" s="312" t="e">
        <f>#REF!</f>
        <v>#REF!</v>
      </c>
      <c r="F97" s="319" t="e">
        <f>#REF!</f>
        <v>#REF!</v>
      </c>
      <c r="G97" s="311" t="e">
        <f>#REF!</f>
        <v>#REF!</v>
      </c>
      <c r="H97" s="184" t="e">
        <f>#REF!</f>
        <v>#REF!</v>
      </c>
    </row>
    <row r="98" spans="1:8" x14ac:dyDescent="0.25">
      <c r="A98">
        <v>96</v>
      </c>
      <c r="B98" s="171" t="e">
        <f t="shared" si="4"/>
        <v>#REF!</v>
      </c>
      <c r="C98" s="171" t="e">
        <f t="shared" si="3"/>
        <v>#REF!</v>
      </c>
      <c r="D98" s="328" t="e">
        <f>#REF!</f>
        <v>#REF!</v>
      </c>
      <c r="E98" s="329" t="e">
        <f>#REF!</f>
        <v>#REF!</v>
      </c>
      <c r="F98" s="319" t="e">
        <f>#REF!</f>
        <v>#REF!</v>
      </c>
      <c r="G98" s="313" t="e">
        <f>#REF!</f>
        <v>#REF!</v>
      </c>
      <c r="H98" s="313" t="e">
        <f>#REF!</f>
        <v>#REF!</v>
      </c>
    </row>
    <row r="99" spans="1:8" x14ac:dyDescent="0.25">
      <c r="A99">
        <v>97</v>
      </c>
      <c r="B99" t="e">
        <f t="shared" si="4"/>
        <v>#REF!</v>
      </c>
      <c r="C99" t="e">
        <f t="shared" si="3"/>
        <v>#REF!</v>
      </c>
      <c r="D99" s="331" t="e">
        <f>#REF!</f>
        <v>#REF!</v>
      </c>
      <c r="E99" s="312" t="e">
        <f>#REF!</f>
        <v>#REF!</v>
      </c>
      <c r="F99" s="319" t="e">
        <f>#REF!</f>
        <v>#REF!</v>
      </c>
      <c r="G99" s="311" t="e">
        <f>#REF!</f>
        <v>#REF!</v>
      </c>
      <c r="H99" s="184" t="e">
        <f>#REF!</f>
        <v>#REF!</v>
      </c>
    </row>
    <row r="100" spans="1:8" x14ac:dyDescent="0.25">
      <c r="A100">
        <v>98</v>
      </c>
      <c r="B100" t="e">
        <f t="shared" si="4"/>
        <v>#REF!</v>
      </c>
      <c r="C100" t="e">
        <f t="shared" si="3"/>
        <v>#REF!</v>
      </c>
      <c r="D100" s="331" t="e">
        <f>#REF!</f>
        <v>#REF!</v>
      </c>
      <c r="E100" s="312" t="e">
        <f>#REF!</f>
        <v>#REF!</v>
      </c>
      <c r="F100" s="319" t="e">
        <f>#REF!</f>
        <v>#REF!</v>
      </c>
      <c r="G100" s="311" t="e">
        <f>#REF!</f>
        <v>#REF!</v>
      </c>
      <c r="H100" s="184" t="e">
        <f>#REF!</f>
        <v>#REF!</v>
      </c>
    </row>
    <row r="101" spans="1:8" x14ac:dyDescent="0.25">
      <c r="A101">
        <v>99</v>
      </c>
      <c r="B101" t="e">
        <f t="shared" si="4"/>
        <v>#REF!</v>
      </c>
      <c r="C101" t="e">
        <f t="shared" si="3"/>
        <v>#REF!</v>
      </c>
      <c r="D101" s="331" t="e">
        <f>#REF!</f>
        <v>#REF!</v>
      </c>
      <c r="E101" s="312" t="e">
        <f>#REF!</f>
        <v>#REF!</v>
      </c>
      <c r="F101" s="319" t="e">
        <f>#REF!</f>
        <v>#REF!</v>
      </c>
      <c r="G101" s="311" t="e">
        <f>#REF!</f>
        <v>#REF!</v>
      </c>
      <c r="H101" s="184" t="e">
        <f>#REF!</f>
        <v>#REF!</v>
      </c>
    </row>
    <row r="102" spans="1:8" x14ac:dyDescent="0.25">
      <c r="A102">
        <v>100</v>
      </c>
      <c r="B102" t="e">
        <f t="shared" si="4"/>
        <v>#REF!</v>
      </c>
      <c r="C102" t="e">
        <f t="shared" si="3"/>
        <v>#REF!</v>
      </c>
      <c r="D102" s="331" t="e">
        <f>#REF!</f>
        <v>#REF!</v>
      </c>
      <c r="E102" s="312" t="e">
        <f>#REF!</f>
        <v>#REF!</v>
      </c>
      <c r="F102" s="319" t="e">
        <f>#REF!</f>
        <v>#REF!</v>
      </c>
      <c r="G102" s="311" t="e">
        <f>#REF!</f>
        <v>#REF!</v>
      </c>
      <c r="H102" s="184" t="e">
        <f>#REF!</f>
        <v>#REF!</v>
      </c>
    </row>
    <row r="103" spans="1:8" x14ac:dyDescent="0.25">
      <c r="A103">
        <v>101</v>
      </c>
      <c r="B103" t="e">
        <f t="shared" si="4"/>
        <v>#REF!</v>
      </c>
      <c r="C103" t="e">
        <f t="shared" si="3"/>
        <v>#REF!</v>
      </c>
      <c r="D103" s="331" t="e">
        <f>#REF!</f>
        <v>#REF!</v>
      </c>
      <c r="E103" s="312" t="e">
        <f>#REF!</f>
        <v>#REF!</v>
      </c>
      <c r="F103" s="319" t="e">
        <f>#REF!</f>
        <v>#REF!</v>
      </c>
      <c r="G103" s="311" t="e">
        <f>#REF!</f>
        <v>#REF!</v>
      </c>
      <c r="H103" s="184" t="e">
        <f>#REF!</f>
        <v>#REF!</v>
      </c>
    </row>
    <row r="104" spans="1:8" x14ac:dyDescent="0.25">
      <c r="A104">
        <v>102</v>
      </c>
      <c r="B104" t="e">
        <f t="shared" si="4"/>
        <v>#REF!</v>
      </c>
      <c r="C104" t="e">
        <f t="shared" si="3"/>
        <v>#REF!</v>
      </c>
      <c r="D104" s="331" t="e">
        <f>#REF!</f>
        <v>#REF!</v>
      </c>
      <c r="E104" s="312" t="e">
        <f>#REF!</f>
        <v>#REF!</v>
      </c>
      <c r="F104" s="319" t="e">
        <f>#REF!</f>
        <v>#REF!</v>
      </c>
      <c r="G104" s="311" t="e">
        <f>#REF!</f>
        <v>#REF!</v>
      </c>
      <c r="H104" s="184" t="e">
        <f>#REF!</f>
        <v>#REF!</v>
      </c>
    </row>
    <row r="105" spans="1:8" x14ac:dyDescent="0.25">
      <c r="A105">
        <v>103</v>
      </c>
      <c r="B105" t="e">
        <f t="shared" si="4"/>
        <v>#REF!</v>
      </c>
      <c r="C105" t="e">
        <f t="shared" si="3"/>
        <v>#REF!</v>
      </c>
      <c r="D105" s="331" t="e">
        <f>#REF!</f>
        <v>#REF!</v>
      </c>
      <c r="E105" s="312" t="e">
        <f>#REF!</f>
        <v>#REF!</v>
      </c>
      <c r="F105" s="319" t="e">
        <f>#REF!</f>
        <v>#REF!</v>
      </c>
      <c r="G105" s="311" t="e">
        <f>#REF!</f>
        <v>#REF!</v>
      </c>
      <c r="H105" s="184" t="e">
        <f>#REF!</f>
        <v>#REF!</v>
      </c>
    </row>
    <row r="106" spans="1:8" x14ac:dyDescent="0.25">
      <c r="A106">
        <v>104</v>
      </c>
      <c r="B106" t="e">
        <f t="shared" si="4"/>
        <v>#REF!</v>
      </c>
      <c r="C106" t="e">
        <f t="shared" si="3"/>
        <v>#REF!</v>
      </c>
      <c r="D106" s="331" t="e">
        <f>#REF!</f>
        <v>#REF!</v>
      </c>
      <c r="E106" s="312" t="e">
        <f>#REF!</f>
        <v>#REF!</v>
      </c>
      <c r="F106" s="319" t="e">
        <f>#REF!</f>
        <v>#REF!</v>
      </c>
      <c r="G106" s="311" t="e">
        <f>#REF!</f>
        <v>#REF!</v>
      </c>
      <c r="H106" s="184" t="e">
        <f>#REF!</f>
        <v>#REF!</v>
      </c>
    </row>
    <row r="107" spans="1:8" x14ac:dyDescent="0.25">
      <c r="A107">
        <v>105</v>
      </c>
      <c r="B107" t="e">
        <f t="shared" si="4"/>
        <v>#REF!</v>
      </c>
      <c r="C107" t="e">
        <f t="shared" si="3"/>
        <v>#REF!</v>
      </c>
      <c r="D107" s="331" t="e">
        <f>#REF!</f>
        <v>#REF!</v>
      </c>
      <c r="E107" s="312" t="e">
        <f>#REF!</f>
        <v>#REF!</v>
      </c>
      <c r="F107" s="319" t="e">
        <f>#REF!</f>
        <v>#REF!</v>
      </c>
      <c r="G107" s="311" t="e">
        <f>#REF!</f>
        <v>#REF!</v>
      </c>
      <c r="H107" s="184" t="e">
        <f>#REF!</f>
        <v>#REF!</v>
      </c>
    </row>
    <row r="108" spans="1:8" x14ac:dyDescent="0.25">
      <c r="A108">
        <v>106</v>
      </c>
      <c r="B108" t="e">
        <f t="shared" si="4"/>
        <v>#REF!</v>
      </c>
      <c r="C108" t="e">
        <f t="shared" si="3"/>
        <v>#REF!</v>
      </c>
      <c r="D108" s="331" t="e">
        <f>#REF!</f>
        <v>#REF!</v>
      </c>
      <c r="E108" s="312" t="e">
        <f>#REF!</f>
        <v>#REF!</v>
      </c>
      <c r="F108" s="319" t="e">
        <f>#REF!</f>
        <v>#REF!</v>
      </c>
      <c r="G108" s="311" t="e">
        <f>#REF!</f>
        <v>#REF!</v>
      </c>
      <c r="H108" s="184" t="e">
        <f>#REF!</f>
        <v>#REF!</v>
      </c>
    </row>
    <row r="109" spans="1:8" x14ac:dyDescent="0.25">
      <c r="A109">
        <v>107</v>
      </c>
      <c r="B109" t="e">
        <f t="shared" si="4"/>
        <v>#REF!</v>
      </c>
      <c r="C109" t="e">
        <f t="shared" si="3"/>
        <v>#REF!</v>
      </c>
      <c r="D109" s="331" t="e">
        <f>#REF!</f>
        <v>#REF!</v>
      </c>
      <c r="E109" s="312" t="e">
        <f>#REF!</f>
        <v>#REF!</v>
      </c>
      <c r="F109" s="319" t="e">
        <f>#REF!</f>
        <v>#REF!</v>
      </c>
      <c r="G109" s="311" t="e">
        <f>#REF!</f>
        <v>#REF!</v>
      </c>
      <c r="H109" s="184" t="e">
        <f>#REF!</f>
        <v>#REF!</v>
      </c>
    </row>
    <row r="110" spans="1:8" x14ac:dyDescent="0.25">
      <c r="A110">
        <v>108</v>
      </c>
      <c r="B110" s="171" t="e">
        <f t="shared" si="4"/>
        <v>#REF!</v>
      </c>
      <c r="C110" s="171" t="e">
        <f t="shared" si="3"/>
        <v>#REF!</v>
      </c>
      <c r="D110" s="328" t="e">
        <f>#REF!</f>
        <v>#REF!</v>
      </c>
      <c r="E110" s="329" t="e">
        <f>#REF!</f>
        <v>#REF!</v>
      </c>
      <c r="F110" s="319" t="e">
        <f>#REF!</f>
        <v>#REF!</v>
      </c>
      <c r="G110" s="313" t="e">
        <f>#REF!</f>
        <v>#REF!</v>
      </c>
      <c r="H110" s="313" t="e">
        <f>#REF!</f>
        <v>#REF!</v>
      </c>
    </row>
    <row r="111" spans="1:8" x14ac:dyDescent="0.25">
      <c r="A111">
        <v>109</v>
      </c>
      <c r="B111" t="e">
        <f t="shared" si="4"/>
        <v>#REF!</v>
      </c>
      <c r="C111" t="e">
        <f t="shared" si="3"/>
        <v>#REF!</v>
      </c>
      <c r="D111" s="331" t="e">
        <f>#REF!</f>
        <v>#REF!</v>
      </c>
      <c r="E111" s="312" t="e">
        <f>#REF!</f>
        <v>#REF!</v>
      </c>
      <c r="F111" s="319" t="e">
        <f>#REF!</f>
        <v>#REF!</v>
      </c>
      <c r="G111" s="311" t="e">
        <f>#REF!</f>
        <v>#REF!</v>
      </c>
      <c r="H111" s="184" t="e">
        <f>#REF!</f>
        <v>#REF!</v>
      </c>
    </row>
    <row r="112" spans="1:8" x14ac:dyDescent="0.25">
      <c r="A112">
        <v>110</v>
      </c>
      <c r="B112" t="e">
        <f t="shared" si="4"/>
        <v>#REF!</v>
      </c>
      <c r="C112" t="e">
        <f t="shared" si="3"/>
        <v>#REF!</v>
      </c>
      <c r="D112" s="331" t="e">
        <f>#REF!</f>
        <v>#REF!</v>
      </c>
      <c r="E112" s="312" t="e">
        <f>#REF!</f>
        <v>#REF!</v>
      </c>
      <c r="F112" s="319" t="e">
        <f>#REF!</f>
        <v>#REF!</v>
      </c>
      <c r="G112" s="311" t="e">
        <f>#REF!</f>
        <v>#REF!</v>
      </c>
      <c r="H112" s="184" t="e">
        <f>#REF!</f>
        <v>#REF!</v>
      </c>
    </row>
    <row r="113" spans="1:8" x14ac:dyDescent="0.25">
      <c r="A113">
        <v>111</v>
      </c>
      <c r="B113" t="e">
        <f t="shared" si="4"/>
        <v>#REF!</v>
      </c>
      <c r="C113" t="e">
        <f t="shared" si="3"/>
        <v>#REF!</v>
      </c>
      <c r="D113" s="331" t="e">
        <f>#REF!</f>
        <v>#REF!</v>
      </c>
      <c r="E113" s="312" t="e">
        <f>#REF!</f>
        <v>#REF!</v>
      </c>
      <c r="F113" s="319" t="e">
        <f>#REF!</f>
        <v>#REF!</v>
      </c>
      <c r="G113" s="311" t="e">
        <f>#REF!</f>
        <v>#REF!</v>
      </c>
      <c r="H113" s="184" t="e">
        <f>#REF!</f>
        <v>#REF!</v>
      </c>
    </row>
    <row r="114" spans="1:8" x14ac:dyDescent="0.25">
      <c r="A114">
        <v>112</v>
      </c>
      <c r="B114" t="e">
        <f t="shared" si="4"/>
        <v>#REF!</v>
      </c>
      <c r="C114" t="e">
        <f t="shared" si="3"/>
        <v>#REF!</v>
      </c>
      <c r="D114" s="331" t="e">
        <f>#REF!</f>
        <v>#REF!</v>
      </c>
      <c r="E114" s="312" t="e">
        <f>#REF!</f>
        <v>#REF!</v>
      </c>
      <c r="F114" s="319" t="e">
        <f>#REF!</f>
        <v>#REF!</v>
      </c>
      <c r="G114" s="311" t="e">
        <f>#REF!</f>
        <v>#REF!</v>
      </c>
      <c r="H114" s="184" t="e">
        <f>#REF!</f>
        <v>#REF!</v>
      </c>
    </row>
    <row r="115" spans="1:8" x14ac:dyDescent="0.25">
      <c r="A115">
        <v>113</v>
      </c>
      <c r="B115" t="e">
        <f t="shared" si="4"/>
        <v>#REF!</v>
      </c>
      <c r="C115" t="e">
        <f t="shared" si="3"/>
        <v>#REF!</v>
      </c>
      <c r="D115" s="331" t="e">
        <f>#REF!</f>
        <v>#REF!</v>
      </c>
      <c r="E115" s="312" t="e">
        <f>#REF!</f>
        <v>#REF!</v>
      </c>
      <c r="F115" s="319" t="e">
        <f>#REF!</f>
        <v>#REF!</v>
      </c>
      <c r="G115" s="311" t="e">
        <f>#REF!</f>
        <v>#REF!</v>
      </c>
      <c r="H115" s="184" t="e">
        <f>#REF!</f>
        <v>#REF!</v>
      </c>
    </row>
    <row r="116" spans="1:8" x14ac:dyDescent="0.25">
      <c r="A116">
        <v>114</v>
      </c>
      <c r="B116" t="e">
        <f t="shared" si="4"/>
        <v>#REF!</v>
      </c>
      <c r="C116" t="e">
        <f t="shared" si="3"/>
        <v>#REF!</v>
      </c>
      <c r="D116" s="331" t="e">
        <f>#REF!</f>
        <v>#REF!</v>
      </c>
      <c r="E116" s="312" t="e">
        <f>#REF!</f>
        <v>#REF!</v>
      </c>
      <c r="F116" s="319" t="e">
        <f>#REF!</f>
        <v>#REF!</v>
      </c>
      <c r="G116" s="311" t="e">
        <f>#REF!</f>
        <v>#REF!</v>
      </c>
      <c r="H116" s="184" t="e">
        <f>#REF!</f>
        <v>#REF!</v>
      </c>
    </row>
    <row r="117" spans="1:8" x14ac:dyDescent="0.25">
      <c r="A117">
        <v>115</v>
      </c>
      <c r="B117" t="e">
        <f t="shared" si="4"/>
        <v>#REF!</v>
      </c>
      <c r="C117" t="e">
        <f t="shared" si="3"/>
        <v>#REF!</v>
      </c>
      <c r="D117" s="331" t="e">
        <f>#REF!</f>
        <v>#REF!</v>
      </c>
      <c r="E117" s="312" t="e">
        <f>#REF!</f>
        <v>#REF!</v>
      </c>
      <c r="F117" s="319" t="e">
        <f>#REF!</f>
        <v>#REF!</v>
      </c>
      <c r="G117" s="311" t="e">
        <f>#REF!</f>
        <v>#REF!</v>
      </c>
      <c r="H117" s="184" t="e">
        <f>#REF!</f>
        <v>#REF!</v>
      </c>
    </row>
    <row r="118" spans="1:8" x14ac:dyDescent="0.25">
      <c r="A118">
        <v>116</v>
      </c>
      <c r="B118" t="e">
        <f t="shared" si="4"/>
        <v>#REF!</v>
      </c>
      <c r="C118" t="e">
        <f t="shared" si="3"/>
        <v>#REF!</v>
      </c>
      <c r="D118" s="331" t="e">
        <f>#REF!</f>
        <v>#REF!</v>
      </c>
      <c r="E118" s="312" t="e">
        <f>#REF!</f>
        <v>#REF!</v>
      </c>
      <c r="F118" s="319" t="e">
        <f>#REF!</f>
        <v>#REF!</v>
      </c>
      <c r="G118" s="311" t="e">
        <f>#REF!</f>
        <v>#REF!</v>
      </c>
      <c r="H118" s="184" t="e">
        <f>#REF!</f>
        <v>#REF!</v>
      </c>
    </row>
    <row r="119" spans="1:8" x14ac:dyDescent="0.25">
      <c r="A119">
        <v>117</v>
      </c>
      <c r="B119" t="e">
        <f t="shared" si="4"/>
        <v>#REF!</v>
      </c>
      <c r="C119" t="e">
        <f t="shared" si="3"/>
        <v>#REF!</v>
      </c>
      <c r="D119" s="331" t="e">
        <f>#REF!</f>
        <v>#REF!</v>
      </c>
      <c r="E119" s="312" t="e">
        <f>#REF!</f>
        <v>#REF!</v>
      </c>
      <c r="F119" s="319" t="e">
        <f>#REF!</f>
        <v>#REF!</v>
      </c>
      <c r="G119" s="311" t="e">
        <f>#REF!</f>
        <v>#REF!</v>
      </c>
      <c r="H119" s="184" t="e">
        <f>#REF!</f>
        <v>#REF!</v>
      </c>
    </row>
    <row r="120" spans="1:8" x14ac:dyDescent="0.25">
      <c r="A120">
        <v>118</v>
      </c>
      <c r="B120" t="e">
        <f t="shared" si="4"/>
        <v>#REF!</v>
      </c>
      <c r="C120" t="e">
        <f t="shared" si="3"/>
        <v>#REF!</v>
      </c>
      <c r="D120" s="331" t="e">
        <f>#REF!</f>
        <v>#REF!</v>
      </c>
      <c r="E120" s="312" t="e">
        <f>#REF!</f>
        <v>#REF!</v>
      </c>
      <c r="F120" s="319" t="e">
        <f>#REF!</f>
        <v>#REF!</v>
      </c>
      <c r="G120" s="311" t="e">
        <f>#REF!</f>
        <v>#REF!</v>
      </c>
      <c r="H120" s="184" t="e">
        <f>#REF!</f>
        <v>#REF!</v>
      </c>
    </row>
    <row r="121" spans="1:8" x14ac:dyDescent="0.25">
      <c r="A121">
        <v>119</v>
      </c>
      <c r="B121" t="e">
        <f t="shared" si="4"/>
        <v>#REF!</v>
      </c>
      <c r="C121" t="e">
        <f t="shared" si="3"/>
        <v>#REF!</v>
      </c>
      <c r="D121" s="331" t="e">
        <f>#REF!</f>
        <v>#REF!</v>
      </c>
      <c r="E121" s="312" t="e">
        <f>#REF!</f>
        <v>#REF!</v>
      </c>
      <c r="F121" s="319" t="e">
        <f>#REF!</f>
        <v>#REF!</v>
      </c>
      <c r="G121" s="311" t="e">
        <f>#REF!</f>
        <v>#REF!</v>
      </c>
      <c r="H121" s="184" t="e">
        <f>#REF!</f>
        <v>#REF!</v>
      </c>
    </row>
    <row r="122" spans="1:8" x14ac:dyDescent="0.25">
      <c r="A122">
        <v>120</v>
      </c>
      <c r="B122" s="171" t="e">
        <f t="shared" si="4"/>
        <v>#REF!</v>
      </c>
      <c r="C122" s="171" t="e">
        <f t="shared" si="3"/>
        <v>#REF!</v>
      </c>
      <c r="D122" s="328" t="e">
        <f>#REF!</f>
        <v>#REF!</v>
      </c>
      <c r="E122" s="329" t="e">
        <f>#REF!</f>
        <v>#REF!</v>
      </c>
      <c r="F122" s="319" t="e">
        <f>#REF!</f>
        <v>#REF!</v>
      </c>
      <c r="G122" s="313" t="e">
        <f>#REF!</f>
        <v>#REF!</v>
      </c>
      <c r="H122" s="313" t="e">
        <f>#REF!</f>
        <v>#REF!</v>
      </c>
    </row>
    <row r="123" spans="1:8" x14ac:dyDescent="0.25">
      <c r="A123">
        <v>121</v>
      </c>
      <c r="B123" t="e">
        <f t="shared" si="4"/>
        <v>#REF!</v>
      </c>
      <c r="C123" t="e">
        <f t="shared" si="3"/>
        <v>#REF!</v>
      </c>
      <c r="D123" s="331" t="e">
        <f>#REF!</f>
        <v>#REF!</v>
      </c>
      <c r="E123" s="312" t="e">
        <f>#REF!</f>
        <v>#REF!</v>
      </c>
      <c r="F123" s="319" t="e">
        <f>#REF!</f>
        <v>#REF!</v>
      </c>
      <c r="G123" s="311" t="e">
        <f>#REF!</f>
        <v>#REF!</v>
      </c>
      <c r="H123" s="184" t="e">
        <f>#REF!</f>
        <v>#REF!</v>
      </c>
    </row>
    <row r="124" spans="1:8" x14ac:dyDescent="0.25">
      <c r="A124">
        <v>122</v>
      </c>
      <c r="B124" t="e">
        <f t="shared" si="4"/>
        <v>#REF!</v>
      </c>
      <c r="C124" t="e">
        <f t="shared" si="3"/>
        <v>#REF!</v>
      </c>
      <c r="D124" s="331" t="e">
        <f>#REF!</f>
        <v>#REF!</v>
      </c>
      <c r="E124" s="312" t="e">
        <f>#REF!</f>
        <v>#REF!</v>
      </c>
      <c r="F124" s="319" t="e">
        <f>#REF!</f>
        <v>#REF!</v>
      </c>
      <c r="G124" s="311" t="e">
        <f>#REF!</f>
        <v>#REF!</v>
      </c>
      <c r="H124" s="184" t="e">
        <f>#REF!</f>
        <v>#REF!</v>
      </c>
    </row>
    <row r="125" spans="1:8" x14ac:dyDescent="0.25">
      <c r="A125">
        <v>123</v>
      </c>
      <c r="B125" t="e">
        <f t="shared" si="4"/>
        <v>#REF!</v>
      </c>
      <c r="C125" t="e">
        <f t="shared" si="3"/>
        <v>#REF!</v>
      </c>
      <c r="D125" s="331" t="e">
        <f>#REF!</f>
        <v>#REF!</v>
      </c>
      <c r="E125" s="312" t="e">
        <f>#REF!</f>
        <v>#REF!</v>
      </c>
      <c r="F125" s="319" t="e">
        <f>#REF!</f>
        <v>#REF!</v>
      </c>
      <c r="G125" s="311" t="e">
        <f>#REF!</f>
        <v>#REF!</v>
      </c>
      <c r="H125" s="184" t="e">
        <f>#REF!</f>
        <v>#REF!</v>
      </c>
    </row>
    <row r="126" spans="1:8" x14ac:dyDescent="0.25">
      <c r="A126">
        <v>124</v>
      </c>
      <c r="B126" t="e">
        <f t="shared" si="4"/>
        <v>#REF!</v>
      </c>
      <c r="C126" t="e">
        <f t="shared" si="3"/>
        <v>#REF!</v>
      </c>
      <c r="D126" s="331" t="e">
        <f>#REF!</f>
        <v>#REF!</v>
      </c>
      <c r="E126" s="312" t="e">
        <f>#REF!</f>
        <v>#REF!</v>
      </c>
      <c r="F126" s="319" t="e">
        <f>#REF!</f>
        <v>#REF!</v>
      </c>
      <c r="G126" s="311" t="e">
        <f>#REF!</f>
        <v>#REF!</v>
      </c>
      <c r="H126" s="184" t="e">
        <f>#REF!</f>
        <v>#REF!</v>
      </c>
    </row>
    <row r="127" spans="1:8" x14ac:dyDescent="0.25">
      <c r="A127">
        <v>125</v>
      </c>
      <c r="B127" t="e">
        <f t="shared" si="4"/>
        <v>#REF!</v>
      </c>
      <c r="C127" t="e">
        <f t="shared" si="3"/>
        <v>#REF!</v>
      </c>
      <c r="D127" s="331" t="e">
        <f>#REF!</f>
        <v>#REF!</v>
      </c>
      <c r="E127" s="312" t="e">
        <f>#REF!</f>
        <v>#REF!</v>
      </c>
      <c r="F127" s="319" t="e">
        <f>#REF!</f>
        <v>#REF!</v>
      </c>
      <c r="G127" s="311" t="e">
        <f>#REF!</f>
        <v>#REF!</v>
      </c>
      <c r="H127" s="184" t="e">
        <f>#REF!</f>
        <v>#REF!</v>
      </c>
    </row>
    <row r="128" spans="1:8" x14ac:dyDescent="0.25">
      <c r="A128">
        <v>126</v>
      </c>
      <c r="B128" t="e">
        <f t="shared" si="4"/>
        <v>#REF!</v>
      </c>
      <c r="C128" t="e">
        <f t="shared" si="3"/>
        <v>#REF!</v>
      </c>
      <c r="D128" s="331" t="e">
        <f>#REF!</f>
        <v>#REF!</v>
      </c>
      <c r="E128" s="312" t="e">
        <f>#REF!</f>
        <v>#REF!</v>
      </c>
      <c r="F128" s="319" t="e">
        <f>#REF!</f>
        <v>#REF!</v>
      </c>
      <c r="G128" s="311" t="e">
        <f>#REF!</f>
        <v>#REF!</v>
      </c>
      <c r="H128" s="184" t="e">
        <f>#REF!</f>
        <v>#REF!</v>
      </c>
    </row>
    <row r="129" spans="1:8" x14ac:dyDescent="0.25">
      <c r="A129">
        <v>127</v>
      </c>
      <c r="B129" t="e">
        <f t="shared" si="4"/>
        <v>#REF!</v>
      </c>
      <c r="C129" t="e">
        <f t="shared" si="3"/>
        <v>#REF!</v>
      </c>
      <c r="D129" s="331" t="e">
        <f>#REF!</f>
        <v>#REF!</v>
      </c>
      <c r="E129" s="312" t="e">
        <f>#REF!</f>
        <v>#REF!</v>
      </c>
      <c r="F129" s="319" t="e">
        <f>#REF!</f>
        <v>#REF!</v>
      </c>
      <c r="G129" s="311" t="e">
        <f>#REF!</f>
        <v>#REF!</v>
      </c>
      <c r="H129" s="184" t="e">
        <f>#REF!</f>
        <v>#REF!</v>
      </c>
    </row>
    <row r="130" spans="1:8" x14ac:dyDescent="0.25">
      <c r="A130">
        <v>128</v>
      </c>
      <c r="B130" t="e">
        <f t="shared" si="4"/>
        <v>#REF!</v>
      </c>
      <c r="C130" t="e">
        <f t="shared" ref="C130:C169" si="5">PCET2_01_ID</f>
        <v>#REF!</v>
      </c>
      <c r="D130" s="331" t="e">
        <f>#REF!</f>
        <v>#REF!</v>
      </c>
      <c r="E130" s="312" t="e">
        <f>#REF!</f>
        <v>#REF!</v>
      </c>
      <c r="F130" s="319" t="e">
        <f>#REF!</f>
        <v>#REF!</v>
      </c>
      <c r="G130" s="311" t="e">
        <f>#REF!</f>
        <v>#REF!</v>
      </c>
      <c r="H130" s="184" t="e">
        <f>#REF!</f>
        <v>#REF!</v>
      </c>
    </row>
    <row r="131" spans="1:8" x14ac:dyDescent="0.25">
      <c r="A131">
        <v>129</v>
      </c>
      <c r="B131" t="e">
        <f t="shared" si="4"/>
        <v>#REF!</v>
      </c>
      <c r="C131" t="e">
        <f t="shared" si="5"/>
        <v>#REF!</v>
      </c>
      <c r="D131" s="331" t="e">
        <f>#REF!</f>
        <v>#REF!</v>
      </c>
      <c r="E131" s="312" t="e">
        <f>#REF!</f>
        <v>#REF!</v>
      </c>
      <c r="F131" s="319" t="e">
        <f>#REF!</f>
        <v>#REF!</v>
      </c>
      <c r="G131" s="311" t="e">
        <f>#REF!</f>
        <v>#REF!</v>
      </c>
      <c r="H131" s="184" t="e">
        <f>#REF!</f>
        <v>#REF!</v>
      </c>
    </row>
    <row r="132" spans="1:8" x14ac:dyDescent="0.25">
      <c r="A132">
        <v>130</v>
      </c>
      <c r="B132" t="e">
        <f t="shared" si="4"/>
        <v>#REF!</v>
      </c>
      <c r="C132" t="e">
        <f t="shared" si="5"/>
        <v>#REF!</v>
      </c>
      <c r="D132" s="331" t="e">
        <f>#REF!</f>
        <v>#REF!</v>
      </c>
      <c r="E132" s="312" t="e">
        <f>#REF!</f>
        <v>#REF!</v>
      </c>
      <c r="F132" s="319" t="e">
        <f>#REF!</f>
        <v>#REF!</v>
      </c>
      <c r="G132" s="311" t="e">
        <f>#REF!</f>
        <v>#REF!</v>
      </c>
      <c r="H132" s="184" t="e">
        <f>#REF!</f>
        <v>#REF!</v>
      </c>
    </row>
    <row r="133" spans="1:8" x14ac:dyDescent="0.25">
      <c r="A133">
        <v>131</v>
      </c>
      <c r="B133" t="e">
        <f t="shared" si="4"/>
        <v>#REF!</v>
      </c>
      <c r="C133" t="e">
        <f t="shared" si="5"/>
        <v>#REF!</v>
      </c>
      <c r="D133" s="331" t="e">
        <f>#REF!</f>
        <v>#REF!</v>
      </c>
      <c r="E133" s="312" t="e">
        <f>#REF!</f>
        <v>#REF!</v>
      </c>
      <c r="F133" s="319" t="e">
        <f>#REF!</f>
        <v>#REF!</v>
      </c>
      <c r="G133" s="311" t="e">
        <f>#REF!</f>
        <v>#REF!</v>
      </c>
      <c r="H133" s="184" t="e">
        <f>#REF!</f>
        <v>#REF!</v>
      </c>
    </row>
    <row r="134" spans="1:8" x14ac:dyDescent="0.25">
      <c r="A134">
        <v>132</v>
      </c>
      <c r="B134" s="171" t="e">
        <f t="shared" si="4"/>
        <v>#REF!</v>
      </c>
      <c r="C134" s="171" t="e">
        <f t="shared" si="5"/>
        <v>#REF!</v>
      </c>
      <c r="D134" s="328" t="e">
        <f>#REF!</f>
        <v>#REF!</v>
      </c>
      <c r="E134" s="329" t="e">
        <f>#REF!</f>
        <v>#REF!</v>
      </c>
      <c r="F134" s="319" t="e">
        <f>#REF!</f>
        <v>#REF!</v>
      </c>
      <c r="G134" s="313" t="e">
        <f>#REF!</f>
        <v>#REF!</v>
      </c>
      <c r="H134" s="313" t="e">
        <f>#REF!</f>
        <v>#REF!</v>
      </c>
    </row>
    <row r="135" spans="1:8" x14ac:dyDescent="0.25">
      <c r="A135">
        <v>133</v>
      </c>
      <c r="B135" t="e">
        <f t="shared" si="4"/>
        <v>#REF!</v>
      </c>
      <c r="C135" t="e">
        <f t="shared" si="5"/>
        <v>#REF!</v>
      </c>
      <c r="D135" s="331" t="e">
        <f>#REF!</f>
        <v>#REF!</v>
      </c>
      <c r="E135" s="312" t="e">
        <f>#REF!</f>
        <v>#REF!</v>
      </c>
      <c r="F135" s="319" t="e">
        <f>#REF!</f>
        <v>#REF!</v>
      </c>
      <c r="G135" s="311" t="e">
        <f>#REF!</f>
        <v>#REF!</v>
      </c>
      <c r="H135" s="184" t="e">
        <f>#REF!</f>
        <v>#REF!</v>
      </c>
    </row>
    <row r="136" spans="1:8" x14ac:dyDescent="0.25">
      <c r="A136">
        <v>134</v>
      </c>
      <c r="B136" t="e">
        <f t="shared" si="4"/>
        <v>#REF!</v>
      </c>
      <c r="C136" t="e">
        <f t="shared" si="5"/>
        <v>#REF!</v>
      </c>
      <c r="D136" s="331" t="e">
        <f>#REF!</f>
        <v>#REF!</v>
      </c>
      <c r="E136" s="312" t="e">
        <f>#REF!</f>
        <v>#REF!</v>
      </c>
      <c r="F136" s="319" t="e">
        <f>#REF!</f>
        <v>#REF!</v>
      </c>
      <c r="G136" s="311" t="e">
        <f>#REF!</f>
        <v>#REF!</v>
      </c>
      <c r="H136" s="184" t="e">
        <f>#REF!</f>
        <v>#REF!</v>
      </c>
    </row>
    <row r="137" spans="1:8" x14ac:dyDescent="0.25">
      <c r="A137">
        <v>135</v>
      </c>
      <c r="B137" t="e">
        <f t="shared" si="4"/>
        <v>#REF!</v>
      </c>
      <c r="C137" t="e">
        <f t="shared" si="5"/>
        <v>#REF!</v>
      </c>
      <c r="D137" s="331" t="e">
        <f>#REF!</f>
        <v>#REF!</v>
      </c>
      <c r="E137" s="312" t="e">
        <f>#REF!</f>
        <v>#REF!</v>
      </c>
      <c r="F137" s="319" t="e">
        <f>#REF!</f>
        <v>#REF!</v>
      </c>
      <c r="G137" s="311" t="e">
        <f>#REF!</f>
        <v>#REF!</v>
      </c>
      <c r="H137" s="184" t="e">
        <f>#REF!</f>
        <v>#REF!</v>
      </c>
    </row>
    <row r="138" spans="1:8" x14ac:dyDescent="0.25">
      <c r="A138">
        <v>136</v>
      </c>
      <c r="B138" t="e">
        <f t="shared" si="4"/>
        <v>#REF!</v>
      </c>
      <c r="C138" t="e">
        <f t="shared" si="5"/>
        <v>#REF!</v>
      </c>
      <c r="D138" s="331" t="e">
        <f>#REF!</f>
        <v>#REF!</v>
      </c>
      <c r="E138" s="312" t="e">
        <f>#REF!</f>
        <v>#REF!</v>
      </c>
      <c r="F138" s="319" t="e">
        <f>#REF!</f>
        <v>#REF!</v>
      </c>
      <c r="G138" s="311" t="e">
        <f>#REF!</f>
        <v>#REF!</v>
      </c>
      <c r="H138" s="184" t="e">
        <f>#REF!</f>
        <v>#REF!</v>
      </c>
    </row>
    <row r="139" spans="1:8" x14ac:dyDescent="0.25">
      <c r="A139">
        <v>137</v>
      </c>
      <c r="B139" t="e">
        <f t="shared" si="4"/>
        <v>#REF!</v>
      </c>
      <c r="C139" t="e">
        <f t="shared" si="5"/>
        <v>#REF!</v>
      </c>
      <c r="D139" s="331" t="e">
        <f>#REF!</f>
        <v>#REF!</v>
      </c>
      <c r="E139" s="312" t="e">
        <f>#REF!</f>
        <v>#REF!</v>
      </c>
      <c r="F139" s="319" t="e">
        <f>#REF!</f>
        <v>#REF!</v>
      </c>
      <c r="G139" s="311" t="e">
        <f>#REF!</f>
        <v>#REF!</v>
      </c>
      <c r="H139" s="184" t="e">
        <f>#REF!</f>
        <v>#REF!</v>
      </c>
    </row>
    <row r="140" spans="1:8" x14ac:dyDescent="0.25">
      <c r="A140">
        <v>138</v>
      </c>
      <c r="B140" t="e">
        <f t="shared" si="4"/>
        <v>#REF!</v>
      </c>
      <c r="C140" t="e">
        <f t="shared" si="5"/>
        <v>#REF!</v>
      </c>
      <c r="D140" s="331" t="e">
        <f>#REF!</f>
        <v>#REF!</v>
      </c>
      <c r="E140" s="312" t="e">
        <f>#REF!</f>
        <v>#REF!</v>
      </c>
      <c r="F140" s="319" t="e">
        <f>#REF!</f>
        <v>#REF!</v>
      </c>
      <c r="G140" s="311" t="e">
        <f>#REF!</f>
        <v>#REF!</v>
      </c>
      <c r="H140" s="184" t="e">
        <f>#REF!</f>
        <v>#REF!</v>
      </c>
    </row>
    <row r="141" spans="1:8" x14ac:dyDescent="0.25">
      <c r="A141">
        <v>139</v>
      </c>
      <c r="B141" t="e">
        <f t="shared" si="4"/>
        <v>#REF!</v>
      </c>
      <c r="C141" t="e">
        <f t="shared" si="5"/>
        <v>#REF!</v>
      </c>
      <c r="D141" s="331" t="e">
        <f>#REF!</f>
        <v>#REF!</v>
      </c>
      <c r="E141" s="312" t="e">
        <f>#REF!</f>
        <v>#REF!</v>
      </c>
      <c r="F141" s="319" t="e">
        <f>#REF!</f>
        <v>#REF!</v>
      </c>
      <c r="G141" s="311" t="e">
        <f>#REF!</f>
        <v>#REF!</v>
      </c>
      <c r="H141" s="184" t="e">
        <f>#REF!</f>
        <v>#REF!</v>
      </c>
    </row>
    <row r="142" spans="1:8" x14ac:dyDescent="0.25">
      <c r="A142">
        <v>140</v>
      </c>
      <c r="B142" t="e">
        <f t="shared" ref="B142:B169" si="6">PCET2_01_ID &amp; A142</f>
        <v>#REF!</v>
      </c>
      <c r="C142" t="e">
        <f t="shared" si="5"/>
        <v>#REF!</v>
      </c>
      <c r="D142" s="331" t="e">
        <f>#REF!</f>
        <v>#REF!</v>
      </c>
      <c r="E142" s="312" t="e">
        <f>#REF!</f>
        <v>#REF!</v>
      </c>
      <c r="F142" s="319" t="e">
        <f>#REF!</f>
        <v>#REF!</v>
      </c>
      <c r="G142" s="311" t="e">
        <f>#REF!</f>
        <v>#REF!</v>
      </c>
      <c r="H142" s="184" t="e">
        <f>#REF!</f>
        <v>#REF!</v>
      </c>
    </row>
    <row r="143" spans="1:8" x14ac:dyDescent="0.25">
      <c r="A143">
        <v>141</v>
      </c>
      <c r="B143" t="e">
        <f t="shared" si="6"/>
        <v>#REF!</v>
      </c>
      <c r="C143" t="e">
        <f t="shared" si="5"/>
        <v>#REF!</v>
      </c>
      <c r="D143" s="331" t="e">
        <f>#REF!</f>
        <v>#REF!</v>
      </c>
      <c r="E143" s="312" t="e">
        <f>#REF!</f>
        <v>#REF!</v>
      </c>
      <c r="F143" s="319" t="e">
        <f>#REF!</f>
        <v>#REF!</v>
      </c>
      <c r="G143" s="311" t="e">
        <f>#REF!</f>
        <v>#REF!</v>
      </c>
      <c r="H143" s="184" t="e">
        <f>#REF!</f>
        <v>#REF!</v>
      </c>
    </row>
    <row r="144" spans="1:8" x14ac:dyDescent="0.25">
      <c r="A144">
        <v>142</v>
      </c>
      <c r="B144" t="e">
        <f t="shared" si="6"/>
        <v>#REF!</v>
      </c>
      <c r="C144" t="e">
        <f t="shared" si="5"/>
        <v>#REF!</v>
      </c>
      <c r="D144" s="331" t="e">
        <f>#REF!</f>
        <v>#REF!</v>
      </c>
      <c r="E144" s="312" t="e">
        <f>#REF!</f>
        <v>#REF!</v>
      </c>
      <c r="F144" s="319" t="e">
        <f>#REF!</f>
        <v>#REF!</v>
      </c>
      <c r="G144" s="311" t="e">
        <f>#REF!</f>
        <v>#REF!</v>
      </c>
      <c r="H144" s="184" t="e">
        <f>#REF!</f>
        <v>#REF!</v>
      </c>
    </row>
    <row r="145" spans="1:8" x14ac:dyDescent="0.25">
      <c r="A145">
        <v>143</v>
      </c>
      <c r="B145" t="e">
        <f t="shared" si="6"/>
        <v>#REF!</v>
      </c>
      <c r="C145" t="e">
        <f t="shared" si="5"/>
        <v>#REF!</v>
      </c>
      <c r="D145" s="331" t="e">
        <f>#REF!</f>
        <v>#REF!</v>
      </c>
      <c r="E145" s="312" t="e">
        <f>#REF!</f>
        <v>#REF!</v>
      </c>
      <c r="F145" s="319" t="e">
        <f>#REF!</f>
        <v>#REF!</v>
      </c>
      <c r="G145" s="311" t="e">
        <f>#REF!</f>
        <v>#REF!</v>
      </c>
      <c r="H145" s="184" t="e">
        <f>#REF!</f>
        <v>#REF!</v>
      </c>
    </row>
    <row r="146" spans="1:8" x14ac:dyDescent="0.25">
      <c r="A146">
        <v>144</v>
      </c>
      <c r="B146" s="171" t="e">
        <f t="shared" si="6"/>
        <v>#REF!</v>
      </c>
      <c r="C146" s="171" t="e">
        <f t="shared" si="5"/>
        <v>#REF!</v>
      </c>
      <c r="D146" s="328" t="e">
        <f>#REF!</f>
        <v>#REF!</v>
      </c>
      <c r="E146" s="329" t="e">
        <f>#REF!</f>
        <v>#REF!</v>
      </c>
      <c r="F146" s="319" t="e">
        <f>#REF!</f>
        <v>#REF!</v>
      </c>
      <c r="G146" s="313" t="e">
        <f>#REF!</f>
        <v>#REF!</v>
      </c>
      <c r="H146" s="313" t="e">
        <f>#REF!</f>
        <v>#REF!</v>
      </c>
    </row>
    <row r="147" spans="1:8" x14ac:dyDescent="0.25">
      <c r="A147">
        <v>145</v>
      </c>
      <c r="B147" t="e">
        <f t="shared" si="6"/>
        <v>#REF!</v>
      </c>
      <c r="C147" t="e">
        <f t="shared" si="5"/>
        <v>#REF!</v>
      </c>
      <c r="D147" s="331" t="e">
        <f>#REF!</f>
        <v>#REF!</v>
      </c>
      <c r="E147" s="312" t="e">
        <f>#REF!</f>
        <v>#REF!</v>
      </c>
      <c r="F147" s="319" t="e">
        <f>#REF!</f>
        <v>#REF!</v>
      </c>
      <c r="G147" s="311" t="e">
        <f>#REF!</f>
        <v>#REF!</v>
      </c>
      <c r="H147" s="184" t="e">
        <f>#REF!</f>
        <v>#REF!</v>
      </c>
    </row>
    <row r="148" spans="1:8" x14ac:dyDescent="0.25">
      <c r="A148">
        <v>146</v>
      </c>
      <c r="B148" t="e">
        <f t="shared" si="6"/>
        <v>#REF!</v>
      </c>
      <c r="C148" t="e">
        <f t="shared" si="5"/>
        <v>#REF!</v>
      </c>
      <c r="D148" s="331" t="e">
        <f>#REF!</f>
        <v>#REF!</v>
      </c>
      <c r="E148" s="312" t="e">
        <f>#REF!</f>
        <v>#REF!</v>
      </c>
      <c r="F148" s="319" t="e">
        <f>#REF!</f>
        <v>#REF!</v>
      </c>
      <c r="G148" s="311" t="e">
        <f>#REF!</f>
        <v>#REF!</v>
      </c>
      <c r="H148" s="184" t="e">
        <f>#REF!</f>
        <v>#REF!</v>
      </c>
    </row>
    <row r="149" spans="1:8" x14ac:dyDescent="0.25">
      <c r="A149">
        <v>147</v>
      </c>
      <c r="B149" t="e">
        <f t="shared" si="6"/>
        <v>#REF!</v>
      </c>
      <c r="C149" t="e">
        <f t="shared" si="5"/>
        <v>#REF!</v>
      </c>
      <c r="D149" s="331" t="e">
        <f>#REF!</f>
        <v>#REF!</v>
      </c>
      <c r="E149" s="312" t="e">
        <f>#REF!</f>
        <v>#REF!</v>
      </c>
      <c r="F149" s="319" t="e">
        <f>#REF!</f>
        <v>#REF!</v>
      </c>
      <c r="G149" s="311" t="e">
        <f>#REF!</f>
        <v>#REF!</v>
      </c>
      <c r="H149" s="184" t="e">
        <f>#REF!</f>
        <v>#REF!</v>
      </c>
    </row>
    <row r="150" spans="1:8" x14ac:dyDescent="0.25">
      <c r="A150">
        <v>148</v>
      </c>
      <c r="B150" t="e">
        <f t="shared" si="6"/>
        <v>#REF!</v>
      </c>
      <c r="C150" t="e">
        <f t="shared" si="5"/>
        <v>#REF!</v>
      </c>
      <c r="D150" s="331" t="e">
        <f>#REF!</f>
        <v>#REF!</v>
      </c>
      <c r="E150" s="312" t="e">
        <f>#REF!</f>
        <v>#REF!</v>
      </c>
      <c r="F150" s="319" t="e">
        <f>#REF!</f>
        <v>#REF!</v>
      </c>
      <c r="G150" s="311" t="e">
        <f>#REF!</f>
        <v>#REF!</v>
      </c>
      <c r="H150" s="184" t="e">
        <f>#REF!</f>
        <v>#REF!</v>
      </c>
    </row>
    <row r="151" spans="1:8" x14ac:dyDescent="0.25">
      <c r="A151">
        <v>149</v>
      </c>
      <c r="B151" t="e">
        <f t="shared" si="6"/>
        <v>#REF!</v>
      </c>
      <c r="C151" t="e">
        <f t="shared" si="5"/>
        <v>#REF!</v>
      </c>
      <c r="D151" s="331" t="e">
        <f>#REF!</f>
        <v>#REF!</v>
      </c>
      <c r="E151" s="312" t="e">
        <f>#REF!</f>
        <v>#REF!</v>
      </c>
      <c r="F151" s="319" t="e">
        <f>#REF!</f>
        <v>#REF!</v>
      </c>
      <c r="G151" s="311" t="e">
        <f>#REF!</f>
        <v>#REF!</v>
      </c>
      <c r="H151" s="184" t="e">
        <f>#REF!</f>
        <v>#REF!</v>
      </c>
    </row>
    <row r="152" spans="1:8" x14ac:dyDescent="0.25">
      <c r="A152">
        <v>150</v>
      </c>
      <c r="B152" t="e">
        <f t="shared" si="6"/>
        <v>#REF!</v>
      </c>
      <c r="C152" t="e">
        <f t="shared" si="5"/>
        <v>#REF!</v>
      </c>
      <c r="D152" s="331" t="e">
        <f>#REF!</f>
        <v>#REF!</v>
      </c>
      <c r="E152" s="312" t="e">
        <f>#REF!</f>
        <v>#REF!</v>
      </c>
      <c r="F152" s="319" t="e">
        <f>#REF!</f>
        <v>#REF!</v>
      </c>
      <c r="G152" s="311" t="e">
        <f>#REF!</f>
        <v>#REF!</v>
      </c>
      <c r="H152" s="184" t="e">
        <f>#REF!</f>
        <v>#REF!</v>
      </c>
    </row>
    <row r="153" spans="1:8" x14ac:dyDescent="0.25">
      <c r="A153">
        <v>151</v>
      </c>
      <c r="B153" t="e">
        <f t="shared" si="6"/>
        <v>#REF!</v>
      </c>
      <c r="C153" t="e">
        <f t="shared" si="5"/>
        <v>#REF!</v>
      </c>
      <c r="D153" s="331" t="e">
        <f>#REF!</f>
        <v>#REF!</v>
      </c>
      <c r="E153" s="312" t="e">
        <f>#REF!</f>
        <v>#REF!</v>
      </c>
      <c r="F153" s="319" t="e">
        <f>#REF!</f>
        <v>#REF!</v>
      </c>
      <c r="G153" s="311" t="e">
        <f>#REF!</f>
        <v>#REF!</v>
      </c>
      <c r="H153" s="184" t="e">
        <f>#REF!</f>
        <v>#REF!</v>
      </c>
    </row>
    <row r="154" spans="1:8" x14ac:dyDescent="0.25">
      <c r="A154">
        <v>152</v>
      </c>
      <c r="B154" t="e">
        <f t="shared" si="6"/>
        <v>#REF!</v>
      </c>
      <c r="C154" t="e">
        <f t="shared" si="5"/>
        <v>#REF!</v>
      </c>
      <c r="D154" s="331" t="e">
        <f>#REF!</f>
        <v>#REF!</v>
      </c>
      <c r="E154" s="312" t="e">
        <f>#REF!</f>
        <v>#REF!</v>
      </c>
      <c r="F154" s="319" t="e">
        <f>#REF!</f>
        <v>#REF!</v>
      </c>
      <c r="G154" s="311" t="e">
        <f>#REF!</f>
        <v>#REF!</v>
      </c>
      <c r="H154" s="184" t="e">
        <f>#REF!</f>
        <v>#REF!</v>
      </c>
    </row>
    <row r="155" spans="1:8" x14ac:dyDescent="0.25">
      <c r="A155">
        <v>153</v>
      </c>
      <c r="B155" t="e">
        <f t="shared" si="6"/>
        <v>#REF!</v>
      </c>
      <c r="C155" t="e">
        <f t="shared" si="5"/>
        <v>#REF!</v>
      </c>
      <c r="D155" s="331" t="e">
        <f>#REF!</f>
        <v>#REF!</v>
      </c>
      <c r="E155" s="312" t="e">
        <f>#REF!</f>
        <v>#REF!</v>
      </c>
      <c r="F155" s="319" t="e">
        <f>#REF!</f>
        <v>#REF!</v>
      </c>
      <c r="G155" s="311" t="e">
        <f>#REF!</f>
        <v>#REF!</v>
      </c>
      <c r="H155" s="184" t="e">
        <f>#REF!</f>
        <v>#REF!</v>
      </c>
    </row>
    <row r="156" spans="1:8" x14ac:dyDescent="0.25">
      <c r="A156">
        <v>154</v>
      </c>
      <c r="B156" t="e">
        <f t="shared" si="6"/>
        <v>#REF!</v>
      </c>
      <c r="C156" t="e">
        <f t="shared" si="5"/>
        <v>#REF!</v>
      </c>
      <c r="D156" s="331" t="e">
        <f>#REF!</f>
        <v>#REF!</v>
      </c>
      <c r="E156" s="312" t="e">
        <f>#REF!</f>
        <v>#REF!</v>
      </c>
      <c r="F156" s="319" t="e">
        <f>#REF!</f>
        <v>#REF!</v>
      </c>
      <c r="G156" s="311" t="e">
        <f>#REF!</f>
        <v>#REF!</v>
      </c>
      <c r="H156" s="184" t="e">
        <f>#REF!</f>
        <v>#REF!</v>
      </c>
    </row>
    <row r="157" spans="1:8" x14ac:dyDescent="0.25">
      <c r="A157">
        <v>155</v>
      </c>
      <c r="B157" t="e">
        <f t="shared" si="6"/>
        <v>#REF!</v>
      </c>
      <c r="C157" t="e">
        <f t="shared" si="5"/>
        <v>#REF!</v>
      </c>
      <c r="D157" s="331" t="e">
        <f>#REF!</f>
        <v>#REF!</v>
      </c>
      <c r="E157" s="312" t="e">
        <f>#REF!</f>
        <v>#REF!</v>
      </c>
      <c r="F157" s="319" t="e">
        <f>#REF!</f>
        <v>#REF!</v>
      </c>
      <c r="G157" s="311" t="e">
        <f>#REF!</f>
        <v>#REF!</v>
      </c>
      <c r="H157" s="184" t="e">
        <f>#REF!</f>
        <v>#REF!</v>
      </c>
    </row>
    <row r="158" spans="1:8" x14ac:dyDescent="0.25">
      <c r="A158">
        <v>156</v>
      </c>
      <c r="B158" s="171" t="e">
        <f t="shared" si="6"/>
        <v>#REF!</v>
      </c>
      <c r="C158" s="171" t="e">
        <f t="shared" si="5"/>
        <v>#REF!</v>
      </c>
      <c r="D158" s="328" t="e">
        <f>#REF!</f>
        <v>#REF!</v>
      </c>
      <c r="E158" s="329" t="e">
        <f>#REF!</f>
        <v>#REF!</v>
      </c>
      <c r="F158" s="319" t="e">
        <f>#REF!</f>
        <v>#REF!</v>
      </c>
      <c r="G158" s="313" t="e">
        <f>#REF!</f>
        <v>#REF!</v>
      </c>
      <c r="H158" s="313" t="e">
        <f>#REF!</f>
        <v>#REF!</v>
      </c>
    </row>
    <row r="159" spans="1:8" x14ac:dyDescent="0.25">
      <c r="A159">
        <v>157</v>
      </c>
      <c r="B159" t="e">
        <f t="shared" si="6"/>
        <v>#REF!</v>
      </c>
      <c r="C159" t="e">
        <f t="shared" si="5"/>
        <v>#REF!</v>
      </c>
      <c r="D159" s="331" t="e">
        <f>#REF!</f>
        <v>#REF!</v>
      </c>
      <c r="E159" s="312" t="e">
        <f>#REF!</f>
        <v>#REF!</v>
      </c>
      <c r="F159" s="319" t="e">
        <f>#REF!</f>
        <v>#REF!</v>
      </c>
      <c r="G159" s="311" t="e">
        <f>#REF!</f>
        <v>#REF!</v>
      </c>
      <c r="H159" s="184" t="e">
        <f>#REF!</f>
        <v>#REF!</v>
      </c>
    </row>
    <row r="160" spans="1:8" x14ac:dyDescent="0.25">
      <c r="A160">
        <v>158</v>
      </c>
      <c r="B160" t="e">
        <f t="shared" si="6"/>
        <v>#REF!</v>
      </c>
      <c r="C160" t="e">
        <f t="shared" si="5"/>
        <v>#REF!</v>
      </c>
      <c r="D160" s="331" t="e">
        <f>#REF!</f>
        <v>#REF!</v>
      </c>
      <c r="E160" s="312" t="e">
        <f>#REF!</f>
        <v>#REF!</v>
      </c>
      <c r="F160" s="319" t="e">
        <f>#REF!</f>
        <v>#REF!</v>
      </c>
      <c r="G160" s="311" t="e">
        <f>#REF!</f>
        <v>#REF!</v>
      </c>
      <c r="H160" s="184" t="e">
        <f>#REF!</f>
        <v>#REF!</v>
      </c>
    </row>
    <row r="161" spans="1:8" x14ac:dyDescent="0.25">
      <c r="A161">
        <v>159</v>
      </c>
      <c r="B161" t="e">
        <f t="shared" si="6"/>
        <v>#REF!</v>
      </c>
      <c r="C161" t="e">
        <f t="shared" si="5"/>
        <v>#REF!</v>
      </c>
      <c r="D161" s="331" t="e">
        <f>#REF!</f>
        <v>#REF!</v>
      </c>
      <c r="E161" s="312" t="e">
        <f>#REF!</f>
        <v>#REF!</v>
      </c>
      <c r="F161" s="319" t="e">
        <f>#REF!</f>
        <v>#REF!</v>
      </c>
      <c r="G161" s="311" t="e">
        <f>#REF!</f>
        <v>#REF!</v>
      </c>
      <c r="H161" s="184" t="e">
        <f>#REF!</f>
        <v>#REF!</v>
      </c>
    </row>
    <row r="162" spans="1:8" x14ac:dyDescent="0.25">
      <c r="A162">
        <v>160</v>
      </c>
      <c r="B162" t="e">
        <f t="shared" si="6"/>
        <v>#REF!</v>
      </c>
      <c r="C162" t="e">
        <f t="shared" si="5"/>
        <v>#REF!</v>
      </c>
      <c r="D162" s="331" t="e">
        <f>#REF!</f>
        <v>#REF!</v>
      </c>
      <c r="E162" s="312" t="e">
        <f>#REF!</f>
        <v>#REF!</v>
      </c>
      <c r="F162" s="319" t="e">
        <f>#REF!</f>
        <v>#REF!</v>
      </c>
      <c r="G162" s="311" t="e">
        <f>#REF!</f>
        <v>#REF!</v>
      </c>
      <c r="H162" s="184" t="e">
        <f>#REF!</f>
        <v>#REF!</v>
      </c>
    </row>
    <row r="163" spans="1:8" x14ac:dyDescent="0.25">
      <c r="A163">
        <v>161</v>
      </c>
      <c r="B163" t="e">
        <f t="shared" si="6"/>
        <v>#REF!</v>
      </c>
      <c r="C163" t="e">
        <f t="shared" si="5"/>
        <v>#REF!</v>
      </c>
      <c r="D163" s="331" t="e">
        <f>#REF!</f>
        <v>#REF!</v>
      </c>
      <c r="E163" s="312" t="e">
        <f>#REF!</f>
        <v>#REF!</v>
      </c>
      <c r="F163" s="319" t="e">
        <f>#REF!</f>
        <v>#REF!</v>
      </c>
      <c r="G163" s="311" t="e">
        <f>#REF!</f>
        <v>#REF!</v>
      </c>
      <c r="H163" s="184" t="e">
        <f>#REF!</f>
        <v>#REF!</v>
      </c>
    </row>
    <row r="164" spans="1:8" x14ac:dyDescent="0.25">
      <c r="A164">
        <v>162</v>
      </c>
      <c r="B164" t="e">
        <f t="shared" si="6"/>
        <v>#REF!</v>
      </c>
      <c r="C164" t="e">
        <f t="shared" si="5"/>
        <v>#REF!</v>
      </c>
      <c r="D164" s="331" t="e">
        <f>#REF!</f>
        <v>#REF!</v>
      </c>
      <c r="E164" s="312" t="e">
        <f>#REF!</f>
        <v>#REF!</v>
      </c>
      <c r="F164" s="319" t="e">
        <f>#REF!</f>
        <v>#REF!</v>
      </c>
      <c r="G164" s="311" t="e">
        <f>#REF!</f>
        <v>#REF!</v>
      </c>
      <c r="H164" s="184" t="e">
        <f>#REF!</f>
        <v>#REF!</v>
      </c>
    </row>
    <row r="165" spans="1:8" x14ac:dyDescent="0.25">
      <c r="A165">
        <v>163</v>
      </c>
      <c r="B165" t="e">
        <f t="shared" si="6"/>
        <v>#REF!</v>
      </c>
      <c r="C165" t="e">
        <f t="shared" si="5"/>
        <v>#REF!</v>
      </c>
      <c r="D165" s="331" t="e">
        <f>#REF!</f>
        <v>#REF!</v>
      </c>
      <c r="E165" s="312" t="e">
        <f>#REF!</f>
        <v>#REF!</v>
      </c>
      <c r="F165" s="319" t="e">
        <f>#REF!</f>
        <v>#REF!</v>
      </c>
      <c r="G165" s="311" t="e">
        <f>#REF!</f>
        <v>#REF!</v>
      </c>
      <c r="H165" s="184" t="e">
        <f>#REF!</f>
        <v>#REF!</v>
      </c>
    </row>
    <row r="166" spans="1:8" x14ac:dyDescent="0.25">
      <c r="A166">
        <v>164</v>
      </c>
      <c r="B166" t="e">
        <f t="shared" si="6"/>
        <v>#REF!</v>
      </c>
      <c r="C166" t="e">
        <f t="shared" si="5"/>
        <v>#REF!</v>
      </c>
      <c r="D166" s="331" t="e">
        <f>#REF!</f>
        <v>#REF!</v>
      </c>
      <c r="E166" s="312" t="e">
        <f>#REF!</f>
        <v>#REF!</v>
      </c>
      <c r="F166" s="319" t="e">
        <f>#REF!</f>
        <v>#REF!</v>
      </c>
      <c r="G166" s="311" t="e">
        <f>#REF!</f>
        <v>#REF!</v>
      </c>
      <c r="H166" s="184" t="e">
        <f>#REF!</f>
        <v>#REF!</v>
      </c>
    </row>
    <row r="167" spans="1:8" x14ac:dyDescent="0.25">
      <c r="A167">
        <v>165</v>
      </c>
      <c r="B167" t="e">
        <f t="shared" si="6"/>
        <v>#REF!</v>
      </c>
      <c r="C167" t="e">
        <f t="shared" si="5"/>
        <v>#REF!</v>
      </c>
      <c r="D167" s="331" t="e">
        <f>#REF!</f>
        <v>#REF!</v>
      </c>
      <c r="E167" s="312" t="e">
        <f>#REF!</f>
        <v>#REF!</v>
      </c>
      <c r="F167" s="319" t="e">
        <f>#REF!</f>
        <v>#REF!</v>
      </c>
      <c r="G167" s="311" t="e">
        <f>#REF!</f>
        <v>#REF!</v>
      </c>
      <c r="H167" s="184" t="e">
        <f>#REF!</f>
        <v>#REF!</v>
      </c>
    </row>
    <row r="168" spans="1:8" x14ac:dyDescent="0.25">
      <c r="A168">
        <v>166</v>
      </c>
      <c r="B168" t="e">
        <f t="shared" si="6"/>
        <v>#REF!</v>
      </c>
      <c r="C168" t="e">
        <f t="shared" si="5"/>
        <v>#REF!</v>
      </c>
      <c r="D168" s="331" t="e">
        <f>#REF!</f>
        <v>#REF!</v>
      </c>
      <c r="E168" s="312" t="e">
        <f>#REF!</f>
        <v>#REF!</v>
      </c>
      <c r="F168" s="319" t="e">
        <f>#REF!</f>
        <v>#REF!</v>
      </c>
      <c r="G168" s="311" t="e">
        <f>#REF!</f>
        <v>#REF!</v>
      </c>
      <c r="H168" s="184" t="e">
        <f>#REF!</f>
        <v>#REF!</v>
      </c>
    </row>
    <row r="169" spans="1:8" x14ac:dyDescent="0.25">
      <c r="A169">
        <v>167</v>
      </c>
      <c r="B169" t="e">
        <f t="shared" si="6"/>
        <v>#REF!</v>
      </c>
      <c r="C169" t="e">
        <f t="shared" si="5"/>
        <v>#REF!</v>
      </c>
      <c r="D169" s="331" t="e">
        <f>#REF!</f>
        <v>#REF!</v>
      </c>
      <c r="E169" s="312" t="e">
        <f>#REF!</f>
        <v>#REF!</v>
      </c>
      <c r="F169" s="319" t="e">
        <f>#REF!</f>
        <v>#REF!</v>
      </c>
      <c r="G169" s="311" t="e">
        <f>#REF!</f>
        <v>#REF!</v>
      </c>
      <c r="H169" s="184" t="e">
        <f>#REF!</f>
        <v>#REF!</v>
      </c>
    </row>
    <row r="187" spans="2:3" x14ac:dyDescent="0.25">
      <c r="B187" t="e">
        <f>LEN($B$156)</f>
        <v>#REF!</v>
      </c>
      <c r="C187" t="e">
        <f>LEN($C$2)</f>
        <v>#REF!</v>
      </c>
    </row>
    <row r="188" spans="2:3" x14ac:dyDescent="0.25">
      <c r="B188" t="s">
        <v>6476</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8"/>
  <dimension ref="A1:F5"/>
  <sheetViews>
    <sheetView showGridLines="0" showRowColHeaders="0" workbookViewId="0">
      <selection activeCell="L25" sqref="L25"/>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6647</v>
      </c>
      <c r="B1" s="1" t="s">
        <v>4173</v>
      </c>
      <c r="C1" s="1" t="s">
        <v>4174</v>
      </c>
      <c r="D1" s="44" t="s">
        <v>4175</v>
      </c>
    </row>
    <row r="2" spans="1:6" ht="16.5" x14ac:dyDescent="0.25">
      <c r="A2" t="e">
        <f>PCET2_01_ID</f>
        <v>#REF!</v>
      </c>
      <c r="B2" s="65" t="e">
        <f>CLEAN(#REF!)</f>
        <v>#REF!</v>
      </c>
      <c r="C2" s="46" t="e">
        <f>FormPost_312_First</f>
        <v>#REF!</v>
      </c>
      <c r="D2" s="92" t="e">
        <f>[0]!FormDate_312_First</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5"/>
  <dimension ref="A1:F5"/>
  <sheetViews>
    <sheetView showGridLines="0" showRowColHeaders="0" workbookViewId="0">
      <selection activeCell="A2" sqref="A2"/>
    </sheetView>
  </sheetViews>
  <sheetFormatPr defaultRowHeight="15" x14ac:dyDescent="0.25"/>
  <cols>
    <col min="1" max="1" width="19.28515625" bestFit="1" customWidth="1"/>
    <col min="2" max="2" width="18.28515625" bestFit="1" customWidth="1"/>
    <col min="3" max="3" width="14.5703125" bestFit="1" customWidth="1"/>
  </cols>
  <sheetData>
    <row r="1" spans="1:6" s="2" customFormat="1" x14ac:dyDescent="0.25">
      <c r="A1" s="1" t="s">
        <v>6643</v>
      </c>
      <c r="B1" s="1" t="s">
        <v>5930</v>
      </c>
      <c r="C1" s="1" t="s">
        <v>6003</v>
      </c>
    </row>
    <row r="2" spans="1:6" x14ac:dyDescent="0.25">
      <c r="A2" t="e">
        <f>"313"  &amp; C2 &amp; AcademicYear_ID&amp; "" &amp; TSIndex_SchoolID</f>
        <v>#REF!</v>
      </c>
      <c r="B2" t="str">
        <f>CLEAN(SchoolAY_Info_ID)</f>
        <v>30201411008018001</v>
      </c>
      <c r="C2" s="168" t="e">
        <f>#REF!</f>
        <v>#REF!</v>
      </c>
    </row>
    <row r="5" spans="1:6" x14ac:dyDescent="0.25">
      <c r="A5" t="e">
        <f>LEN($A$2)</f>
        <v>#REF!</v>
      </c>
      <c r="B5">
        <f>LEN($B$2)</f>
        <v>17</v>
      </c>
      <c r="C5" t="e">
        <f>LEN($C$2)</f>
        <v>#REF!</v>
      </c>
      <c r="D5">
        <f>LEN($D$2)</f>
        <v>0</v>
      </c>
      <c r="E5">
        <f>LEN($E$2)</f>
        <v>0</v>
      </c>
      <c r="F5">
        <f>LEN($F$2)</f>
        <v>0</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6"/>
  <dimension ref="A1:M187"/>
  <sheetViews>
    <sheetView showGridLines="0" showRowColHeaders="0" workbookViewId="0">
      <selection activeCell="F5" sqref="F5"/>
    </sheetView>
  </sheetViews>
  <sheetFormatPr defaultRowHeight="15" x14ac:dyDescent="0.25"/>
  <cols>
    <col min="2" max="2" width="30.85546875" bestFit="1" customWidth="1"/>
    <col min="3" max="3" width="19.28515625" bestFit="1" customWidth="1"/>
    <col min="4" max="4" width="19.28515625" style="312" customWidth="1"/>
    <col min="5" max="5" width="18.85546875" style="312" bestFit="1" customWidth="1"/>
    <col min="6" max="6" width="18.85546875" style="312" customWidth="1"/>
    <col min="7" max="7" width="22.42578125" bestFit="1" customWidth="1"/>
    <col min="8" max="8" width="22.42578125" style="184" customWidth="1"/>
  </cols>
  <sheetData>
    <row r="1" spans="1:13" s="2" customFormat="1" x14ac:dyDescent="0.25">
      <c r="A1" s="2" t="s">
        <v>6002</v>
      </c>
      <c r="B1" s="1" t="s">
        <v>6642</v>
      </c>
      <c r="C1" s="1" t="s">
        <v>6643</v>
      </c>
      <c r="D1" s="327" t="s">
        <v>6103</v>
      </c>
      <c r="E1" s="327" t="s">
        <v>6462</v>
      </c>
      <c r="F1" s="327" t="s">
        <v>6639</v>
      </c>
      <c r="G1" s="1" t="s">
        <v>6322</v>
      </c>
      <c r="H1" s="187" t="s">
        <v>6323</v>
      </c>
    </row>
    <row r="2" spans="1:13" x14ac:dyDescent="0.25">
      <c r="A2">
        <v>1</v>
      </c>
      <c r="B2" s="171" t="e">
        <f t="shared" ref="B2:B10" si="0">PCET2_02_ID &amp; A2</f>
        <v>#REF!</v>
      </c>
      <c r="C2" s="171" t="e">
        <f t="shared" ref="C2:C65" si="1">PCET2_02_ID</f>
        <v>#REF!</v>
      </c>
      <c r="D2" s="328" t="e">
        <f>#REF!</f>
        <v>#REF!</v>
      </c>
      <c r="E2" s="329" t="e">
        <f>#REF!</f>
        <v>#REF!</v>
      </c>
      <c r="F2" s="319" t="e">
        <f>#REF!</f>
        <v>#REF!</v>
      </c>
      <c r="G2" s="313" t="e">
        <f>#REF!</f>
        <v>#REF!</v>
      </c>
      <c r="H2" s="313" t="e">
        <f>#REF!</f>
        <v>#REF!</v>
      </c>
      <c r="J2" s="65"/>
    </row>
    <row r="3" spans="1:13" x14ac:dyDescent="0.25">
      <c r="A3">
        <v>2</v>
      </c>
      <c r="B3" t="e">
        <f t="shared" si="0"/>
        <v>#REF!</v>
      </c>
      <c r="C3" t="e">
        <f t="shared" si="1"/>
        <v>#REF!</v>
      </c>
      <c r="D3" s="330" t="e">
        <f>#REF!</f>
        <v>#REF!</v>
      </c>
      <c r="E3" s="312" t="e">
        <f>#REF!</f>
        <v>#REF!</v>
      </c>
      <c r="F3" s="319" t="e">
        <f>#REF!</f>
        <v>#REF!</v>
      </c>
      <c r="G3" s="311" t="e">
        <f>#REF!</f>
        <v>#REF!</v>
      </c>
      <c r="H3" s="184" t="e">
        <f>#REF!</f>
        <v>#REF!</v>
      </c>
    </row>
    <row r="4" spans="1:13" x14ac:dyDescent="0.25">
      <c r="A4">
        <v>3</v>
      </c>
      <c r="B4" t="e">
        <f t="shared" si="0"/>
        <v>#REF!</v>
      </c>
      <c r="C4" t="e">
        <f t="shared" si="1"/>
        <v>#REF!</v>
      </c>
      <c r="D4" s="330" t="e">
        <f>#REF!</f>
        <v>#REF!</v>
      </c>
      <c r="E4" s="312" t="e">
        <f>#REF!</f>
        <v>#REF!</v>
      </c>
      <c r="F4" s="319" t="e">
        <f>#REF!</f>
        <v>#REF!</v>
      </c>
      <c r="G4" s="311" t="e">
        <f>#REF!</f>
        <v>#REF!</v>
      </c>
      <c r="H4" s="184" t="e">
        <f>#REF!</f>
        <v>#REF!</v>
      </c>
    </row>
    <row r="5" spans="1:13" x14ac:dyDescent="0.25">
      <c r="A5">
        <v>4</v>
      </c>
      <c r="B5" t="e">
        <f t="shared" si="0"/>
        <v>#REF!</v>
      </c>
      <c r="C5" t="e">
        <f t="shared" si="1"/>
        <v>#REF!</v>
      </c>
      <c r="D5" s="330" t="e">
        <f>#REF!</f>
        <v>#REF!</v>
      </c>
      <c r="E5" s="312" t="e">
        <f>#REF!</f>
        <v>#REF!</v>
      </c>
      <c r="F5" s="319" t="e">
        <f>#REF!</f>
        <v>#REF!</v>
      </c>
      <c r="G5" s="311" t="e">
        <f>#REF!</f>
        <v>#REF!</v>
      </c>
      <c r="H5" s="184" t="e">
        <f>#REF!</f>
        <v>#REF!</v>
      </c>
    </row>
    <row r="6" spans="1:13" x14ac:dyDescent="0.25">
      <c r="A6">
        <v>5</v>
      </c>
      <c r="B6" t="e">
        <f t="shared" si="0"/>
        <v>#REF!</v>
      </c>
      <c r="C6" t="e">
        <f t="shared" si="1"/>
        <v>#REF!</v>
      </c>
      <c r="D6" s="330" t="e">
        <f>#REF!</f>
        <v>#REF!</v>
      </c>
      <c r="E6" s="312" t="e">
        <f>#REF!</f>
        <v>#REF!</v>
      </c>
      <c r="F6" s="319" t="e">
        <f>#REF!</f>
        <v>#REF!</v>
      </c>
      <c r="G6" s="311" t="e">
        <f>#REF!</f>
        <v>#REF!</v>
      </c>
      <c r="H6" s="184" t="e">
        <f>#REF!</f>
        <v>#REF!</v>
      </c>
      <c r="M6" s="65"/>
    </row>
    <row r="7" spans="1:13" x14ac:dyDescent="0.25">
      <c r="A7">
        <v>6</v>
      </c>
      <c r="B7" t="e">
        <f t="shared" si="0"/>
        <v>#REF!</v>
      </c>
      <c r="C7" t="e">
        <f t="shared" si="1"/>
        <v>#REF!</v>
      </c>
      <c r="D7" s="330" t="e">
        <f>#REF!</f>
        <v>#REF!</v>
      </c>
      <c r="E7" s="312" t="e">
        <f>#REF!</f>
        <v>#REF!</v>
      </c>
      <c r="F7" s="319" t="e">
        <f>#REF!</f>
        <v>#REF!</v>
      </c>
      <c r="G7" s="311" t="e">
        <f>#REF!</f>
        <v>#REF!</v>
      </c>
      <c r="H7" s="184" t="e">
        <f>#REF!</f>
        <v>#REF!</v>
      </c>
    </row>
    <row r="8" spans="1:13" x14ac:dyDescent="0.25">
      <c r="A8">
        <v>7</v>
      </c>
      <c r="B8" t="e">
        <f t="shared" si="0"/>
        <v>#REF!</v>
      </c>
      <c r="C8" t="e">
        <f t="shared" si="1"/>
        <v>#REF!</v>
      </c>
      <c r="D8" s="330" t="e">
        <f>#REF!</f>
        <v>#REF!</v>
      </c>
      <c r="E8" s="312" t="e">
        <f>#REF!</f>
        <v>#REF!</v>
      </c>
      <c r="F8" s="319" t="e">
        <f>#REF!</f>
        <v>#REF!</v>
      </c>
      <c r="G8" s="311" t="e">
        <f>#REF!</f>
        <v>#REF!</v>
      </c>
      <c r="H8" s="184" t="e">
        <f>#REF!</f>
        <v>#REF!</v>
      </c>
    </row>
    <row r="9" spans="1:13" x14ac:dyDescent="0.25">
      <c r="A9">
        <v>8</v>
      </c>
      <c r="B9" t="e">
        <f t="shared" si="0"/>
        <v>#REF!</v>
      </c>
      <c r="C9" t="e">
        <f t="shared" si="1"/>
        <v>#REF!</v>
      </c>
      <c r="D9" s="330" t="e">
        <f>#REF!</f>
        <v>#REF!</v>
      </c>
      <c r="E9" s="312" t="e">
        <f>#REF!</f>
        <v>#REF!</v>
      </c>
      <c r="F9" s="319" t="e">
        <f>#REF!</f>
        <v>#REF!</v>
      </c>
      <c r="G9" s="311" t="e">
        <f>#REF!</f>
        <v>#REF!</v>
      </c>
      <c r="H9" s="184" t="e">
        <f>#REF!</f>
        <v>#REF!</v>
      </c>
    </row>
    <row r="10" spans="1:13" x14ac:dyDescent="0.25">
      <c r="A10">
        <v>9</v>
      </c>
      <c r="B10" t="e">
        <f t="shared" si="0"/>
        <v>#REF!</v>
      </c>
      <c r="C10" t="e">
        <f t="shared" si="1"/>
        <v>#REF!</v>
      </c>
      <c r="D10" s="330" t="e">
        <f>#REF!</f>
        <v>#REF!</v>
      </c>
      <c r="E10" s="312" t="e">
        <f>#REF!</f>
        <v>#REF!</v>
      </c>
      <c r="F10" s="319" t="e">
        <f>#REF!</f>
        <v>#REF!</v>
      </c>
      <c r="G10" s="311" t="e">
        <f>#REF!</f>
        <v>#REF!</v>
      </c>
      <c r="H10" s="184" t="e">
        <f>#REF!</f>
        <v>#REF!</v>
      </c>
    </row>
    <row r="11" spans="1:13" x14ac:dyDescent="0.25">
      <c r="A11">
        <v>10</v>
      </c>
      <c r="B11" t="e">
        <f t="shared" ref="B11:B22" si="2">PCET2_02_ID &amp; A11</f>
        <v>#REF!</v>
      </c>
      <c r="C11" t="e">
        <f t="shared" si="1"/>
        <v>#REF!</v>
      </c>
      <c r="D11" s="330" t="e">
        <f>#REF!</f>
        <v>#REF!</v>
      </c>
      <c r="E11" s="312" t="e">
        <f>#REF!</f>
        <v>#REF!</v>
      </c>
      <c r="F11" s="319" t="e">
        <f>#REF!</f>
        <v>#REF!</v>
      </c>
      <c r="G11" s="311" t="e">
        <f>#REF!</f>
        <v>#REF!</v>
      </c>
      <c r="H11" s="184" t="e">
        <f>#REF!</f>
        <v>#REF!</v>
      </c>
    </row>
    <row r="12" spans="1:13" x14ac:dyDescent="0.25">
      <c r="A12">
        <v>11</v>
      </c>
      <c r="B12" t="e">
        <f t="shared" si="2"/>
        <v>#REF!</v>
      </c>
      <c r="C12" t="e">
        <f t="shared" si="1"/>
        <v>#REF!</v>
      </c>
      <c r="D12" s="330" t="e">
        <f>#REF!</f>
        <v>#REF!</v>
      </c>
      <c r="E12" s="312" t="e">
        <f>#REF!</f>
        <v>#REF!</v>
      </c>
      <c r="F12" s="319" t="e">
        <f>#REF!</f>
        <v>#REF!</v>
      </c>
      <c r="G12" s="311" t="e">
        <f>#REF!</f>
        <v>#REF!</v>
      </c>
      <c r="H12" s="184" t="e">
        <f>#REF!</f>
        <v>#REF!</v>
      </c>
    </row>
    <row r="13" spans="1:13" x14ac:dyDescent="0.25">
      <c r="A13">
        <v>12</v>
      </c>
      <c r="B13" t="e">
        <f t="shared" si="2"/>
        <v>#REF!</v>
      </c>
      <c r="C13" t="e">
        <f t="shared" si="1"/>
        <v>#REF!</v>
      </c>
      <c r="D13" s="330" t="e">
        <f>#REF!</f>
        <v>#REF!</v>
      </c>
      <c r="E13" s="312" t="e">
        <f>#REF!</f>
        <v>#REF!</v>
      </c>
      <c r="F13" s="319" t="e">
        <f>#REF!</f>
        <v>#REF!</v>
      </c>
      <c r="G13" s="311" t="e">
        <f>#REF!</f>
        <v>#REF!</v>
      </c>
      <c r="H13" s="184" t="e">
        <f>#REF!</f>
        <v>#REF!</v>
      </c>
    </row>
    <row r="14" spans="1:13" x14ac:dyDescent="0.25">
      <c r="A14">
        <v>13</v>
      </c>
      <c r="B14" s="171" t="e">
        <f t="shared" si="2"/>
        <v>#REF!</v>
      </c>
      <c r="C14" s="171" t="e">
        <f t="shared" si="1"/>
        <v>#REF!</v>
      </c>
      <c r="D14" s="328" t="e">
        <f>#REF!</f>
        <v>#REF!</v>
      </c>
      <c r="E14" s="329" t="e">
        <f>#REF!</f>
        <v>#REF!</v>
      </c>
      <c r="F14" s="319" t="e">
        <f>#REF!</f>
        <v>#REF!</v>
      </c>
      <c r="G14" s="313" t="e">
        <f>#REF!</f>
        <v>#REF!</v>
      </c>
      <c r="H14" s="313" t="e">
        <f>#REF!</f>
        <v>#REF!</v>
      </c>
    </row>
    <row r="15" spans="1:13" x14ac:dyDescent="0.25">
      <c r="A15">
        <v>14</v>
      </c>
      <c r="B15" t="e">
        <f t="shared" si="2"/>
        <v>#REF!</v>
      </c>
      <c r="C15" t="e">
        <f t="shared" si="1"/>
        <v>#REF!</v>
      </c>
      <c r="D15" s="330" t="e">
        <f>#REF!</f>
        <v>#REF!</v>
      </c>
      <c r="E15" s="312" t="e">
        <f>#REF!</f>
        <v>#REF!</v>
      </c>
      <c r="F15" s="319" t="e">
        <f>#REF!</f>
        <v>#REF!</v>
      </c>
      <c r="G15" s="311" t="e">
        <f>#REF!</f>
        <v>#REF!</v>
      </c>
      <c r="H15" s="184" t="e">
        <f>#REF!</f>
        <v>#REF!</v>
      </c>
    </row>
    <row r="16" spans="1:13" x14ac:dyDescent="0.25">
      <c r="A16">
        <v>15</v>
      </c>
      <c r="B16" t="e">
        <f t="shared" si="2"/>
        <v>#REF!</v>
      </c>
      <c r="C16" t="e">
        <f t="shared" si="1"/>
        <v>#REF!</v>
      </c>
      <c r="D16" s="330" t="e">
        <f>#REF!</f>
        <v>#REF!</v>
      </c>
      <c r="E16" s="312" t="e">
        <f>#REF!</f>
        <v>#REF!</v>
      </c>
      <c r="F16" s="319" t="e">
        <f>#REF!</f>
        <v>#REF!</v>
      </c>
      <c r="G16" s="311" t="e">
        <f>#REF!</f>
        <v>#REF!</v>
      </c>
      <c r="H16" s="184" t="e">
        <f>#REF!</f>
        <v>#REF!</v>
      </c>
    </row>
    <row r="17" spans="1:8" x14ac:dyDescent="0.25">
      <c r="A17">
        <v>16</v>
      </c>
      <c r="B17" t="e">
        <f t="shared" si="2"/>
        <v>#REF!</v>
      </c>
      <c r="C17" t="e">
        <f t="shared" si="1"/>
        <v>#REF!</v>
      </c>
      <c r="D17" s="330" t="e">
        <f>#REF!</f>
        <v>#REF!</v>
      </c>
      <c r="E17" s="312" t="e">
        <f>#REF!</f>
        <v>#REF!</v>
      </c>
      <c r="F17" s="319" t="e">
        <f>#REF!</f>
        <v>#REF!</v>
      </c>
      <c r="G17" s="311" t="e">
        <f>#REF!</f>
        <v>#REF!</v>
      </c>
      <c r="H17" s="184" t="e">
        <f>#REF!</f>
        <v>#REF!</v>
      </c>
    </row>
    <row r="18" spans="1:8" x14ac:dyDescent="0.25">
      <c r="A18">
        <v>17</v>
      </c>
      <c r="B18" t="e">
        <f t="shared" si="2"/>
        <v>#REF!</v>
      </c>
      <c r="C18" t="e">
        <f t="shared" si="1"/>
        <v>#REF!</v>
      </c>
      <c r="D18" s="330" t="e">
        <f>#REF!</f>
        <v>#REF!</v>
      </c>
      <c r="E18" s="312" t="e">
        <f>#REF!</f>
        <v>#REF!</v>
      </c>
      <c r="F18" s="319" t="e">
        <f>#REF!</f>
        <v>#REF!</v>
      </c>
      <c r="G18" s="311" t="e">
        <f>#REF!</f>
        <v>#REF!</v>
      </c>
      <c r="H18" s="184" t="e">
        <f>#REF!</f>
        <v>#REF!</v>
      </c>
    </row>
    <row r="19" spans="1:8" x14ac:dyDescent="0.25">
      <c r="A19">
        <v>18</v>
      </c>
      <c r="B19" t="e">
        <f t="shared" si="2"/>
        <v>#REF!</v>
      </c>
      <c r="C19" t="e">
        <f t="shared" si="1"/>
        <v>#REF!</v>
      </c>
      <c r="D19" s="330" t="e">
        <f>#REF!</f>
        <v>#REF!</v>
      </c>
      <c r="E19" s="312" t="e">
        <f>#REF!</f>
        <v>#REF!</v>
      </c>
      <c r="F19" s="319" t="e">
        <f>#REF!</f>
        <v>#REF!</v>
      </c>
      <c r="G19" s="311" t="e">
        <f>#REF!</f>
        <v>#REF!</v>
      </c>
      <c r="H19" s="184" t="e">
        <f>#REF!</f>
        <v>#REF!</v>
      </c>
    </row>
    <row r="20" spans="1:8" x14ac:dyDescent="0.25">
      <c r="A20">
        <v>19</v>
      </c>
      <c r="B20" t="e">
        <f t="shared" si="2"/>
        <v>#REF!</v>
      </c>
      <c r="C20" t="e">
        <f t="shared" si="1"/>
        <v>#REF!</v>
      </c>
      <c r="D20" s="330" t="e">
        <f>#REF!</f>
        <v>#REF!</v>
      </c>
      <c r="E20" s="312" t="e">
        <f>#REF!</f>
        <v>#REF!</v>
      </c>
      <c r="F20" s="319" t="e">
        <f>#REF!</f>
        <v>#REF!</v>
      </c>
      <c r="G20" s="311" t="e">
        <f>#REF!</f>
        <v>#REF!</v>
      </c>
      <c r="H20" s="184" t="e">
        <f>#REF!</f>
        <v>#REF!</v>
      </c>
    </row>
    <row r="21" spans="1:8" x14ac:dyDescent="0.25">
      <c r="A21">
        <v>20</v>
      </c>
      <c r="B21" t="e">
        <f t="shared" si="2"/>
        <v>#REF!</v>
      </c>
      <c r="C21" t="e">
        <f t="shared" si="1"/>
        <v>#REF!</v>
      </c>
      <c r="D21" s="330" t="e">
        <f>#REF!</f>
        <v>#REF!</v>
      </c>
      <c r="E21" s="312" t="e">
        <f>#REF!</f>
        <v>#REF!</v>
      </c>
      <c r="F21" s="319" t="e">
        <f>#REF!</f>
        <v>#REF!</v>
      </c>
      <c r="G21" s="311" t="e">
        <f>#REF!</f>
        <v>#REF!</v>
      </c>
      <c r="H21" s="184" t="e">
        <f>#REF!</f>
        <v>#REF!</v>
      </c>
    </row>
    <row r="22" spans="1:8" x14ac:dyDescent="0.25">
      <c r="A22">
        <v>21</v>
      </c>
      <c r="B22" t="e">
        <f t="shared" si="2"/>
        <v>#REF!</v>
      </c>
      <c r="C22" t="e">
        <f t="shared" si="1"/>
        <v>#REF!</v>
      </c>
      <c r="D22" s="330" t="e">
        <f>#REF!</f>
        <v>#REF!</v>
      </c>
      <c r="E22" s="312" t="e">
        <f>#REF!</f>
        <v>#REF!</v>
      </c>
      <c r="F22" s="319" t="e">
        <f>#REF!</f>
        <v>#REF!</v>
      </c>
      <c r="G22" s="311" t="e">
        <f>#REF!</f>
        <v>#REF!</v>
      </c>
      <c r="H22" s="184" t="e">
        <f>#REF!</f>
        <v>#REF!</v>
      </c>
    </row>
    <row r="23" spans="1:8" x14ac:dyDescent="0.25">
      <c r="A23">
        <v>22</v>
      </c>
      <c r="B23" t="e">
        <f t="shared" ref="B23:B86" si="3">PCET2_02_ID &amp; A23</f>
        <v>#REF!</v>
      </c>
      <c r="C23" t="e">
        <f t="shared" si="1"/>
        <v>#REF!</v>
      </c>
      <c r="D23" s="330" t="e">
        <f>#REF!</f>
        <v>#REF!</v>
      </c>
      <c r="E23" s="312" t="e">
        <f>#REF!</f>
        <v>#REF!</v>
      </c>
      <c r="F23" s="319" t="e">
        <f>#REF!</f>
        <v>#REF!</v>
      </c>
      <c r="G23" s="311" t="e">
        <f>#REF!</f>
        <v>#REF!</v>
      </c>
      <c r="H23" s="184" t="e">
        <f>#REF!</f>
        <v>#REF!</v>
      </c>
    </row>
    <row r="24" spans="1:8" x14ac:dyDescent="0.25">
      <c r="A24">
        <v>23</v>
      </c>
      <c r="B24" t="e">
        <f t="shared" si="3"/>
        <v>#REF!</v>
      </c>
      <c r="C24" t="e">
        <f t="shared" si="1"/>
        <v>#REF!</v>
      </c>
      <c r="D24" s="330" t="e">
        <f>#REF!</f>
        <v>#REF!</v>
      </c>
      <c r="E24" s="312" t="e">
        <f>#REF!</f>
        <v>#REF!</v>
      </c>
      <c r="F24" s="319" t="e">
        <f>#REF!</f>
        <v>#REF!</v>
      </c>
      <c r="G24" s="311" t="e">
        <f>#REF!</f>
        <v>#REF!</v>
      </c>
      <c r="H24" s="184" t="e">
        <f>#REF!</f>
        <v>#REF!</v>
      </c>
    </row>
    <row r="25" spans="1:8" x14ac:dyDescent="0.25">
      <c r="A25">
        <v>24</v>
      </c>
      <c r="B25" t="e">
        <f t="shared" si="3"/>
        <v>#REF!</v>
      </c>
      <c r="C25" t="e">
        <f t="shared" si="1"/>
        <v>#REF!</v>
      </c>
      <c r="D25" s="330" t="e">
        <f>#REF!</f>
        <v>#REF!</v>
      </c>
      <c r="E25" s="312" t="e">
        <f>#REF!</f>
        <v>#REF!</v>
      </c>
      <c r="F25" s="319" t="e">
        <f>#REF!</f>
        <v>#REF!</v>
      </c>
      <c r="G25" s="311" t="e">
        <f>#REF!</f>
        <v>#REF!</v>
      </c>
      <c r="H25" s="184" t="e">
        <f>#REF!</f>
        <v>#REF!</v>
      </c>
    </row>
    <row r="26" spans="1:8" x14ac:dyDescent="0.25">
      <c r="A26">
        <v>25</v>
      </c>
      <c r="B26" s="171" t="e">
        <f t="shared" si="3"/>
        <v>#REF!</v>
      </c>
      <c r="C26" s="171" t="e">
        <f t="shared" si="1"/>
        <v>#REF!</v>
      </c>
      <c r="D26" s="328" t="e">
        <f>#REF!</f>
        <v>#REF!</v>
      </c>
      <c r="E26" s="329" t="e">
        <f>#REF!</f>
        <v>#REF!</v>
      </c>
      <c r="F26" s="319" t="e">
        <f>#REF!</f>
        <v>#REF!</v>
      </c>
      <c r="G26" s="313" t="e">
        <f>#REF!</f>
        <v>#REF!</v>
      </c>
      <c r="H26" s="313" t="e">
        <f>#REF!</f>
        <v>#REF!</v>
      </c>
    </row>
    <row r="27" spans="1:8" x14ac:dyDescent="0.25">
      <c r="A27">
        <v>26</v>
      </c>
      <c r="B27" t="e">
        <f t="shared" si="3"/>
        <v>#REF!</v>
      </c>
      <c r="C27" t="e">
        <f t="shared" si="1"/>
        <v>#REF!</v>
      </c>
      <c r="D27" s="331" t="e">
        <f>#REF!</f>
        <v>#REF!</v>
      </c>
      <c r="E27" s="312" t="e">
        <f>#REF!</f>
        <v>#REF!</v>
      </c>
      <c r="F27" s="319" t="e">
        <f>#REF!</f>
        <v>#REF!</v>
      </c>
      <c r="G27" s="311" t="e">
        <f>#REF!</f>
        <v>#REF!</v>
      </c>
      <c r="H27" s="184" t="e">
        <f>#REF!</f>
        <v>#REF!</v>
      </c>
    </row>
    <row r="28" spans="1:8" x14ac:dyDescent="0.25">
      <c r="A28">
        <v>27</v>
      </c>
      <c r="B28" t="e">
        <f t="shared" si="3"/>
        <v>#REF!</v>
      </c>
      <c r="C28" t="e">
        <f t="shared" si="1"/>
        <v>#REF!</v>
      </c>
      <c r="D28" s="331" t="e">
        <f>#REF!</f>
        <v>#REF!</v>
      </c>
      <c r="E28" s="312" t="e">
        <f>#REF!</f>
        <v>#REF!</v>
      </c>
      <c r="F28" s="319" t="e">
        <f>#REF!</f>
        <v>#REF!</v>
      </c>
      <c r="G28" s="311" t="e">
        <f>#REF!</f>
        <v>#REF!</v>
      </c>
      <c r="H28" s="184" t="e">
        <f>#REF!</f>
        <v>#REF!</v>
      </c>
    </row>
    <row r="29" spans="1:8" x14ac:dyDescent="0.25">
      <c r="A29">
        <v>28</v>
      </c>
      <c r="B29" t="e">
        <f t="shared" si="3"/>
        <v>#REF!</v>
      </c>
      <c r="C29" t="e">
        <f t="shared" si="1"/>
        <v>#REF!</v>
      </c>
      <c r="D29" s="331" t="e">
        <f>#REF!</f>
        <v>#REF!</v>
      </c>
      <c r="E29" s="312" t="e">
        <f>#REF!</f>
        <v>#REF!</v>
      </c>
      <c r="F29" s="319" t="e">
        <f>#REF!</f>
        <v>#REF!</v>
      </c>
      <c r="G29" s="311" t="e">
        <f>#REF!</f>
        <v>#REF!</v>
      </c>
      <c r="H29" s="184" t="e">
        <f>#REF!</f>
        <v>#REF!</v>
      </c>
    </row>
    <row r="30" spans="1:8" x14ac:dyDescent="0.25">
      <c r="A30">
        <v>29</v>
      </c>
      <c r="B30" t="e">
        <f t="shared" si="3"/>
        <v>#REF!</v>
      </c>
      <c r="C30" t="e">
        <f t="shared" si="1"/>
        <v>#REF!</v>
      </c>
      <c r="D30" s="331" t="e">
        <f>#REF!</f>
        <v>#REF!</v>
      </c>
      <c r="E30" s="312" t="e">
        <f>#REF!</f>
        <v>#REF!</v>
      </c>
      <c r="F30" s="319" t="e">
        <f>#REF!</f>
        <v>#REF!</v>
      </c>
      <c r="G30" s="311" t="e">
        <f>#REF!</f>
        <v>#REF!</v>
      </c>
      <c r="H30" s="184" t="e">
        <f>#REF!</f>
        <v>#REF!</v>
      </c>
    </row>
    <row r="31" spans="1:8" x14ac:dyDescent="0.25">
      <c r="A31">
        <v>30</v>
      </c>
      <c r="B31" t="e">
        <f t="shared" si="3"/>
        <v>#REF!</v>
      </c>
      <c r="C31" t="e">
        <f t="shared" si="1"/>
        <v>#REF!</v>
      </c>
      <c r="D31" s="331" t="e">
        <f>#REF!</f>
        <v>#REF!</v>
      </c>
      <c r="E31" s="312" t="e">
        <f>#REF!</f>
        <v>#REF!</v>
      </c>
      <c r="F31" s="319" t="e">
        <f>#REF!</f>
        <v>#REF!</v>
      </c>
      <c r="G31" s="311" t="e">
        <f>#REF!</f>
        <v>#REF!</v>
      </c>
      <c r="H31" s="184" t="e">
        <f>#REF!</f>
        <v>#REF!</v>
      </c>
    </row>
    <row r="32" spans="1:8" x14ac:dyDescent="0.25">
      <c r="A32">
        <v>31</v>
      </c>
      <c r="B32" t="e">
        <f t="shared" si="3"/>
        <v>#REF!</v>
      </c>
      <c r="C32" t="e">
        <f t="shared" si="1"/>
        <v>#REF!</v>
      </c>
      <c r="D32" s="331" t="e">
        <f>#REF!</f>
        <v>#REF!</v>
      </c>
      <c r="E32" s="312" t="e">
        <f>#REF!</f>
        <v>#REF!</v>
      </c>
      <c r="F32" s="319" t="e">
        <f>#REF!</f>
        <v>#REF!</v>
      </c>
      <c r="G32" s="311" t="e">
        <f>#REF!</f>
        <v>#REF!</v>
      </c>
      <c r="H32" s="184" t="e">
        <f>#REF!</f>
        <v>#REF!</v>
      </c>
    </row>
    <row r="33" spans="1:8" x14ac:dyDescent="0.25">
      <c r="A33">
        <v>32</v>
      </c>
      <c r="B33" t="e">
        <f t="shared" si="3"/>
        <v>#REF!</v>
      </c>
      <c r="C33" t="e">
        <f t="shared" si="1"/>
        <v>#REF!</v>
      </c>
      <c r="D33" s="331" t="e">
        <f>#REF!</f>
        <v>#REF!</v>
      </c>
      <c r="E33" s="312" t="e">
        <f>#REF!</f>
        <v>#REF!</v>
      </c>
      <c r="F33" s="319" t="e">
        <f>#REF!</f>
        <v>#REF!</v>
      </c>
      <c r="G33" s="311" t="e">
        <f>#REF!</f>
        <v>#REF!</v>
      </c>
      <c r="H33" s="184" t="e">
        <f>#REF!</f>
        <v>#REF!</v>
      </c>
    </row>
    <row r="34" spans="1:8" x14ac:dyDescent="0.25">
      <c r="A34">
        <v>33</v>
      </c>
      <c r="B34" t="e">
        <f t="shared" si="3"/>
        <v>#REF!</v>
      </c>
      <c r="C34" t="e">
        <f t="shared" si="1"/>
        <v>#REF!</v>
      </c>
      <c r="D34" s="331" t="e">
        <f>#REF!</f>
        <v>#REF!</v>
      </c>
      <c r="E34" s="312" t="e">
        <f>#REF!</f>
        <v>#REF!</v>
      </c>
      <c r="F34" s="319" t="e">
        <f>#REF!</f>
        <v>#REF!</v>
      </c>
      <c r="G34" s="311" t="e">
        <f>#REF!</f>
        <v>#REF!</v>
      </c>
      <c r="H34" s="184" t="e">
        <f>#REF!</f>
        <v>#REF!</v>
      </c>
    </row>
    <row r="35" spans="1:8" x14ac:dyDescent="0.25">
      <c r="A35">
        <v>34</v>
      </c>
      <c r="B35" t="e">
        <f t="shared" si="3"/>
        <v>#REF!</v>
      </c>
      <c r="C35" t="e">
        <f t="shared" si="1"/>
        <v>#REF!</v>
      </c>
      <c r="D35" s="331" t="e">
        <f>#REF!</f>
        <v>#REF!</v>
      </c>
      <c r="E35" s="312" t="e">
        <f>#REF!</f>
        <v>#REF!</v>
      </c>
      <c r="F35" s="319" t="e">
        <f>#REF!</f>
        <v>#REF!</v>
      </c>
      <c r="G35" s="311" t="e">
        <f>#REF!</f>
        <v>#REF!</v>
      </c>
      <c r="H35" s="184" t="e">
        <f>#REF!</f>
        <v>#REF!</v>
      </c>
    </row>
    <row r="36" spans="1:8" x14ac:dyDescent="0.25">
      <c r="A36">
        <v>35</v>
      </c>
      <c r="B36" t="e">
        <f t="shared" si="3"/>
        <v>#REF!</v>
      </c>
      <c r="C36" t="e">
        <f t="shared" si="1"/>
        <v>#REF!</v>
      </c>
      <c r="D36" s="331" t="e">
        <f>#REF!</f>
        <v>#REF!</v>
      </c>
      <c r="E36" s="312" t="e">
        <f>#REF!</f>
        <v>#REF!</v>
      </c>
      <c r="F36" s="319" t="e">
        <f>#REF!</f>
        <v>#REF!</v>
      </c>
      <c r="G36" s="311" t="e">
        <f>#REF!</f>
        <v>#REF!</v>
      </c>
      <c r="H36" s="184" t="e">
        <f>#REF!</f>
        <v>#REF!</v>
      </c>
    </row>
    <row r="37" spans="1:8" x14ac:dyDescent="0.25">
      <c r="A37">
        <v>36</v>
      </c>
      <c r="B37" t="e">
        <f t="shared" si="3"/>
        <v>#REF!</v>
      </c>
      <c r="C37" t="e">
        <f t="shared" si="1"/>
        <v>#REF!</v>
      </c>
      <c r="D37" s="331" t="e">
        <f>#REF!</f>
        <v>#REF!</v>
      </c>
      <c r="E37" s="312" t="e">
        <f>#REF!</f>
        <v>#REF!</v>
      </c>
      <c r="F37" s="319" t="e">
        <f>#REF!</f>
        <v>#REF!</v>
      </c>
      <c r="G37" s="311" t="e">
        <f>#REF!</f>
        <v>#REF!</v>
      </c>
      <c r="H37" s="184" t="e">
        <f>#REF!</f>
        <v>#REF!</v>
      </c>
    </row>
    <row r="38" spans="1:8" x14ac:dyDescent="0.25">
      <c r="A38">
        <v>37</v>
      </c>
      <c r="B38" s="171" t="e">
        <f t="shared" si="3"/>
        <v>#REF!</v>
      </c>
      <c r="C38" s="171" t="e">
        <f t="shared" si="1"/>
        <v>#REF!</v>
      </c>
      <c r="D38" s="328" t="e">
        <f>#REF!</f>
        <v>#REF!</v>
      </c>
      <c r="E38" s="329" t="e">
        <f>#REF!</f>
        <v>#REF!</v>
      </c>
      <c r="F38" s="319" t="e">
        <f>#REF!</f>
        <v>#REF!</v>
      </c>
      <c r="G38" s="313" t="e">
        <f>#REF!</f>
        <v>#REF!</v>
      </c>
      <c r="H38" s="313" t="e">
        <f>#REF!</f>
        <v>#REF!</v>
      </c>
    </row>
    <row r="39" spans="1:8" x14ac:dyDescent="0.25">
      <c r="A39">
        <v>38</v>
      </c>
      <c r="B39" t="e">
        <f t="shared" si="3"/>
        <v>#REF!</v>
      </c>
      <c r="C39" t="e">
        <f t="shared" si="1"/>
        <v>#REF!</v>
      </c>
      <c r="D39" s="331" t="e">
        <f>#REF!</f>
        <v>#REF!</v>
      </c>
      <c r="E39" s="312" t="e">
        <f>#REF!</f>
        <v>#REF!</v>
      </c>
      <c r="F39" s="319" t="e">
        <f>#REF!</f>
        <v>#REF!</v>
      </c>
      <c r="G39" s="311" t="e">
        <f>#REF!</f>
        <v>#REF!</v>
      </c>
      <c r="H39" s="184" t="e">
        <f>#REF!</f>
        <v>#REF!</v>
      </c>
    </row>
    <row r="40" spans="1:8" x14ac:dyDescent="0.25">
      <c r="A40">
        <v>39</v>
      </c>
      <c r="B40" t="e">
        <f t="shared" si="3"/>
        <v>#REF!</v>
      </c>
      <c r="C40" t="e">
        <f t="shared" si="1"/>
        <v>#REF!</v>
      </c>
      <c r="D40" s="331" t="e">
        <f>#REF!</f>
        <v>#REF!</v>
      </c>
      <c r="E40" s="312" t="e">
        <f>#REF!</f>
        <v>#REF!</v>
      </c>
      <c r="F40" s="319" t="e">
        <f>#REF!</f>
        <v>#REF!</v>
      </c>
      <c r="G40" s="311" t="e">
        <f>#REF!</f>
        <v>#REF!</v>
      </c>
      <c r="H40" s="184" t="e">
        <f>#REF!</f>
        <v>#REF!</v>
      </c>
    </row>
    <row r="41" spans="1:8" x14ac:dyDescent="0.25">
      <c r="A41">
        <v>40</v>
      </c>
      <c r="B41" t="e">
        <f t="shared" si="3"/>
        <v>#REF!</v>
      </c>
      <c r="C41" t="e">
        <f t="shared" si="1"/>
        <v>#REF!</v>
      </c>
      <c r="D41" s="331" t="e">
        <f>#REF!</f>
        <v>#REF!</v>
      </c>
      <c r="E41" s="312" t="e">
        <f>#REF!</f>
        <v>#REF!</v>
      </c>
      <c r="F41" s="319" t="e">
        <f>#REF!</f>
        <v>#REF!</v>
      </c>
      <c r="G41" s="311" t="e">
        <f>#REF!</f>
        <v>#REF!</v>
      </c>
      <c r="H41" s="184" t="e">
        <f>#REF!</f>
        <v>#REF!</v>
      </c>
    </row>
    <row r="42" spans="1:8" x14ac:dyDescent="0.25">
      <c r="A42">
        <v>41</v>
      </c>
      <c r="B42" t="e">
        <f t="shared" si="3"/>
        <v>#REF!</v>
      </c>
      <c r="C42" t="e">
        <f t="shared" si="1"/>
        <v>#REF!</v>
      </c>
      <c r="D42" s="331" t="e">
        <f>#REF!</f>
        <v>#REF!</v>
      </c>
      <c r="E42" s="312" t="e">
        <f>#REF!</f>
        <v>#REF!</v>
      </c>
      <c r="F42" s="319" t="e">
        <f>#REF!</f>
        <v>#REF!</v>
      </c>
      <c r="G42" s="311" t="e">
        <f>#REF!</f>
        <v>#REF!</v>
      </c>
      <c r="H42" s="184" t="e">
        <f>#REF!</f>
        <v>#REF!</v>
      </c>
    </row>
    <row r="43" spans="1:8" x14ac:dyDescent="0.25">
      <c r="A43">
        <v>42</v>
      </c>
      <c r="B43" t="e">
        <f t="shared" si="3"/>
        <v>#REF!</v>
      </c>
      <c r="C43" t="e">
        <f t="shared" si="1"/>
        <v>#REF!</v>
      </c>
      <c r="D43" s="331" t="e">
        <f>#REF!</f>
        <v>#REF!</v>
      </c>
      <c r="E43" s="312" t="e">
        <f>#REF!</f>
        <v>#REF!</v>
      </c>
      <c r="F43" s="319" t="e">
        <f>#REF!</f>
        <v>#REF!</v>
      </c>
      <c r="G43" s="311" t="e">
        <f>#REF!</f>
        <v>#REF!</v>
      </c>
      <c r="H43" s="184" t="e">
        <f>#REF!</f>
        <v>#REF!</v>
      </c>
    </row>
    <row r="44" spans="1:8" x14ac:dyDescent="0.25">
      <c r="A44">
        <v>43</v>
      </c>
      <c r="B44" t="e">
        <f t="shared" si="3"/>
        <v>#REF!</v>
      </c>
      <c r="C44" t="e">
        <f t="shared" si="1"/>
        <v>#REF!</v>
      </c>
      <c r="D44" s="331" t="e">
        <f>#REF!</f>
        <v>#REF!</v>
      </c>
      <c r="E44" s="312" t="e">
        <f>#REF!</f>
        <v>#REF!</v>
      </c>
      <c r="F44" s="319" t="e">
        <f>#REF!</f>
        <v>#REF!</v>
      </c>
      <c r="G44" s="311" t="e">
        <f>#REF!</f>
        <v>#REF!</v>
      </c>
      <c r="H44" s="184" t="e">
        <f>#REF!</f>
        <v>#REF!</v>
      </c>
    </row>
    <row r="45" spans="1:8" x14ac:dyDescent="0.25">
      <c r="A45">
        <v>44</v>
      </c>
      <c r="B45" t="e">
        <f t="shared" si="3"/>
        <v>#REF!</v>
      </c>
      <c r="C45" t="e">
        <f t="shared" si="1"/>
        <v>#REF!</v>
      </c>
      <c r="D45" s="331" t="e">
        <f>#REF!</f>
        <v>#REF!</v>
      </c>
      <c r="E45" s="312" t="e">
        <f>#REF!</f>
        <v>#REF!</v>
      </c>
      <c r="F45" s="319" t="e">
        <f>#REF!</f>
        <v>#REF!</v>
      </c>
      <c r="G45" s="311" t="e">
        <f>#REF!</f>
        <v>#REF!</v>
      </c>
      <c r="H45" s="184" t="e">
        <f>#REF!</f>
        <v>#REF!</v>
      </c>
    </row>
    <row r="46" spans="1:8" x14ac:dyDescent="0.25">
      <c r="A46">
        <v>45</v>
      </c>
      <c r="B46" t="e">
        <f t="shared" si="3"/>
        <v>#REF!</v>
      </c>
      <c r="C46" t="e">
        <f t="shared" si="1"/>
        <v>#REF!</v>
      </c>
      <c r="D46" s="331" t="e">
        <f>#REF!</f>
        <v>#REF!</v>
      </c>
      <c r="E46" s="312" t="e">
        <f>#REF!</f>
        <v>#REF!</v>
      </c>
      <c r="F46" s="319" t="e">
        <f>#REF!</f>
        <v>#REF!</v>
      </c>
      <c r="G46" s="311" t="e">
        <f>#REF!</f>
        <v>#REF!</v>
      </c>
      <c r="H46" s="184" t="e">
        <f>#REF!</f>
        <v>#REF!</v>
      </c>
    </row>
    <row r="47" spans="1:8" x14ac:dyDescent="0.25">
      <c r="A47">
        <v>46</v>
      </c>
      <c r="B47" t="e">
        <f t="shared" si="3"/>
        <v>#REF!</v>
      </c>
      <c r="C47" t="e">
        <f t="shared" si="1"/>
        <v>#REF!</v>
      </c>
      <c r="D47" s="331" t="e">
        <f>#REF!</f>
        <v>#REF!</v>
      </c>
      <c r="E47" s="312" t="e">
        <f>#REF!</f>
        <v>#REF!</v>
      </c>
      <c r="F47" s="319" t="e">
        <f>#REF!</f>
        <v>#REF!</v>
      </c>
      <c r="G47" s="311" t="e">
        <f>#REF!</f>
        <v>#REF!</v>
      </c>
      <c r="H47" s="184" t="e">
        <f>#REF!</f>
        <v>#REF!</v>
      </c>
    </row>
    <row r="48" spans="1:8" x14ac:dyDescent="0.25">
      <c r="A48">
        <v>47</v>
      </c>
      <c r="B48" t="e">
        <f t="shared" si="3"/>
        <v>#REF!</v>
      </c>
      <c r="C48" t="e">
        <f t="shared" si="1"/>
        <v>#REF!</v>
      </c>
      <c r="D48" s="331" t="e">
        <f>#REF!</f>
        <v>#REF!</v>
      </c>
      <c r="E48" s="312" t="e">
        <f>#REF!</f>
        <v>#REF!</v>
      </c>
      <c r="F48" s="319" t="e">
        <f>#REF!</f>
        <v>#REF!</v>
      </c>
      <c r="G48" s="311" t="e">
        <f>#REF!</f>
        <v>#REF!</v>
      </c>
      <c r="H48" s="184" t="e">
        <f>#REF!</f>
        <v>#REF!</v>
      </c>
    </row>
    <row r="49" spans="1:8" x14ac:dyDescent="0.25">
      <c r="A49">
        <v>48</v>
      </c>
      <c r="B49" t="e">
        <f t="shared" si="3"/>
        <v>#REF!</v>
      </c>
      <c r="C49" t="e">
        <f t="shared" si="1"/>
        <v>#REF!</v>
      </c>
      <c r="D49" s="331" t="e">
        <f>#REF!</f>
        <v>#REF!</v>
      </c>
      <c r="E49" s="312" t="e">
        <f>#REF!</f>
        <v>#REF!</v>
      </c>
      <c r="F49" s="319" t="e">
        <f>#REF!</f>
        <v>#REF!</v>
      </c>
      <c r="G49" s="311" t="e">
        <f>#REF!</f>
        <v>#REF!</v>
      </c>
      <c r="H49" s="184" t="e">
        <f>#REF!</f>
        <v>#REF!</v>
      </c>
    </row>
    <row r="50" spans="1:8" x14ac:dyDescent="0.25">
      <c r="A50">
        <v>49</v>
      </c>
      <c r="B50" s="171" t="e">
        <f t="shared" si="3"/>
        <v>#REF!</v>
      </c>
      <c r="C50" s="171" t="e">
        <f t="shared" si="1"/>
        <v>#REF!</v>
      </c>
      <c r="D50" s="328" t="e">
        <f>#REF!</f>
        <v>#REF!</v>
      </c>
      <c r="E50" s="329" t="e">
        <f>#REF!</f>
        <v>#REF!</v>
      </c>
      <c r="F50" s="319" t="e">
        <f>#REF!</f>
        <v>#REF!</v>
      </c>
      <c r="G50" s="313" t="e">
        <f>#REF!</f>
        <v>#REF!</v>
      </c>
      <c r="H50" s="313" t="e">
        <f>#REF!</f>
        <v>#REF!</v>
      </c>
    </row>
    <row r="51" spans="1:8" x14ac:dyDescent="0.25">
      <c r="A51">
        <v>50</v>
      </c>
      <c r="B51" t="e">
        <f t="shared" si="3"/>
        <v>#REF!</v>
      </c>
      <c r="C51" t="e">
        <f t="shared" si="1"/>
        <v>#REF!</v>
      </c>
      <c r="D51" s="331" t="e">
        <f>#REF!</f>
        <v>#REF!</v>
      </c>
      <c r="E51" s="312" t="e">
        <f>#REF!</f>
        <v>#REF!</v>
      </c>
      <c r="F51" s="319" t="e">
        <f>#REF!</f>
        <v>#REF!</v>
      </c>
      <c r="G51" s="311" t="e">
        <f>#REF!</f>
        <v>#REF!</v>
      </c>
      <c r="H51" s="184" t="e">
        <f>#REF!</f>
        <v>#REF!</v>
      </c>
    </row>
    <row r="52" spans="1:8" x14ac:dyDescent="0.25">
      <c r="A52">
        <v>51</v>
      </c>
      <c r="B52" t="e">
        <f t="shared" si="3"/>
        <v>#REF!</v>
      </c>
      <c r="C52" t="e">
        <f t="shared" si="1"/>
        <v>#REF!</v>
      </c>
      <c r="D52" s="331" t="e">
        <f>#REF!</f>
        <v>#REF!</v>
      </c>
      <c r="E52" s="312" t="e">
        <f>#REF!</f>
        <v>#REF!</v>
      </c>
      <c r="F52" s="319" t="e">
        <f>#REF!</f>
        <v>#REF!</v>
      </c>
      <c r="G52" s="311" t="e">
        <f>#REF!</f>
        <v>#REF!</v>
      </c>
      <c r="H52" s="184" t="e">
        <f>#REF!</f>
        <v>#REF!</v>
      </c>
    </row>
    <row r="53" spans="1:8" x14ac:dyDescent="0.25">
      <c r="A53">
        <v>52</v>
      </c>
      <c r="B53" t="e">
        <f t="shared" si="3"/>
        <v>#REF!</v>
      </c>
      <c r="C53" t="e">
        <f t="shared" si="1"/>
        <v>#REF!</v>
      </c>
      <c r="D53" s="331" t="e">
        <f>#REF!</f>
        <v>#REF!</v>
      </c>
      <c r="E53" s="312" t="e">
        <f>#REF!</f>
        <v>#REF!</v>
      </c>
      <c r="F53" s="319" t="e">
        <f>#REF!</f>
        <v>#REF!</v>
      </c>
      <c r="G53" s="311" t="e">
        <f>#REF!</f>
        <v>#REF!</v>
      </c>
      <c r="H53" s="184" t="e">
        <f>#REF!</f>
        <v>#REF!</v>
      </c>
    </row>
    <row r="54" spans="1:8" x14ac:dyDescent="0.25">
      <c r="A54">
        <v>53</v>
      </c>
      <c r="B54" t="e">
        <f t="shared" si="3"/>
        <v>#REF!</v>
      </c>
      <c r="C54" t="e">
        <f t="shared" si="1"/>
        <v>#REF!</v>
      </c>
      <c r="D54" s="331" t="e">
        <f>#REF!</f>
        <v>#REF!</v>
      </c>
      <c r="E54" s="312" t="e">
        <f>#REF!</f>
        <v>#REF!</v>
      </c>
      <c r="F54" s="319" t="e">
        <f>#REF!</f>
        <v>#REF!</v>
      </c>
      <c r="G54" s="311" t="e">
        <f>#REF!</f>
        <v>#REF!</v>
      </c>
      <c r="H54" s="184" t="e">
        <f>#REF!</f>
        <v>#REF!</v>
      </c>
    </row>
    <row r="55" spans="1:8" x14ac:dyDescent="0.25">
      <c r="A55">
        <v>54</v>
      </c>
      <c r="B55" t="e">
        <f t="shared" si="3"/>
        <v>#REF!</v>
      </c>
      <c r="C55" t="e">
        <f t="shared" si="1"/>
        <v>#REF!</v>
      </c>
      <c r="D55" s="331" t="e">
        <f>#REF!</f>
        <v>#REF!</v>
      </c>
      <c r="E55" s="312" t="e">
        <f>#REF!</f>
        <v>#REF!</v>
      </c>
      <c r="F55" s="319" t="e">
        <f>#REF!</f>
        <v>#REF!</v>
      </c>
      <c r="G55" s="311" t="e">
        <f>#REF!</f>
        <v>#REF!</v>
      </c>
      <c r="H55" s="184" t="e">
        <f>#REF!</f>
        <v>#REF!</v>
      </c>
    </row>
    <row r="56" spans="1:8" x14ac:dyDescent="0.25">
      <c r="A56">
        <v>55</v>
      </c>
      <c r="B56" t="e">
        <f t="shared" si="3"/>
        <v>#REF!</v>
      </c>
      <c r="C56" t="e">
        <f t="shared" si="1"/>
        <v>#REF!</v>
      </c>
      <c r="D56" s="331" t="e">
        <f>#REF!</f>
        <v>#REF!</v>
      </c>
      <c r="E56" s="312" t="e">
        <f>#REF!</f>
        <v>#REF!</v>
      </c>
      <c r="F56" s="319" t="e">
        <f>#REF!</f>
        <v>#REF!</v>
      </c>
      <c r="G56" s="311" t="e">
        <f>#REF!</f>
        <v>#REF!</v>
      </c>
      <c r="H56" s="184" t="e">
        <f>#REF!</f>
        <v>#REF!</v>
      </c>
    </row>
    <row r="57" spans="1:8" x14ac:dyDescent="0.25">
      <c r="A57">
        <v>56</v>
      </c>
      <c r="B57" t="e">
        <f t="shared" si="3"/>
        <v>#REF!</v>
      </c>
      <c r="C57" t="e">
        <f t="shared" si="1"/>
        <v>#REF!</v>
      </c>
      <c r="D57" s="331" t="e">
        <f>#REF!</f>
        <v>#REF!</v>
      </c>
      <c r="E57" s="312" t="e">
        <f>#REF!</f>
        <v>#REF!</v>
      </c>
      <c r="F57" s="319" t="e">
        <f>#REF!</f>
        <v>#REF!</v>
      </c>
      <c r="G57" s="311" t="e">
        <f>#REF!</f>
        <v>#REF!</v>
      </c>
      <c r="H57" s="184" t="e">
        <f>#REF!</f>
        <v>#REF!</v>
      </c>
    </row>
    <row r="58" spans="1:8" x14ac:dyDescent="0.25">
      <c r="A58">
        <v>57</v>
      </c>
      <c r="B58" t="e">
        <f t="shared" si="3"/>
        <v>#REF!</v>
      </c>
      <c r="C58" t="e">
        <f t="shared" si="1"/>
        <v>#REF!</v>
      </c>
      <c r="D58" s="331" t="e">
        <f>#REF!</f>
        <v>#REF!</v>
      </c>
      <c r="E58" s="312" t="e">
        <f>#REF!</f>
        <v>#REF!</v>
      </c>
      <c r="F58" s="319" t="e">
        <f>#REF!</f>
        <v>#REF!</v>
      </c>
      <c r="G58" s="311" t="e">
        <f>#REF!</f>
        <v>#REF!</v>
      </c>
      <c r="H58" s="184" t="e">
        <f>#REF!</f>
        <v>#REF!</v>
      </c>
    </row>
    <row r="59" spans="1:8" x14ac:dyDescent="0.25">
      <c r="A59">
        <v>58</v>
      </c>
      <c r="B59" t="e">
        <f t="shared" si="3"/>
        <v>#REF!</v>
      </c>
      <c r="C59" t="e">
        <f t="shared" si="1"/>
        <v>#REF!</v>
      </c>
      <c r="D59" s="331" t="e">
        <f>#REF!</f>
        <v>#REF!</v>
      </c>
      <c r="E59" s="312" t="e">
        <f>#REF!</f>
        <v>#REF!</v>
      </c>
      <c r="F59" s="319" t="e">
        <f>#REF!</f>
        <v>#REF!</v>
      </c>
      <c r="G59" s="311" t="e">
        <f>#REF!</f>
        <v>#REF!</v>
      </c>
      <c r="H59" s="184" t="e">
        <f>#REF!</f>
        <v>#REF!</v>
      </c>
    </row>
    <row r="60" spans="1:8" x14ac:dyDescent="0.25">
      <c r="A60">
        <v>59</v>
      </c>
      <c r="B60" t="e">
        <f t="shared" si="3"/>
        <v>#REF!</v>
      </c>
      <c r="C60" t="e">
        <f t="shared" si="1"/>
        <v>#REF!</v>
      </c>
      <c r="D60" s="331" t="e">
        <f>#REF!</f>
        <v>#REF!</v>
      </c>
      <c r="E60" s="312" t="e">
        <f>#REF!</f>
        <v>#REF!</v>
      </c>
      <c r="F60" s="319" t="e">
        <f>#REF!</f>
        <v>#REF!</v>
      </c>
      <c r="G60" s="311" t="e">
        <f>#REF!</f>
        <v>#REF!</v>
      </c>
      <c r="H60" s="184" t="e">
        <f>#REF!</f>
        <v>#REF!</v>
      </c>
    </row>
    <row r="61" spans="1:8" x14ac:dyDescent="0.25">
      <c r="A61">
        <v>60</v>
      </c>
      <c r="B61" t="e">
        <f t="shared" si="3"/>
        <v>#REF!</v>
      </c>
      <c r="C61" t="e">
        <f t="shared" si="1"/>
        <v>#REF!</v>
      </c>
      <c r="D61" s="331" t="e">
        <f>#REF!</f>
        <v>#REF!</v>
      </c>
      <c r="E61" s="312" t="e">
        <f>#REF!</f>
        <v>#REF!</v>
      </c>
      <c r="F61" s="319" t="e">
        <f>#REF!</f>
        <v>#REF!</v>
      </c>
      <c r="G61" s="311" t="e">
        <f>#REF!</f>
        <v>#REF!</v>
      </c>
      <c r="H61" s="184" t="e">
        <f>#REF!</f>
        <v>#REF!</v>
      </c>
    </row>
    <row r="62" spans="1:8" x14ac:dyDescent="0.25">
      <c r="A62">
        <v>61</v>
      </c>
      <c r="B62" s="171" t="e">
        <f t="shared" si="3"/>
        <v>#REF!</v>
      </c>
      <c r="C62" s="171" t="e">
        <f t="shared" si="1"/>
        <v>#REF!</v>
      </c>
      <c r="D62" s="328" t="e">
        <f>#REF!</f>
        <v>#REF!</v>
      </c>
      <c r="E62" s="329" t="e">
        <f>#REF!</f>
        <v>#REF!</v>
      </c>
      <c r="F62" s="319" t="e">
        <f>#REF!</f>
        <v>#REF!</v>
      </c>
      <c r="G62" s="313" t="e">
        <f>#REF!</f>
        <v>#REF!</v>
      </c>
      <c r="H62" s="313" t="e">
        <f>#REF!</f>
        <v>#REF!</v>
      </c>
    </row>
    <row r="63" spans="1:8" x14ac:dyDescent="0.25">
      <c r="A63">
        <v>62</v>
      </c>
      <c r="B63" t="e">
        <f t="shared" si="3"/>
        <v>#REF!</v>
      </c>
      <c r="C63" t="e">
        <f t="shared" si="1"/>
        <v>#REF!</v>
      </c>
      <c r="D63" s="331" t="e">
        <f>#REF!</f>
        <v>#REF!</v>
      </c>
      <c r="E63" s="312" t="e">
        <f>#REF!</f>
        <v>#REF!</v>
      </c>
      <c r="F63" s="319" t="e">
        <f>#REF!</f>
        <v>#REF!</v>
      </c>
      <c r="G63" s="311" t="e">
        <f>#REF!</f>
        <v>#REF!</v>
      </c>
      <c r="H63" s="184" t="e">
        <f>#REF!</f>
        <v>#REF!</v>
      </c>
    </row>
    <row r="64" spans="1:8" x14ac:dyDescent="0.25">
      <c r="A64">
        <v>63</v>
      </c>
      <c r="B64" t="e">
        <f t="shared" si="3"/>
        <v>#REF!</v>
      </c>
      <c r="C64" t="e">
        <f t="shared" si="1"/>
        <v>#REF!</v>
      </c>
      <c r="D64" s="331" t="e">
        <f>#REF!</f>
        <v>#REF!</v>
      </c>
      <c r="E64" s="312" t="e">
        <f>#REF!</f>
        <v>#REF!</v>
      </c>
      <c r="F64" s="319" t="e">
        <f>#REF!</f>
        <v>#REF!</v>
      </c>
      <c r="G64" s="311" t="e">
        <f>#REF!</f>
        <v>#REF!</v>
      </c>
      <c r="H64" s="184" t="e">
        <f>#REF!</f>
        <v>#REF!</v>
      </c>
    </row>
    <row r="65" spans="1:8" x14ac:dyDescent="0.25">
      <c r="A65">
        <v>64</v>
      </c>
      <c r="B65" t="e">
        <f t="shared" si="3"/>
        <v>#REF!</v>
      </c>
      <c r="C65" t="e">
        <f t="shared" si="1"/>
        <v>#REF!</v>
      </c>
      <c r="D65" s="331" t="e">
        <f>#REF!</f>
        <v>#REF!</v>
      </c>
      <c r="E65" s="312" t="e">
        <f>#REF!</f>
        <v>#REF!</v>
      </c>
      <c r="F65" s="319" t="e">
        <f>#REF!</f>
        <v>#REF!</v>
      </c>
      <c r="G65" s="311" t="e">
        <f>#REF!</f>
        <v>#REF!</v>
      </c>
      <c r="H65" s="184" t="e">
        <f>#REF!</f>
        <v>#REF!</v>
      </c>
    </row>
    <row r="66" spans="1:8" x14ac:dyDescent="0.25">
      <c r="A66">
        <v>65</v>
      </c>
      <c r="B66" t="e">
        <f t="shared" si="3"/>
        <v>#REF!</v>
      </c>
      <c r="C66" t="e">
        <f t="shared" ref="C66:C129" si="4">PCET2_02_ID</f>
        <v>#REF!</v>
      </c>
      <c r="D66" s="331" t="e">
        <f>#REF!</f>
        <v>#REF!</v>
      </c>
      <c r="E66" s="312" t="e">
        <f>#REF!</f>
        <v>#REF!</v>
      </c>
      <c r="F66" s="319" t="e">
        <f>#REF!</f>
        <v>#REF!</v>
      </c>
      <c r="G66" s="311" t="e">
        <f>#REF!</f>
        <v>#REF!</v>
      </c>
      <c r="H66" s="184" t="e">
        <f>#REF!</f>
        <v>#REF!</v>
      </c>
    </row>
    <row r="67" spans="1:8" x14ac:dyDescent="0.25">
      <c r="A67">
        <v>66</v>
      </c>
      <c r="B67" t="e">
        <f t="shared" si="3"/>
        <v>#REF!</v>
      </c>
      <c r="C67" t="e">
        <f t="shared" si="4"/>
        <v>#REF!</v>
      </c>
      <c r="D67" s="331" t="e">
        <f>#REF!</f>
        <v>#REF!</v>
      </c>
      <c r="E67" s="312" t="e">
        <f>#REF!</f>
        <v>#REF!</v>
      </c>
      <c r="F67" s="319" t="e">
        <f>#REF!</f>
        <v>#REF!</v>
      </c>
      <c r="G67" s="311" t="e">
        <f>#REF!</f>
        <v>#REF!</v>
      </c>
      <c r="H67" s="184" t="e">
        <f>#REF!</f>
        <v>#REF!</v>
      </c>
    </row>
    <row r="68" spans="1:8" x14ac:dyDescent="0.25">
      <c r="A68">
        <v>67</v>
      </c>
      <c r="B68" t="e">
        <f t="shared" si="3"/>
        <v>#REF!</v>
      </c>
      <c r="C68" t="e">
        <f t="shared" si="4"/>
        <v>#REF!</v>
      </c>
      <c r="D68" s="331" t="e">
        <f>#REF!</f>
        <v>#REF!</v>
      </c>
      <c r="E68" s="312" t="e">
        <f>#REF!</f>
        <v>#REF!</v>
      </c>
      <c r="F68" s="319" t="e">
        <f>#REF!</f>
        <v>#REF!</v>
      </c>
      <c r="G68" s="311" t="e">
        <f>#REF!</f>
        <v>#REF!</v>
      </c>
      <c r="H68" s="184" t="e">
        <f>#REF!</f>
        <v>#REF!</v>
      </c>
    </row>
    <row r="69" spans="1:8" x14ac:dyDescent="0.25">
      <c r="A69">
        <v>68</v>
      </c>
      <c r="B69" t="e">
        <f t="shared" si="3"/>
        <v>#REF!</v>
      </c>
      <c r="C69" t="e">
        <f t="shared" si="4"/>
        <v>#REF!</v>
      </c>
      <c r="D69" s="331" t="e">
        <f>#REF!</f>
        <v>#REF!</v>
      </c>
      <c r="E69" s="312" t="e">
        <f>#REF!</f>
        <v>#REF!</v>
      </c>
      <c r="F69" s="319" t="e">
        <f>#REF!</f>
        <v>#REF!</v>
      </c>
      <c r="G69" s="311" t="e">
        <f>#REF!</f>
        <v>#REF!</v>
      </c>
      <c r="H69" s="184" t="e">
        <f>#REF!</f>
        <v>#REF!</v>
      </c>
    </row>
    <row r="70" spans="1:8" x14ac:dyDescent="0.25">
      <c r="A70">
        <v>69</v>
      </c>
      <c r="B70" t="e">
        <f t="shared" si="3"/>
        <v>#REF!</v>
      </c>
      <c r="C70" t="e">
        <f t="shared" si="4"/>
        <v>#REF!</v>
      </c>
      <c r="D70" s="331" t="e">
        <f>#REF!</f>
        <v>#REF!</v>
      </c>
      <c r="E70" s="312" t="e">
        <f>#REF!</f>
        <v>#REF!</v>
      </c>
      <c r="F70" s="319" t="e">
        <f>#REF!</f>
        <v>#REF!</v>
      </c>
      <c r="G70" s="311" t="e">
        <f>#REF!</f>
        <v>#REF!</v>
      </c>
      <c r="H70" s="184" t="e">
        <f>#REF!</f>
        <v>#REF!</v>
      </c>
    </row>
    <row r="71" spans="1:8" x14ac:dyDescent="0.25">
      <c r="A71">
        <v>70</v>
      </c>
      <c r="B71" t="e">
        <f t="shared" si="3"/>
        <v>#REF!</v>
      </c>
      <c r="C71" t="e">
        <f t="shared" si="4"/>
        <v>#REF!</v>
      </c>
      <c r="D71" s="331" t="e">
        <f>#REF!</f>
        <v>#REF!</v>
      </c>
      <c r="E71" s="312" t="e">
        <f>#REF!</f>
        <v>#REF!</v>
      </c>
      <c r="F71" s="319" t="e">
        <f>#REF!</f>
        <v>#REF!</v>
      </c>
      <c r="G71" s="311" t="e">
        <f>#REF!</f>
        <v>#REF!</v>
      </c>
      <c r="H71" s="184" t="e">
        <f>#REF!</f>
        <v>#REF!</v>
      </c>
    </row>
    <row r="72" spans="1:8" x14ac:dyDescent="0.25">
      <c r="A72">
        <v>71</v>
      </c>
      <c r="B72" t="e">
        <f t="shared" si="3"/>
        <v>#REF!</v>
      </c>
      <c r="C72" t="e">
        <f t="shared" si="4"/>
        <v>#REF!</v>
      </c>
      <c r="D72" s="331" t="e">
        <f>#REF!</f>
        <v>#REF!</v>
      </c>
      <c r="E72" s="312" t="e">
        <f>#REF!</f>
        <v>#REF!</v>
      </c>
      <c r="F72" s="319" t="e">
        <f>#REF!</f>
        <v>#REF!</v>
      </c>
      <c r="G72" s="311" t="e">
        <f>#REF!</f>
        <v>#REF!</v>
      </c>
      <c r="H72" s="184" t="e">
        <f>#REF!</f>
        <v>#REF!</v>
      </c>
    </row>
    <row r="73" spans="1:8" x14ac:dyDescent="0.25">
      <c r="A73">
        <v>72</v>
      </c>
      <c r="B73" t="e">
        <f t="shared" si="3"/>
        <v>#REF!</v>
      </c>
      <c r="C73" t="e">
        <f t="shared" si="4"/>
        <v>#REF!</v>
      </c>
      <c r="D73" s="331" t="e">
        <f>#REF!</f>
        <v>#REF!</v>
      </c>
      <c r="E73" s="312" t="e">
        <f>#REF!</f>
        <v>#REF!</v>
      </c>
      <c r="F73" s="319" t="e">
        <f>#REF!</f>
        <v>#REF!</v>
      </c>
      <c r="G73" s="311" t="e">
        <f>#REF!</f>
        <v>#REF!</v>
      </c>
      <c r="H73" s="184" t="e">
        <f>#REF!</f>
        <v>#REF!</v>
      </c>
    </row>
    <row r="74" spans="1:8" x14ac:dyDescent="0.25">
      <c r="A74">
        <v>73</v>
      </c>
      <c r="B74" s="171" t="e">
        <f t="shared" si="3"/>
        <v>#REF!</v>
      </c>
      <c r="C74" s="171" t="e">
        <f t="shared" si="4"/>
        <v>#REF!</v>
      </c>
      <c r="D74" s="328" t="e">
        <f>#REF!</f>
        <v>#REF!</v>
      </c>
      <c r="E74" s="329" t="e">
        <f>#REF!</f>
        <v>#REF!</v>
      </c>
      <c r="F74" s="319" t="e">
        <f>#REF!</f>
        <v>#REF!</v>
      </c>
      <c r="G74" s="313" t="e">
        <f>#REF!</f>
        <v>#REF!</v>
      </c>
      <c r="H74" s="313" t="e">
        <f>#REF!</f>
        <v>#REF!</v>
      </c>
    </row>
    <row r="75" spans="1:8" x14ac:dyDescent="0.25">
      <c r="A75">
        <v>74</v>
      </c>
      <c r="B75" t="e">
        <f t="shared" si="3"/>
        <v>#REF!</v>
      </c>
      <c r="C75" t="e">
        <f t="shared" si="4"/>
        <v>#REF!</v>
      </c>
      <c r="D75" s="331" t="e">
        <f>#REF!</f>
        <v>#REF!</v>
      </c>
      <c r="E75" s="312" t="e">
        <f>#REF!</f>
        <v>#REF!</v>
      </c>
      <c r="F75" s="319" t="e">
        <f>#REF!</f>
        <v>#REF!</v>
      </c>
      <c r="G75" s="311" t="e">
        <f>#REF!</f>
        <v>#REF!</v>
      </c>
      <c r="H75" s="184" t="e">
        <f>#REF!</f>
        <v>#REF!</v>
      </c>
    </row>
    <row r="76" spans="1:8" x14ac:dyDescent="0.25">
      <c r="A76">
        <v>75</v>
      </c>
      <c r="B76" t="e">
        <f t="shared" si="3"/>
        <v>#REF!</v>
      </c>
      <c r="C76" t="e">
        <f t="shared" si="4"/>
        <v>#REF!</v>
      </c>
      <c r="D76" s="331" t="e">
        <f>#REF!</f>
        <v>#REF!</v>
      </c>
      <c r="E76" s="312" t="e">
        <f>#REF!</f>
        <v>#REF!</v>
      </c>
      <c r="F76" s="319" t="e">
        <f>#REF!</f>
        <v>#REF!</v>
      </c>
      <c r="G76" s="311" t="e">
        <f>#REF!</f>
        <v>#REF!</v>
      </c>
      <c r="H76" s="184" t="e">
        <f>#REF!</f>
        <v>#REF!</v>
      </c>
    </row>
    <row r="77" spans="1:8" x14ac:dyDescent="0.25">
      <c r="A77">
        <v>76</v>
      </c>
      <c r="B77" t="e">
        <f t="shared" si="3"/>
        <v>#REF!</v>
      </c>
      <c r="C77" t="e">
        <f t="shared" si="4"/>
        <v>#REF!</v>
      </c>
      <c r="D77" s="331" t="e">
        <f>#REF!</f>
        <v>#REF!</v>
      </c>
      <c r="E77" s="312" t="e">
        <f>#REF!</f>
        <v>#REF!</v>
      </c>
      <c r="F77" s="319" t="e">
        <f>#REF!</f>
        <v>#REF!</v>
      </c>
      <c r="G77" s="311" t="e">
        <f>#REF!</f>
        <v>#REF!</v>
      </c>
      <c r="H77" s="184" t="e">
        <f>#REF!</f>
        <v>#REF!</v>
      </c>
    </row>
    <row r="78" spans="1:8" x14ac:dyDescent="0.25">
      <c r="A78">
        <v>77</v>
      </c>
      <c r="B78" t="e">
        <f t="shared" si="3"/>
        <v>#REF!</v>
      </c>
      <c r="C78" t="e">
        <f t="shared" si="4"/>
        <v>#REF!</v>
      </c>
      <c r="D78" s="331" t="e">
        <f>#REF!</f>
        <v>#REF!</v>
      </c>
      <c r="E78" s="312" t="e">
        <f>#REF!</f>
        <v>#REF!</v>
      </c>
      <c r="F78" s="319" t="e">
        <f>#REF!</f>
        <v>#REF!</v>
      </c>
      <c r="G78" s="311" t="e">
        <f>#REF!</f>
        <v>#REF!</v>
      </c>
      <c r="H78" s="184" t="e">
        <f>#REF!</f>
        <v>#REF!</v>
      </c>
    </row>
    <row r="79" spans="1:8" x14ac:dyDescent="0.25">
      <c r="A79">
        <v>78</v>
      </c>
      <c r="B79" t="e">
        <f t="shared" si="3"/>
        <v>#REF!</v>
      </c>
      <c r="C79" t="e">
        <f t="shared" si="4"/>
        <v>#REF!</v>
      </c>
      <c r="D79" s="331" t="e">
        <f>#REF!</f>
        <v>#REF!</v>
      </c>
      <c r="E79" s="312" t="e">
        <f>#REF!</f>
        <v>#REF!</v>
      </c>
      <c r="F79" s="319" t="e">
        <f>#REF!</f>
        <v>#REF!</v>
      </c>
      <c r="G79" s="311" t="e">
        <f>#REF!</f>
        <v>#REF!</v>
      </c>
      <c r="H79" s="184" t="e">
        <f>#REF!</f>
        <v>#REF!</v>
      </c>
    </row>
    <row r="80" spans="1:8" x14ac:dyDescent="0.25">
      <c r="A80">
        <v>79</v>
      </c>
      <c r="B80" t="e">
        <f t="shared" si="3"/>
        <v>#REF!</v>
      </c>
      <c r="C80" t="e">
        <f t="shared" si="4"/>
        <v>#REF!</v>
      </c>
      <c r="D80" s="331" t="e">
        <f>#REF!</f>
        <v>#REF!</v>
      </c>
      <c r="E80" s="312" t="e">
        <f>#REF!</f>
        <v>#REF!</v>
      </c>
      <c r="F80" s="319" t="e">
        <f>#REF!</f>
        <v>#REF!</v>
      </c>
      <c r="G80" s="311" t="e">
        <f>#REF!</f>
        <v>#REF!</v>
      </c>
      <c r="H80" s="184" t="e">
        <f>#REF!</f>
        <v>#REF!</v>
      </c>
    </row>
    <row r="81" spans="1:8" x14ac:dyDescent="0.25">
      <c r="A81">
        <v>80</v>
      </c>
      <c r="B81" t="e">
        <f t="shared" si="3"/>
        <v>#REF!</v>
      </c>
      <c r="C81" t="e">
        <f t="shared" si="4"/>
        <v>#REF!</v>
      </c>
      <c r="D81" s="331" t="e">
        <f>#REF!</f>
        <v>#REF!</v>
      </c>
      <c r="E81" s="312" t="e">
        <f>#REF!</f>
        <v>#REF!</v>
      </c>
      <c r="F81" s="319" t="e">
        <f>#REF!</f>
        <v>#REF!</v>
      </c>
      <c r="G81" s="311" t="e">
        <f>#REF!</f>
        <v>#REF!</v>
      </c>
      <c r="H81" s="184" t="e">
        <f>#REF!</f>
        <v>#REF!</v>
      </c>
    </row>
    <row r="82" spans="1:8" x14ac:dyDescent="0.25">
      <c r="A82">
        <v>81</v>
      </c>
      <c r="B82" t="e">
        <f t="shared" si="3"/>
        <v>#REF!</v>
      </c>
      <c r="C82" t="e">
        <f t="shared" si="4"/>
        <v>#REF!</v>
      </c>
      <c r="D82" s="331" t="e">
        <f>#REF!</f>
        <v>#REF!</v>
      </c>
      <c r="E82" s="312" t="e">
        <f>#REF!</f>
        <v>#REF!</v>
      </c>
      <c r="F82" s="319" t="e">
        <f>#REF!</f>
        <v>#REF!</v>
      </c>
      <c r="G82" s="311" t="e">
        <f>#REF!</f>
        <v>#REF!</v>
      </c>
      <c r="H82" s="184" t="e">
        <f>#REF!</f>
        <v>#REF!</v>
      </c>
    </row>
    <row r="83" spans="1:8" x14ac:dyDescent="0.25">
      <c r="A83">
        <v>82</v>
      </c>
      <c r="B83" t="e">
        <f t="shared" si="3"/>
        <v>#REF!</v>
      </c>
      <c r="C83" t="e">
        <f t="shared" si="4"/>
        <v>#REF!</v>
      </c>
      <c r="D83" s="331" t="e">
        <f>#REF!</f>
        <v>#REF!</v>
      </c>
      <c r="E83" s="312" t="e">
        <f>#REF!</f>
        <v>#REF!</v>
      </c>
      <c r="F83" s="319" t="e">
        <f>#REF!</f>
        <v>#REF!</v>
      </c>
      <c r="G83" s="311" t="e">
        <f>#REF!</f>
        <v>#REF!</v>
      </c>
      <c r="H83" s="184" t="e">
        <f>#REF!</f>
        <v>#REF!</v>
      </c>
    </row>
    <row r="84" spans="1:8" x14ac:dyDescent="0.25">
      <c r="A84">
        <v>83</v>
      </c>
      <c r="B84" t="e">
        <f t="shared" si="3"/>
        <v>#REF!</v>
      </c>
      <c r="C84" t="e">
        <f t="shared" si="4"/>
        <v>#REF!</v>
      </c>
      <c r="D84" s="331" t="e">
        <f>#REF!</f>
        <v>#REF!</v>
      </c>
      <c r="E84" s="312" t="e">
        <f>#REF!</f>
        <v>#REF!</v>
      </c>
      <c r="F84" s="319" t="e">
        <f>#REF!</f>
        <v>#REF!</v>
      </c>
      <c r="G84" s="311" t="e">
        <f>#REF!</f>
        <v>#REF!</v>
      </c>
      <c r="H84" s="184" t="e">
        <f>#REF!</f>
        <v>#REF!</v>
      </c>
    </row>
    <row r="85" spans="1:8" x14ac:dyDescent="0.25">
      <c r="A85">
        <v>84</v>
      </c>
      <c r="B85" t="e">
        <f t="shared" si="3"/>
        <v>#REF!</v>
      </c>
      <c r="C85" t="e">
        <f t="shared" si="4"/>
        <v>#REF!</v>
      </c>
      <c r="D85" s="331" t="e">
        <f>#REF!</f>
        <v>#REF!</v>
      </c>
      <c r="E85" s="312" t="e">
        <f>#REF!</f>
        <v>#REF!</v>
      </c>
      <c r="F85" s="319" t="e">
        <f>#REF!</f>
        <v>#REF!</v>
      </c>
      <c r="G85" s="311" t="e">
        <f>#REF!</f>
        <v>#REF!</v>
      </c>
      <c r="H85" s="184" t="e">
        <f>#REF!</f>
        <v>#REF!</v>
      </c>
    </row>
    <row r="86" spans="1:8" x14ac:dyDescent="0.25">
      <c r="A86">
        <v>85</v>
      </c>
      <c r="B86" s="171" t="e">
        <f t="shared" si="3"/>
        <v>#REF!</v>
      </c>
      <c r="C86" s="171" t="e">
        <f t="shared" si="4"/>
        <v>#REF!</v>
      </c>
      <c r="D86" s="328" t="e">
        <f>#REF!</f>
        <v>#REF!</v>
      </c>
      <c r="E86" s="329" t="e">
        <f>#REF!</f>
        <v>#REF!</v>
      </c>
      <c r="F86" s="319" t="e">
        <f>#REF!</f>
        <v>#REF!</v>
      </c>
      <c r="G86" s="313" t="e">
        <f>#REF!</f>
        <v>#REF!</v>
      </c>
      <c r="H86" s="313" t="e">
        <f>#REF!</f>
        <v>#REF!</v>
      </c>
    </row>
    <row r="87" spans="1:8" x14ac:dyDescent="0.25">
      <c r="A87">
        <v>86</v>
      </c>
      <c r="B87" t="e">
        <f t="shared" ref="B87:B150" si="5">PCET2_02_ID &amp; A87</f>
        <v>#REF!</v>
      </c>
      <c r="C87" t="e">
        <f t="shared" si="4"/>
        <v>#REF!</v>
      </c>
      <c r="D87" s="331" t="e">
        <f>#REF!</f>
        <v>#REF!</v>
      </c>
      <c r="E87" s="312" t="e">
        <f>#REF!</f>
        <v>#REF!</v>
      </c>
      <c r="F87" s="319" t="e">
        <f>#REF!</f>
        <v>#REF!</v>
      </c>
      <c r="G87" s="311" t="e">
        <f>#REF!</f>
        <v>#REF!</v>
      </c>
      <c r="H87" s="184" t="e">
        <f>#REF!</f>
        <v>#REF!</v>
      </c>
    </row>
    <row r="88" spans="1:8" x14ac:dyDescent="0.25">
      <c r="A88">
        <v>87</v>
      </c>
      <c r="B88" t="e">
        <f t="shared" si="5"/>
        <v>#REF!</v>
      </c>
      <c r="C88" t="e">
        <f t="shared" si="4"/>
        <v>#REF!</v>
      </c>
      <c r="D88" s="331" t="e">
        <f>#REF!</f>
        <v>#REF!</v>
      </c>
      <c r="E88" s="312" t="e">
        <f>#REF!</f>
        <v>#REF!</v>
      </c>
      <c r="F88" s="319" t="e">
        <f>#REF!</f>
        <v>#REF!</v>
      </c>
      <c r="G88" s="311" t="e">
        <f>#REF!</f>
        <v>#REF!</v>
      </c>
      <c r="H88" s="184" t="e">
        <f>#REF!</f>
        <v>#REF!</v>
      </c>
    </row>
    <row r="89" spans="1:8" x14ac:dyDescent="0.25">
      <c r="A89">
        <v>88</v>
      </c>
      <c r="B89" t="e">
        <f t="shared" si="5"/>
        <v>#REF!</v>
      </c>
      <c r="C89" t="e">
        <f t="shared" si="4"/>
        <v>#REF!</v>
      </c>
      <c r="D89" s="331" t="e">
        <f>#REF!</f>
        <v>#REF!</v>
      </c>
      <c r="E89" s="312" t="e">
        <f>#REF!</f>
        <v>#REF!</v>
      </c>
      <c r="F89" s="319" t="e">
        <f>#REF!</f>
        <v>#REF!</v>
      </c>
      <c r="G89" s="311" t="e">
        <f>#REF!</f>
        <v>#REF!</v>
      </c>
      <c r="H89" s="184" t="e">
        <f>#REF!</f>
        <v>#REF!</v>
      </c>
    </row>
    <row r="90" spans="1:8" x14ac:dyDescent="0.25">
      <c r="A90">
        <v>89</v>
      </c>
      <c r="B90" t="e">
        <f t="shared" si="5"/>
        <v>#REF!</v>
      </c>
      <c r="C90" t="e">
        <f t="shared" si="4"/>
        <v>#REF!</v>
      </c>
      <c r="D90" s="331" t="e">
        <f>#REF!</f>
        <v>#REF!</v>
      </c>
      <c r="E90" s="312" t="e">
        <f>#REF!</f>
        <v>#REF!</v>
      </c>
      <c r="F90" s="319" t="e">
        <f>#REF!</f>
        <v>#REF!</v>
      </c>
      <c r="G90" s="311" t="e">
        <f>#REF!</f>
        <v>#REF!</v>
      </c>
      <c r="H90" s="184" t="e">
        <f>#REF!</f>
        <v>#REF!</v>
      </c>
    </row>
    <row r="91" spans="1:8" x14ac:dyDescent="0.25">
      <c r="A91">
        <v>90</v>
      </c>
      <c r="B91" t="e">
        <f t="shared" si="5"/>
        <v>#REF!</v>
      </c>
      <c r="C91" t="e">
        <f t="shared" si="4"/>
        <v>#REF!</v>
      </c>
      <c r="D91" s="331" t="e">
        <f>#REF!</f>
        <v>#REF!</v>
      </c>
      <c r="E91" s="312" t="e">
        <f>#REF!</f>
        <v>#REF!</v>
      </c>
      <c r="F91" s="319" t="e">
        <f>#REF!</f>
        <v>#REF!</v>
      </c>
      <c r="G91" s="311" t="e">
        <f>#REF!</f>
        <v>#REF!</v>
      </c>
      <c r="H91" s="184" t="e">
        <f>#REF!</f>
        <v>#REF!</v>
      </c>
    </row>
    <row r="92" spans="1:8" x14ac:dyDescent="0.25">
      <c r="A92">
        <v>91</v>
      </c>
      <c r="B92" t="e">
        <f t="shared" si="5"/>
        <v>#REF!</v>
      </c>
      <c r="C92" t="e">
        <f t="shared" si="4"/>
        <v>#REF!</v>
      </c>
      <c r="D92" s="331" t="e">
        <f>#REF!</f>
        <v>#REF!</v>
      </c>
      <c r="E92" s="312" t="e">
        <f>#REF!</f>
        <v>#REF!</v>
      </c>
      <c r="F92" s="319" t="e">
        <f>#REF!</f>
        <v>#REF!</v>
      </c>
      <c r="G92" s="311" t="e">
        <f>#REF!</f>
        <v>#REF!</v>
      </c>
      <c r="H92" s="184" t="e">
        <f>#REF!</f>
        <v>#REF!</v>
      </c>
    </row>
    <row r="93" spans="1:8" x14ac:dyDescent="0.25">
      <c r="A93">
        <v>92</v>
      </c>
      <c r="B93" t="e">
        <f t="shared" si="5"/>
        <v>#REF!</v>
      </c>
      <c r="C93" t="e">
        <f t="shared" si="4"/>
        <v>#REF!</v>
      </c>
      <c r="D93" s="331" t="e">
        <f>#REF!</f>
        <v>#REF!</v>
      </c>
      <c r="E93" s="312" t="e">
        <f>#REF!</f>
        <v>#REF!</v>
      </c>
      <c r="F93" s="319" t="e">
        <f>#REF!</f>
        <v>#REF!</v>
      </c>
      <c r="G93" s="311" t="e">
        <f>#REF!</f>
        <v>#REF!</v>
      </c>
      <c r="H93" s="184" t="e">
        <f>#REF!</f>
        <v>#REF!</v>
      </c>
    </row>
    <row r="94" spans="1:8" x14ac:dyDescent="0.25">
      <c r="A94">
        <v>93</v>
      </c>
      <c r="B94" t="e">
        <f t="shared" si="5"/>
        <v>#REF!</v>
      </c>
      <c r="C94" t="e">
        <f t="shared" si="4"/>
        <v>#REF!</v>
      </c>
      <c r="D94" s="331" t="e">
        <f>#REF!</f>
        <v>#REF!</v>
      </c>
      <c r="E94" s="312" t="e">
        <f>#REF!</f>
        <v>#REF!</v>
      </c>
      <c r="F94" s="319" t="e">
        <f>#REF!</f>
        <v>#REF!</v>
      </c>
      <c r="G94" s="311" t="e">
        <f>#REF!</f>
        <v>#REF!</v>
      </c>
      <c r="H94" s="184" t="e">
        <f>#REF!</f>
        <v>#REF!</v>
      </c>
    </row>
    <row r="95" spans="1:8" x14ac:dyDescent="0.25">
      <c r="A95">
        <v>94</v>
      </c>
      <c r="B95" t="e">
        <f t="shared" si="5"/>
        <v>#REF!</v>
      </c>
      <c r="C95" t="e">
        <f t="shared" si="4"/>
        <v>#REF!</v>
      </c>
      <c r="D95" s="331" t="e">
        <f>#REF!</f>
        <v>#REF!</v>
      </c>
      <c r="E95" s="312" t="e">
        <f>#REF!</f>
        <v>#REF!</v>
      </c>
      <c r="F95" s="319" t="e">
        <f>#REF!</f>
        <v>#REF!</v>
      </c>
      <c r="G95" s="311" t="e">
        <f>#REF!</f>
        <v>#REF!</v>
      </c>
      <c r="H95" s="184" t="e">
        <f>#REF!</f>
        <v>#REF!</v>
      </c>
    </row>
    <row r="96" spans="1:8" x14ac:dyDescent="0.25">
      <c r="A96">
        <v>95</v>
      </c>
      <c r="B96" t="e">
        <f t="shared" si="5"/>
        <v>#REF!</v>
      </c>
      <c r="C96" t="e">
        <f t="shared" si="4"/>
        <v>#REF!</v>
      </c>
      <c r="D96" s="331" t="e">
        <f>#REF!</f>
        <v>#REF!</v>
      </c>
      <c r="E96" s="312" t="e">
        <f>#REF!</f>
        <v>#REF!</v>
      </c>
      <c r="F96" s="319" t="e">
        <f>#REF!</f>
        <v>#REF!</v>
      </c>
      <c r="G96" s="311" t="e">
        <f>#REF!</f>
        <v>#REF!</v>
      </c>
      <c r="H96" s="184" t="e">
        <f>#REF!</f>
        <v>#REF!</v>
      </c>
    </row>
    <row r="97" spans="1:8" x14ac:dyDescent="0.25">
      <c r="A97">
        <v>96</v>
      </c>
      <c r="B97" t="e">
        <f t="shared" si="5"/>
        <v>#REF!</v>
      </c>
      <c r="C97" t="e">
        <f t="shared" si="4"/>
        <v>#REF!</v>
      </c>
      <c r="D97" s="331" t="e">
        <f>#REF!</f>
        <v>#REF!</v>
      </c>
      <c r="E97" s="312" t="e">
        <f>#REF!</f>
        <v>#REF!</v>
      </c>
      <c r="F97" s="319" t="e">
        <f>#REF!</f>
        <v>#REF!</v>
      </c>
      <c r="G97" s="311" t="e">
        <f>#REF!</f>
        <v>#REF!</v>
      </c>
      <c r="H97" s="184" t="e">
        <f>#REF!</f>
        <v>#REF!</v>
      </c>
    </row>
    <row r="98" spans="1:8" x14ac:dyDescent="0.25">
      <c r="A98">
        <v>97</v>
      </c>
      <c r="B98" s="171" t="e">
        <f t="shared" si="5"/>
        <v>#REF!</v>
      </c>
      <c r="C98" s="171" t="e">
        <f t="shared" si="4"/>
        <v>#REF!</v>
      </c>
      <c r="D98" s="328" t="e">
        <f>#REF!</f>
        <v>#REF!</v>
      </c>
      <c r="E98" s="329" t="e">
        <f>#REF!</f>
        <v>#REF!</v>
      </c>
      <c r="F98" s="319" t="e">
        <f>#REF!</f>
        <v>#REF!</v>
      </c>
      <c r="G98" s="313" t="e">
        <f>#REF!</f>
        <v>#REF!</v>
      </c>
      <c r="H98" s="313" t="e">
        <f>#REF!</f>
        <v>#REF!</v>
      </c>
    </row>
    <row r="99" spans="1:8" x14ac:dyDescent="0.25">
      <c r="A99">
        <v>98</v>
      </c>
      <c r="B99" t="e">
        <f t="shared" si="5"/>
        <v>#REF!</v>
      </c>
      <c r="C99" t="e">
        <f t="shared" si="4"/>
        <v>#REF!</v>
      </c>
      <c r="D99" s="331" t="e">
        <f>#REF!</f>
        <v>#REF!</v>
      </c>
      <c r="E99" s="312" t="e">
        <f>#REF!</f>
        <v>#REF!</v>
      </c>
      <c r="F99" s="319" t="e">
        <f>#REF!</f>
        <v>#REF!</v>
      </c>
      <c r="G99" s="311" t="e">
        <f>#REF!</f>
        <v>#REF!</v>
      </c>
      <c r="H99" s="184" t="e">
        <f>#REF!</f>
        <v>#REF!</v>
      </c>
    </row>
    <row r="100" spans="1:8" x14ac:dyDescent="0.25">
      <c r="A100">
        <v>99</v>
      </c>
      <c r="B100" t="e">
        <f t="shared" si="5"/>
        <v>#REF!</v>
      </c>
      <c r="C100" t="e">
        <f t="shared" si="4"/>
        <v>#REF!</v>
      </c>
      <c r="D100" s="331" t="e">
        <f>#REF!</f>
        <v>#REF!</v>
      </c>
      <c r="E100" s="312" t="e">
        <f>#REF!</f>
        <v>#REF!</v>
      </c>
      <c r="F100" s="319" t="e">
        <f>#REF!</f>
        <v>#REF!</v>
      </c>
      <c r="G100" s="311" t="e">
        <f>#REF!</f>
        <v>#REF!</v>
      </c>
      <c r="H100" s="184" t="e">
        <f>#REF!</f>
        <v>#REF!</v>
      </c>
    </row>
    <row r="101" spans="1:8" x14ac:dyDescent="0.25">
      <c r="A101">
        <v>100</v>
      </c>
      <c r="B101" t="e">
        <f t="shared" si="5"/>
        <v>#REF!</v>
      </c>
      <c r="C101" t="e">
        <f t="shared" si="4"/>
        <v>#REF!</v>
      </c>
      <c r="D101" s="331" t="e">
        <f>#REF!</f>
        <v>#REF!</v>
      </c>
      <c r="E101" s="312" t="e">
        <f>#REF!</f>
        <v>#REF!</v>
      </c>
      <c r="F101" s="319" t="e">
        <f>#REF!</f>
        <v>#REF!</v>
      </c>
      <c r="G101" s="311" t="e">
        <f>#REF!</f>
        <v>#REF!</v>
      </c>
      <c r="H101" s="184" t="e">
        <f>#REF!</f>
        <v>#REF!</v>
      </c>
    </row>
    <row r="102" spans="1:8" x14ac:dyDescent="0.25">
      <c r="A102">
        <v>101</v>
      </c>
      <c r="B102" t="e">
        <f t="shared" si="5"/>
        <v>#REF!</v>
      </c>
      <c r="C102" t="e">
        <f t="shared" si="4"/>
        <v>#REF!</v>
      </c>
      <c r="D102" s="331" t="e">
        <f>#REF!</f>
        <v>#REF!</v>
      </c>
      <c r="E102" s="312" t="e">
        <f>#REF!</f>
        <v>#REF!</v>
      </c>
      <c r="F102" s="319" t="e">
        <f>#REF!</f>
        <v>#REF!</v>
      </c>
      <c r="G102" s="311" t="e">
        <f>#REF!</f>
        <v>#REF!</v>
      </c>
      <c r="H102" s="184" t="e">
        <f>#REF!</f>
        <v>#REF!</v>
      </c>
    </row>
    <row r="103" spans="1:8" x14ac:dyDescent="0.25">
      <c r="A103">
        <v>102</v>
      </c>
      <c r="B103" t="e">
        <f t="shared" si="5"/>
        <v>#REF!</v>
      </c>
      <c r="C103" t="e">
        <f t="shared" si="4"/>
        <v>#REF!</v>
      </c>
      <c r="D103" s="331" t="e">
        <f>#REF!</f>
        <v>#REF!</v>
      </c>
      <c r="E103" s="312" t="e">
        <f>#REF!</f>
        <v>#REF!</v>
      </c>
      <c r="F103" s="319" t="e">
        <f>#REF!</f>
        <v>#REF!</v>
      </c>
      <c r="G103" s="311" t="e">
        <f>#REF!</f>
        <v>#REF!</v>
      </c>
      <c r="H103" s="184" t="e">
        <f>#REF!</f>
        <v>#REF!</v>
      </c>
    </row>
    <row r="104" spans="1:8" x14ac:dyDescent="0.25">
      <c r="A104">
        <v>103</v>
      </c>
      <c r="B104" t="e">
        <f t="shared" si="5"/>
        <v>#REF!</v>
      </c>
      <c r="C104" t="e">
        <f t="shared" si="4"/>
        <v>#REF!</v>
      </c>
      <c r="D104" s="331" t="e">
        <f>#REF!</f>
        <v>#REF!</v>
      </c>
      <c r="E104" s="312" t="e">
        <f>#REF!</f>
        <v>#REF!</v>
      </c>
      <c r="F104" s="319" t="e">
        <f>#REF!</f>
        <v>#REF!</v>
      </c>
      <c r="G104" s="311" t="e">
        <f>#REF!</f>
        <v>#REF!</v>
      </c>
      <c r="H104" s="184" t="e">
        <f>#REF!</f>
        <v>#REF!</v>
      </c>
    </row>
    <row r="105" spans="1:8" x14ac:dyDescent="0.25">
      <c r="A105">
        <v>104</v>
      </c>
      <c r="B105" t="e">
        <f t="shared" si="5"/>
        <v>#REF!</v>
      </c>
      <c r="C105" t="e">
        <f t="shared" si="4"/>
        <v>#REF!</v>
      </c>
      <c r="D105" s="331" t="e">
        <f>#REF!</f>
        <v>#REF!</v>
      </c>
      <c r="E105" s="312" t="e">
        <f>#REF!</f>
        <v>#REF!</v>
      </c>
      <c r="F105" s="319" t="e">
        <f>#REF!</f>
        <v>#REF!</v>
      </c>
      <c r="G105" s="311" t="e">
        <f>#REF!</f>
        <v>#REF!</v>
      </c>
      <c r="H105" s="184" t="e">
        <f>#REF!</f>
        <v>#REF!</v>
      </c>
    </row>
    <row r="106" spans="1:8" x14ac:dyDescent="0.25">
      <c r="A106">
        <v>105</v>
      </c>
      <c r="B106" t="e">
        <f t="shared" si="5"/>
        <v>#REF!</v>
      </c>
      <c r="C106" t="e">
        <f t="shared" si="4"/>
        <v>#REF!</v>
      </c>
      <c r="D106" s="331" t="e">
        <f>#REF!</f>
        <v>#REF!</v>
      </c>
      <c r="E106" s="312" t="e">
        <f>#REF!</f>
        <v>#REF!</v>
      </c>
      <c r="F106" s="319" t="e">
        <f>#REF!</f>
        <v>#REF!</v>
      </c>
      <c r="G106" s="311" t="e">
        <f>#REF!</f>
        <v>#REF!</v>
      </c>
      <c r="H106" s="184" t="e">
        <f>#REF!</f>
        <v>#REF!</v>
      </c>
    </row>
    <row r="107" spans="1:8" x14ac:dyDescent="0.25">
      <c r="A107">
        <v>106</v>
      </c>
      <c r="B107" t="e">
        <f t="shared" si="5"/>
        <v>#REF!</v>
      </c>
      <c r="C107" t="e">
        <f t="shared" si="4"/>
        <v>#REF!</v>
      </c>
      <c r="D107" s="331" t="e">
        <f>#REF!</f>
        <v>#REF!</v>
      </c>
      <c r="E107" s="312" t="e">
        <f>#REF!</f>
        <v>#REF!</v>
      </c>
      <c r="F107" s="319" t="e">
        <f>#REF!</f>
        <v>#REF!</v>
      </c>
      <c r="G107" s="311" t="e">
        <f>#REF!</f>
        <v>#REF!</v>
      </c>
      <c r="H107" s="184" t="e">
        <f>#REF!</f>
        <v>#REF!</v>
      </c>
    </row>
    <row r="108" spans="1:8" x14ac:dyDescent="0.25">
      <c r="A108">
        <v>107</v>
      </c>
      <c r="B108" t="e">
        <f t="shared" si="5"/>
        <v>#REF!</v>
      </c>
      <c r="C108" t="e">
        <f t="shared" si="4"/>
        <v>#REF!</v>
      </c>
      <c r="D108" s="331" t="e">
        <f>#REF!</f>
        <v>#REF!</v>
      </c>
      <c r="E108" s="312" t="e">
        <f>#REF!</f>
        <v>#REF!</v>
      </c>
      <c r="F108" s="319" t="e">
        <f>#REF!</f>
        <v>#REF!</v>
      </c>
      <c r="G108" s="311" t="e">
        <f>#REF!</f>
        <v>#REF!</v>
      </c>
      <c r="H108" s="184" t="e">
        <f>#REF!</f>
        <v>#REF!</v>
      </c>
    </row>
    <row r="109" spans="1:8" x14ac:dyDescent="0.25">
      <c r="A109">
        <v>108</v>
      </c>
      <c r="B109" t="e">
        <f t="shared" si="5"/>
        <v>#REF!</v>
      </c>
      <c r="C109" t="e">
        <f t="shared" si="4"/>
        <v>#REF!</v>
      </c>
      <c r="D109" s="331" t="e">
        <f>#REF!</f>
        <v>#REF!</v>
      </c>
      <c r="E109" s="312" t="e">
        <f>#REF!</f>
        <v>#REF!</v>
      </c>
      <c r="F109" s="319" t="e">
        <f>#REF!</f>
        <v>#REF!</v>
      </c>
      <c r="G109" s="311" t="e">
        <f>#REF!</f>
        <v>#REF!</v>
      </c>
      <c r="H109" s="184" t="e">
        <f>#REF!</f>
        <v>#REF!</v>
      </c>
    </row>
    <row r="110" spans="1:8" x14ac:dyDescent="0.25">
      <c r="A110">
        <v>109</v>
      </c>
      <c r="B110" s="171" t="e">
        <f t="shared" si="5"/>
        <v>#REF!</v>
      </c>
      <c r="C110" s="171" t="e">
        <f t="shared" si="4"/>
        <v>#REF!</v>
      </c>
      <c r="D110" s="328" t="e">
        <f>#REF!</f>
        <v>#REF!</v>
      </c>
      <c r="E110" s="329" t="e">
        <f>#REF!</f>
        <v>#REF!</v>
      </c>
      <c r="F110" s="319" t="e">
        <f>#REF!</f>
        <v>#REF!</v>
      </c>
      <c r="G110" s="313" t="e">
        <f>#REF!</f>
        <v>#REF!</v>
      </c>
      <c r="H110" s="313" t="e">
        <f>#REF!</f>
        <v>#REF!</v>
      </c>
    </row>
    <row r="111" spans="1:8" x14ac:dyDescent="0.25">
      <c r="A111">
        <v>110</v>
      </c>
      <c r="B111" t="e">
        <f t="shared" si="5"/>
        <v>#REF!</v>
      </c>
      <c r="C111" t="e">
        <f t="shared" si="4"/>
        <v>#REF!</v>
      </c>
      <c r="D111" s="331" t="e">
        <f>#REF!</f>
        <v>#REF!</v>
      </c>
      <c r="E111" s="312" t="e">
        <f>#REF!</f>
        <v>#REF!</v>
      </c>
      <c r="F111" s="319" t="e">
        <f>#REF!</f>
        <v>#REF!</v>
      </c>
      <c r="G111" s="311" t="e">
        <f>#REF!</f>
        <v>#REF!</v>
      </c>
      <c r="H111" s="184" t="e">
        <f>#REF!</f>
        <v>#REF!</v>
      </c>
    </row>
    <row r="112" spans="1:8" x14ac:dyDescent="0.25">
      <c r="A112">
        <v>111</v>
      </c>
      <c r="B112" t="e">
        <f t="shared" si="5"/>
        <v>#REF!</v>
      </c>
      <c r="C112" t="e">
        <f t="shared" si="4"/>
        <v>#REF!</v>
      </c>
      <c r="D112" s="331" t="e">
        <f>#REF!</f>
        <v>#REF!</v>
      </c>
      <c r="E112" s="312" t="e">
        <f>#REF!</f>
        <v>#REF!</v>
      </c>
      <c r="F112" s="319" t="e">
        <f>#REF!</f>
        <v>#REF!</v>
      </c>
      <c r="G112" s="311" t="e">
        <f>#REF!</f>
        <v>#REF!</v>
      </c>
      <c r="H112" s="184" t="e">
        <f>#REF!</f>
        <v>#REF!</v>
      </c>
    </row>
    <row r="113" spans="1:8" x14ac:dyDescent="0.25">
      <c r="A113">
        <v>112</v>
      </c>
      <c r="B113" t="e">
        <f t="shared" si="5"/>
        <v>#REF!</v>
      </c>
      <c r="C113" t="e">
        <f t="shared" si="4"/>
        <v>#REF!</v>
      </c>
      <c r="D113" s="331" t="e">
        <f>#REF!</f>
        <v>#REF!</v>
      </c>
      <c r="E113" s="312" t="e">
        <f>#REF!</f>
        <v>#REF!</v>
      </c>
      <c r="F113" s="319" t="e">
        <f>#REF!</f>
        <v>#REF!</v>
      </c>
      <c r="G113" s="311" t="e">
        <f>#REF!</f>
        <v>#REF!</v>
      </c>
      <c r="H113" s="184" t="e">
        <f>#REF!</f>
        <v>#REF!</v>
      </c>
    </row>
    <row r="114" spans="1:8" x14ac:dyDescent="0.25">
      <c r="A114">
        <v>113</v>
      </c>
      <c r="B114" t="e">
        <f t="shared" si="5"/>
        <v>#REF!</v>
      </c>
      <c r="C114" t="e">
        <f t="shared" si="4"/>
        <v>#REF!</v>
      </c>
      <c r="D114" s="331" t="e">
        <f>#REF!</f>
        <v>#REF!</v>
      </c>
      <c r="E114" s="312" t="e">
        <f>#REF!</f>
        <v>#REF!</v>
      </c>
      <c r="F114" s="319" t="e">
        <f>#REF!</f>
        <v>#REF!</v>
      </c>
      <c r="G114" s="311" t="e">
        <f>#REF!</f>
        <v>#REF!</v>
      </c>
      <c r="H114" s="184" t="e">
        <f>#REF!</f>
        <v>#REF!</v>
      </c>
    </row>
    <row r="115" spans="1:8" x14ac:dyDescent="0.25">
      <c r="A115">
        <v>114</v>
      </c>
      <c r="B115" t="e">
        <f t="shared" si="5"/>
        <v>#REF!</v>
      </c>
      <c r="C115" t="e">
        <f t="shared" si="4"/>
        <v>#REF!</v>
      </c>
      <c r="D115" s="331" t="e">
        <f>#REF!</f>
        <v>#REF!</v>
      </c>
      <c r="E115" s="312" t="e">
        <f>#REF!</f>
        <v>#REF!</v>
      </c>
      <c r="F115" s="319" t="e">
        <f>#REF!</f>
        <v>#REF!</v>
      </c>
      <c r="G115" s="311" t="e">
        <f>#REF!</f>
        <v>#REF!</v>
      </c>
      <c r="H115" s="184" t="e">
        <f>#REF!</f>
        <v>#REF!</v>
      </c>
    </row>
    <row r="116" spans="1:8" x14ac:dyDescent="0.25">
      <c r="A116">
        <v>115</v>
      </c>
      <c r="B116" t="e">
        <f t="shared" si="5"/>
        <v>#REF!</v>
      </c>
      <c r="C116" t="e">
        <f t="shared" si="4"/>
        <v>#REF!</v>
      </c>
      <c r="D116" s="331" t="e">
        <f>#REF!</f>
        <v>#REF!</v>
      </c>
      <c r="E116" s="312" t="e">
        <f>#REF!</f>
        <v>#REF!</v>
      </c>
      <c r="F116" s="319" t="e">
        <f>#REF!</f>
        <v>#REF!</v>
      </c>
      <c r="G116" s="311" t="e">
        <f>#REF!</f>
        <v>#REF!</v>
      </c>
      <c r="H116" s="184" t="e">
        <f>#REF!</f>
        <v>#REF!</v>
      </c>
    </row>
    <row r="117" spans="1:8" x14ac:dyDescent="0.25">
      <c r="A117">
        <v>116</v>
      </c>
      <c r="B117" t="e">
        <f t="shared" si="5"/>
        <v>#REF!</v>
      </c>
      <c r="C117" t="e">
        <f t="shared" si="4"/>
        <v>#REF!</v>
      </c>
      <c r="D117" s="331" t="e">
        <f>#REF!</f>
        <v>#REF!</v>
      </c>
      <c r="E117" s="312" t="e">
        <f>#REF!</f>
        <v>#REF!</v>
      </c>
      <c r="F117" s="319" t="e">
        <f>#REF!</f>
        <v>#REF!</v>
      </c>
      <c r="G117" s="311" t="e">
        <f>#REF!</f>
        <v>#REF!</v>
      </c>
      <c r="H117" s="184" t="e">
        <f>#REF!</f>
        <v>#REF!</v>
      </c>
    </row>
    <row r="118" spans="1:8" x14ac:dyDescent="0.25">
      <c r="A118">
        <v>117</v>
      </c>
      <c r="B118" t="e">
        <f t="shared" si="5"/>
        <v>#REF!</v>
      </c>
      <c r="C118" t="e">
        <f t="shared" si="4"/>
        <v>#REF!</v>
      </c>
      <c r="D118" s="331" t="e">
        <f>#REF!</f>
        <v>#REF!</v>
      </c>
      <c r="E118" s="312" t="e">
        <f>#REF!</f>
        <v>#REF!</v>
      </c>
      <c r="F118" s="319" t="e">
        <f>#REF!</f>
        <v>#REF!</v>
      </c>
      <c r="G118" s="311" t="e">
        <f>#REF!</f>
        <v>#REF!</v>
      </c>
      <c r="H118" s="184" t="e">
        <f>#REF!</f>
        <v>#REF!</v>
      </c>
    </row>
    <row r="119" spans="1:8" x14ac:dyDescent="0.25">
      <c r="A119">
        <v>118</v>
      </c>
      <c r="B119" t="e">
        <f t="shared" si="5"/>
        <v>#REF!</v>
      </c>
      <c r="C119" t="e">
        <f t="shared" si="4"/>
        <v>#REF!</v>
      </c>
      <c r="D119" s="331" t="e">
        <f>#REF!</f>
        <v>#REF!</v>
      </c>
      <c r="E119" s="312" t="e">
        <f>#REF!</f>
        <v>#REF!</v>
      </c>
      <c r="F119" s="319" t="e">
        <f>#REF!</f>
        <v>#REF!</v>
      </c>
      <c r="G119" s="311" t="e">
        <f>#REF!</f>
        <v>#REF!</v>
      </c>
      <c r="H119" s="184" t="e">
        <f>#REF!</f>
        <v>#REF!</v>
      </c>
    </row>
    <row r="120" spans="1:8" x14ac:dyDescent="0.25">
      <c r="A120">
        <v>119</v>
      </c>
      <c r="B120" t="e">
        <f t="shared" si="5"/>
        <v>#REF!</v>
      </c>
      <c r="C120" t="e">
        <f t="shared" si="4"/>
        <v>#REF!</v>
      </c>
      <c r="D120" s="331" t="e">
        <f>#REF!</f>
        <v>#REF!</v>
      </c>
      <c r="E120" s="312" t="e">
        <f>#REF!</f>
        <v>#REF!</v>
      </c>
      <c r="F120" s="319" t="e">
        <f>#REF!</f>
        <v>#REF!</v>
      </c>
      <c r="G120" s="311" t="e">
        <f>#REF!</f>
        <v>#REF!</v>
      </c>
      <c r="H120" s="184" t="e">
        <f>#REF!</f>
        <v>#REF!</v>
      </c>
    </row>
    <row r="121" spans="1:8" x14ac:dyDescent="0.25">
      <c r="A121">
        <v>120</v>
      </c>
      <c r="B121" t="e">
        <f t="shared" si="5"/>
        <v>#REF!</v>
      </c>
      <c r="C121" t="e">
        <f t="shared" si="4"/>
        <v>#REF!</v>
      </c>
      <c r="D121" s="331" t="e">
        <f>#REF!</f>
        <v>#REF!</v>
      </c>
      <c r="E121" s="312" t="e">
        <f>#REF!</f>
        <v>#REF!</v>
      </c>
      <c r="F121" s="319" t="e">
        <f>#REF!</f>
        <v>#REF!</v>
      </c>
      <c r="G121" s="311" t="e">
        <f>#REF!</f>
        <v>#REF!</v>
      </c>
      <c r="H121" s="184" t="e">
        <f>#REF!</f>
        <v>#REF!</v>
      </c>
    </row>
    <row r="122" spans="1:8" x14ac:dyDescent="0.25">
      <c r="A122">
        <v>121</v>
      </c>
      <c r="B122" s="171" t="e">
        <f t="shared" si="5"/>
        <v>#REF!</v>
      </c>
      <c r="C122" s="171" t="e">
        <f t="shared" si="4"/>
        <v>#REF!</v>
      </c>
      <c r="D122" s="328" t="e">
        <f>#REF!</f>
        <v>#REF!</v>
      </c>
      <c r="E122" s="329" t="e">
        <f>#REF!</f>
        <v>#REF!</v>
      </c>
      <c r="F122" s="319" t="e">
        <f>#REF!</f>
        <v>#REF!</v>
      </c>
      <c r="G122" s="313" t="e">
        <f>#REF!</f>
        <v>#REF!</v>
      </c>
      <c r="H122" s="313" t="e">
        <f>#REF!</f>
        <v>#REF!</v>
      </c>
    </row>
    <row r="123" spans="1:8" x14ac:dyDescent="0.25">
      <c r="A123">
        <v>122</v>
      </c>
      <c r="B123" t="e">
        <f t="shared" si="5"/>
        <v>#REF!</v>
      </c>
      <c r="C123" t="e">
        <f t="shared" si="4"/>
        <v>#REF!</v>
      </c>
      <c r="D123" s="331" t="e">
        <f>#REF!</f>
        <v>#REF!</v>
      </c>
      <c r="E123" s="312" t="e">
        <f>#REF!</f>
        <v>#REF!</v>
      </c>
      <c r="F123" s="319" t="e">
        <f>#REF!</f>
        <v>#REF!</v>
      </c>
      <c r="G123" s="311" t="e">
        <f>#REF!</f>
        <v>#REF!</v>
      </c>
      <c r="H123" s="184" t="e">
        <f>#REF!</f>
        <v>#REF!</v>
      </c>
    </row>
    <row r="124" spans="1:8" x14ac:dyDescent="0.25">
      <c r="A124">
        <v>123</v>
      </c>
      <c r="B124" t="e">
        <f t="shared" si="5"/>
        <v>#REF!</v>
      </c>
      <c r="C124" t="e">
        <f t="shared" si="4"/>
        <v>#REF!</v>
      </c>
      <c r="D124" s="331" t="e">
        <f>#REF!</f>
        <v>#REF!</v>
      </c>
      <c r="E124" s="312" t="e">
        <f>#REF!</f>
        <v>#REF!</v>
      </c>
      <c r="F124" s="319" t="e">
        <f>#REF!</f>
        <v>#REF!</v>
      </c>
      <c r="G124" s="311" t="e">
        <f>#REF!</f>
        <v>#REF!</v>
      </c>
      <c r="H124" s="184" t="e">
        <f>#REF!</f>
        <v>#REF!</v>
      </c>
    </row>
    <row r="125" spans="1:8" x14ac:dyDescent="0.25">
      <c r="A125">
        <v>124</v>
      </c>
      <c r="B125" t="e">
        <f t="shared" si="5"/>
        <v>#REF!</v>
      </c>
      <c r="C125" t="e">
        <f t="shared" si="4"/>
        <v>#REF!</v>
      </c>
      <c r="D125" s="331" t="e">
        <f>#REF!</f>
        <v>#REF!</v>
      </c>
      <c r="E125" s="312" t="e">
        <f>#REF!</f>
        <v>#REF!</v>
      </c>
      <c r="F125" s="319" t="e">
        <f>#REF!</f>
        <v>#REF!</v>
      </c>
      <c r="G125" s="311" t="e">
        <f>#REF!</f>
        <v>#REF!</v>
      </c>
      <c r="H125" s="184" t="e">
        <f>#REF!</f>
        <v>#REF!</v>
      </c>
    </row>
    <row r="126" spans="1:8" x14ac:dyDescent="0.25">
      <c r="A126">
        <v>125</v>
      </c>
      <c r="B126" t="e">
        <f t="shared" si="5"/>
        <v>#REF!</v>
      </c>
      <c r="C126" t="e">
        <f t="shared" si="4"/>
        <v>#REF!</v>
      </c>
      <c r="D126" s="331" t="e">
        <f>#REF!</f>
        <v>#REF!</v>
      </c>
      <c r="E126" s="312" t="e">
        <f>#REF!</f>
        <v>#REF!</v>
      </c>
      <c r="F126" s="319" t="e">
        <f>#REF!</f>
        <v>#REF!</v>
      </c>
      <c r="G126" s="311" t="e">
        <f>#REF!</f>
        <v>#REF!</v>
      </c>
      <c r="H126" s="184" t="e">
        <f>#REF!</f>
        <v>#REF!</v>
      </c>
    </row>
    <row r="127" spans="1:8" x14ac:dyDescent="0.25">
      <c r="A127">
        <v>126</v>
      </c>
      <c r="B127" t="e">
        <f t="shared" si="5"/>
        <v>#REF!</v>
      </c>
      <c r="C127" t="e">
        <f t="shared" si="4"/>
        <v>#REF!</v>
      </c>
      <c r="D127" s="331" t="e">
        <f>#REF!</f>
        <v>#REF!</v>
      </c>
      <c r="E127" s="312" t="e">
        <f>#REF!</f>
        <v>#REF!</v>
      </c>
      <c r="F127" s="319" t="e">
        <f>#REF!</f>
        <v>#REF!</v>
      </c>
      <c r="G127" s="311" t="e">
        <f>#REF!</f>
        <v>#REF!</v>
      </c>
      <c r="H127" s="184" t="e">
        <f>#REF!</f>
        <v>#REF!</v>
      </c>
    </row>
    <row r="128" spans="1:8" x14ac:dyDescent="0.25">
      <c r="A128">
        <v>127</v>
      </c>
      <c r="B128" t="e">
        <f t="shared" si="5"/>
        <v>#REF!</v>
      </c>
      <c r="C128" t="e">
        <f t="shared" si="4"/>
        <v>#REF!</v>
      </c>
      <c r="D128" s="331" t="e">
        <f>#REF!</f>
        <v>#REF!</v>
      </c>
      <c r="E128" s="312" t="e">
        <f>#REF!</f>
        <v>#REF!</v>
      </c>
      <c r="F128" s="319" t="e">
        <f>#REF!</f>
        <v>#REF!</v>
      </c>
      <c r="G128" s="311" t="e">
        <f>#REF!</f>
        <v>#REF!</v>
      </c>
      <c r="H128" s="184" t="e">
        <f>#REF!</f>
        <v>#REF!</v>
      </c>
    </row>
    <row r="129" spans="1:8" x14ac:dyDescent="0.25">
      <c r="A129">
        <v>128</v>
      </c>
      <c r="B129" t="e">
        <f t="shared" si="5"/>
        <v>#REF!</v>
      </c>
      <c r="C129" t="e">
        <f t="shared" si="4"/>
        <v>#REF!</v>
      </c>
      <c r="D129" s="331" t="e">
        <f>#REF!</f>
        <v>#REF!</v>
      </c>
      <c r="E129" s="312" t="e">
        <f>#REF!</f>
        <v>#REF!</v>
      </c>
      <c r="F129" s="319" t="e">
        <f>#REF!</f>
        <v>#REF!</v>
      </c>
      <c r="G129" s="311" t="e">
        <f>#REF!</f>
        <v>#REF!</v>
      </c>
      <c r="H129" s="184" t="e">
        <f>#REF!</f>
        <v>#REF!</v>
      </c>
    </row>
    <row r="130" spans="1:8" x14ac:dyDescent="0.25">
      <c r="A130">
        <v>129</v>
      </c>
      <c r="B130" t="e">
        <f t="shared" si="5"/>
        <v>#REF!</v>
      </c>
      <c r="C130" t="e">
        <f t="shared" ref="C130:C169" si="6">PCET2_02_ID</f>
        <v>#REF!</v>
      </c>
      <c r="D130" s="331" t="e">
        <f>#REF!</f>
        <v>#REF!</v>
      </c>
      <c r="E130" s="312" t="e">
        <f>#REF!</f>
        <v>#REF!</v>
      </c>
      <c r="F130" s="319" t="e">
        <f>#REF!</f>
        <v>#REF!</v>
      </c>
      <c r="G130" s="311" t="e">
        <f>#REF!</f>
        <v>#REF!</v>
      </c>
      <c r="H130" s="184" t="e">
        <f>#REF!</f>
        <v>#REF!</v>
      </c>
    </row>
    <row r="131" spans="1:8" x14ac:dyDescent="0.25">
      <c r="A131">
        <v>130</v>
      </c>
      <c r="B131" t="e">
        <f t="shared" si="5"/>
        <v>#REF!</v>
      </c>
      <c r="C131" t="e">
        <f t="shared" si="6"/>
        <v>#REF!</v>
      </c>
      <c r="D131" s="331" t="e">
        <f>#REF!</f>
        <v>#REF!</v>
      </c>
      <c r="E131" s="312" t="e">
        <f>#REF!</f>
        <v>#REF!</v>
      </c>
      <c r="F131" s="319" t="e">
        <f>#REF!</f>
        <v>#REF!</v>
      </c>
      <c r="G131" s="311" t="e">
        <f>#REF!</f>
        <v>#REF!</v>
      </c>
      <c r="H131" s="184" t="e">
        <f>#REF!</f>
        <v>#REF!</v>
      </c>
    </row>
    <row r="132" spans="1:8" x14ac:dyDescent="0.25">
      <c r="A132">
        <v>131</v>
      </c>
      <c r="B132" t="e">
        <f t="shared" si="5"/>
        <v>#REF!</v>
      </c>
      <c r="C132" t="e">
        <f t="shared" si="6"/>
        <v>#REF!</v>
      </c>
      <c r="D132" s="331" t="e">
        <f>#REF!</f>
        <v>#REF!</v>
      </c>
      <c r="E132" s="312" t="e">
        <f>#REF!</f>
        <v>#REF!</v>
      </c>
      <c r="F132" s="319" t="e">
        <f>#REF!</f>
        <v>#REF!</v>
      </c>
      <c r="G132" s="311" t="e">
        <f>#REF!</f>
        <v>#REF!</v>
      </c>
      <c r="H132" s="184" t="e">
        <f>#REF!</f>
        <v>#REF!</v>
      </c>
    </row>
    <row r="133" spans="1:8" x14ac:dyDescent="0.25">
      <c r="A133">
        <v>132</v>
      </c>
      <c r="B133" t="e">
        <f t="shared" si="5"/>
        <v>#REF!</v>
      </c>
      <c r="C133" t="e">
        <f t="shared" si="6"/>
        <v>#REF!</v>
      </c>
      <c r="D133" s="331" t="e">
        <f>#REF!</f>
        <v>#REF!</v>
      </c>
      <c r="E133" s="312" t="e">
        <f>#REF!</f>
        <v>#REF!</v>
      </c>
      <c r="F133" s="319" t="e">
        <f>#REF!</f>
        <v>#REF!</v>
      </c>
      <c r="G133" s="311" t="e">
        <f>#REF!</f>
        <v>#REF!</v>
      </c>
      <c r="H133" s="184" t="e">
        <f>#REF!</f>
        <v>#REF!</v>
      </c>
    </row>
    <row r="134" spans="1:8" x14ac:dyDescent="0.25">
      <c r="A134">
        <v>133</v>
      </c>
      <c r="B134" s="171" t="e">
        <f t="shared" si="5"/>
        <v>#REF!</v>
      </c>
      <c r="C134" s="171" t="e">
        <f t="shared" si="6"/>
        <v>#REF!</v>
      </c>
      <c r="D134" s="328" t="e">
        <f>#REF!</f>
        <v>#REF!</v>
      </c>
      <c r="E134" s="329" t="e">
        <f>#REF!</f>
        <v>#REF!</v>
      </c>
      <c r="F134" s="319" t="e">
        <f>#REF!</f>
        <v>#REF!</v>
      </c>
      <c r="G134" s="313" t="e">
        <f>#REF!</f>
        <v>#REF!</v>
      </c>
      <c r="H134" s="313" t="e">
        <f>#REF!</f>
        <v>#REF!</v>
      </c>
    </row>
    <row r="135" spans="1:8" x14ac:dyDescent="0.25">
      <c r="A135">
        <v>134</v>
      </c>
      <c r="B135" t="e">
        <f t="shared" si="5"/>
        <v>#REF!</v>
      </c>
      <c r="C135" t="e">
        <f t="shared" si="6"/>
        <v>#REF!</v>
      </c>
      <c r="D135" s="331" t="e">
        <f>#REF!</f>
        <v>#REF!</v>
      </c>
      <c r="E135" s="312" t="e">
        <f>#REF!</f>
        <v>#REF!</v>
      </c>
      <c r="F135" s="319" t="e">
        <f>#REF!</f>
        <v>#REF!</v>
      </c>
      <c r="G135" s="311" t="e">
        <f>#REF!</f>
        <v>#REF!</v>
      </c>
      <c r="H135" s="184" t="e">
        <f>#REF!</f>
        <v>#REF!</v>
      </c>
    </row>
    <row r="136" spans="1:8" x14ac:dyDescent="0.25">
      <c r="A136">
        <v>135</v>
      </c>
      <c r="B136" t="e">
        <f t="shared" si="5"/>
        <v>#REF!</v>
      </c>
      <c r="C136" t="e">
        <f t="shared" si="6"/>
        <v>#REF!</v>
      </c>
      <c r="D136" s="331" t="e">
        <f>#REF!</f>
        <v>#REF!</v>
      </c>
      <c r="E136" s="312" t="e">
        <f>#REF!</f>
        <v>#REF!</v>
      </c>
      <c r="F136" s="319" t="e">
        <f>#REF!</f>
        <v>#REF!</v>
      </c>
      <c r="G136" s="311" t="e">
        <f>#REF!</f>
        <v>#REF!</v>
      </c>
      <c r="H136" s="184" t="e">
        <f>#REF!</f>
        <v>#REF!</v>
      </c>
    </row>
    <row r="137" spans="1:8" x14ac:dyDescent="0.25">
      <c r="A137">
        <v>136</v>
      </c>
      <c r="B137" t="e">
        <f t="shared" si="5"/>
        <v>#REF!</v>
      </c>
      <c r="C137" t="e">
        <f t="shared" si="6"/>
        <v>#REF!</v>
      </c>
      <c r="D137" s="331" t="e">
        <f>#REF!</f>
        <v>#REF!</v>
      </c>
      <c r="E137" s="312" t="e">
        <f>#REF!</f>
        <v>#REF!</v>
      </c>
      <c r="F137" s="319" t="e">
        <f>#REF!</f>
        <v>#REF!</v>
      </c>
      <c r="G137" s="311" t="e">
        <f>#REF!</f>
        <v>#REF!</v>
      </c>
      <c r="H137" s="184" t="e">
        <f>#REF!</f>
        <v>#REF!</v>
      </c>
    </row>
    <row r="138" spans="1:8" x14ac:dyDescent="0.25">
      <c r="A138">
        <v>137</v>
      </c>
      <c r="B138" t="e">
        <f t="shared" si="5"/>
        <v>#REF!</v>
      </c>
      <c r="C138" t="e">
        <f t="shared" si="6"/>
        <v>#REF!</v>
      </c>
      <c r="D138" s="331" t="e">
        <f>#REF!</f>
        <v>#REF!</v>
      </c>
      <c r="E138" s="312" t="e">
        <f>#REF!</f>
        <v>#REF!</v>
      </c>
      <c r="F138" s="319" t="e">
        <f>#REF!</f>
        <v>#REF!</v>
      </c>
      <c r="G138" s="311" t="e">
        <f>#REF!</f>
        <v>#REF!</v>
      </c>
      <c r="H138" s="184" t="e">
        <f>#REF!</f>
        <v>#REF!</v>
      </c>
    </row>
    <row r="139" spans="1:8" x14ac:dyDescent="0.25">
      <c r="A139">
        <v>138</v>
      </c>
      <c r="B139" t="e">
        <f t="shared" si="5"/>
        <v>#REF!</v>
      </c>
      <c r="C139" t="e">
        <f t="shared" si="6"/>
        <v>#REF!</v>
      </c>
      <c r="D139" s="331" t="e">
        <f>#REF!</f>
        <v>#REF!</v>
      </c>
      <c r="E139" s="312" t="e">
        <f>#REF!</f>
        <v>#REF!</v>
      </c>
      <c r="F139" s="319" t="e">
        <f>#REF!</f>
        <v>#REF!</v>
      </c>
      <c r="G139" s="311" t="e">
        <f>#REF!</f>
        <v>#REF!</v>
      </c>
      <c r="H139" s="184" t="e">
        <f>#REF!</f>
        <v>#REF!</v>
      </c>
    </row>
    <row r="140" spans="1:8" x14ac:dyDescent="0.25">
      <c r="A140">
        <v>139</v>
      </c>
      <c r="B140" t="e">
        <f t="shared" si="5"/>
        <v>#REF!</v>
      </c>
      <c r="C140" t="e">
        <f t="shared" si="6"/>
        <v>#REF!</v>
      </c>
      <c r="D140" s="331" t="e">
        <f>#REF!</f>
        <v>#REF!</v>
      </c>
      <c r="E140" s="312" t="e">
        <f>#REF!</f>
        <v>#REF!</v>
      </c>
      <c r="F140" s="319" t="e">
        <f>#REF!</f>
        <v>#REF!</v>
      </c>
      <c r="G140" s="311" t="e">
        <f>#REF!</f>
        <v>#REF!</v>
      </c>
      <c r="H140" s="184" t="e">
        <f>#REF!</f>
        <v>#REF!</v>
      </c>
    </row>
    <row r="141" spans="1:8" x14ac:dyDescent="0.25">
      <c r="A141">
        <v>140</v>
      </c>
      <c r="B141" t="e">
        <f t="shared" si="5"/>
        <v>#REF!</v>
      </c>
      <c r="C141" t="e">
        <f t="shared" si="6"/>
        <v>#REF!</v>
      </c>
      <c r="D141" s="331" t="e">
        <f>#REF!</f>
        <v>#REF!</v>
      </c>
      <c r="E141" s="312" t="e">
        <f>#REF!</f>
        <v>#REF!</v>
      </c>
      <c r="F141" s="319" t="e">
        <f>#REF!</f>
        <v>#REF!</v>
      </c>
      <c r="G141" s="311" t="e">
        <f>#REF!</f>
        <v>#REF!</v>
      </c>
      <c r="H141" s="184" t="e">
        <f>#REF!</f>
        <v>#REF!</v>
      </c>
    </row>
    <row r="142" spans="1:8" x14ac:dyDescent="0.25">
      <c r="A142">
        <v>141</v>
      </c>
      <c r="B142" t="e">
        <f t="shared" si="5"/>
        <v>#REF!</v>
      </c>
      <c r="C142" t="e">
        <f t="shared" si="6"/>
        <v>#REF!</v>
      </c>
      <c r="D142" s="331" t="e">
        <f>#REF!</f>
        <v>#REF!</v>
      </c>
      <c r="E142" s="312" t="e">
        <f>#REF!</f>
        <v>#REF!</v>
      </c>
      <c r="F142" s="319" t="e">
        <f>#REF!</f>
        <v>#REF!</v>
      </c>
      <c r="G142" s="311" t="e">
        <f>#REF!</f>
        <v>#REF!</v>
      </c>
      <c r="H142" s="184" t="e">
        <f>#REF!</f>
        <v>#REF!</v>
      </c>
    </row>
    <row r="143" spans="1:8" x14ac:dyDescent="0.25">
      <c r="A143">
        <v>142</v>
      </c>
      <c r="B143" t="e">
        <f t="shared" si="5"/>
        <v>#REF!</v>
      </c>
      <c r="C143" t="e">
        <f t="shared" si="6"/>
        <v>#REF!</v>
      </c>
      <c r="D143" s="331" t="e">
        <f>#REF!</f>
        <v>#REF!</v>
      </c>
      <c r="E143" s="312" t="e">
        <f>#REF!</f>
        <v>#REF!</v>
      </c>
      <c r="F143" s="319" t="e">
        <f>#REF!</f>
        <v>#REF!</v>
      </c>
      <c r="G143" s="311" t="e">
        <f>#REF!</f>
        <v>#REF!</v>
      </c>
      <c r="H143" s="184" t="e">
        <f>#REF!</f>
        <v>#REF!</v>
      </c>
    </row>
    <row r="144" spans="1:8" x14ac:dyDescent="0.25">
      <c r="A144">
        <v>143</v>
      </c>
      <c r="B144" t="e">
        <f t="shared" si="5"/>
        <v>#REF!</v>
      </c>
      <c r="C144" t="e">
        <f t="shared" si="6"/>
        <v>#REF!</v>
      </c>
      <c r="D144" s="331" t="e">
        <f>#REF!</f>
        <v>#REF!</v>
      </c>
      <c r="E144" s="312" t="e">
        <f>#REF!</f>
        <v>#REF!</v>
      </c>
      <c r="F144" s="319" t="e">
        <f>#REF!</f>
        <v>#REF!</v>
      </c>
      <c r="G144" s="311" t="e">
        <f>#REF!</f>
        <v>#REF!</v>
      </c>
      <c r="H144" s="184" t="e">
        <f>#REF!</f>
        <v>#REF!</v>
      </c>
    </row>
    <row r="145" spans="1:8" x14ac:dyDescent="0.25">
      <c r="A145">
        <v>144</v>
      </c>
      <c r="B145" t="e">
        <f t="shared" si="5"/>
        <v>#REF!</v>
      </c>
      <c r="C145" t="e">
        <f t="shared" si="6"/>
        <v>#REF!</v>
      </c>
      <c r="D145" s="331" t="e">
        <f>#REF!</f>
        <v>#REF!</v>
      </c>
      <c r="E145" s="312" t="e">
        <f>#REF!</f>
        <v>#REF!</v>
      </c>
      <c r="F145" s="319" t="e">
        <f>#REF!</f>
        <v>#REF!</v>
      </c>
      <c r="G145" s="311" t="e">
        <f>#REF!</f>
        <v>#REF!</v>
      </c>
      <c r="H145" s="184" t="e">
        <f>#REF!</f>
        <v>#REF!</v>
      </c>
    </row>
    <row r="146" spans="1:8" x14ac:dyDescent="0.25">
      <c r="A146">
        <v>145</v>
      </c>
      <c r="B146" s="171" t="e">
        <f t="shared" si="5"/>
        <v>#REF!</v>
      </c>
      <c r="C146" s="171" t="e">
        <f t="shared" si="6"/>
        <v>#REF!</v>
      </c>
      <c r="D146" s="328" t="e">
        <f>#REF!</f>
        <v>#REF!</v>
      </c>
      <c r="E146" s="329" t="e">
        <f>#REF!</f>
        <v>#REF!</v>
      </c>
      <c r="F146" s="319" t="e">
        <f>#REF!</f>
        <v>#REF!</v>
      </c>
      <c r="G146" s="313" t="e">
        <f>#REF!</f>
        <v>#REF!</v>
      </c>
      <c r="H146" s="313" t="e">
        <f>#REF!</f>
        <v>#REF!</v>
      </c>
    </row>
    <row r="147" spans="1:8" x14ac:dyDescent="0.25">
      <c r="A147">
        <v>146</v>
      </c>
      <c r="B147" t="e">
        <f t="shared" si="5"/>
        <v>#REF!</v>
      </c>
      <c r="C147" t="e">
        <f t="shared" si="6"/>
        <v>#REF!</v>
      </c>
      <c r="D147" s="331" t="e">
        <f>#REF!</f>
        <v>#REF!</v>
      </c>
      <c r="E147" s="312" t="e">
        <f>#REF!</f>
        <v>#REF!</v>
      </c>
      <c r="F147" s="319" t="e">
        <f>#REF!</f>
        <v>#REF!</v>
      </c>
      <c r="G147" s="311" t="e">
        <f>#REF!</f>
        <v>#REF!</v>
      </c>
      <c r="H147" s="184" t="e">
        <f>#REF!</f>
        <v>#REF!</v>
      </c>
    </row>
    <row r="148" spans="1:8" x14ac:dyDescent="0.25">
      <c r="A148">
        <v>147</v>
      </c>
      <c r="B148" t="e">
        <f t="shared" si="5"/>
        <v>#REF!</v>
      </c>
      <c r="C148" t="e">
        <f t="shared" si="6"/>
        <v>#REF!</v>
      </c>
      <c r="D148" s="331" t="e">
        <f>#REF!</f>
        <v>#REF!</v>
      </c>
      <c r="E148" s="312" t="e">
        <f>#REF!</f>
        <v>#REF!</v>
      </c>
      <c r="F148" s="319" t="e">
        <f>#REF!</f>
        <v>#REF!</v>
      </c>
      <c r="G148" s="311" t="e">
        <f>#REF!</f>
        <v>#REF!</v>
      </c>
      <c r="H148" s="184" t="e">
        <f>#REF!</f>
        <v>#REF!</v>
      </c>
    </row>
    <row r="149" spans="1:8" x14ac:dyDescent="0.25">
      <c r="A149">
        <v>148</v>
      </c>
      <c r="B149" t="e">
        <f t="shared" si="5"/>
        <v>#REF!</v>
      </c>
      <c r="C149" t="e">
        <f t="shared" si="6"/>
        <v>#REF!</v>
      </c>
      <c r="D149" s="331" t="e">
        <f>#REF!</f>
        <v>#REF!</v>
      </c>
      <c r="E149" s="312" t="e">
        <f>#REF!</f>
        <v>#REF!</v>
      </c>
      <c r="F149" s="319" t="e">
        <f>#REF!</f>
        <v>#REF!</v>
      </c>
      <c r="G149" s="311" t="e">
        <f>#REF!</f>
        <v>#REF!</v>
      </c>
      <c r="H149" s="184" t="e">
        <f>#REF!</f>
        <v>#REF!</v>
      </c>
    </row>
    <row r="150" spans="1:8" x14ac:dyDescent="0.25">
      <c r="A150">
        <v>149</v>
      </c>
      <c r="B150" t="e">
        <f t="shared" si="5"/>
        <v>#REF!</v>
      </c>
      <c r="C150" t="e">
        <f t="shared" si="6"/>
        <v>#REF!</v>
      </c>
      <c r="D150" s="331" t="e">
        <f>#REF!</f>
        <v>#REF!</v>
      </c>
      <c r="E150" s="312" t="e">
        <f>#REF!</f>
        <v>#REF!</v>
      </c>
      <c r="F150" s="319" t="e">
        <f>#REF!</f>
        <v>#REF!</v>
      </c>
      <c r="G150" s="311" t="e">
        <f>#REF!</f>
        <v>#REF!</v>
      </c>
      <c r="H150" s="184" t="e">
        <f>#REF!</f>
        <v>#REF!</v>
      </c>
    </row>
    <row r="151" spans="1:8" x14ac:dyDescent="0.25">
      <c r="A151">
        <v>150</v>
      </c>
      <c r="B151" t="e">
        <f t="shared" ref="B151:B169" si="7">PCET2_02_ID &amp; A151</f>
        <v>#REF!</v>
      </c>
      <c r="C151" t="e">
        <f t="shared" si="6"/>
        <v>#REF!</v>
      </c>
      <c r="D151" s="331" t="e">
        <f>#REF!</f>
        <v>#REF!</v>
      </c>
      <c r="E151" s="312" t="e">
        <f>#REF!</f>
        <v>#REF!</v>
      </c>
      <c r="F151" s="319" t="e">
        <f>#REF!</f>
        <v>#REF!</v>
      </c>
      <c r="G151" s="311" t="e">
        <f>#REF!</f>
        <v>#REF!</v>
      </c>
      <c r="H151" s="184" t="e">
        <f>#REF!</f>
        <v>#REF!</v>
      </c>
    </row>
    <row r="152" spans="1:8" x14ac:dyDescent="0.25">
      <c r="A152">
        <v>151</v>
      </c>
      <c r="B152" t="e">
        <f t="shared" si="7"/>
        <v>#REF!</v>
      </c>
      <c r="C152" t="e">
        <f t="shared" si="6"/>
        <v>#REF!</v>
      </c>
      <c r="D152" s="331" t="e">
        <f>#REF!</f>
        <v>#REF!</v>
      </c>
      <c r="E152" s="312" t="e">
        <f>#REF!</f>
        <v>#REF!</v>
      </c>
      <c r="F152" s="319" t="e">
        <f>#REF!</f>
        <v>#REF!</v>
      </c>
      <c r="G152" s="311" t="e">
        <f>#REF!</f>
        <v>#REF!</v>
      </c>
      <c r="H152" s="184" t="e">
        <f>#REF!</f>
        <v>#REF!</v>
      </c>
    </row>
    <row r="153" spans="1:8" x14ac:dyDescent="0.25">
      <c r="A153">
        <v>152</v>
      </c>
      <c r="B153" t="e">
        <f t="shared" si="7"/>
        <v>#REF!</v>
      </c>
      <c r="C153" t="e">
        <f t="shared" si="6"/>
        <v>#REF!</v>
      </c>
      <c r="D153" s="331" t="e">
        <f>#REF!</f>
        <v>#REF!</v>
      </c>
      <c r="E153" s="312" t="e">
        <f>#REF!</f>
        <v>#REF!</v>
      </c>
      <c r="F153" s="319" t="e">
        <f>#REF!</f>
        <v>#REF!</v>
      </c>
      <c r="G153" s="311" t="e">
        <f>#REF!</f>
        <v>#REF!</v>
      </c>
      <c r="H153" s="184" t="e">
        <f>#REF!</f>
        <v>#REF!</v>
      </c>
    </row>
    <row r="154" spans="1:8" x14ac:dyDescent="0.25">
      <c r="A154">
        <v>153</v>
      </c>
      <c r="B154" t="e">
        <f t="shared" si="7"/>
        <v>#REF!</v>
      </c>
      <c r="C154" t="e">
        <f t="shared" si="6"/>
        <v>#REF!</v>
      </c>
      <c r="D154" s="331" t="e">
        <f>#REF!</f>
        <v>#REF!</v>
      </c>
      <c r="E154" s="312" t="e">
        <f>#REF!</f>
        <v>#REF!</v>
      </c>
      <c r="F154" s="319" t="e">
        <f>#REF!</f>
        <v>#REF!</v>
      </c>
      <c r="G154" s="311" t="e">
        <f>#REF!</f>
        <v>#REF!</v>
      </c>
      <c r="H154" s="184" t="e">
        <f>#REF!</f>
        <v>#REF!</v>
      </c>
    </row>
    <row r="155" spans="1:8" x14ac:dyDescent="0.25">
      <c r="A155">
        <v>154</v>
      </c>
      <c r="B155" t="e">
        <f t="shared" si="7"/>
        <v>#REF!</v>
      </c>
      <c r="C155" t="e">
        <f t="shared" si="6"/>
        <v>#REF!</v>
      </c>
      <c r="D155" s="331" t="e">
        <f>#REF!</f>
        <v>#REF!</v>
      </c>
      <c r="E155" s="312" t="e">
        <f>#REF!</f>
        <v>#REF!</v>
      </c>
      <c r="F155" s="319" t="e">
        <f>#REF!</f>
        <v>#REF!</v>
      </c>
      <c r="G155" s="311" t="e">
        <f>#REF!</f>
        <v>#REF!</v>
      </c>
      <c r="H155" s="184" t="e">
        <f>#REF!</f>
        <v>#REF!</v>
      </c>
    </row>
    <row r="156" spans="1:8" x14ac:dyDescent="0.25">
      <c r="A156">
        <v>155</v>
      </c>
      <c r="B156" t="e">
        <f t="shared" si="7"/>
        <v>#REF!</v>
      </c>
      <c r="C156" t="e">
        <f t="shared" si="6"/>
        <v>#REF!</v>
      </c>
      <c r="D156" s="331" t="e">
        <f>#REF!</f>
        <v>#REF!</v>
      </c>
      <c r="E156" s="312" t="e">
        <f>#REF!</f>
        <v>#REF!</v>
      </c>
      <c r="F156" s="319" t="e">
        <f>#REF!</f>
        <v>#REF!</v>
      </c>
      <c r="G156" s="311" t="e">
        <f>#REF!</f>
        <v>#REF!</v>
      </c>
      <c r="H156" s="184" t="e">
        <f>#REF!</f>
        <v>#REF!</v>
      </c>
    </row>
    <row r="157" spans="1:8" x14ac:dyDescent="0.25">
      <c r="A157">
        <v>156</v>
      </c>
      <c r="B157" t="e">
        <f t="shared" si="7"/>
        <v>#REF!</v>
      </c>
      <c r="C157" t="e">
        <f t="shared" si="6"/>
        <v>#REF!</v>
      </c>
      <c r="D157" s="331" t="e">
        <f>#REF!</f>
        <v>#REF!</v>
      </c>
      <c r="E157" s="312" t="e">
        <f>#REF!</f>
        <v>#REF!</v>
      </c>
      <c r="F157" s="319" t="e">
        <f>#REF!</f>
        <v>#REF!</v>
      </c>
      <c r="G157" s="311" t="e">
        <f>#REF!</f>
        <v>#REF!</v>
      </c>
      <c r="H157" s="184" t="e">
        <f>#REF!</f>
        <v>#REF!</v>
      </c>
    </row>
    <row r="158" spans="1:8" x14ac:dyDescent="0.25">
      <c r="A158">
        <v>157</v>
      </c>
      <c r="B158" s="171" t="e">
        <f t="shared" si="7"/>
        <v>#REF!</v>
      </c>
      <c r="C158" s="171" t="e">
        <f t="shared" si="6"/>
        <v>#REF!</v>
      </c>
      <c r="D158" s="328" t="e">
        <f>#REF!</f>
        <v>#REF!</v>
      </c>
      <c r="E158" s="329" t="e">
        <f>#REF!</f>
        <v>#REF!</v>
      </c>
      <c r="F158" s="319" t="e">
        <f>#REF!</f>
        <v>#REF!</v>
      </c>
      <c r="G158" s="313" t="e">
        <f>#REF!</f>
        <v>#REF!</v>
      </c>
      <c r="H158" s="313" t="e">
        <f>#REF!</f>
        <v>#REF!</v>
      </c>
    </row>
    <row r="159" spans="1:8" x14ac:dyDescent="0.25">
      <c r="A159">
        <v>158</v>
      </c>
      <c r="B159" t="e">
        <f t="shared" si="7"/>
        <v>#REF!</v>
      </c>
      <c r="C159" t="e">
        <f t="shared" si="6"/>
        <v>#REF!</v>
      </c>
      <c r="D159" s="331" t="e">
        <f>#REF!</f>
        <v>#REF!</v>
      </c>
      <c r="E159" s="312" t="e">
        <f>#REF!</f>
        <v>#REF!</v>
      </c>
      <c r="F159" s="319" t="e">
        <f>#REF!</f>
        <v>#REF!</v>
      </c>
      <c r="G159" s="311" t="e">
        <f>#REF!</f>
        <v>#REF!</v>
      </c>
      <c r="H159" s="184" t="e">
        <f>#REF!</f>
        <v>#REF!</v>
      </c>
    </row>
    <row r="160" spans="1:8" x14ac:dyDescent="0.25">
      <c r="A160">
        <v>159</v>
      </c>
      <c r="B160" t="e">
        <f t="shared" si="7"/>
        <v>#REF!</v>
      </c>
      <c r="C160" t="e">
        <f t="shared" si="6"/>
        <v>#REF!</v>
      </c>
      <c r="D160" s="331" t="e">
        <f>#REF!</f>
        <v>#REF!</v>
      </c>
      <c r="E160" s="312" t="e">
        <f>#REF!</f>
        <v>#REF!</v>
      </c>
      <c r="F160" s="319" t="e">
        <f>#REF!</f>
        <v>#REF!</v>
      </c>
      <c r="G160" s="311" t="e">
        <f>#REF!</f>
        <v>#REF!</v>
      </c>
      <c r="H160" s="184" t="e">
        <f>#REF!</f>
        <v>#REF!</v>
      </c>
    </row>
    <row r="161" spans="1:8" x14ac:dyDescent="0.25">
      <c r="A161">
        <v>160</v>
      </c>
      <c r="B161" t="e">
        <f t="shared" si="7"/>
        <v>#REF!</v>
      </c>
      <c r="C161" t="e">
        <f t="shared" si="6"/>
        <v>#REF!</v>
      </c>
      <c r="D161" s="331" t="e">
        <f>#REF!</f>
        <v>#REF!</v>
      </c>
      <c r="E161" s="312" t="e">
        <f>#REF!</f>
        <v>#REF!</v>
      </c>
      <c r="F161" s="319" t="e">
        <f>#REF!</f>
        <v>#REF!</v>
      </c>
      <c r="G161" s="311" t="e">
        <f>#REF!</f>
        <v>#REF!</v>
      </c>
      <c r="H161" s="184" t="e">
        <f>#REF!</f>
        <v>#REF!</v>
      </c>
    </row>
    <row r="162" spans="1:8" x14ac:dyDescent="0.25">
      <c r="A162">
        <v>161</v>
      </c>
      <c r="B162" t="e">
        <f t="shared" si="7"/>
        <v>#REF!</v>
      </c>
      <c r="C162" t="e">
        <f t="shared" si="6"/>
        <v>#REF!</v>
      </c>
      <c r="D162" s="331" t="e">
        <f>#REF!</f>
        <v>#REF!</v>
      </c>
      <c r="E162" s="312" t="e">
        <f>#REF!</f>
        <v>#REF!</v>
      </c>
      <c r="F162" s="319" t="e">
        <f>#REF!</f>
        <v>#REF!</v>
      </c>
      <c r="G162" s="311" t="e">
        <f>#REF!</f>
        <v>#REF!</v>
      </c>
      <c r="H162" s="184" t="e">
        <f>#REF!</f>
        <v>#REF!</v>
      </c>
    </row>
    <row r="163" spans="1:8" x14ac:dyDescent="0.25">
      <c r="A163">
        <v>162</v>
      </c>
      <c r="B163" t="e">
        <f t="shared" si="7"/>
        <v>#REF!</v>
      </c>
      <c r="C163" t="e">
        <f t="shared" si="6"/>
        <v>#REF!</v>
      </c>
      <c r="D163" s="331" t="e">
        <f>#REF!</f>
        <v>#REF!</v>
      </c>
      <c r="E163" s="312" t="e">
        <f>#REF!</f>
        <v>#REF!</v>
      </c>
      <c r="F163" s="319" t="e">
        <f>#REF!</f>
        <v>#REF!</v>
      </c>
      <c r="G163" s="311" t="e">
        <f>#REF!</f>
        <v>#REF!</v>
      </c>
      <c r="H163" s="184" t="e">
        <f>#REF!</f>
        <v>#REF!</v>
      </c>
    </row>
    <row r="164" spans="1:8" x14ac:dyDescent="0.25">
      <c r="A164">
        <v>163</v>
      </c>
      <c r="B164" t="e">
        <f t="shared" si="7"/>
        <v>#REF!</v>
      </c>
      <c r="C164" t="e">
        <f t="shared" si="6"/>
        <v>#REF!</v>
      </c>
      <c r="D164" s="331" t="e">
        <f>#REF!</f>
        <v>#REF!</v>
      </c>
      <c r="E164" s="312" t="e">
        <f>#REF!</f>
        <v>#REF!</v>
      </c>
      <c r="F164" s="319" t="e">
        <f>#REF!</f>
        <v>#REF!</v>
      </c>
      <c r="G164" s="311" t="e">
        <f>#REF!</f>
        <v>#REF!</v>
      </c>
      <c r="H164" s="184" t="e">
        <f>#REF!</f>
        <v>#REF!</v>
      </c>
    </row>
    <row r="165" spans="1:8" x14ac:dyDescent="0.25">
      <c r="A165">
        <v>164</v>
      </c>
      <c r="B165" t="e">
        <f t="shared" si="7"/>
        <v>#REF!</v>
      </c>
      <c r="C165" t="e">
        <f t="shared" si="6"/>
        <v>#REF!</v>
      </c>
      <c r="D165" s="331" t="e">
        <f>#REF!</f>
        <v>#REF!</v>
      </c>
      <c r="E165" s="312" t="e">
        <f>#REF!</f>
        <v>#REF!</v>
      </c>
      <c r="F165" s="319" t="e">
        <f>#REF!</f>
        <v>#REF!</v>
      </c>
      <c r="G165" s="311" t="e">
        <f>#REF!</f>
        <v>#REF!</v>
      </c>
      <c r="H165" s="184" t="e">
        <f>#REF!</f>
        <v>#REF!</v>
      </c>
    </row>
    <row r="166" spans="1:8" x14ac:dyDescent="0.25">
      <c r="A166">
        <v>165</v>
      </c>
      <c r="B166" t="e">
        <f t="shared" si="7"/>
        <v>#REF!</v>
      </c>
      <c r="C166" t="e">
        <f t="shared" si="6"/>
        <v>#REF!</v>
      </c>
      <c r="D166" s="331" t="e">
        <f>#REF!</f>
        <v>#REF!</v>
      </c>
      <c r="E166" s="312" t="e">
        <f>#REF!</f>
        <v>#REF!</v>
      </c>
      <c r="F166" s="319" t="e">
        <f>#REF!</f>
        <v>#REF!</v>
      </c>
      <c r="G166" s="311" t="e">
        <f>#REF!</f>
        <v>#REF!</v>
      </c>
      <c r="H166" s="184" t="e">
        <f>#REF!</f>
        <v>#REF!</v>
      </c>
    </row>
    <row r="167" spans="1:8" x14ac:dyDescent="0.25">
      <c r="A167">
        <v>166</v>
      </c>
      <c r="B167" t="e">
        <f t="shared" si="7"/>
        <v>#REF!</v>
      </c>
      <c r="C167" t="e">
        <f t="shared" si="6"/>
        <v>#REF!</v>
      </c>
      <c r="D167" s="331" t="e">
        <f>#REF!</f>
        <v>#REF!</v>
      </c>
      <c r="E167" s="312" t="e">
        <f>#REF!</f>
        <v>#REF!</v>
      </c>
      <c r="F167" s="319" t="e">
        <f>#REF!</f>
        <v>#REF!</v>
      </c>
      <c r="G167" s="311" t="e">
        <f>#REF!</f>
        <v>#REF!</v>
      </c>
      <c r="H167" s="184" t="e">
        <f>#REF!</f>
        <v>#REF!</v>
      </c>
    </row>
    <row r="168" spans="1:8" x14ac:dyDescent="0.25">
      <c r="A168">
        <v>167</v>
      </c>
      <c r="B168" t="e">
        <f t="shared" si="7"/>
        <v>#REF!</v>
      </c>
      <c r="C168" t="e">
        <f t="shared" si="6"/>
        <v>#REF!</v>
      </c>
      <c r="D168" s="331" t="e">
        <f>#REF!</f>
        <v>#REF!</v>
      </c>
      <c r="E168" s="312" t="e">
        <f>#REF!</f>
        <v>#REF!</v>
      </c>
      <c r="F168" s="319" t="e">
        <f>#REF!</f>
        <v>#REF!</v>
      </c>
      <c r="G168" s="311" t="e">
        <f>#REF!</f>
        <v>#REF!</v>
      </c>
      <c r="H168" s="184" t="e">
        <f>#REF!</f>
        <v>#REF!</v>
      </c>
    </row>
    <row r="169" spans="1:8" x14ac:dyDescent="0.25">
      <c r="A169">
        <v>168</v>
      </c>
      <c r="B169" t="e">
        <f t="shared" si="7"/>
        <v>#REF!</v>
      </c>
      <c r="C169" t="e">
        <f t="shared" si="6"/>
        <v>#REF!</v>
      </c>
      <c r="D169" s="331" t="e">
        <f>#REF!</f>
        <v>#REF!</v>
      </c>
      <c r="E169" s="312" t="e">
        <f>#REF!</f>
        <v>#REF!</v>
      </c>
      <c r="F169" s="319" t="e">
        <f>#REF!</f>
        <v>#REF!</v>
      </c>
      <c r="G169" s="311" t="e">
        <f>#REF!</f>
        <v>#REF!</v>
      </c>
      <c r="H169" s="184" t="e">
        <f>#REF!</f>
        <v>#REF!</v>
      </c>
    </row>
    <row r="186" spans="2:3" x14ac:dyDescent="0.25">
      <c r="B186" t="e">
        <f>LEN($B$2)</f>
        <v>#REF!</v>
      </c>
      <c r="C186" t="e">
        <f>LEN($C$2)</f>
        <v>#REF!</v>
      </c>
    </row>
    <row r="187" spans="2:3" x14ac:dyDescent="0.25">
      <c r="B187" t="s">
        <v>6476</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6"/>
  <dimension ref="A1:F5"/>
  <sheetViews>
    <sheetView showGridLines="0" showRowColHeaders="0" workbookViewId="0">
      <selection activeCell="A2" sqref="A2"/>
    </sheetView>
  </sheetViews>
  <sheetFormatPr defaultRowHeight="15" x14ac:dyDescent="0.25"/>
  <cols>
    <col min="1" max="1" width="18.28515625" bestFit="1" customWidth="1"/>
    <col min="2" max="2" width="15.42578125" bestFit="1" customWidth="1"/>
    <col min="3" max="3" width="14" bestFit="1" customWidth="1"/>
    <col min="4" max="4" width="14.28515625" bestFit="1" customWidth="1"/>
  </cols>
  <sheetData>
    <row r="1" spans="1:6" s="2" customFormat="1" x14ac:dyDescent="0.25">
      <c r="A1" s="1" t="s">
        <v>6643</v>
      </c>
      <c r="B1" s="1" t="s">
        <v>4173</v>
      </c>
      <c r="C1" s="1" t="s">
        <v>4174</v>
      </c>
      <c r="D1" s="44" t="s">
        <v>4175</v>
      </c>
    </row>
    <row r="2" spans="1:6" ht="16.5" x14ac:dyDescent="0.25">
      <c r="A2" t="e">
        <f>PCET2_02_ID</f>
        <v>#REF!</v>
      </c>
      <c r="B2" s="65" t="e">
        <f>CLEAN(#REF!)</f>
        <v>#REF!</v>
      </c>
      <c r="C2" s="46" t="e">
        <f>FormPost_312_Second</f>
        <v>#REF!</v>
      </c>
      <c r="D2" s="92" t="e">
        <f>[0]!FormDate_312_Second</f>
        <v>#REF!</v>
      </c>
    </row>
    <row r="5" spans="1:6" x14ac:dyDescent="0.25">
      <c r="A5" t="e">
        <f>LEN($A$2)</f>
        <v>#REF!</v>
      </c>
      <c r="B5" t="e">
        <f>LEN($B$2)</f>
        <v>#REF!</v>
      </c>
      <c r="C5" t="e">
        <f>LEN($C$2)</f>
        <v>#REF!</v>
      </c>
      <c r="D5" t="e">
        <f>LEN($D$2)</f>
        <v>#REF!</v>
      </c>
      <c r="E5">
        <f>LEN($E$2)</f>
        <v>0</v>
      </c>
      <c r="F5">
        <f>LEN($F$2)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154</vt:i4>
      </vt:variant>
      <vt:variant>
        <vt:lpstr>Named Ranges</vt:lpstr>
      </vt:variant>
      <vt:variant>
        <vt:i4>617</vt:i4>
      </vt:variant>
    </vt:vector>
  </HeadingPairs>
  <TitlesOfParts>
    <vt:vector size="771" baseType="lpstr">
      <vt:lpstr>Sheet1</vt:lpstr>
      <vt:lpstr>constants</vt:lpstr>
      <vt:lpstr>variables</vt:lpstr>
      <vt:lpstr>3_Townships</vt:lpstr>
      <vt:lpstr>6_Village_Tracts</vt:lpstr>
      <vt:lpstr>5_Wards</vt:lpstr>
      <vt:lpstr>Ward_Names_TS</vt:lpstr>
      <vt:lpstr>Village_Names_TS</vt:lpstr>
      <vt:lpstr>Village_Names_VT</vt:lpstr>
      <vt:lpstr>7_Villages</vt:lpstr>
      <vt:lpstr>Clean_SchoolInfo</vt:lpstr>
      <vt:lpstr>Clean_School_AYInfo</vt:lpstr>
      <vt:lpstr>Form_Setup</vt:lpstr>
      <vt:lpstr>SA-1</vt:lpstr>
      <vt:lpstr>Clean_SA_1 _Head</vt:lpstr>
      <vt:lpstr>Clean_SA_1 SchoolDetailInfo</vt:lpstr>
      <vt:lpstr>Clean_SA_1 _SchoolLandInfo</vt:lpstr>
      <vt:lpstr>Clean_SA_1 Facilities_Info</vt:lpstr>
      <vt:lpstr>Clean_SA_1 LibraryInfo</vt:lpstr>
      <vt:lpstr>Clean_SA_1 LabMediaElearn_Info</vt:lpstr>
      <vt:lpstr>Clean_31_Signed</vt:lpstr>
      <vt:lpstr>Clean_SA_2 _Head</vt:lpstr>
      <vt:lpstr>Clean_SA_2_SchoolBuildingsInfo</vt:lpstr>
      <vt:lpstr>Clean_SA_2_PlaygroundFence</vt:lpstr>
      <vt:lpstr>SA-2</vt:lpstr>
      <vt:lpstr>Clean_SA_2_Sanitation</vt:lpstr>
      <vt:lpstr>Clean_SA_2_Water</vt:lpstr>
      <vt:lpstr>Clean_SA_2_Electricity</vt:lpstr>
      <vt:lpstr>Clean_32_Signed</vt:lpstr>
      <vt:lpstr>SA-3</vt:lpstr>
      <vt:lpstr>Clean_SA_3 _Head</vt:lpstr>
      <vt:lpstr>Clean_SA_3 _SchoolCatchmentInfo</vt:lpstr>
      <vt:lpstr>Clean_33_Signed</vt:lpstr>
      <vt:lpstr>SA-4</vt:lpstr>
      <vt:lpstr>BQ</vt:lpstr>
      <vt:lpstr>TQ_Jul</vt:lpstr>
      <vt:lpstr>TQ_Oct</vt:lpstr>
      <vt:lpstr>Clean_PM_03_Head</vt:lpstr>
      <vt:lpstr>TQ_Mar</vt:lpstr>
      <vt:lpstr>Clean_SA-4_Aug_ Head</vt:lpstr>
      <vt:lpstr>Clean_SA-4_Income_Aug_Detail</vt:lpstr>
      <vt:lpstr>Clean_SA-4_Expend_Aug_Detail</vt:lpstr>
      <vt:lpstr>Clean_SA-4_Aug_Signed</vt:lpstr>
      <vt:lpstr>Clean_SA-4_Nov_ Head</vt:lpstr>
      <vt:lpstr>Clean_SA-4_Income_Nov_Detail</vt:lpstr>
      <vt:lpstr>Clean_SA-4_Expend_Nov_Detail</vt:lpstr>
      <vt:lpstr>Clean_SA-4_Nov_Signed</vt:lpstr>
      <vt:lpstr>Clean_SA-4_Feb_ Head</vt:lpstr>
      <vt:lpstr>Clean_SA-4_Income_Feb_Detail</vt:lpstr>
      <vt:lpstr>Clean_SA-4_Expend_Feb_Detail</vt:lpstr>
      <vt:lpstr>Clean_SA-4_Feb_Signed</vt:lpstr>
      <vt:lpstr>Clean_TQ_Aug_Head</vt:lpstr>
      <vt:lpstr>Clean_TQ_Aug_Teach_Attend</vt:lpstr>
      <vt:lpstr>Clean_36_Aug_Signed</vt:lpstr>
      <vt:lpstr>Clean_TQ_Nov_Head</vt:lpstr>
      <vt:lpstr>Clean_TQ_Nov_Teach_Attend</vt:lpstr>
      <vt:lpstr>Clean_36_Nov_Signed</vt:lpstr>
      <vt:lpstr>Clean_TQ_Feb_Head</vt:lpstr>
      <vt:lpstr>Clean_TQ_Feb_Teach_Attend</vt:lpstr>
      <vt:lpstr>Clean_36_Feb_Signed</vt:lpstr>
      <vt:lpstr>PA-1</vt:lpstr>
      <vt:lpstr>Clean_PA_1 _Head</vt:lpstr>
      <vt:lpstr>Clean_PA_1 _HomeLang</vt:lpstr>
      <vt:lpstr>Clean_PA_1 _StuStatus</vt:lpstr>
      <vt:lpstr>Clean_PA_1 _PrePrimary</vt:lpstr>
      <vt:lpstr>Clean_37_Signed</vt:lpstr>
      <vt:lpstr>PA-2</vt:lpstr>
      <vt:lpstr>Clean_PA-2_ Head</vt:lpstr>
      <vt:lpstr>Clean_PA-2_ Detail</vt:lpstr>
      <vt:lpstr>Clean_38_ Signed</vt:lpstr>
      <vt:lpstr>Clean_PA-3_ Head</vt:lpstr>
      <vt:lpstr>Clean_PA-3_ Detail</vt:lpstr>
      <vt:lpstr>Clean_39_ Signed</vt:lpstr>
      <vt:lpstr>PM_Jun</vt:lpstr>
      <vt:lpstr>Clean_PM_06_Head</vt:lpstr>
      <vt:lpstr>Clean_PM_06_Detail</vt:lpstr>
      <vt:lpstr>Clean_PM_06 Signed</vt:lpstr>
      <vt:lpstr>PM_Jul</vt:lpstr>
      <vt:lpstr>Clean_PM_07_Head</vt:lpstr>
      <vt:lpstr>Clean_PM_07_Detail</vt:lpstr>
      <vt:lpstr>Clean_PM_07_Signed</vt:lpstr>
      <vt:lpstr>PM_Aug</vt:lpstr>
      <vt:lpstr>Clean_PM_08_Head</vt:lpstr>
      <vt:lpstr>Clean_PM_08_Detail</vt:lpstr>
      <vt:lpstr>Clean_PM_08_Signed</vt:lpstr>
      <vt:lpstr>PM_Sept</vt:lpstr>
      <vt:lpstr>Clean_PM_09_Head</vt:lpstr>
      <vt:lpstr>Clean_PM_09_Detail</vt:lpstr>
      <vt:lpstr>Clean_PM_09_Signed</vt:lpstr>
      <vt:lpstr>PM_Oct</vt:lpstr>
      <vt:lpstr>Clean_PM_10_Head</vt:lpstr>
      <vt:lpstr>Clean_PM_10_Detail</vt:lpstr>
      <vt:lpstr>Clean_PM_10_Signed</vt:lpstr>
      <vt:lpstr>PM_Nov</vt:lpstr>
      <vt:lpstr>PM_Dec</vt:lpstr>
      <vt:lpstr>Clean_PM_11_Head</vt:lpstr>
      <vt:lpstr>Clean_PM_11_Detail</vt:lpstr>
      <vt:lpstr>Clean_PM_11_Signed</vt:lpstr>
      <vt:lpstr>Clean_PM_12_Head</vt:lpstr>
      <vt:lpstr>Clean_PM_12_Detail</vt:lpstr>
      <vt:lpstr>Clean_PM_12_Signed</vt:lpstr>
      <vt:lpstr>PM_Jan</vt:lpstr>
      <vt:lpstr>Clean_PM_01_Head</vt:lpstr>
      <vt:lpstr>Clean_PM_01_Detail</vt:lpstr>
      <vt:lpstr>Clean_PM_01_Signed</vt:lpstr>
      <vt:lpstr>PM_Feb</vt:lpstr>
      <vt:lpstr>Clean_PM_02_Head</vt:lpstr>
      <vt:lpstr>Clean_PM_02_Detail</vt:lpstr>
      <vt:lpstr>Clean_PM_02_Signed</vt:lpstr>
      <vt:lpstr>PM_Mar</vt:lpstr>
      <vt:lpstr>PCET</vt:lpstr>
      <vt:lpstr>Clean_PM_03_Detail</vt:lpstr>
      <vt:lpstr>Clean_PM_03_Signed</vt:lpstr>
      <vt:lpstr>Clean_PCET1_06_ Head</vt:lpstr>
      <vt:lpstr>Clean_PCET1_06_ Detail</vt:lpstr>
      <vt:lpstr>Clean_PCET_06_Signed</vt:lpstr>
      <vt:lpstr>PCET1_Jul</vt:lpstr>
      <vt:lpstr>PCET1_Aug</vt:lpstr>
      <vt:lpstr>PCET1_Sept</vt:lpstr>
      <vt:lpstr>Clean_PCET1_07_ Head</vt:lpstr>
      <vt:lpstr>Clean_PCET1_07_ Detail</vt:lpstr>
      <vt:lpstr>Clean_PCET_07_Signed</vt:lpstr>
      <vt:lpstr>Clean_PCET1_08_ Head</vt:lpstr>
      <vt:lpstr>Clean_PCET1_08_ Detail</vt:lpstr>
      <vt:lpstr>Clean_PCET_08_Signed</vt:lpstr>
      <vt:lpstr>Clean_PCET1_09_ Head</vt:lpstr>
      <vt:lpstr>Clean_PCET1_09_ Detail</vt:lpstr>
      <vt:lpstr>Clean_PCET_09_Signed</vt:lpstr>
      <vt:lpstr>PCET1_Oct</vt:lpstr>
      <vt:lpstr>Clean_PCET1_10_ Head</vt:lpstr>
      <vt:lpstr>Clean_PCET1_10_ Detail</vt:lpstr>
      <vt:lpstr>Clean_PCET_10_Signed</vt:lpstr>
      <vt:lpstr>PCET1_Nov</vt:lpstr>
      <vt:lpstr>Clean_PCET1_11_ Head</vt:lpstr>
      <vt:lpstr>Clean_PCET1_11_ Detail</vt:lpstr>
      <vt:lpstr>Clean_PCET_11_Signed</vt:lpstr>
      <vt:lpstr>PCET1_Dec</vt:lpstr>
      <vt:lpstr>Clean_PCET1_12_ Head</vt:lpstr>
      <vt:lpstr>Clean_PCET1_12_ Detail</vt:lpstr>
      <vt:lpstr>Clean_PCET_12_Signed</vt:lpstr>
      <vt:lpstr>PCET1_Jan</vt:lpstr>
      <vt:lpstr>Clean_PCET1_01_ Head</vt:lpstr>
      <vt:lpstr>Clean_PCET1_01_ Detail</vt:lpstr>
      <vt:lpstr>Clean_PCET_01_Signed</vt:lpstr>
      <vt:lpstr>PCET1_Feb</vt:lpstr>
      <vt:lpstr>Clean_PCET1_02_ Head</vt:lpstr>
      <vt:lpstr>Clean_PCET1_02_ Detail</vt:lpstr>
      <vt:lpstr>Clean_PCET_02_Signed</vt:lpstr>
      <vt:lpstr>Clean_PCET2_01_ Head</vt:lpstr>
      <vt:lpstr>Clean_PCET201_ Detail</vt:lpstr>
      <vt:lpstr>Clean_31201_ Signed</vt:lpstr>
      <vt:lpstr>Clean_PCET2_02_ Head</vt:lpstr>
      <vt:lpstr>Clean_PCET202_ Detail</vt:lpstr>
      <vt:lpstr>Clean_31202_ Signed</vt:lpstr>
      <vt:lpstr>Academic_Date</vt:lpstr>
      <vt:lpstr>PCET!Academic_End_Date</vt:lpstr>
      <vt:lpstr>TQ_Jul!Academic_End_Date</vt:lpstr>
      <vt:lpstr>TQ_Mar!Academic_End_Date</vt:lpstr>
      <vt:lpstr>Academic_End_Date</vt:lpstr>
      <vt:lpstr>PCET!Academic_End_Year</vt:lpstr>
      <vt:lpstr>TQ_Jul!Academic_End_Year</vt:lpstr>
      <vt:lpstr>TQ_Mar!Academic_End_Year</vt:lpstr>
      <vt:lpstr>Academic_End_Year</vt:lpstr>
      <vt:lpstr>PCET!Academic_Start_Date</vt:lpstr>
      <vt:lpstr>TQ_Jul!Academic_Start_Date</vt:lpstr>
      <vt:lpstr>TQ_Mar!Academic_Start_Date</vt:lpstr>
      <vt:lpstr>Academic_Start_Date</vt:lpstr>
      <vt:lpstr>PCET!Academic_Start_Year</vt:lpstr>
      <vt:lpstr>TQ_Jul!Academic_Start_Year</vt:lpstr>
      <vt:lpstr>TQ_Mar!Academic_Start_Year</vt:lpstr>
      <vt:lpstr>Academic_Start_Year</vt:lpstr>
      <vt:lpstr>PCET!AcademicYear_ID</vt:lpstr>
      <vt:lpstr>TQ_Jul!AcademicYear_ID</vt:lpstr>
      <vt:lpstr>TQ_Mar!AcademicYear_ID</vt:lpstr>
      <vt:lpstr>AcademicYear_ID</vt:lpstr>
      <vt:lpstr>AcademicYear_List</vt:lpstr>
      <vt:lpstr>PCET!AcademicYear_Name</vt:lpstr>
      <vt:lpstr>TQ_Jul!AcademicYear_Name</vt:lpstr>
      <vt:lpstr>TQ_Mar!AcademicYear_Name</vt:lpstr>
      <vt:lpstr>AcademicYear_Name</vt:lpstr>
      <vt:lpstr>Age_ID</vt:lpstr>
      <vt:lpstr>PCET!Age_List</vt:lpstr>
      <vt:lpstr>TQ_Jul!Age_List</vt:lpstr>
      <vt:lpstr>TQ_Mar!Age_List</vt:lpstr>
      <vt:lpstr>Age_List</vt:lpstr>
      <vt:lpstr>PCET!Age_Name</vt:lpstr>
      <vt:lpstr>TQ_Jul!Age_Name</vt:lpstr>
      <vt:lpstr>TQ_Mar!Age_Name</vt:lpstr>
      <vt:lpstr>Age_Name</vt:lpstr>
      <vt:lpstr>Attrition_ID</vt:lpstr>
      <vt:lpstr>Attrition_List</vt:lpstr>
      <vt:lpstr>Attrition_Name</vt:lpstr>
      <vt:lpstr>District_Name_EN</vt:lpstr>
      <vt:lpstr>District_PCode</vt:lpstr>
      <vt:lpstr>Document_Code</vt:lpstr>
      <vt:lpstr>PCET!Electricity_Availability</vt:lpstr>
      <vt:lpstr>TQ_Jul!Electricity_Availability</vt:lpstr>
      <vt:lpstr>TQ_Mar!Electricity_Availability</vt:lpstr>
      <vt:lpstr>Electricity_Availability</vt:lpstr>
      <vt:lpstr>ElectricityAvailability_ID</vt:lpstr>
      <vt:lpstr>ElectricityAvailability_List</vt:lpstr>
      <vt:lpstr>ElectricityAvailability_Name</vt:lpstr>
      <vt:lpstr>ExpenditureType_ID</vt:lpstr>
      <vt:lpstr>ExpenditureType_List</vt:lpstr>
      <vt:lpstr>ExpenditureType_Name</vt:lpstr>
      <vt:lpstr>Facility_ID</vt:lpstr>
      <vt:lpstr>PCET!Facility_List</vt:lpstr>
      <vt:lpstr>TQ_Jul!Facility_List</vt:lpstr>
      <vt:lpstr>TQ_Mar!Facility_List</vt:lpstr>
      <vt:lpstr>Facility_List</vt:lpstr>
      <vt:lpstr>PCET!Facility_Name</vt:lpstr>
      <vt:lpstr>TQ_Jul!Facility_Name</vt:lpstr>
      <vt:lpstr>TQ_Mar!Facility_Name</vt:lpstr>
      <vt:lpstr>Facility_Name</vt:lpstr>
      <vt:lpstr>Form_ID</vt:lpstr>
      <vt:lpstr>Form_List</vt:lpstr>
      <vt:lpstr>Form_Name</vt:lpstr>
      <vt:lpstr>PCET!FormDate_31</vt:lpstr>
      <vt:lpstr>TQ_Jul!FormDate_31</vt:lpstr>
      <vt:lpstr>TQ_Mar!FormDate_31</vt:lpstr>
      <vt:lpstr>FormDate_31</vt:lpstr>
      <vt:lpstr>PCET!FormDate_311_Jun</vt:lpstr>
      <vt:lpstr>PCET1_Aug!FormDate_311_Jun</vt:lpstr>
      <vt:lpstr>PCET1_Dec!FormDate_311_Jun</vt:lpstr>
      <vt:lpstr>PCET1_Feb!FormDate_311_Jun</vt:lpstr>
      <vt:lpstr>PCET1_Jan!FormDate_311_Jun</vt:lpstr>
      <vt:lpstr>PCET1_Jul!FormDate_311_Jun</vt:lpstr>
      <vt:lpstr>PCET1_Nov!FormDate_311_Jun</vt:lpstr>
      <vt:lpstr>PCET1_Oct!FormDate_311_Jun</vt:lpstr>
      <vt:lpstr>PCET1_Sept!FormDate_311_Jun</vt:lpstr>
      <vt:lpstr>PM_Aug!FormDate_313_Aug</vt:lpstr>
      <vt:lpstr>PM_Dec!FormDate_313_Dec</vt:lpstr>
      <vt:lpstr>PM_Feb!FormDate_313_Feb</vt:lpstr>
      <vt:lpstr>PM_Jan!FormDate_313_Jan</vt:lpstr>
      <vt:lpstr>PM_Jul!FormDate_313_Jul</vt:lpstr>
      <vt:lpstr>PM_Jun!FormDate_313_Jun</vt:lpstr>
      <vt:lpstr>PM_Mar!FormDate_313_Mar</vt:lpstr>
      <vt:lpstr>PM_Nov!FormDate_313_Nov</vt:lpstr>
      <vt:lpstr>PM_Oct!FormDate_313_Oct</vt:lpstr>
      <vt:lpstr>PM_Sept!FormDate_313_Sept</vt:lpstr>
      <vt:lpstr>'SA-2'!FormDate_32</vt:lpstr>
      <vt:lpstr>'SA-3'!FormDate_33</vt:lpstr>
      <vt:lpstr>'SA-4'!FormDate_34</vt:lpstr>
      <vt:lpstr>BQ!FormDate_34_Aug</vt:lpstr>
      <vt:lpstr>TQ_Oct!FormDate_36_Aug</vt:lpstr>
      <vt:lpstr>TQ_Jul!FormDate_36_Feb</vt:lpstr>
      <vt:lpstr>TQ_Jul!FormDate_36_Nov</vt:lpstr>
      <vt:lpstr>TQ_Mar!FormDate_36_Nov</vt:lpstr>
      <vt:lpstr>'PA-1'!FormDate_37</vt:lpstr>
      <vt:lpstr>'PA-2'!FormDate_38</vt:lpstr>
      <vt:lpstr>PCET!FormPost_31</vt:lpstr>
      <vt:lpstr>TQ_Jul!FormPost_31</vt:lpstr>
      <vt:lpstr>TQ_Mar!FormPost_31</vt:lpstr>
      <vt:lpstr>FormPost_31</vt:lpstr>
      <vt:lpstr>PCET!FormPost_311_Jun</vt:lpstr>
      <vt:lpstr>PCET1_Aug!FormPost_311_Jun</vt:lpstr>
      <vt:lpstr>PCET1_Dec!FormPost_311_Jun</vt:lpstr>
      <vt:lpstr>PCET1_Feb!FormPost_311_Jun</vt:lpstr>
      <vt:lpstr>PCET1_Jan!FormPost_311_Jun</vt:lpstr>
      <vt:lpstr>PCET1_Jul!FormPost_311_Jun</vt:lpstr>
      <vt:lpstr>PCET1_Nov!FormPost_311_Jun</vt:lpstr>
      <vt:lpstr>PCET1_Oct!FormPost_311_Jun</vt:lpstr>
      <vt:lpstr>PCET1_Sept!FormPost_311_Jun</vt:lpstr>
      <vt:lpstr>PM_Aug!FormPost_313_Aug</vt:lpstr>
      <vt:lpstr>PM_Dec!FormPost_313_Dec</vt:lpstr>
      <vt:lpstr>PM_Feb!FormPost_313_Feb</vt:lpstr>
      <vt:lpstr>PM_Jan!FormPost_313_Jan</vt:lpstr>
      <vt:lpstr>PM_Jul!FormPost_313_Jul</vt:lpstr>
      <vt:lpstr>PM_Jun!FormPost_313_Jun</vt:lpstr>
      <vt:lpstr>PM_Mar!FormPost_313_Mar</vt:lpstr>
      <vt:lpstr>PM_Nov!FormPost_313_Nov</vt:lpstr>
      <vt:lpstr>PM_Oct!FormPost_313_Oct</vt:lpstr>
      <vt:lpstr>PM_Sept!FormPost_313_Sept</vt:lpstr>
      <vt:lpstr>PCET!FormPost_32</vt:lpstr>
      <vt:lpstr>TQ_Jul!FormPost_32</vt:lpstr>
      <vt:lpstr>TQ_Mar!FormPost_32</vt:lpstr>
      <vt:lpstr>FormPost_32</vt:lpstr>
      <vt:lpstr>PCET!FormPost_33</vt:lpstr>
      <vt:lpstr>TQ_Jul!FormPost_33</vt:lpstr>
      <vt:lpstr>TQ_Mar!FormPost_33</vt:lpstr>
      <vt:lpstr>FormPost_33</vt:lpstr>
      <vt:lpstr>'SA-4'!FormPost_34</vt:lpstr>
      <vt:lpstr>PCET!FormPost_34_Aug</vt:lpstr>
      <vt:lpstr>FormPost_34_Aug</vt:lpstr>
      <vt:lpstr>TQ_Oct!FormPost_36_Aug</vt:lpstr>
      <vt:lpstr>TQ_Jul!FormPost_36_Feb</vt:lpstr>
      <vt:lpstr>TQ_Jul!FormPost_36_Nov</vt:lpstr>
      <vt:lpstr>TQ_Mar!FormPost_36_Nov</vt:lpstr>
      <vt:lpstr>PCET!FormPost_37</vt:lpstr>
      <vt:lpstr>TQ_Jul!FormPost_37</vt:lpstr>
      <vt:lpstr>TQ_Mar!FormPost_37</vt:lpstr>
      <vt:lpstr>FormPost_37</vt:lpstr>
      <vt:lpstr>PCET!FormPost_38</vt:lpstr>
      <vt:lpstr>TQ_Jul!FormPost_38</vt:lpstr>
      <vt:lpstr>TQ_Mar!FormPost_38</vt:lpstr>
      <vt:lpstr>FormPost_38</vt:lpstr>
      <vt:lpstr>PCET!FormSignedName_31</vt:lpstr>
      <vt:lpstr>TQ_Jul!FormSignedName_31</vt:lpstr>
      <vt:lpstr>TQ_Mar!FormSignedName_31</vt:lpstr>
      <vt:lpstr>FormSignedName_31</vt:lpstr>
      <vt:lpstr>PCET!FormSignPost_List</vt:lpstr>
      <vt:lpstr>TQ_Jul!FormSignPost_List</vt:lpstr>
      <vt:lpstr>TQ_Mar!FormSignPost_List</vt:lpstr>
      <vt:lpstr>FormSignPost_List</vt:lpstr>
      <vt:lpstr>FormSignPost_Name</vt:lpstr>
      <vt:lpstr>Grade_Code</vt:lpstr>
      <vt:lpstr>PCET!Grade_ID</vt:lpstr>
      <vt:lpstr>TQ_Jul!Grade_ID</vt:lpstr>
      <vt:lpstr>TQ_Mar!Grade_ID</vt:lpstr>
      <vt:lpstr>Grade_ID</vt:lpstr>
      <vt:lpstr>PCET!Grade_List</vt:lpstr>
      <vt:lpstr>TQ_Jul!Grade_List</vt:lpstr>
      <vt:lpstr>TQ_Mar!Grade_List</vt:lpstr>
      <vt:lpstr>Grade_List</vt:lpstr>
      <vt:lpstr>PCET!Grade_Name</vt:lpstr>
      <vt:lpstr>TQ_Jul!Grade_Name</vt:lpstr>
      <vt:lpstr>TQ_Mar!Grade_Name</vt:lpstr>
      <vt:lpstr>Grade_Name</vt:lpstr>
      <vt:lpstr>Grade_SortCode</vt:lpstr>
      <vt:lpstr>PCET!Grade1_Code</vt:lpstr>
      <vt:lpstr>TQ_Jul!Grade1_Code</vt:lpstr>
      <vt:lpstr>TQ_Mar!Grade1_Code</vt:lpstr>
      <vt:lpstr>Grade1_Code</vt:lpstr>
      <vt:lpstr>Grade1_Name</vt:lpstr>
      <vt:lpstr>PCET!GradeSection</vt:lpstr>
      <vt:lpstr>TQ_Jul!GradeSection</vt:lpstr>
      <vt:lpstr>TQ_Mar!GradeSection</vt:lpstr>
      <vt:lpstr>GradeSection</vt:lpstr>
      <vt:lpstr>LandOwnershipType_Name</vt:lpstr>
      <vt:lpstr>LandType_ID</vt:lpstr>
      <vt:lpstr>LandType_List</vt:lpstr>
      <vt:lpstr>LandType_Name</vt:lpstr>
      <vt:lpstr>Language_ID</vt:lpstr>
      <vt:lpstr>Language_Name</vt:lpstr>
      <vt:lpstr>'SA-1'!MainSchool_Suffix_ID</vt:lpstr>
      <vt:lpstr>Module_ID</vt:lpstr>
      <vt:lpstr>Module_List</vt:lpstr>
      <vt:lpstr>Month_ID</vt:lpstr>
      <vt:lpstr>PCET!Month_List</vt:lpstr>
      <vt:lpstr>TQ_Jul!Month_List</vt:lpstr>
      <vt:lpstr>TQ_Mar!Month_List</vt:lpstr>
      <vt:lpstr>Month_List</vt:lpstr>
      <vt:lpstr>PCET!Month_Name</vt:lpstr>
      <vt:lpstr>TQ_Jul!Month_Name</vt:lpstr>
      <vt:lpstr>TQ_Mar!Month_Name</vt:lpstr>
      <vt:lpstr>Month_Name</vt:lpstr>
      <vt:lpstr>MYA_INFO_TS_ID</vt:lpstr>
      <vt:lpstr>MyanmarLetter_EN</vt:lpstr>
      <vt:lpstr>MyanmarLetter_EnglishSymbol</vt:lpstr>
      <vt:lpstr>MyanmarLetter_ID</vt:lpstr>
      <vt:lpstr>TQ_Jul!MyanmarLetter_List</vt:lpstr>
      <vt:lpstr>TQ_Mar!MyanmarLetter_List</vt:lpstr>
      <vt:lpstr>MyanmarLetter_List</vt:lpstr>
      <vt:lpstr>TQ_Jul!MyanmarLetter_MM</vt:lpstr>
      <vt:lpstr>TQ_Mar!MyanmarLetter_MM</vt:lpstr>
      <vt:lpstr>MyanmarLetter_MM</vt:lpstr>
      <vt:lpstr>PCET!NA_Sign</vt:lpstr>
      <vt:lpstr>TQ_Jul!NA_Sign</vt:lpstr>
      <vt:lpstr>TQ_Mar!NA_Sign</vt:lpstr>
      <vt:lpstr>NA_Sign</vt:lpstr>
      <vt:lpstr>TQ_Jul!NRCState_ID</vt:lpstr>
      <vt:lpstr>TQ_Mar!NRCState_ID</vt:lpstr>
      <vt:lpstr>NRCState_ID</vt:lpstr>
      <vt:lpstr>TQ_Jul!NRCState_List</vt:lpstr>
      <vt:lpstr>TQ_Mar!NRCState_List</vt:lpstr>
      <vt:lpstr>NRCState_List</vt:lpstr>
      <vt:lpstr>NRCState_Name</vt:lpstr>
      <vt:lpstr>PCET!NRCType_Code</vt:lpstr>
      <vt:lpstr>TQ_Jul!NRCType_Code</vt:lpstr>
      <vt:lpstr>TQ_Mar!NRCType_Code</vt:lpstr>
      <vt:lpstr>NRCType_Code</vt:lpstr>
      <vt:lpstr>NRCType_EN</vt:lpstr>
      <vt:lpstr>NRCType_ID</vt:lpstr>
      <vt:lpstr>TQ_Jul!NRCType_List</vt:lpstr>
      <vt:lpstr>TQ_Mar!NRCType_List</vt:lpstr>
      <vt:lpstr>NRCType_List</vt:lpstr>
      <vt:lpstr>NRCType_MM</vt:lpstr>
      <vt:lpstr>OfficeStaff_ID</vt:lpstr>
      <vt:lpstr>PCET!PA_1_ID</vt:lpstr>
      <vt:lpstr>TQ_Jul!PA_1_ID</vt:lpstr>
      <vt:lpstr>TQ_Mar!PA_1_ID</vt:lpstr>
      <vt:lpstr>PA_1_ID</vt:lpstr>
      <vt:lpstr>PCET!PA_2_ID</vt:lpstr>
      <vt:lpstr>TQ_Jul!PA_2_ID</vt:lpstr>
      <vt:lpstr>TQ_Mar!PA_2_ID</vt:lpstr>
      <vt:lpstr>PA_2_ID</vt:lpstr>
      <vt:lpstr>PCET!PA_3_ID</vt:lpstr>
      <vt:lpstr>TQ_Jul!PA_3_ID</vt:lpstr>
      <vt:lpstr>TQ_Mar!PA_3_ID</vt:lpstr>
      <vt:lpstr>PA_3_ID</vt:lpstr>
      <vt:lpstr>PCET!PCET1_01_ID</vt:lpstr>
      <vt:lpstr>TQ_Jul!PCET1_01_ID</vt:lpstr>
      <vt:lpstr>TQ_Mar!PCET1_01_ID</vt:lpstr>
      <vt:lpstr>PCET1_01_ID</vt:lpstr>
      <vt:lpstr>PCET!PCET1_02_ID</vt:lpstr>
      <vt:lpstr>TQ_Jul!PCET1_02_ID</vt:lpstr>
      <vt:lpstr>TQ_Mar!PCET1_02_ID</vt:lpstr>
      <vt:lpstr>PCET1_02_ID</vt:lpstr>
      <vt:lpstr>PCET!PCET1_06_ID</vt:lpstr>
      <vt:lpstr>TQ_Jul!PCET1_06_ID</vt:lpstr>
      <vt:lpstr>TQ_Mar!PCET1_06_ID</vt:lpstr>
      <vt:lpstr>PCET1_06_ID</vt:lpstr>
      <vt:lpstr>PCET!PCET1_07_ID</vt:lpstr>
      <vt:lpstr>TQ_Jul!PCET1_07_ID</vt:lpstr>
      <vt:lpstr>TQ_Mar!PCET1_07_ID</vt:lpstr>
      <vt:lpstr>PCET1_07_ID</vt:lpstr>
      <vt:lpstr>PCET!PCET1_08_ID</vt:lpstr>
      <vt:lpstr>TQ_Jul!PCET1_08_ID</vt:lpstr>
      <vt:lpstr>TQ_Mar!PCET1_08_ID</vt:lpstr>
      <vt:lpstr>PCET1_08_ID</vt:lpstr>
      <vt:lpstr>PCET!PCET1_09_ID</vt:lpstr>
      <vt:lpstr>TQ_Jul!PCET1_09_ID</vt:lpstr>
      <vt:lpstr>TQ_Mar!PCET1_09_ID</vt:lpstr>
      <vt:lpstr>PCET1_09_ID</vt:lpstr>
      <vt:lpstr>PCET!PCET1_10_ID</vt:lpstr>
      <vt:lpstr>TQ_Jul!PCET1_10_ID</vt:lpstr>
      <vt:lpstr>TQ_Mar!PCET1_10_ID</vt:lpstr>
      <vt:lpstr>PCET1_10_ID</vt:lpstr>
      <vt:lpstr>PCET!PCET1_11_ID</vt:lpstr>
      <vt:lpstr>TQ_Jul!PCET1_11_ID</vt:lpstr>
      <vt:lpstr>TQ_Mar!PCET1_11_ID</vt:lpstr>
      <vt:lpstr>PCET1_11_ID</vt:lpstr>
      <vt:lpstr>PCET!PCET1_12_ID</vt:lpstr>
      <vt:lpstr>TQ_Jul!PCET1_12_ID</vt:lpstr>
      <vt:lpstr>TQ_Mar!PCET1_12_ID</vt:lpstr>
      <vt:lpstr>PCET1_12_ID</vt:lpstr>
      <vt:lpstr>PCET!PCET2_01_ID</vt:lpstr>
      <vt:lpstr>TQ_Jul!PCET2_01_ID</vt:lpstr>
      <vt:lpstr>TQ_Mar!PCET2_01_ID</vt:lpstr>
      <vt:lpstr>PCET2_01_ID</vt:lpstr>
      <vt:lpstr>PCET!PCET2_02_ID</vt:lpstr>
      <vt:lpstr>TQ_Jul!PCET2_02_ID</vt:lpstr>
      <vt:lpstr>TQ_Mar!PCET2_02_ID</vt:lpstr>
      <vt:lpstr>PCET2_02_ID</vt:lpstr>
      <vt:lpstr>PCET!PM01_ID</vt:lpstr>
      <vt:lpstr>TQ_Jul!PM01_ID</vt:lpstr>
      <vt:lpstr>TQ_Mar!PM01_ID</vt:lpstr>
      <vt:lpstr>PM01_ID</vt:lpstr>
      <vt:lpstr>PCET!PM02_ID</vt:lpstr>
      <vt:lpstr>TQ_Jul!PM02_ID</vt:lpstr>
      <vt:lpstr>TQ_Mar!PM02_ID</vt:lpstr>
      <vt:lpstr>PM02_ID</vt:lpstr>
      <vt:lpstr>PCET!PM03_ID</vt:lpstr>
      <vt:lpstr>TQ_Jul!PM03_ID</vt:lpstr>
      <vt:lpstr>TQ_Mar!PM03_ID</vt:lpstr>
      <vt:lpstr>PM03_ID</vt:lpstr>
      <vt:lpstr>PCET!PM06_ID</vt:lpstr>
      <vt:lpstr>TQ_Jul!PM06_ID</vt:lpstr>
      <vt:lpstr>TQ_Mar!PM06_ID</vt:lpstr>
      <vt:lpstr>PM06_ID</vt:lpstr>
      <vt:lpstr>PCET!PM07_ID</vt:lpstr>
      <vt:lpstr>TQ_Jul!PM07_ID</vt:lpstr>
      <vt:lpstr>TQ_Mar!PM07_ID</vt:lpstr>
      <vt:lpstr>PM07_ID</vt:lpstr>
      <vt:lpstr>PCET!PM08_ID</vt:lpstr>
      <vt:lpstr>TQ_Jul!PM08_ID</vt:lpstr>
      <vt:lpstr>TQ_Mar!PM08_ID</vt:lpstr>
      <vt:lpstr>PM08_ID</vt:lpstr>
      <vt:lpstr>PCET!PM09_ID</vt:lpstr>
      <vt:lpstr>TQ_Jul!PM09_ID</vt:lpstr>
      <vt:lpstr>TQ_Mar!PM09_ID</vt:lpstr>
      <vt:lpstr>PM09_ID</vt:lpstr>
      <vt:lpstr>PCET!PM10_ID</vt:lpstr>
      <vt:lpstr>TQ_Jul!PM10_ID</vt:lpstr>
      <vt:lpstr>TQ_Mar!PM10_ID</vt:lpstr>
      <vt:lpstr>PM10_ID</vt:lpstr>
      <vt:lpstr>PCET!PM11_ID</vt:lpstr>
      <vt:lpstr>TQ_Jul!PM11_ID</vt:lpstr>
      <vt:lpstr>TQ_Mar!PM11_ID</vt:lpstr>
      <vt:lpstr>PM11_ID</vt:lpstr>
      <vt:lpstr>PCET!PM12_ID</vt:lpstr>
      <vt:lpstr>TQ_Jul!PM12_ID</vt:lpstr>
      <vt:lpstr>TQ_Mar!PM12_ID</vt:lpstr>
      <vt:lpstr>PM12_ID</vt:lpstr>
      <vt:lpstr>PCET!SA_1_ID</vt:lpstr>
      <vt:lpstr>TQ_Jul!SA_1_ID</vt:lpstr>
      <vt:lpstr>TQ_Mar!SA_1_ID</vt:lpstr>
      <vt:lpstr>SA_1_ID</vt:lpstr>
      <vt:lpstr>PCET!SA_2_ID</vt:lpstr>
      <vt:lpstr>TQ_Jul!SA_2_ID</vt:lpstr>
      <vt:lpstr>TQ_Mar!SA_2_ID</vt:lpstr>
      <vt:lpstr>SA_2_ID</vt:lpstr>
      <vt:lpstr>PCET!SA_3_ID</vt:lpstr>
      <vt:lpstr>TQ_Jul!SA_3_ID</vt:lpstr>
      <vt:lpstr>TQ_Mar!SA_3_ID</vt:lpstr>
      <vt:lpstr>SA_3_ID</vt:lpstr>
      <vt:lpstr>PCET!SA_4_Aug_ID</vt:lpstr>
      <vt:lpstr>TQ_Jul!SA_4_Aug_ID</vt:lpstr>
      <vt:lpstr>TQ_Mar!SA_4_Aug_ID</vt:lpstr>
      <vt:lpstr>SA_4_Aug_ID</vt:lpstr>
      <vt:lpstr>PCET!SA_4_Feb_ID</vt:lpstr>
      <vt:lpstr>TQ_Jul!SA_4_Feb_ID</vt:lpstr>
      <vt:lpstr>TQ_Mar!SA_4_Feb_ID</vt:lpstr>
      <vt:lpstr>SA_4_Feb_ID</vt:lpstr>
      <vt:lpstr>PCET!SA_4_Nov_ID</vt:lpstr>
      <vt:lpstr>TQ_Jul!SA_4_Nov_ID</vt:lpstr>
      <vt:lpstr>TQ_Mar!SA_4_Nov_ID</vt:lpstr>
      <vt:lpstr>SA_4_Nov_ID</vt:lpstr>
      <vt:lpstr>'SA-1'!SA1_P10_LandOwner_1</vt:lpstr>
      <vt:lpstr>'SA-1'!SA1_P10_LandOwner_2</vt:lpstr>
      <vt:lpstr>'SA-1'!SA1_P10_LandOwner_3</vt:lpstr>
      <vt:lpstr>'SA-1'!SA1_P10_LandOwner_4</vt:lpstr>
      <vt:lpstr>'SA-1'!SA1_P10_LandOwner_5</vt:lpstr>
      <vt:lpstr>'SA-1'!SA1_P10_LandOwnerType_1</vt:lpstr>
      <vt:lpstr>'SA-1'!SA1_P10_LandOwnerType_2</vt:lpstr>
      <vt:lpstr>'SA-1'!SA1_P10_LandOwnerType_3</vt:lpstr>
      <vt:lpstr>'SA-1'!SA1_P15_MediaPlatform_1</vt:lpstr>
      <vt:lpstr>'SA-1'!SA1_P15_MediaPlatform_2</vt:lpstr>
      <vt:lpstr>'SA-1'!SA1_P15_MediaPlatform_3</vt:lpstr>
      <vt:lpstr>'SA-1'!SA1_P15_MediaPlatform_4</vt:lpstr>
      <vt:lpstr>'SA-1'!SA1_P5_SchooLevel_1</vt:lpstr>
      <vt:lpstr>'SA-1'!SA1_P5_SchooLevel_10</vt:lpstr>
      <vt:lpstr>'SA-1'!SA1_P5_SchooLevel_11</vt:lpstr>
      <vt:lpstr>'SA-1'!SA1_P5_SchooLevel_12</vt:lpstr>
      <vt:lpstr>'SA-1'!SA1_P5_SchooLevel_2</vt:lpstr>
      <vt:lpstr>'SA-1'!SA1_P5_SchooLevel_3</vt:lpstr>
      <vt:lpstr>'SA-1'!SA1_P5_SchooLevel_4</vt:lpstr>
      <vt:lpstr>'SA-1'!SA1_P5_SchooLevel_5</vt:lpstr>
      <vt:lpstr>'SA-1'!SA1_P5_SchooLevel_6</vt:lpstr>
      <vt:lpstr>'SA-1'!SA1_P5_SchooLevel_7</vt:lpstr>
      <vt:lpstr>'SA-1'!SA1_P5_SchooLevel_8</vt:lpstr>
      <vt:lpstr>'SA-1'!SA1_P5_SchooLevel_9</vt:lpstr>
      <vt:lpstr>'SA-2'!SA2_P4_WaterSourceB100N200</vt:lpstr>
      <vt:lpstr>'SA-2'!SA2_P4_WaterSourceG200</vt:lpstr>
      <vt:lpstr>'SA-2'!SA2_P4_WaterSourceL100</vt:lpstr>
      <vt:lpstr>'SA-2'!SA2_P4_WaterSourceSchCom</vt:lpstr>
      <vt:lpstr>'SA-2'!SA2_P5_ElectricB10N12</vt:lpstr>
      <vt:lpstr>'SA-2'!SA2_P5_ElectricB12N14</vt:lpstr>
      <vt:lpstr>'SA-2'!SA2_P5_ElectricB2N4</vt:lpstr>
      <vt:lpstr>'SA-2'!SA2_P5_ElectricB4N6</vt:lpstr>
      <vt:lpstr>'SA-2'!SA2_P5_ElectricB6N8</vt:lpstr>
      <vt:lpstr>'SA-2'!SA2_P5_ElectricB8N10</vt:lpstr>
      <vt:lpstr>'SA-2'!SA2_P5_ElectricL2</vt:lpstr>
      <vt:lpstr>'SA-2'!SA2_P5_ElectricNo</vt:lpstr>
      <vt:lpstr>'SA-1'!School_Level</vt:lpstr>
      <vt:lpstr>'SA-1'!School_Library</vt:lpstr>
      <vt:lpstr>'SA-2'!School_Playground_Length</vt:lpstr>
      <vt:lpstr>'SA-2'!School_Playground_Width</vt:lpstr>
      <vt:lpstr>'SA-2'!School_Playground_WithRoof</vt:lpstr>
      <vt:lpstr>'SA-2'!School_PlaygroundExist</vt:lpstr>
      <vt:lpstr>PCET!SchoolAY_Info_ID</vt:lpstr>
      <vt:lpstr>TQ_Jul!SchoolAY_Info_ID</vt:lpstr>
      <vt:lpstr>TQ_Mar!SchoolAY_Info_ID</vt:lpstr>
      <vt:lpstr>SchoolAY_Info_ID</vt:lpstr>
      <vt:lpstr>'SA-1'!SchoolLevel_Exist</vt:lpstr>
      <vt:lpstr>SchoolLevel_ID</vt:lpstr>
      <vt:lpstr>SchoolLevel_List</vt:lpstr>
      <vt:lpstr>SchoolLevel_Name</vt:lpstr>
      <vt:lpstr>SchoolLevelExist_ID</vt:lpstr>
      <vt:lpstr>SchoolLevelExist_List</vt:lpstr>
      <vt:lpstr>SchoolLevelExist_Name</vt:lpstr>
      <vt:lpstr>SchoolMediaPlatform_ID</vt:lpstr>
      <vt:lpstr>SchoolMediaPlatform_List</vt:lpstr>
      <vt:lpstr>SchoolMediaPlatform_Name</vt:lpstr>
      <vt:lpstr>TQ_Oct!SchoolOpenDays_Aug</vt:lpstr>
      <vt:lpstr>TQ_Jul!SchoolOpenDays_Feb</vt:lpstr>
      <vt:lpstr>TQ_Jul!SchoolOpenDays_Nov</vt:lpstr>
      <vt:lpstr>TQ_Mar!SchoolOpenDays_Nov</vt:lpstr>
      <vt:lpstr>SchoolPost_Name</vt:lpstr>
      <vt:lpstr>SchoolShiftType_ID</vt:lpstr>
      <vt:lpstr>SchoolShiftType_List</vt:lpstr>
      <vt:lpstr>SchoolShiftType_Name</vt:lpstr>
      <vt:lpstr>'SA-1'!SchoolSuffix_ID</vt:lpstr>
      <vt:lpstr>Section_ID</vt:lpstr>
      <vt:lpstr>PCET!Section_List</vt:lpstr>
      <vt:lpstr>TQ_Jul!Section_List</vt:lpstr>
      <vt:lpstr>TQ_Mar!Section_List</vt:lpstr>
      <vt:lpstr>Section_List</vt:lpstr>
      <vt:lpstr>PCET!Section_Name</vt:lpstr>
      <vt:lpstr>TQ_Jul!Section_Name</vt:lpstr>
      <vt:lpstr>TQ_Mar!Section_Name</vt:lpstr>
      <vt:lpstr>Section_Name</vt:lpstr>
      <vt:lpstr>'SA-1'!Select_Location</vt:lpstr>
      <vt:lpstr>'SA-1'!Select_Village</vt:lpstr>
      <vt:lpstr>'SA-1'!Select_VT_Ward</vt:lpstr>
      <vt:lpstr>Selected_Control_Color</vt:lpstr>
      <vt:lpstr>Selected_Control_Name</vt:lpstr>
      <vt:lpstr>PCET!Selected_LandOwnership</vt:lpstr>
      <vt:lpstr>TQ_Jul!Selected_LandOwnership</vt:lpstr>
      <vt:lpstr>TQ_Mar!Selected_LandOwnership</vt:lpstr>
      <vt:lpstr>Selected_LandOwnership</vt:lpstr>
      <vt:lpstr>PCET!Selected_LandType</vt:lpstr>
      <vt:lpstr>TQ_Jul!Selected_LandType</vt:lpstr>
      <vt:lpstr>TQ_Mar!Selected_LandType</vt:lpstr>
      <vt:lpstr>Selected_LandType</vt:lpstr>
      <vt:lpstr>PCET!Selected_School_ID</vt:lpstr>
      <vt:lpstr>TQ_Jul!Selected_School_ID</vt:lpstr>
      <vt:lpstr>TQ_Mar!Selected_School_ID</vt:lpstr>
      <vt:lpstr>Selected_School_ID</vt:lpstr>
      <vt:lpstr>PCET!Selected_School_Level</vt:lpstr>
      <vt:lpstr>TQ_Jul!Selected_School_Level</vt:lpstr>
      <vt:lpstr>TQ_Mar!Selected_School_Level</vt:lpstr>
      <vt:lpstr>Selected_School_Level</vt:lpstr>
      <vt:lpstr>PCET!Selected_School_Level_Exist</vt:lpstr>
      <vt:lpstr>TQ_Jul!Selected_School_Level_Exist</vt:lpstr>
      <vt:lpstr>TQ_Mar!Selected_School_Level_Exist</vt:lpstr>
      <vt:lpstr>Selected_School_Level_Exist</vt:lpstr>
      <vt:lpstr>PCET!Selected_School_Name</vt:lpstr>
      <vt:lpstr>TQ_Jul!Selected_School_Name</vt:lpstr>
      <vt:lpstr>TQ_Mar!Selected_School_Name</vt:lpstr>
      <vt:lpstr>Selected_School_Name</vt:lpstr>
      <vt:lpstr>PCET!Selected_SchoolMediaPlatform</vt:lpstr>
      <vt:lpstr>TQ_Jul!Selected_SchoolMediaPlatform</vt:lpstr>
      <vt:lpstr>TQ_Mar!Selected_SchoolMediaPlatform</vt:lpstr>
      <vt:lpstr>Selected_SchoolMediaPlatform</vt:lpstr>
      <vt:lpstr>PCET!Selected_SchoolShiftType</vt:lpstr>
      <vt:lpstr>TQ_Jul!Selected_SchoolShiftType</vt:lpstr>
      <vt:lpstr>TQ_Mar!Selected_SchoolShiftType</vt:lpstr>
      <vt:lpstr>Selected_SchoolShiftType</vt:lpstr>
      <vt:lpstr>PCET!Selected_Urban_Rural</vt:lpstr>
      <vt:lpstr>TQ_Jul!Selected_Urban_Rural</vt:lpstr>
      <vt:lpstr>TQ_Mar!Selected_Urban_Rural</vt:lpstr>
      <vt:lpstr>Selected_Urban_Rural</vt:lpstr>
      <vt:lpstr>PCET!Selected_Village_ID</vt:lpstr>
      <vt:lpstr>TQ_Jul!Selected_Village_ID</vt:lpstr>
      <vt:lpstr>TQ_Mar!Selected_Village_ID</vt:lpstr>
      <vt:lpstr>Selected_Village_ID</vt:lpstr>
      <vt:lpstr>Selected_Village_Name</vt:lpstr>
      <vt:lpstr>PCET!Selected_Ward_VT_ID</vt:lpstr>
      <vt:lpstr>TQ_Jul!Selected_Ward_VT_ID</vt:lpstr>
      <vt:lpstr>TQ_Mar!Selected_Ward_VT_ID</vt:lpstr>
      <vt:lpstr>Selected_Ward_VT_ID</vt:lpstr>
      <vt:lpstr>Selected_Ward_VT_Name</vt:lpstr>
      <vt:lpstr>StateRegion_ID</vt:lpstr>
      <vt:lpstr>PCET!StateRegion_Name_EN</vt:lpstr>
      <vt:lpstr>TQ_Jul!StateRegion_Name_EN</vt:lpstr>
      <vt:lpstr>TQ_Mar!StateRegion_Name_EN</vt:lpstr>
      <vt:lpstr>StateRegion_Name_EN</vt:lpstr>
      <vt:lpstr>PCET!StateRegion_Name_MM</vt:lpstr>
      <vt:lpstr>TQ_Jul!StateRegion_Name_MM</vt:lpstr>
      <vt:lpstr>TQ_Mar!StateRegion_Name_MM</vt:lpstr>
      <vt:lpstr>StateRegion_Name_MM</vt:lpstr>
      <vt:lpstr>StateRegion_PCode</vt:lpstr>
      <vt:lpstr>Subject_ID</vt:lpstr>
      <vt:lpstr>PCET!Subject_List</vt:lpstr>
      <vt:lpstr>TQ_Jul!Subject_List</vt:lpstr>
      <vt:lpstr>TQ_Mar!Subject_List</vt:lpstr>
      <vt:lpstr>Subject_List</vt:lpstr>
      <vt:lpstr>PCET!Subject_Name</vt:lpstr>
      <vt:lpstr>TQ_Jul!Subject_Name</vt:lpstr>
      <vt:lpstr>TQ_Mar!Subject_Name</vt:lpstr>
      <vt:lpstr>Subject_Name</vt:lpstr>
      <vt:lpstr>Teacher_List</vt:lpstr>
      <vt:lpstr>TQ_Jul!TearcherID_Aug</vt:lpstr>
      <vt:lpstr>TQ_Mar!TearcherID_Aug</vt:lpstr>
      <vt:lpstr>TQ_Oct!TearcherID_Aug</vt:lpstr>
      <vt:lpstr>TQ_Jul!TearcherID_Feb</vt:lpstr>
      <vt:lpstr>TQ_Jul!TearcherID_Nov</vt:lpstr>
      <vt:lpstr>TQ_Mar!TearcherID_Nov</vt:lpstr>
      <vt:lpstr>TQ_Jul!TextBook_List</vt:lpstr>
      <vt:lpstr>TQ_Mar!TextBook_List</vt:lpstr>
      <vt:lpstr>TextBook_List</vt:lpstr>
      <vt:lpstr>TextBook_Name_EN</vt:lpstr>
      <vt:lpstr>TQ_Jul!TextBook_Name_MM</vt:lpstr>
      <vt:lpstr>TQ_Mar!TextBook_Name_MM</vt:lpstr>
      <vt:lpstr>TextBook_Name_MM</vt:lpstr>
      <vt:lpstr>PCET!TodayDate</vt:lpstr>
      <vt:lpstr>TQ_Jul!TodayDate</vt:lpstr>
      <vt:lpstr>TQ_Mar!TodayDate</vt:lpstr>
      <vt:lpstr>TodayDate</vt:lpstr>
      <vt:lpstr>'SA-1'!Total_Computer</vt:lpstr>
      <vt:lpstr>'SA-1'!Total_Copier</vt:lpstr>
      <vt:lpstr>'SA-1'!Total_Fan</vt:lpstr>
      <vt:lpstr>'SA-1'!Total_Printer</vt:lpstr>
      <vt:lpstr>'SA-1'!Total_RadioCassette</vt:lpstr>
      <vt:lpstr>'SA-1'!Total_TV</vt:lpstr>
      <vt:lpstr>'SA-1'!Total_TypeWriter</vt:lpstr>
      <vt:lpstr>'SA-1'!Total_VCD</vt:lpstr>
      <vt:lpstr>TotalClasses</vt:lpstr>
      <vt:lpstr>PCET!TotalClasses_3to8</vt:lpstr>
      <vt:lpstr>PCET1_Aug!TotalClasses_3to8</vt:lpstr>
      <vt:lpstr>PCET1_Dec!TotalClasses_3to8</vt:lpstr>
      <vt:lpstr>PCET1_Feb!TotalClasses_3to8</vt:lpstr>
      <vt:lpstr>PCET1_Jan!TotalClasses_3to8</vt:lpstr>
      <vt:lpstr>PCET1_Jul!TotalClasses_3to8</vt:lpstr>
      <vt:lpstr>PCET1_Nov!TotalClasses_3to8</vt:lpstr>
      <vt:lpstr>PCET1_Oct!TotalClasses_3to8</vt:lpstr>
      <vt:lpstr>PCET1_Sept!TotalClasses_3to8</vt:lpstr>
      <vt:lpstr>PCET!Township_ID</vt:lpstr>
      <vt:lpstr>TQ_Jul!Township_ID</vt:lpstr>
      <vt:lpstr>TQ_Mar!Township_ID</vt:lpstr>
      <vt:lpstr>Township_ID</vt:lpstr>
      <vt:lpstr>PCET!Township_Index</vt:lpstr>
      <vt:lpstr>TQ_Jul!Township_Index</vt:lpstr>
      <vt:lpstr>TQ_Mar!Township_Index</vt:lpstr>
      <vt:lpstr>Township_Index</vt:lpstr>
      <vt:lpstr>Township_Info_Source</vt:lpstr>
      <vt:lpstr>Township_List</vt:lpstr>
      <vt:lpstr>PCET!Township_Name_EN</vt:lpstr>
      <vt:lpstr>TQ_Jul!Township_Name_EN</vt:lpstr>
      <vt:lpstr>TQ_Mar!Township_Name_EN</vt:lpstr>
      <vt:lpstr>Township_Name_EN</vt:lpstr>
      <vt:lpstr>PCET!Township_Name_MM</vt:lpstr>
      <vt:lpstr>TQ_Jul!Township_Name_MM</vt:lpstr>
      <vt:lpstr>TQ_Mar!Township_Name_MM</vt:lpstr>
      <vt:lpstr>Township_Name_MM</vt:lpstr>
      <vt:lpstr>Township_PCode</vt:lpstr>
      <vt:lpstr>Township_Remark</vt:lpstr>
      <vt:lpstr>PCET!TQ_Aug_ID</vt:lpstr>
      <vt:lpstr>TQ_Jul!TQ_Aug_ID</vt:lpstr>
      <vt:lpstr>TQ_Mar!TQ_Aug_ID</vt:lpstr>
      <vt:lpstr>TQ_Aug_ID</vt:lpstr>
      <vt:lpstr>PCET!TQ_Feb_ID</vt:lpstr>
      <vt:lpstr>TQ_Jul!TQ_Feb_ID</vt:lpstr>
      <vt:lpstr>TQ_Mar!TQ_Feb_ID</vt:lpstr>
      <vt:lpstr>TQ_Feb_ID</vt:lpstr>
      <vt:lpstr>PCET!TQ_Nov_ID</vt:lpstr>
      <vt:lpstr>TQ_Jul!TQ_Nov_ID</vt:lpstr>
      <vt:lpstr>TQ_Mar!TQ_Nov_ID</vt:lpstr>
      <vt:lpstr>TQ_Nov_ID</vt:lpstr>
      <vt:lpstr>TS_List</vt:lpstr>
      <vt:lpstr>PCET!TSIndex_SchoolID</vt:lpstr>
      <vt:lpstr>TQ_Jul!TSIndex_SchoolID</vt:lpstr>
      <vt:lpstr>TQ_Mar!TSIndex_SchoolID</vt:lpstr>
      <vt:lpstr>TSIndex_SchoolID</vt:lpstr>
      <vt:lpstr>'SA-1'!Usable_Computer</vt:lpstr>
      <vt:lpstr>'SA-1'!Usable_Copier</vt:lpstr>
      <vt:lpstr>'SA-1'!Usable_Fan</vt:lpstr>
      <vt:lpstr>'SA-1'!Usable_Printer</vt:lpstr>
      <vt:lpstr>'SA-1'!Usable_RadioCassette</vt:lpstr>
      <vt:lpstr>'SA-1'!Usable_TV</vt:lpstr>
      <vt:lpstr>'SA-1'!Usable_TypeWriter</vt:lpstr>
      <vt:lpstr>'SA-1'!Usable_VCD</vt:lpstr>
      <vt:lpstr>PCET!Village_Name_Sort_TS</vt:lpstr>
      <vt:lpstr>TQ_Jul!Village_Name_Sort_TS</vt:lpstr>
      <vt:lpstr>TQ_Mar!Village_Name_Sort_TS</vt:lpstr>
      <vt:lpstr>Village_Name_Sort_TS</vt:lpstr>
      <vt:lpstr>PCET!Village_TS_Column</vt:lpstr>
      <vt:lpstr>TQ_Jul!Village_TS_Column</vt:lpstr>
      <vt:lpstr>TQ_Mar!Village_TS_Column</vt:lpstr>
      <vt:lpstr>Village_TS_Column</vt:lpstr>
      <vt:lpstr>Village_TS_Start</vt:lpstr>
      <vt:lpstr>PCET!Village_VT_Column</vt:lpstr>
      <vt:lpstr>TQ_Jul!Village_VT_Column</vt:lpstr>
      <vt:lpstr>TQ_Mar!Village_VT_Column</vt:lpstr>
      <vt:lpstr>Village_VT_Column</vt:lpstr>
      <vt:lpstr>PCET!Village_VT_Start</vt:lpstr>
      <vt:lpstr>TQ_Jul!Village_VT_Start</vt:lpstr>
      <vt:lpstr>TQ_Mar!Village_VT_Start</vt:lpstr>
      <vt:lpstr>Village_VT_Start</vt:lpstr>
      <vt:lpstr>VillageName_Column</vt:lpstr>
      <vt:lpstr>VT_List</vt:lpstr>
      <vt:lpstr>PCET!VT_TS_Column</vt:lpstr>
      <vt:lpstr>TQ_Jul!VT_TS_Column</vt:lpstr>
      <vt:lpstr>TQ_Mar!VT_TS_Column</vt:lpstr>
      <vt:lpstr>VT_TS_Column</vt:lpstr>
      <vt:lpstr>PCET!VT_TS_Start</vt:lpstr>
      <vt:lpstr>TQ_Jul!VT_TS_Start</vt:lpstr>
      <vt:lpstr>TQ_Mar!VT_TS_Start</vt:lpstr>
      <vt:lpstr>VT_TS_Start</vt:lpstr>
      <vt:lpstr>VTName_Column</vt:lpstr>
      <vt:lpstr>PCET!Ward_Name_Sort_TS</vt:lpstr>
      <vt:lpstr>TQ_Jul!Ward_Name_Sort_TS</vt:lpstr>
      <vt:lpstr>TQ_Mar!Ward_Name_Sort_TS</vt:lpstr>
      <vt:lpstr>Ward_Name_Sort_TS</vt:lpstr>
      <vt:lpstr>PCET!Ward_TS_Column</vt:lpstr>
      <vt:lpstr>TQ_Jul!Ward_TS_Column</vt:lpstr>
      <vt:lpstr>TQ_Mar!Ward_TS_Column</vt:lpstr>
      <vt:lpstr>Ward_TS_Column</vt:lpstr>
      <vt:lpstr>PCET!Ward_TS_Start</vt:lpstr>
      <vt:lpstr>TQ_Jul!Ward_TS_Start</vt:lpstr>
      <vt:lpstr>TQ_Mar!Ward_TS_Start</vt:lpstr>
      <vt:lpstr>Ward_TS_Start</vt:lpstr>
      <vt:lpstr>WardName_Column</vt:lpstr>
      <vt:lpstr>WaterSource_ID</vt:lpstr>
      <vt:lpstr>WaterSource_List</vt:lpstr>
      <vt:lpstr>WaterSource_Name</vt:lpstr>
      <vt:lpstr>PCET!WaterSourceDistance</vt:lpstr>
      <vt:lpstr>TQ_Jul!WaterSourceDistance</vt:lpstr>
      <vt:lpstr>TQ_Mar!WaterSourceDistance</vt:lpstr>
      <vt:lpstr>WaterSourceDistance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winfamily</dc:creator>
  <cp:lastModifiedBy>wmthant</cp:lastModifiedBy>
  <dcterms:created xsi:type="dcterms:W3CDTF">2013-07-08T09:41:05Z</dcterms:created>
  <dcterms:modified xsi:type="dcterms:W3CDTF">2015-03-09T09:26:30Z</dcterms:modified>
</cp:coreProperties>
</file>