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Science\MOOC\Udacity - Data Analyst Nanoprogram\GitHub\udacity_data_analist\P7 - Design an A B Test\"/>
    </mc:Choice>
  </mc:AlternateContent>
  <bookViews>
    <workbookView xWindow="0" yWindow="0" windowWidth="28800" windowHeight="11910"/>
  </bookViews>
  <sheets>
    <sheet name="Feuil1" sheetId="1" r:id="rId1"/>
    <sheet name="data_control" sheetId="2" r:id="rId2"/>
    <sheet name="data_experiment" sheetId="3" r:id="rId3"/>
    <sheet name="sign test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3" i="1" l="1"/>
  <c r="B112" i="1"/>
  <c r="B107" i="1"/>
  <c r="B106" i="1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81" i="1"/>
  <c r="B97" i="1"/>
  <c r="B84" i="1"/>
  <c r="B93" i="1"/>
  <c r="B92" i="1"/>
  <c r="C94" i="1"/>
  <c r="B94" i="1" s="1"/>
  <c r="C81" i="1"/>
  <c r="B79" i="1"/>
  <c r="B80" i="1" s="1"/>
  <c r="I2" i="2"/>
  <c r="J2" i="2"/>
  <c r="K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B68" i="1"/>
  <c r="B57" i="1"/>
  <c r="B44" i="1"/>
  <c r="B95" i="1" l="1"/>
  <c r="B82" i="1"/>
  <c r="B86" i="1" s="1"/>
  <c r="B74" i="1"/>
  <c r="B66" i="1"/>
  <c r="B67" i="1" s="1"/>
  <c r="B69" i="1" s="1"/>
  <c r="B54" i="1"/>
  <c r="B53" i="1"/>
  <c r="B56" i="1" s="1"/>
  <c r="B41" i="1"/>
  <c r="B40" i="1"/>
  <c r="B43" i="1" s="1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B31" i="1"/>
  <c r="B30" i="1"/>
  <c r="B98" i="1" l="1"/>
  <c r="B99" i="1"/>
  <c r="B85" i="1"/>
  <c r="B35" i="1"/>
  <c r="B72" i="1"/>
  <c r="B45" i="1"/>
  <c r="B48" i="1" s="1"/>
  <c r="B50" i="1"/>
  <c r="B58" i="1"/>
  <c r="B62" i="1" s="1"/>
  <c r="B63" i="1"/>
  <c r="D25" i="1"/>
  <c r="D24" i="1"/>
  <c r="B8" i="1"/>
  <c r="B10" i="1" s="1"/>
  <c r="C16" i="1" s="1"/>
  <c r="B25" i="1" s="1"/>
  <c r="B7" i="1"/>
  <c r="C15" i="1"/>
  <c r="B49" i="1" l="1"/>
  <c r="B73" i="1"/>
  <c r="B61" i="1"/>
  <c r="B15" i="1"/>
  <c r="D15" i="1" s="1"/>
  <c r="B14" i="1"/>
  <c r="B16" i="1"/>
  <c r="D16" i="1" s="1"/>
  <c r="C14" i="1"/>
  <c r="B24" i="1" l="1"/>
  <c r="D14" i="1"/>
</calcChain>
</file>

<file path=xl/sharedStrings.xml><?xml version="1.0" encoding="utf-8"?>
<sst xmlns="http://schemas.openxmlformats.org/spreadsheetml/2006/main" count="232" uniqueCount="110">
  <si>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</si>
  <si>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</si>
  <si>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</si>
  <si>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</si>
  <si>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</si>
  <si>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</si>
  <si>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</si>
  <si>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Calculating standard deviation</t>
  </si>
  <si>
    <t>Evaluation metrics</t>
  </si>
  <si>
    <t>Gross conversion</t>
  </si>
  <si>
    <t>Retention</t>
  </si>
  <si>
    <t>Net conversion</t>
  </si>
  <si>
    <t>Sample size = N</t>
  </si>
  <si>
    <t>probability = p</t>
  </si>
  <si>
    <t>Total sample size</t>
  </si>
  <si>
    <t>Calculating sample size</t>
  </si>
  <si>
    <t>α</t>
  </si>
  <si>
    <t>1−β</t>
  </si>
  <si>
    <t>Standard Deviation</t>
  </si>
  <si>
    <t>(binomial distribution assumption)</t>
  </si>
  <si>
    <t>dmin</t>
  </si>
  <si>
    <t>Page views</t>
  </si>
  <si>
    <t>Calculating duration</t>
  </si>
  <si>
    <t>Page views needed</t>
  </si>
  <si>
    <t>Fraction of traffic exposed</t>
  </si>
  <si>
    <t>Experiment duration</t>
  </si>
  <si>
    <t>days</t>
  </si>
  <si>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</si>
  <si>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</si>
  <si>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</si>
  <si>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</si>
  <si>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</si>
  <si>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</si>
  <si>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</si>
  <si>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</si>
  <si>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</si>
  <si>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</si>
  <si>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</si>
  <si>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</si>
  <si>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</si>
  <si>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</si>
  <si>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</si>
  <si>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</si>
  <si>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</si>
  <si>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</si>
  <si>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</si>
  <si>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</si>
  <si>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</si>
  <si>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</si>
  <si>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</si>
  <si>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</si>
  <si>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</si>
  <si>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</si>
  <si>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</si>
  <si>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</si>
  <si>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</si>
  <si>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</si>
  <si>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</si>
  <si>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</si>
  <si>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</si>
  <si>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</si>
  <si>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</si>
  <si>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</si>
  <si>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</si>
  <si>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</si>
  <si>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</si>
  <si>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</si>
  <si>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</si>
  <si>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</si>
  <si>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Sanity checks</t>
  </si>
  <si>
    <t>Click-through probabilities</t>
  </si>
  <si>
    <t>Clic_cont/clic_tot</t>
  </si>
  <si>
    <t>Number of total page views</t>
  </si>
  <si>
    <t>Number of page views - control group</t>
  </si>
  <si>
    <t>page views</t>
  </si>
  <si>
    <t>Standard deviation - binomial</t>
  </si>
  <si>
    <t>z-score for a 2-tailed test</t>
  </si>
  <si>
    <t>confidence</t>
  </si>
  <si>
    <t>Expected mean value</t>
  </si>
  <si>
    <t>margin of error</t>
  </si>
  <si>
    <t>Upper boundary</t>
  </si>
  <si>
    <t>Lower boundary</t>
  </si>
  <si>
    <t>Count of pageviews</t>
  </si>
  <si>
    <t>Count of clics</t>
  </si>
  <si>
    <t>Observed mean value</t>
  </si>
  <si>
    <t>OK</t>
  </si>
  <si>
    <t>CTP on "Start free trial"</t>
  </si>
  <si>
    <t>pooled standard error</t>
  </si>
  <si>
    <t>pooled CTP</t>
  </si>
  <si>
    <t>Expected difference value</t>
  </si>
  <si>
    <t>Observed diff value</t>
  </si>
  <si>
    <t>Result analysis</t>
  </si>
  <si>
    <t>pooled gross conversion</t>
  </si>
  <si>
    <t>alpha</t>
  </si>
  <si>
    <t>Practical significance boundary</t>
  </si>
  <si>
    <t>Statistically significant ?</t>
  </si>
  <si>
    <t>Practically significant ?</t>
  </si>
  <si>
    <t>YES</t>
  </si>
  <si>
    <t>NO</t>
  </si>
  <si>
    <t>No</t>
  </si>
  <si>
    <t>pooled net conversion</t>
  </si>
  <si>
    <t>Net conversion
difference</t>
  </si>
  <si>
    <t>Gross conversion
difference</t>
  </si>
  <si>
    <t>Sign test</t>
  </si>
  <si>
    <t>Number of successes</t>
  </si>
  <si>
    <t>Number of evaluations</t>
  </si>
  <si>
    <t>http://graphpad.com/quickcalcs/binomial1.cfm</t>
  </si>
  <si>
    <t>two-tail p-value</t>
  </si>
  <si>
    <t>Statisically significant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</si>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</sst>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%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9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5"/>
  <sheetViews>
    <sheetView showGridLines="0" tabSelected="1" topLeftCell="A77" workbookViewId="0">
      <selection activeCell="A87" sqref="A87"/>
    </sheetView>
  </sheetViews>
  <sheetFormatPr baseColWidth="10" defaultRowHeight="15" x14ac:dyDescent="0.25"/>
  <cols>
    <col min="1" max="1" width="44" bestFit="1" customWidth="1"/>
    <col min="2" max="2" width="14.28515625" customWidth="1"/>
    <col min="3" max="3" width="13.7109375" bestFit="1" customWidth="1"/>
    <col min="4" max="4" width="18" bestFit="1" customWidth="1"/>
  </cols>
  <sheetData>
    <row r="2" spans="1:6" x14ac:dyDescent="0.25">
      <c r="A2" s="4" t="s">
        <v>7</v>
      </c>
      <c r="B2" s="4"/>
      <c r="C2" s="5"/>
      <c r="D2" s="5"/>
      <c r="E2" s="5"/>
      <c r="F2" s="5"/>
    </row>
    <row r="3" spans="1:6" x14ac:dyDescent="0.25">
      <c r="A3" t="s">
        <v>14</v>
      </c>
      <c r="B3">
        <v>5000</v>
      </c>
    </row>
    <row r="4" spans="1:6" x14ac:dyDescent="0.25">
      <c r="A4" t="s">
        <v>0</v>
      </c>
      <c r="B4" s="10">
        <v>40000</v>
      </c>
    </row>
    <row r="5" spans="1:6" x14ac:dyDescent="0.25">
      <c r="A5" t="s">
        <v>1</v>
      </c>
      <c r="B5" s="10">
        <v>3200</v>
      </c>
    </row>
    <row r="6" spans="1:6" x14ac:dyDescent="0.25">
      <c r="A6" t="s">
        <v>2</v>
      </c>
      <c r="B6" s="10">
        <v>660</v>
      </c>
    </row>
    <row r="7" spans="1:6" x14ac:dyDescent="0.25">
      <c r="A7" t="s">
        <v>3</v>
      </c>
      <c r="B7" s="1">
        <f>B5/B4</f>
        <v>0.08</v>
      </c>
    </row>
    <row r="8" spans="1:6" x14ac:dyDescent="0.25">
      <c r="A8" t="s">
        <v>4</v>
      </c>
      <c r="B8" s="1">
        <f>B6/B5</f>
        <v>0.20624999999999999</v>
      </c>
    </row>
    <row r="9" spans="1:6" x14ac:dyDescent="0.25">
      <c r="A9" t="s">
        <v>5</v>
      </c>
      <c r="B9" s="1">
        <v>0.53</v>
      </c>
    </row>
    <row r="10" spans="1:6" x14ac:dyDescent="0.25">
      <c r="A10" t="s">
        <v>6</v>
      </c>
      <c r="B10" s="1">
        <f>B9*B8</f>
        <v>0.10931249999999999</v>
      </c>
    </row>
    <row r="11" spans="1:6" x14ac:dyDescent="0.25">
      <c r="B11" s="1"/>
    </row>
    <row r="12" spans="1:6" x14ac:dyDescent="0.25">
      <c r="A12" s="6" t="s">
        <v>19</v>
      </c>
    </row>
    <row r="13" spans="1:6" x14ac:dyDescent="0.25">
      <c r="A13" s="2" t="s">
        <v>8</v>
      </c>
      <c r="B13" s="7" t="s">
        <v>12</v>
      </c>
      <c r="C13" s="7" t="s">
        <v>13</v>
      </c>
      <c r="D13" s="7" t="s">
        <v>18</v>
      </c>
    </row>
    <row r="14" spans="1:6" x14ac:dyDescent="0.25">
      <c r="A14" t="s">
        <v>9</v>
      </c>
      <c r="B14">
        <f>$B$3*B7</f>
        <v>400</v>
      </c>
      <c r="C14" s="1">
        <f>B8</f>
        <v>0.20624999999999999</v>
      </c>
      <c r="D14" s="3">
        <f>SQRT(C14*(1-C14)/B14)</f>
        <v>2.0230604137049392E-2</v>
      </c>
    </row>
    <row r="15" spans="1:6" x14ac:dyDescent="0.25">
      <c r="A15" t="s">
        <v>10</v>
      </c>
      <c r="B15">
        <f>B3*B7*B8</f>
        <v>82.5</v>
      </c>
      <c r="C15" s="1">
        <f>B9</f>
        <v>0.53</v>
      </c>
      <c r="D15" s="3">
        <f>SQRT(C15*(1-C15)/B15)</f>
        <v>5.4949012178509081E-2</v>
      </c>
    </row>
    <row r="16" spans="1:6" x14ac:dyDescent="0.25">
      <c r="A16" t="s">
        <v>11</v>
      </c>
      <c r="B16">
        <f>B3*B7</f>
        <v>400</v>
      </c>
      <c r="C16" s="1">
        <f>B10</f>
        <v>0.10931249999999999</v>
      </c>
      <c r="D16" s="3">
        <f>SQRT(C16*(1-C16)/B16)</f>
        <v>1.5601544582488459E-2</v>
      </c>
    </row>
    <row r="21" spans="1:11" x14ac:dyDescent="0.25">
      <c r="A21" s="4" t="s">
        <v>15</v>
      </c>
      <c r="B21" s="4"/>
      <c r="C21" s="5"/>
      <c r="D21" s="5"/>
      <c r="E21" s="5"/>
      <c r="F21" s="5"/>
    </row>
    <row r="22" spans="1:11" x14ac:dyDescent="0.25">
      <c r="F22" s="8"/>
      <c r="G22" s="8"/>
      <c r="H22" s="8"/>
      <c r="I22" s="8"/>
      <c r="J22" s="8"/>
      <c r="K22" s="8"/>
    </row>
    <row r="23" spans="1:11" x14ac:dyDescent="0.25">
      <c r="A23" s="2" t="s">
        <v>8</v>
      </c>
      <c r="B23" s="7" t="s">
        <v>13</v>
      </c>
      <c r="C23" s="7" t="s">
        <v>20</v>
      </c>
      <c r="D23" s="7" t="s">
        <v>16</v>
      </c>
      <c r="E23" s="7" t="s">
        <v>17</v>
      </c>
      <c r="F23" s="7" t="s">
        <v>21</v>
      </c>
      <c r="G23" s="7"/>
      <c r="I23" s="7"/>
    </row>
    <row r="24" spans="1:11" x14ac:dyDescent="0.25">
      <c r="A24" t="s">
        <v>9</v>
      </c>
      <c r="B24" s="1">
        <f>C14</f>
        <v>0.20624999999999999</v>
      </c>
      <c r="C24">
        <v>0.01</v>
      </c>
      <c r="D24" s="9">
        <f>5%/2</f>
        <v>2.5000000000000001E-2</v>
      </c>
      <c r="E24" s="8">
        <v>0.8</v>
      </c>
      <c r="F24">
        <v>788450</v>
      </c>
      <c r="I24" s="10"/>
      <c r="J24" s="10"/>
      <c r="K24" s="10"/>
    </row>
    <row r="25" spans="1:11" x14ac:dyDescent="0.25">
      <c r="A25" t="s">
        <v>11</v>
      </c>
      <c r="B25" s="1">
        <f>C16</f>
        <v>0.10931249999999999</v>
      </c>
      <c r="C25">
        <v>7.4999999999999997E-3</v>
      </c>
      <c r="D25" s="9">
        <f>5%/2</f>
        <v>2.5000000000000001E-2</v>
      </c>
      <c r="E25" s="8">
        <v>0.8</v>
      </c>
      <c r="F25">
        <v>827150</v>
      </c>
      <c r="G25" s="10"/>
      <c r="I25" s="10"/>
      <c r="J25" s="10"/>
      <c r="K25" s="10"/>
    </row>
    <row r="28" spans="1:11" x14ac:dyDescent="0.25">
      <c r="A28" s="4" t="s">
        <v>22</v>
      </c>
      <c r="B28" s="4"/>
      <c r="C28" s="5"/>
      <c r="D28" s="5"/>
      <c r="E28" s="5"/>
      <c r="F28" s="5"/>
    </row>
    <row r="30" spans="1:11" x14ac:dyDescent="0.25">
      <c r="A30" t="s">
        <v>23</v>
      </c>
      <c r="B30">
        <f>MAX(F24:F25)</f>
        <v>827150</v>
      </c>
    </row>
    <row r="31" spans="1:11" x14ac:dyDescent="0.25">
      <c r="A31" t="s">
        <v>0</v>
      </c>
      <c r="B31" s="10">
        <f>B4</f>
        <v>40000</v>
      </c>
    </row>
    <row r="33" spans="1:6" x14ac:dyDescent="0.25">
      <c r="A33" t="s">
        <v>24</v>
      </c>
      <c r="B33" s="8">
        <v>1</v>
      </c>
    </row>
    <row r="35" spans="1:6" x14ac:dyDescent="0.25">
      <c r="A35" t="s">
        <v>25</v>
      </c>
      <c r="B35" s="11">
        <f>B30/(B33*B31)</f>
        <v>20.678750000000001</v>
      </c>
      <c r="C35" t="s">
        <v>26</v>
      </c>
    </row>
    <row r="38" spans="1:6" x14ac:dyDescent="0.25">
      <c r="A38" s="4" t="s">
        <v>69</v>
      </c>
      <c r="B38" s="4"/>
      <c r="C38" s="5"/>
      <c r="D38" s="5"/>
      <c r="E38" s="5"/>
      <c r="F38" s="5"/>
    </row>
    <row r="39" spans="1:6" x14ac:dyDescent="0.25">
      <c r="A39" s="13" t="s">
        <v>82</v>
      </c>
    </row>
    <row r="40" spans="1:6" x14ac:dyDescent="0.25">
      <c r="A40" t="s">
        <v>72</v>
      </c>
      <c r="B40">
        <f>SUM(data_control!B2:B38,data_experiment!B2:B38)</f>
        <v>690203</v>
      </c>
      <c r="C40" t="s">
        <v>74</v>
      </c>
    </row>
    <row r="41" spans="1:6" x14ac:dyDescent="0.25">
      <c r="A41" t="s">
        <v>73</v>
      </c>
      <c r="B41">
        <f>SUM(data_control!B2:B38)</f>
        <v>345543</v>
      </c>
      <c r="C41" t="s">
        <v>74</v>
      </c>
    </row>
    <row r="43" spans="1:6" x14ac:dyDescent="0.25">
      <c r="A43" t="s">
        <v>75</v>
      </c>
      <c r="B43">
        <f>SQRT(0.5*0.5/B40)</f>
        <v>6.0184074029432473E-4</v>
      </c>
    </row>
    <row r="44" spans="1:6" x14ac:dyDescent="0.25">
      <c r="A44" t="s">
        <v>76</v>
      </c>
      <c r="B44">
        <f>_xlfn.NORM.S.INV(1-(1-C44)/2)</f>
        <v>1.9599639845400536</v>
      </c>
      <c r="C44" s="9">
        <v>0.95</v>
      </c>
      <c r="D44" t="s">
        <v>77</v>
      </c>
    </row>
    <row r="45" spans="1:6" x14ac:dyDescent="0.25">
      <c r="A45" t="s">
        <v>79</v>
      </c>
      <c r="B45" s="3">
        <f>B44*B43</f>
        <v>1.1795861754058004E-3</v>
      </c>
    </row>
    <row r="47" spans="1:6" x14ac:dyDescent="0.25">
      <c r="A47" t="s">
        <v>78</v>
      </c>
      <c r="B47" s="3">
        <v>0.5</v>
      </c>
    </row>
    <row r="48" spans="1:6" x14ac:dyDescent="0.25">
      <c r="A48" t="s">
        <v>80</v>
      </c>
      <c r="B48" s="3">
        <f>B47+B45</f>
        <v>0.50117958617540581</v>
      </c>
    </row>
    <row r="49" spans="1:4" x14ac:dyDescent="0.25">
      <c r="A49" t="s">
        <v>81</v>
      </c>
      <c r="B49" s="3">
        <f>B47-B45</f>
        <v>0.49882041382459419</v>
      </c>
    </row>
    <row r="50" spans="1:4" x14ac:dyDescent="0.25">
      <c r="A50" t="s">
        <v>84</v>
      </c>
      <c r="B50" s="3">
        <f>B41/B40</f>
        <v>0.50063966688061334</v>
      </c>
      <c r="C50" s="2" t="s">
        <v>85</v>
      </c>
    </row>
    <row r="52" spans="1:4" x14ac:dyDescent="0.25">
      <c r="A52" s="13" t="s">
        <v>83</v>
      </c>
    </row>
    <row r="53" spans="1:4" x14ac:dyDescent="0.25">
      <c r="A53" t="s">
        <v>72</v>
      </c>
      <c r="B53">
        <f>SUM(data_control!C2:C38)+SUM(data_experiment!C2:C38)</f>
        <v>56703</v>
      </c>
      <c r="C53" t="s">
        <v>74</v>
      </c>
    </row>
    <row r="54" spans="1:4" x14ac:dyDescent="0.25">
      <c r="A54" t="s">
        <v>73</v>
      </c>
      <c r="B54">
        <f>SUM(data_control!C2:C38)</f>
        <v>28378</v>
      </c>
      <c r="C54" t="s">
        <v>74</v>
      </c>
    </row>
    <row r="56" spans="1:4" x14ac:dyDescent="0.25">
      <c r="A56" t="s">
        <v>75</v>
      </c>
      <c r="B56">
        <f>SQRT(0.5*0.5/B53)</f>
        <v>2.0997470796992519E-3</v>
      </c>
    </row>
    <row r="57" spans="1:4" x14ac:dyDescent="0.25">
      <c r="A57" t="s">
        <v>76</v>
      </c>
      <c r="B57">
        <f>_xlfn.NORM.S.INV(1-(1-C57)/2)</f>
        <v>1.9599639845400536</v>
      </c>
      <c r="C57" s="8">
        <v>0.95</v>
      </c>
      <c r="D57" t="s">
        <v>77</v>
      </c>
    </row>
    <row r="58" spans="1:4" x14ac:dyDescent="0.25">
      <c r="A58" t="s">
        <v>79</v>
      </c>
      <c r="B58">
        <f>B57*B56</f>
        <v>4.1154286528536869E-3</v>
      </c>
    </row>
    <row r="60" spans="1:4" x14ac:dyDescent="0.25">
      <c r="A60" t="s">
        <v>78</v>
      </c>
      <c r="B60" s="3">
        <v>0.5</v>
      </c>
    </row>
    <row r="61" spans="1:4" x14ac:dyDescent="0.25">
      <c r="A61" t="s">
        <v>80</v>
      </c>
      <c r="B61" s="3">
        <f>B60+B58</f>
        <v>0.50411542865285364</v>
      </c>
    </row>
    <row r="62" spans="1:4" x14ac:dyDescent="0.25">
      <c r="A62" t="s">
        <v>81</v>
      </c>
      <c r="B62" s="3">
        <f>B60-B58</f>
        <v>0.49588457134714631</v>
      </c>
    </row>
    <row r="63" spans="1:4" x14ac:dyDescent="0.25">
      <c r="A63" t="s">
        <v>84</v>
      </c>
      <c r="B63" s="3">
        <f>B54/B53</f>
        <v>0.50046734740666277</v>
      </c>
      <c r="C63" s="2" t="s">
        <v>85</v>
      </c>
    </row>
    <row r="65" spans="1:6" x14ac:dyDescent="0.25">
      <c r="A65" s="13" t="s">
        <v>86</v>
      </c>
    </row>
    <row r="66" spans="1:6" x14ac:dyDescent="0.25">
      <c r="A66" t="s">
        <v>88</v>
      </c>
      <c r="B66" s="3">
        <f>(SUM(data_control!C2:C38)+SUM(data_experiment!C2:C38))/(SUM(data_experiment!B2:B38)+SUM(data_control!B2:B38))</f>
        <v>8.2154090897895257E-2</v>
      </c>
    </row>
    <row r="67" spans="1:6" x14ac:dyDescent="0.25">
      <c r="A67" t="s">
        <v>87</v>
      </c>
      <c r="B67" s="3">
        <f>SQRT(B66*(1-B66)*(1/SUM(data_control!B2:B38)+1/SUM(data_experiment!B2:B38)))</f>
        <v>6.6106081563872224E-4</v>
      </c>
    </row>
    <row r="68" spans="1:6" x14ac:dyDescent="0.25">
      <c r="A68" t="s">
        <v>76</v>
      </c>
      <c r="B68" s="3">
        <f>_xlfn.NORM.S.INV(1-(1-C68)/2)</f>
        <v>1.9599639845400536</v>
      </c>
      <c r="C68" s="8">
        <v>0.95</v>
      </c>
      <c r="D68" t="s">
        <v>77</v>
      </c>
    </row>
    <row r="69" spans="1:6" x14ac:dyDescent="0.25">
      <c r="A69" t="s">
        <v>79</v>
      </c>
      <c r="B69" s="3">
        <f>B68*B67</f>
        <v>1.2956553902425678E-3</v>
      </c>
    </row>
    <row r="71" spans="1:6" x14ac:dyDescent="0.25">
      <c r="A71" t="s">
        <v>89</v>
      </c>
      <c r="B71" s="3">
        <v>0</v>
      </c>
    </row>
    <row r="72" spans="1:6" x14ac:dyDescent="0.25">
      <c r="A72" t="s">
        <v>80</v>
      </c>
      <c r="B72" s="3">
        <f>B71+B69</f>
        <v>1.2956553902425678E-3</v>
      </c>
    </row>
    <row r="73" spans="1:6" x14ac:dyDescent="0.25">
      <c r="A73" t="s">
        <v>81</v>
      </c>
      <c r="B73" s="3">
        <f>B71-B69</f>
        <v>-1.2956553902425678E-3</v>
      </c>
    </row>
    <row r="74" spans="1:6" x14ac:dyDescent="0.25">
      <c r="A74" t="s">
        <v>90</v>
      </c>
      <c r="B74" s="3">
        <f>SUM(data_experiment!C2:C38)/SUM(data_experiment!B2:B38)-SUM(data_control!C2:C38)/SUM(data_control!B2:B38)</f>
        <v>5.6627091586936018E-5</v>
      </c>
      <c r="C74" s="2" t="s">
        <v>85</v>
      </c>
    </row>
    <row r="77" spans="1:6" x14ac:dyDescent="0.25">
      <c r="A77" s="4" t="s">
        <v>91</v>
      </c>
      <c r="B77" s="4"/>
      <c r="C77" s="5"/>
      <c r="D77" s="5"/>
      <c r="E77" s="5"/>
      <c r="F77" s="5"/>
    </row>
    <row r="78" spans="1:6" x14ac:dyDescent="0.25">
      <c r="A78" s="13" t="s">
        <v>9</v>
      </c>
    </row>
    <row r="79" spans="1:6" x14ac:dyDescent="0.25">
      <c r="A79" t="s">
        <v>92</v>
      </c>
      <c r="B79" s="3">
        <f>(SUM(data_control!D2:D24)+SUM(data_experiment!D2:D24))/(SUM(data_experiment!C2:C24)+SUM(data_control!C2:C24))</f>
        <v>0.20860706740369866</v>
      </c>
    </row>
    <row r="80" spans="1:6" x14ac:dyDescent="0.25">
      <c r="A80" t="s">
        <v>87</v>
      </c>
      <c r="B80" s="3">
        <f>SQRT(B79*(1-B79)*(1/SUM(data_control!C2:C24)+1/SUM(data_experiment!C2:C24)))</f>
        <v>4.3716753852259364E-3</v>
      </c>
    </row>
    <row r="81" spans="1:4" x14ac:dyDescent="0.25">
      <c r="A81" t="s">
        <v>76</v>
      </c>
      <c r="B81" s="3">
        <f>_xlfn.NORM.S.INV(1-C81/2)</f>
        <v>2.2414027276049464</v>
      </c>
      <c r="C81" s="9">
        <f>0.05/2</f>
        <v>2.5000000000000001E-2</v>
      </c>
      <c r="D81" t="s">
        <v>93</v>
      </c>
    </row>
    <row r="82" spans="1:4" x14ac:dyDescent="0.25">
      <c r="A82" t="s">
        <v>79</v>
      </c>
      <c r="B82" s="3">
        <f>B81*B80</f>
        <v>9.7986851326488187E-3</v>
      </c>
    </row>
    <row r="84" spans="1:4" x14ac:dyDescent="0.25">
      <c r="A84" t="s">
        <v>90</v>
      </c>
      <c r="B84" s="3">
        <f>SUM(data_experiment!D2:D24)/SUM(data_experiment!C2:C24)-SUM(data_control!D2:D24)/SUM(data_control!C2:C24)</f>
        <v>-2.0554874580361565E-2</v>
      </c>
      <c r="C84" s="2"/>
    </row>
    <row r="85" spans="1:4" x14ac:dyDescent="0.25">
      <c r="A85" t="s">
        <v>81</v>
      </c>
      <c r="B85" s="3">
        <f>B84-B82</f>
        <v>-3.0353559713010382E-2</v>
      </c>
    </row>
    <row r="86" spans="1:4" x14ac:dyDescent="0.25">
      <c r="A86" t="s">
        <v>80</v>
      </c>
      <c r="B86" s="3">
        <f>B84+B82</f>
        <v>-1.0756189447712746E-2</v>
      </c>
    </row>
    <row r="87" spans="1:4" x14ac:dyDescent="0.25">
      <c r="A87" t="s">
        <v>94</v>
      </c>
      <c r="B87" s="3">
        <v>0.01</v>
      </c>
    </row>
    <row r="88" spans="1:4" x14ac:dyDescent="0.25">
      <c r="A88" t="s">
        <v>95</v>
      </c>
      <c r="B88" s="2" t="s">
        <v>97</v>
      </c>
    </row>
    <row r="89" spans="1:4" x14ac:dyDescent="0.25">
      <c r="A89" t="s">
        <v>96</v>
      </c>
      <c r="B89" s="2" t="s">
        <v>97</v>
      </c>
    </row>
    <row r="91" spans="1:4" x14ac:dyDescent="0.25">
      <c r="A91" s="13" t="s">
        <v>11</v>
      </c>
    </row>
    <row r="92" spans="1:4" x14ac:dyDescent="0.25">
      <c r="A92" t="s">
        <v>100</v>
      </c>
      <c r="B92" s="3">
        <f>(SUM(data_control!E2:E24)+SUM(data_experiment!E2:E24))/(SUM(data_experiment!C2:C24)+SUM(data_control!C2:C24))</f>
        <v>0.11512748531241861</v>
      </c>
    </row>
    <row r="93" spans="1:4" x14ac:dyDescent="0.25">
      <c r="A93" t="s">
        <v>87</v>
      </c>
      <c r="B93" s="3">
        <f>SQRT(B92*(1-B92)*(1/SUM(data_control!C2:C24)+1/SUM(data_experiment!C2:C24)))</f>
        <v>3.4341335129324238E-3</v>
      </c>
    </row>
    <row r="94" spans="1:4" x14ac:dyDescent="0.25">
      <c r="A94" t="s">
        <v>76</v>
      </c>
      <c r="B94" s="3">
        <f>_xlfn.NORM.S.INV(1-C94/2)</f>
        <v>2.2414027276049464</v>
      </c>
      <c r="C94" s="9">
        <f>0.05/2</f>
        <v>2.5000000000000001E-2</v>
      </c>
      <c r="D94" t="s">
        <v>93</v>
      </c>
    </row>
    <row r="95" spans="1:4" x14ac:dyDescent="0.25">
      <c r="A95" t="s">
        <v>79</v>
      </c>
      <c r="B95" s="3">
        <f>B94*B93</f>
        <v>7.6972762228462912E-3</v>
      </c>
    </row>
    <row r="97" spans="1:6" x14ac:dyDescent="0.25">
      <c r="A97" t="s">
        <v>90</v>
      </c>
      <c r="B97" s="3">
        <f>SUM(data_experiment!E2:E24)/SUM(data_experiment!C2:C24)-SUM(data_control!E2:E24)/SUM(data_control!C2:C24)</f>
        <v>-4.8737226745441675E-3</v>
      </c>
    </row>
    <row r="98" spans="1:6" x14ac:dyDescent="0.25">
      <c r="A98" t="s">
        <v>81</v>
      </c>
      <c r="B98" s="3">
        <f>B97-B95</f>
        <v>-1.2570998897390459E-2</v>
      </c>
    </row>
    <row r="99" spans="1:6" x14ac:dyDescent="0.25">
      <c r="A99" t="s">
        <v>80</v>
      </c>
      <c r="B99" s="3">
        <f>B97+B95</f>
        <v>2.8235535483021237E-3</v>
      </c>
    </row>
    <row r="100" spans="1:6" x14ac:dyDescent="0.25">
      <c r="A100" t="s">
        <v>94</v>
      </c>
      <c r="B100" s="3">
        <v>7.4999999999999997E-3</v>
      </c>
    </row>
    <row r="101" spans="1:6" x14ac:dyDescent="0.25">
      <c r="A101" t="s">
        <v>95</v>
      </c>
      <c r="B101" s="2" t="s">
        <v>98</v>
      </c>
    </row>
    <row r="102" spans="1:6" x14ac:dyDescent="0.25">
      <c r="A102" t="s">
        <v>96</v>
      </c>
      <c r="B102" s="2" t="s">
        <v>98</v>
      </c>
    </row>
    <row r="104" spans="1:6" x14ac:dyDescent="0.25">
      <c r="A104" s="4" t="s">
        <v>103</v>
      </c>
      <c r="B104" s="4"/>
      <c r="C104" s="5"/>
      <c r="D104" s="5"/>
      <c r="E104" s="5"/>
      <c r="F104" s="5"/>
    </row>
    <row r="105" spans="1:6" x14ac:dyDescent="0.25">
      <c r="A105" s="13" t="s">
        <v>9</v>
      </c>
    </row>
    <row r="106" spans="1:6" x14ac:dyDescent="0.25">
      <c r="A106" t="s">
        <v>104</v>
      </c>
      <c r="B106">
        <f>COUNTIF('sign test'!B2:B24,"&lt;0")</f>
        <v>19</v>
      </c>
    </row>
    <row r="107" spans="1:6" x14ac:dyDescent="0.25">
      <c r="A107" t="s">
        <v>105</v>
      </c>
      <c r="B107">
        <f>COUNT('sign test'!B2:B24)</f>
        <v>23</v>
      </c>
    </row>
    <row r="108" spans="1:6" x14ac:dyDescent="0.25">
      <c r="A108" t="s">
        <v>107</v>
      </c>
      <c r="B108">
        <v>2.5999999999999999E-3</v>
      </c>
      <c r="D108" t="s">
        <v>106</v>
      </c>
    </row>
    <row r="109" spans="1:6" x14ac:dyDescent="0.25">
      <c r="A109" t="s">
        <v>108</v>
      </c>
      <c r="B109" s="2" t="s">
        <v>109</v>
      </c>
    </row>
    <row r="111" spans="1:6" x14ac:dyDescent="0.25">
      <c r="A111" s="13" t="s">
        <v>11</v>
      </c>
    </row>
    <row r="112" spans="1:6" x14ac:dyDescent="0.25">
      <c r="A112" t="s">
        <v>104</v>
      </c>
      <c r="B112">
        <f>COUNTIF('sign test'!D2:D24,"&lt;0")</f>
        <v>13</v>
      </c>
    </row>
    <row r="113" spans="1:4" x14ac:dyDescent="0.25">
      <c r="A113" t="s">
        <v>105</v>
      </c>
      <c r="B113">
        <f>COUNT('sign test'!D2:D24)</f>
        <v>23</v>
      </c>
    </row>
    <row r="114" spans="1:4" x14ac:dyDescent="0.25">
      <c r="A114" t="s">
        <v>107</v>
      </c>
      <c r="B114">
        <v>0.67759999999999998</v>
      </c>
      <c r="D114" t="s">
        <v>106</v>
      </c>
    </row>
    <row r="115" spans="1:4" x14ac:dyDescent="0.25">
      <c r="A115" t="s">
        <v>108</v>
      </c>
      <c r="B115" s="2" t="s">
        <v>99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I1" sqref="I1"/>
    </sheetView>
  </sheetViews>
  <sheetFormatPr baseColWidth="10" defaultRowHeight="15" x14ac:dyDescent="0.25"/>
  <cols>
    <col min="9" max="9" width="24.85546875" bestFit="1" customWidth="1"/>
    <col min="10" max="10" width="16.140625" bestFit="1" customWidth="1"/>
    <col min="11" max="11" width="14.42578125" bestFit="1" customWidth="1"/>
  </cols>
  <sheetData>
    <row r="1" spans="1:11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G1" t="s">
        <v>71</v>
      </c>
      <c r="I1" t="s">
        <v>70</v>
      </c>
      <c r="J1" t="s">
        <v>9</v>
      </c>
      <c r="K1" t="s">
        <v>11</v>
      </c>
    </row>
    <row r="2" spans="1:11" x14ac:dyDescent="0.25">
      <c r="A2" t="s">
        <v>32</v>
      </c>
      <c r="B2">
        <v>7723</v>
      </c>
      <c r="C2">
        <v>687</v>
      </c>
      <c r="D2">
        <v>134</v>
      </c>
      <c r="E2">
        <v>70</v>
      </c>
      <c r="I2" s="12">
        <f>C2/B2</f>
        <v>8.8955069273598336E-2</v>
      </c>
      <c r="J2" s="12">
        <f>D2/C2</f>
        <v>0.1950509461426492</v>
      </c>
      <c r="K2" s="12">
        <f>E2/C2</f>
        <v>0.10189228529839883</v>
      </c>
    </row>
    <row r="3" spans="1:11" x14ac:dyDescent="0.25">
      <c r="A3" t="s">
        <v>33</v>
      </c>
      <c r="B3">
        <v>9102</v>
      </c>
      <c r="C3">
        <v>779</v>
      </c>
      <c r="D3">
        <v>147</v>
      </c>
      <c r="E3">
        <v>70</v>
      </c>
      <c r="I3" s="12">
        <f t="shared" ref="I3:I38" si="0">C3/B3</f>
        <v>8.5585585585585586E-2</v>
      </c>
      <c r="J3" s="12">
        <f t="shared" ref="J3:J24" si="1">D3/C3</f>
        <v>0.18870346598202825</v>
      </c>
      <c r="K3" s="12">
        <f t="shared" ref="K3:K24" si="2">E3/C3</f>
        <v>8.9858793324775352E-2</v>
      </c>
    </row>
    <row r="4" spans="1:11" x14ac:dyDescent="0.25">
      <c r="A4" t="s">
        <v>34</v>
      </c>
      <c r="B4">
        <v>10511</v>
      </c>
      <c r="C4">
        <v>909</v>
      </c>
      <c r="D4">
        <v>167</v>
      </c>
      <c r="E4">
        <v>95</v>
      </c>
      <c r="I4" s="12">
        <f t="shared" si="0"/>
        <v>8.6480829607078299E-2</v>
      </c>
      <c r="J4" s="12">
        <f t="shared" si="1"/>
        <v>0.18371837183718373</v>
      </c>
      <c r="K4" s="12">
        <f t="shared" si="2"/>
        <v>0.10451045104510451</v>
      </c>
    </row>
    <row r="5" spans="1:11" x14ac:dyDescent="0.25">
      <c r="A5" t="s">
        <v>35</v>
      </c>
      <c r="B5">
        <v>9871</v>
      </c>
      <c r="C5">
        <v>836</v>
      </c>
      <c r="D5">
        <v>156</v>
      </c>
      <c r="E5">
        <v>105</v>
      </c>
      <c r="I5" s="12">
        <f t="shared" si="0"/>
        <v>8.4692533684530447E-2</v>
      </c>
      <c r="J5" s="12">
        <f t="shared" si="1"/>
        <v>0.18660287081339713</v>
      </c>
      <c r="K5" s="12">
        <f t="shared" si="2"/>
        <v>0.1255980861244019</v>
      </c>
    </row>
    <row r="6" spans="1:11" x14ac:dyDescent="0.25">
      <c r="A6" t="s">
        <v>36</v>
      </c>
      <c r="B6">
        <v>10014</v>
      </c>
      <c r="C6">
        <v>837</v>
      </c>
      <c r="D6">
        <v>163</v>
      </c>
      <c r="E6">
        <v>64</v>
      </c>
      <c r="I6" s="12">
        <f t="shared" si="0"/>
        <v>8.3582983822648296E-2</v>
      </c>
      <c r="J6" s="12">
        <f t="shared" si="1"/>
        <v>0.19474313022700118</v>
      </c>
      <c r="K6" s="12">
        <f t="shared" si="2"/>
        <v>7.6463560334528072E-2</v>
      </c>
    </row>
    <row r="7" spans="1:11" x14ac:dyDescent="0.25">
      <c r="A7" t="s">
        <v>37</v>
      </c>
      <c r="B7">
        <v>9670</v>
      </c>
      <c r="C7">
        <v>823</v>
      </c>
      <c r="D7">
        <v>138</v>
      </c>
      <c r="E7">
        <v>82</v>
      </c>
      <c r="I7" s="12">
        <f t="shared" si="0"/>
        <v>8.5108583247156158E-2</v>
      </c>
      <c r="J7" s="12">
        <f t="shared" si="1"/>
        <v>0.16767922235722965</v>
      </c>
      <c r="K7" s="12">
        <f t="shared" si="2"/>
        <v>9.9635479951397321E-2</v>
      </c>
    </row>
    <row r="8" spans="1:11" x14ac:dyDescent="0.25">
      <c r="A8" t="s">
        <v>38</v>
      </c>
      <c r="B8">
        <v>9008</v>
      </c>
      <c r="C8">
        <v>748</v>
      </c>
      <c r="D8">
        <v>146</v>
      </c>
      <c r="E8">
        <v>76</v>
      </c>
      <c r="I8" s="12">
        <f t="shared" si="0"/>
        <v>8.3037300177619899E-2</v>
      </c>
      <c r="J8" s="12">
        <f t="shared" si="1"/>
        <v>0.19518716577540107</v>
      </c>
      <c r="K8" s="12">
        <f t="shared" si="2"/>
        <v>0.10160427807486631</v>
      </c>
    </row>
    <row r="9" spans="1:11" x14ac:dyDescent="0.25">
      <c r="A9" t="s">
        <v>39</v>
      </c>
      <c r="B9">
        <v>7434</v>
      </c>
      <c r="C9">
        <v>632</v>
      </c>
      <c r="D9">
        <v>110</v>
      </c>
      <c r="E9">
        <v>70</v>
      </c>
      <c r="I9" s="12">
        <f t="shared" si="0"/>
        <v>8.5014796879203658E-2</v>
      </c>
      <c r="J9" s="12">
        <f t="shared" si="1"/>
        <v>0.17405063291139242</v>
      </c>
      <c r="K9" s="12">
        <f t="shared" si="2"/>
        <v>0.11075949367088607</v>
      </c>
    </row>
    <row r="10" spans="1:11" x14ac:dyDescent="0.25">
      <c r="A10" t="s">
        <v>40</v>
      </c>
      <c r="B10">
        <v>8459</v>
      </c>
      <c r="C10">
        <v>691</v>
      </c>
      <c r="D10">
        <v>131</v>
      </c>
      <c r="E10">
        <v>60</v>
      </c>
      <c r="I10" s="12">
        <f t="shared" si="0"/>
        <v>8.1688142806478306E-2</v>
      </c>
      <c r="J10" s="12">
        <f t="shared" si="1"/>
        <v>0.18958031837916064</v>
      </c>
      <c r="K10" s="12">
        <f t="shared" si="2"/>
        <v>8.6830680173661356E-2</v>
      </c>
    </row>
    <row r="11" spans="1:11" x14ac:dyDescent="0.25">
      <c r="A11" t="s">
        <v>41</v>
      </c>
      <c r="B11">
        <v>10667</v>
      </c>
      <c r="C11">
        <v>861</v>
      </c>
      <c r="D11">
        <v>165</v>
      </c>
      <c r="E11">
        <v>97</v>
      </c>
      <c r="I11" s="12">
        <f t="shared" si="0"/>
        <v>8.0716227617886938E-2</v>
      </c>
      <c r="J11" s="12">
        <f t="shared" si="1"/>
        <v>0.19163763066202091</v>
      </c>
      <c r="K11" s="12">
        <f t="shared" si="2"/>
        <v>0.11265969802555169</v>
      </c>
    </row>
    <row r="12" spans="1:11" x14ac:dyDescent="0.25">
      <c r="A12" t="s">
        <v>42</v>
      </c>
      <c r="B12">
        <v>10660</v>
      </c>
      <c r="C12">
        <v>867</v>
      </c>
      <c r="D12">
        <v>196</v>
      </c>
      <c r="E12">
        <v>105</v>
      </c>
      <c r="I12" s="12">
        <f t="shared" si="0"/>
        <v>8.1332082551594742E-2</v>
      </c>
      <c r="J12" s="12">
        <f t="shared" si="1"/>
        <v>0.22606689734717417</v>
      </c>
      <c r="K12" s="12">
        <f t="shared" si="2"/>
        <v>0.12110726643598616</v>
      </c>
    </row>
    <row r="13" spans="1:11" x14ac:dyDescent="0.25">
      <c r="A13" t="s">
        <v>43</v>
      </c>
      <c r="B13">
        <v>9947</v>
      </c>
      <c r="C13">
        <v>838</v>
      </c>
      <c r="D13">
        <v>162</v>
      </c>
      <c r="E13">
        <v>92</v>
      </c>
      <c r="I13" s="12">
        <f t="shared" si="0"/>
        <v>8.4246506484367142E-2</v>
      </c>
      <c r="J13" s="12">
        <f t="shared" si="1"/>
        <v>0.19331742243436753</v>
      </c>
      <c r="K13" s="12">
        <f t="shared" si="2"/>
        <v>0.10978520286396182</v>
      </c>
    </row>
    <row r="14" spans="1:11" x14ac:dyDescent="0.25">
      <c r="A14" t="s">
        <v>44</v>
      </c>
      <c r="B14">
        <v>8324</v>
      </c>
      <c r="C14">
        <v>665</v>
      </c>
      <c r="D14">
        <v>127</v>
      </c>
      <c r="E14">
        <v>56</v>
      </c>
      <c r="I14" s="12">
        <f t="shared" si="0"/>
        <v>7.9889476213358956E-2</v>
      </c>
      <c r="J14" s="12">
        <f t="shared" si="1"/>
        <v>0.19097744360902255</v>
      </c>
      <c r="K14" s="12">
        <f t="shared" si="2"/>
        <v>8.4210526315789472E-2</v>
      </c>
    </row>
    <row r="15" spans="1:11" x14ac:dyDescent="0.25">
      <c r="A15" t="s">
        <v>45</v>
      </c>
      <c r="B15">
        <v>9434</v>
      </c>
      <c r="C15">
        <v>673</v>
      </c>
      <c r="D15">
        <v>220</v>
      </c>
      <c r="E15">
        <v>122</v>
      </c>
      <c r="I15" s="12">
        <f t="shared" si="0"/>
        <v>7.1337714649141404E-2</v>
      </c>
      <c r="J15" s="12">
        <f t="shared" si="1"/>
        <v>0.32689450222882616</v>
      </c>
      <c r="K15" s="12">
        <f t="shared" si="2"/>
        <v>0.1812778603268945</v>
      </c>
    </row>
    <row r="16" spans="1:11" x14ac:dyDescent="0.25">
      <c r="A16" t="s">
        <v>46</v>
      </c>
      <c r="B16">
        <v>8687</v>
      </c>
      <c r="C16">
        <v>691</v>
      </c>
      <c r="D16">
        <v>176</v>
      </c>
      <c r="E16">
        <v>128</v>
      </c>
      <c r="I16" s="12">
        <f t="shared" si="0"/>
        <v>7.954414642569356E-2</v>
      </c>
      <c r="J16" s="12">
        <f t="shared" si="1"/>
        <v>0.25470332850940663</v>
      </c>
      <c r="K16" s="12">
        <f t="shared" si="2"/>
        <v>0.18523878437047755</v>
      </c>
    </row>
    <row r="17" spans="1:11" x14ac:dyDescent="0.25">
      <c r="A17" t="s">
        <v>47</v>
      </c>
      <c r="B17">
        <v>8896</v>
      </c>
      <c r="C17">
        <v>708</v>
      </c>
      <c r="D17">
        <v>161</v>
      </c>
      <c r="E17">
        <v>104</v>
      </c>
      <c r="I17" s="12">
        <f t="shared" si="0"/>
        <v>7.9586330935251803E-2</v>
      </c>
      <c r="J17" s="12">
        <f t="shared" si="1"/>
        <v>0.22740112994350281</v>
      </c>
      <c r="K17" s="12">
        <f t="shared" si="2"/>
        <v>0.14689265536723164</v>
      </c>
    </row>
    <row r="18" spans="1:11" x14ac:dyDescent="0.25">
      <c r="A18" t="s">
        <v>48</v>
      </c>
      <c r="B18">
        <v>9535</v>
      </c>
      <c r="C18">
        <v>759</v>
      </c>
      <c r="D18">
        <v>233</v>
      </c>
      <c r="E18">
        <v>124</v>
      </c>
      <c r="I18" s="12">
        <f t="shared" si="0"/>
        <v>7.960146827477714E-2</v>
      </c>
      <c r="J18" s="12">
        <f t="shared" si="1"/>
        <v>0.30698287220026349</v>
      </c>
      <c r="K18" s="12">
        <f t="shared" si="2"/>
        <v>0.16337285902503293</v>
      </c>
    </row>
    <row r="19" spans="1:11" x14ac:dyDescent="0.25">
      <c r="A19" t="s">
        <v>49</v>
      </c>
      <c r="B19">
        <v>9363</v>
      </c>
      <c r="C19">
        <v>736</v>
      </c>
      <c r="D19">
        <v>154</v>
      </c>
      <c r="E19">
        <v>91</v>
      </c>
      <c r="I19" s="12">
        <f t="shared" si="0"/>
        <v>7.8607283990174096E-2</v>
      </c>
      <c r="J19" s="12">
        <f t="shared" si="1"/>
        <v>0.20923913043478262</v>
      </c>
      <c r="K19" s="12">
        <f t="shared" si="2"/>
        <v>0.12364130434782608</v>
      </c>
    </row>
    <row r="20" spans="1:11" x14ac:dyDescent="0.25">
      <c r="A20" t="s">
        <v>50</v>
      </c>
      <c r="B20">
        <v>9327</v>
      </c>
      <c r="C20">
        <v>739</v>
      </c>
      <c r="D20">
        <v>196</v>
      </c>
      <c r="E20">
        <v>86</v>
      </c>
      <c r="I20" s="12">
        <f t="shared" si="0"/>
        <v>7.9232336228154815E-2</v>
      </c>
      <c r="J20" s="12">
        <f t="shared" si="1"/>
        <v>0.26522327469553453</v>
      </c>
      <c r="K20" s="12">
        <f t="shared" si="2"/>
        <v>0.11637347767253045</v>
      </c>
    </row>
    <row r="21" spans="1:11" x14ac:dyDescent="0.25">
      <c r="A21" t="s">
        <v>51</v>
      </c>
      <c r="B21">
        <v>9345</v>
      </c>
      <c r="C21">
        <v>734</v>
      </c>
      <c r="D21">
        <v>167</v>
      </c>
      <c r="E21">
        <v>75</v>
      </c>
      <c r="I21" s="12">
        <f t="shared" si="0"/>
        <v>7.854467629748528E-2</v>
      </c>
      <c r="J21" s="12">
        <f t="shared" si="1"/>
        <v>0.22752043596730245</v>
      </c>
      <c r="K21" s="12">
        <f t="shared" si="2"/>
        <v>0.10217983651226158</v>
      </c>
    </row>
    <row r="22" spans="1:11" x14ac:dyDescent="0.25">
      <c r="A22" t="s">
        <v>52</v>
      </c>
      <c r="B22">
        <v>8890</v>
      </c>
      <c r="C22">
        <v>706</v>
      </c>
      <c r="D22">
        <v>174</v>
      </c>
      <c r="E22">
        <v>101</v>
      </c>
      <c r="I22" s="12">
        <f t="shared" si="0"/>
        <v>7.9415073115860518E-2</v>
      </c>
      <c r="J22" s="12">
        <f t="shared" si="1"/>
        <v>0.24645892351274787</v>
      </c>
      <c r="K22" s="12">
        <f t="shared" si="2"/>
        <v>0.14305949008498584</v>
      </c>
    </row>
    <row r="23" spans="1:11" x14ac:dyDescent="0.25">
      <c r="A23" t="s">
        <v>53</v>
      </c>
      <c r="B23">
        <v>8460</v>
      </c>
      <c r="C23">
        <v>681</v>
      </c>
      <c r="D23">
        <v>156</v>
      </c>
      <c r="E23">
        <v>93</v>
      </c>
      <c r="I23" s="12">
        <f t="shared" si="0"/>
        <v>8.0496453900709225E-2</v>
      </c>
      <c r="J23" s="12">
        <f t="shared" si="1"/>
        <v>0.22907488986784141</v>
      </c>
      <c r="K23" s="12">
        <f t="shared" si="2"/>
        <v>0.13656387665198239</v>
      </c>
    </row>
    <row r="24" spans="1:11" x14ac:dyDescent="0.25">
      <c r="A24" t="s">
        <v>54</v>
      </c>
      <c r="B24">
        <v>8836</v>
      </c>
      <c r="C24">
        <v>693</v>
      </c>
      <c r="D24">
        <v>206</v>
      </c>
      <c r="E24">
        <v>67</v>
      </c>
      <c r="I24" s="12">
        <f t="shared" si="0"/>
        <v>7.8429153463105472E-2</v>
      </c>
      <c r="J24" s="12">
        <f t="shared" si="1"/>
        <v>0.29725829725829728</v>
      </c>
      <c r="K24" s="12">
        <f t="shared" si="2"/>
        <v>9.6681096681096687E-2</v>
      </c>
    </row>
    <row r="25" spans="1:11" x14ac:dyDescent="0.25">
      <c r="A25" t="s">
        <v>55</v>
      </c>
      <c r="B25">
        <v>9437</v>
      </c>
      <c r="C25">
        <v>788</v>
      </c>
      <c r="I25" s="12">
        <f t="shared" si="0"/>
        <v>8.3501112641729366E-2</v>
      </c>
      <c r="J25" s="12"/>
    </row>
    <row r="26" spans="1:11" x14ac:dyDescent="0.25">
      <c r="A26" t="s">
        <v>56</v>
      </c>
      <c r="B26">
        <v>9420</v>
      </c>
      <c r="C26">
        <v>781</v>
      </c>
      <c r="I26" s="12">
        <f t="shared" si="0"/>
        <v>8.2908704883227172E-2</v>
      </c>
      <c r="J26" s="12"/>
    </row>
    <row r="27" spans="1:11" x14ac:dyDescent="0.25">
      <c r="A27" t="s">
        <v>57</v>
      </c>
      <c r="B27">
        <v>9570</v>
      </c>
      <c r="C27">
        <v>805</v>
      </c>
      <c r="I27" s="12">
        <f t="shared" si="0"/>
        <v>8.4117032392894461E-2</v>
      </c>
      <c r="J27" s="12"/>
    </row>
    <row r="28" spans="1:11" x14ac:dyDescent="0.25">
      <c r="A28" t="s">
        <v>58</v>
      </c>
      <c r="B28">
        <v>9921</v>
      </c>
      <c r="C28">
        <v>830</v>
      </c>
      <c r="I28" s="12">
        <f t="shared" si="0"/>
        <v>8.3660921278096961E-2</v>
      </c>
      <c r="J28" s="12"/>
    </row>
    <row r="29" spans="1:11" x14ac:dyDescent="0.25">
      <c r="A29" t="s">
        <v>59</v>
      </c>
      <c r="B29">
        <v>9424</v>
      </c>
      <c r="C29">
        <v>781</v>
      </c>
      <c r="I29" s="12">
        <f t="shared" si="0"/>
        <v>8.2873514431239387E-2</v>
      </c>
      <c r="J29" s="12"/>
    </row>
    <row r="30" spans="1:11" x14ac:dyDescent="0.25">
      <c r="A30" t="s">
        <v>60</v>
      </c>
      <c r="B30">
        <v>9010</v>
      </c>
      <c r="C30">
        <v>756</v>
      </c>
      <c r="I30" s="12">
        <f t="shared" si="0"/>
        <v>8.390677025527192E-2</v>
      </c>
      <c r="J30" s="12"/>
    </row>
    <row r="31" spans="1:11" x14ac:dyDescent="0.25">
      <c r="A31" t="s">
        <v>61</v>
      </c>
      <c r="B31">
        <v>9656</v>
      </c>
      <c r="C31">
        <v>825</v>
      </c>
      <c r="I31" s="12">
        <f t="shared" si="0"/>
        <v>8.5439105219552614E-2</v>
      </c>
      <c r="J31" s="12"/>
    </row>
    <row r="32" spans="1:11" x14ac:dyDescent="0.25">
      <c r="A32" t="s">
        <v>62</v>
      </c>
      <c r="B32">
        <v>10419</v>
      </c>
      <c r="C32">
        <v>874</v>
      </c>
      <c r="I32" s="12">
        <f t="shared" si="0"/>
        <v>8.3885209713024281E-2</v>
      </c>
      <c r="J32" s="12"/>
    </row>
    <row r="33" spans="1:10" x14ac:dyDescent="0.25">
      <c r="A33" t="s">
        <v>63</v>
      </c>
      <c r="B33">
        <v>9880</v>
      </c>
      <c r="C33">
        <v>830</v>
      </c>
      <c r="I33" s="12">
        <f t="shared" si="0"/>
        <v>8.4008097165991905E-2</v>
      </c>
      <c r="J33" s="12"/>
    </row>
    <row r="34" spans="1:10" x14ac:dyDescent="0.25">
      <c r="A34" t="s">
        <v>64</v>
      </c>
      <c r="B34">
        <v>10134</v>
      </c>
      <c r="C34">
        <v>801</v>
      </c>
      <c r="I34" s="12">
        <f t="shared" si="0"/>
        <v>7.9040852575488457E-2</v>
      </c>
      <c r="J34" s="12"/>
    </row>
    <row r="35" spans="1:10" x14ac:dyDescent="0.25">
      <c r="A35" t="s">
        <v>65</v>
      </c>
      <c r="B35">
        <v>9717</v>
      </c>
      <c r="C35">
        <v>814</v>
      </c>
      <c r="I35" s="12">
        <f t="shared" si="0"/>
        <v>8.3770711124832767E-2</v>
      </c>
      <c r="J35" s="12"/>
    </row>
    <row r="36" spans="1:10" x14ac:dyDescent="0.25">
      <c r="A36" t="s">
        <v>66</v>
      </c>
      <c r="B36">
        <v>9192</v>
      </c>
      <c r="C36">
        <v>735</v>
      </c>
      <c r="I36" s="12">
        <f t="shared" si="0"/>
        <v>7.9960835509138378E-2</v>
      </c>
      <c r="J36" s="12"/>
    </row>
    <row r="37" spans="1:10" x14ac:dyDescent="0.25">
      <c r="A37" t="s">
        <v>67</v>
      </c>
      <c r="B37">
        <v>8630</v>
      </c>
      <c r="C37">
        <v>743</v>
      </c>
      <c r="I37" s="12">
        <f t="shared" si="0"/>
        <v>8.6095017381228267E-2</v>
      </c>
      <c r="J37" s="12"/>
    </row>
    <row r="38" spans="1:10" x14ac:dyDescent="0.25">
      <c r="A38" t="s">
        <v>68</v>
      </c>
      <c r="B38">
        <v>8970</v>
      </c>
      <c r="C38">
        <v>722</v>
      </c>
      <c r="I38" s="12">
        <f t="shared" si="0"/>
        <v>8.0490523968784838E-2</v>
      </c>
      <c r="J38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A2" sqref="A2:A24"/>
    </sheetView>
  </sheetViews>
  <sheetFormatPr baseColWidth="10" defaultRowHeight="15" x14ac:dyDescent="0.25"/>
  <cols>
    <col min="7" max="7" width="24.85546875" bestFit="1" customWidth="1"/>
    <col min="8" max="8" width="16.140625" bestFit="1" customWidth="1"/>
    <col min="9" max="9" width="14.42578125" bestFit="1" customWidth="1"/>
  </cols>
  <sheetData>
    <row r="1" spans="1:9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G1" t="s">
        <v>70</v>
      </c>
      <c r="H1" t="s">
        <v>9</v>
      </c>
      <c r="I1" t="s">
        <v>11</v>
      </c>
    </row>
    <row r="2" spans="1:9" x14ac:dyDescent="0.25">
      <c r="A2" t="s">
        <v>32</v>
      </c>
      <c r="B2">
        <v>7716</v>
      </c>
      <c r="C2">
        <v>686</v>
      </c>
      <c r="D2">
        <v>105</v>
      </c>
      <c r="E2">
        <v>34</v>
      </c>
      <c r="G2" s="12">
        <f>C2/B2</f>
        <v>8.8906168999481602E-2</v>
      </c>
      <c r="H2" s="12">
        <f>D2/C2</f>
        <v>0.15306122448979592</v>
      </c>
      <c r="I2" s="12">
        <f>E2/C2</f>
        <v>4.9562682215743441E-2</v>
      </c>
    </row>
    <row r="3" spans="1:9" x14ac:dyDescent="0.25">
      <c r="A3" t="s">
        <v>33</v>
      </c>
      <c r="B3">
        <v>9288</v>
      </c>
      <c r="C3">
        <v>785</v>
      </c>
      <c r="D3">
        <v>116</v>
      </c>
      <c r="E3">
        <v>91</v>
      </c>
      <c r="G3" s="12">
        <f t="shared" ref="G3:H38" si="0">C3/B3</f>
        <v>8.4517657192075796E-2</v>
      </c>
      <c r="H3" s="12">
        <f t="shared" si="0"/>
        <v>0.14777070063694267</v>
      </c>
      <c r="I3" s="12">
        <f t="shared" ref="I3:I24" si="1">E3/C3</f>
        <v>0.11592356687898089</v>
      </c>
    </row>
    <row r="4" spans="1:9" x14ac:dyDescent="0.25">
      <c r="A4" t="s">
        <v>34</v>
      </c>
      <c r="B4">
        <v>10480</v>
      </c>
      <c r="C4">
        <v>884</v>
      </c>
      <c r="D4">
        <v>145</v>
      </c>
      <c r="E4">
        <v>79</v>
      </c>
      <c r="G4" s="12">
        <f t="shared" si="0"/>
        <v>8.4351145038167943E-2</v>
      </c>
      <c r="H4" s="12">
        <f t="shared" si="0"/>
        <v>0.16402714932126697</v>
      </c>
      <c r="I4" s="12">
        <f t="shared" si="1"/>
        <v>8.9366515837104074E-2</v>
      </c>
    </row>
    <row r="5" spans="1:9" x14ac:dyDescent="0.25">
      <c r="A5" t="s">
        <v>35</v>
      </c>
      <c r="B5">
        <v>9867</v>
      </c>
      <c r="C5">
        <v>827</v>
      </c>
      <c r="D5">
        <v>138</v>
      </c>
      <c r="E5">
        <v>92</v>
      </c>
      <c r="G5" s="12">
        <f t="shared" si="0"/>
        <v>8.3814735988649039E-2</v>
      </c>
      <c r="H5" s="12">
        <f t="shared" si="0"/>
        <v>0.16686819830713423</v>
      </c>
      <c r="I5" s="12">
        <f t="shared" si="1"/>
        <v>0.11124546553808948</v>
      </c>
    </row>
    <row r="6" spans="1:9" x14ac:dyDescent="0.25">
      <c r="A6" t="s">
        <v>36</v>
      </c>
      <c r="B6">
        <v>9793</v>
      </c>
      <c r="C6">
        <v>832</v>
      </c>
      <c r="D6">
        <v>140</v>
      </c>
      <c r="E6">
        <v>94</v>
      </c>
      <c r="G6" s="12">
        <f t="shared" si="0"/>
        <v>8.4958643929337288E-2</v>
      </c>
      <c r="H6" s="12">
        <f t="shared" si="0"/>
        <v>0.16826923076923078</v>
      </c>
      <c r="I6" s="12">
        <f t="shared" si="1"/>
        <v>0.11298076923076923</v>
      </c>
    </row>
    <row r="7" spans="1:9" x14ac:dyDescent="0.25">
      <c r="A7" t="s">
        <v>37</v>
      </c>
      <c r="B7">
        <v>9500</v>
      </c>
      <c r="C7">
        <v>788</v>
      </c>
      <c r="D7">
        <v>129</v>
      </c>
      <c r="E7">
        <v>61</v>
      </c>
      <c r="G7" s="12">
        <f t="shared" si="0"/>
        <v>8.2947368421052631E-2</v>
      </c>
      <c r="H7" s="12">
        <f t="shared" si="0"/>
        <v>0.16370558375634517</v>
      </c>
      <c r="I7" s="12">
        <f t="shared" si="1"/>
        <v>7.7411167512690351E-2</v>
      </c>
    </row>
    <row r="8" spans="1:9" x14ac:dyDescent="0.25">
      <c r="A8" t="s">
        <v>38</v>
      </c>
      <c r="B8">
        <v>9088</v>
      </c>
      <c r="C8">
        <v>780</v>
      </c>
      <c r="D8">
        <v>127</v>
      </c>
      <c r="E8">
        <v>44</v>
      </c>
      <c r="G8" s="12">
        <f t="shared" si="0"/>
        <v>8.5827464788732391E-2</v>
      </c>
      <c r="H8" s="12">
        <f t="shared" si="0"/>
        <v>0.16282051282051282</v>
      </c>
      <c r="I8" s="12">
        <f t="shared" si="1"/>
        <v>5.6410256410256411E-2</v>
      </c>
    </row>
    <row r="9" spans="1:9" x14ac:dyDescent="0.25">
      <c r="A9" t="s">
        <v>39</v>
      </c>
      <c r="B9">
        <v>7664</v>
      </c>
      <c r="C9">
        <v>652</v>
      </c>
      <c r="D9">
        <v>94</v>
      </c>
      <c r="E9">
        <v>62</v>
      </c>
      <c r="G9" s="12">
        <f t="shared" si="0"/>
        <v>8.5073068893528184E-2</v>
      </c>
      <c r="H9" s="12">
        <f t="shared" si="0"/>
        <v>0.14417177914110429</v>
      </c>
      <c r="I9" s="12">
        <f t="shared" si="1"/>
        <v>9.5092024539877307E-2</v>
      </c>
    </row>
    <row r="10" spans="1:9" x14ac:dyDescent="0.25">
      <c r="A10" t="s">
        <v>40</v>
      </c>
      <c r="B10">
        <v>8434</v>
      </c>
      <c r="C10">
        <v>697</v>
      </c>
      <c r="D10">
        <v>120</v>
      </c>
      <c r="E10">
        <v>77</v>
      </c>
      <c r="G10" s="12">
        <f t="shared" si="0"/>
        <v>8.2641688404078734E-2</v>
      </c>
      <c r="H10" s="12">
        <f t="shared" si="0"/>
        <v>0.17216642754662842</v>
      </c>
      <c r="I10" s="12">
        <f t="shared" si="1"/>
        <v>0.11047345767575323</v>
      </c>
    </row>
    <row r="11" spans="1:9" x14ac:dyDescent="0.25">
      <c r="A11" t="s">
        <v>41</v>
      </c>
      <c r="B11">
        <v>10496</v>
      </c>
      <c r="C11">
        <v>860</v>
      </c>
      <c r="D11">
        <v>153</v>
      </c>
      <c r="E11">
        <v>98</v>
      </c>
      <c r="G11" s="12">
        <f t="shared" si="0"/>
        <v>8.1935975609756101E-2</v>
      </c>
      <c r="H11" s="12">
        <f t="shared" si="0"/>
        <v>0.17790697674418604</v>
      </c>
      <c r="I11" s="12">
        <f t="shared" si="1"/>
        <v>0.11395348837209303</v>
      </c>
    </row>
    <row r="12" spans="1:9" x14ac:dyDescent="0.25">
      <c r="A12" t="s">
        <v>42</v>
      </c>
      <c r="B12">
        <v>10551</v>
      </c>
      <c r="C12">
        <v>864</v>
      </c>
      <c r="D12">
        <v>143</v>
      </c>
      <c r="E12">
        <v>71</v>
      </c>
      <c r="G12" s="12">
        <f t="shared" si="0"/>
        <v>8.1887972704009104E-2</v>
      </c>
      <c r="H12" s="12">
        <f t="shared" si="0"/>
        <v>0.16550925925925927</v>
      </c>
      <c r="I12" s="12">
        <f t="shared" si="1"/>
        <v>8.217592592592593E-2</v>
      </c>
    </row>
    <row r="13" spans="1:9" x14ac:dyDescent="0.25">
      <c r="A13" t="s">
        <v>43</v>
      </c>
      <c r="B13">
        <v>9737</v>
      </c>
      <c r="C13">
        <v>801</v>
      </c>
      <c r="D13">
        <v>128</v>
      </c>
      <c r="E13">
        <v>70</v>
      </c>
      <c r="G13" s="12">
        <f t="shared" si="0"/>
        <v>8.2263530861661702E-2</v>
      </c>
      <c r="H13" s="12">
        <f t="shared" si="0"/>
        <v>0.15980024968789014</v>
      </c>
      <c r="I13" s="12">
        <f t="shared" si="1"/>
        <v>8.7390761548064924E-2</v>
      </c>
    </row>
    <row r="14" spans="1:9" x14ac:dyDescent="0.25">
      <c r="A14" t="s">
        <v>44</v>
      </c>
      <c r="B14">
        <v>8176</v>
      </c>
      <c r="C14">
        <v>642</v>
      </c>
      <c r="D14">
        <v>122</v>
      </c>
      <c r="E14">
        <v>68</v>
      </c>
      <c r="G14" s="12">
        <f t="shared" si="0"/>
        <v>7.8522504892367909E-2</v>
      </c>
      <c r="H14" s="12">
        <f t="shared" si="0"/>
        <v>0.19003115264797507</v>
      </c>
      <c r="I14" s="12">
        <f t="shared" si="1"/>
        <v>0.1059190031152648</v>
      </c>
    </row>
    <row r="15" spans="1:9" x14ac:dyDescent="0.25">
      <c r="A15" t="s">
        <v>45</v>
      </c>
      <c r="B15">
        <v>9402</v>
      </c>
      <c r="C15">
        <v>697</v>
      </c>
      <c r="D15">
        <v>194</v>
      </c>
      <c r="E15">
        <v>94</v>
      </c>
      <c r="G15" s="12">
        <f t="shared" si="0"/>
        <v>7.413316315677515E-2</v>
      </c>
      <c r="H15" s="12">
        <f t="shared" si="0"/>
        <v>0.27833572453371591</v>
      </c>
      <c r="I15" s="12">
        <f t="shared" si="1"/>
        <v>0.13486370157819225</v>
      </c>
    </row>
    <row r="16" spans="1:9" x14ac:dyDescent="0.25">
      <c r="A16" t="s">
        <v>46</v>
      </c>
      <c r="B16">
        <v>8669</v>
      </c>
      <c r="C16">
        <v>669</v>
      </c>
      <c r="D16">
        <v>127</v>
      </c>
      <c r="E16">
        <v>81</v>
      </c>
      <c r="G16" s="12">
        <f t="shared" si="0"/>
        <v>7.7171530741723379E-2</v>
      </c>
      <c r="H16" s="12">
        <f t="shared" si="0"/>
        <v>0.18983557548579971</v>
      </c>
      <c r="I16" s="12">
        <f t="shared" si="1"/>
        <v>0.1210762331838565</v>
      </c>
    </row>
    <row r="17" spans="1:9" x14ac:dyDescent="0.25">
      <c r="A17" t="s">
        <v>47</v>
      </c>
      <c r="B17">
        <v>8881</v>
      </c>
      <c r="C17">
        <v>693</v>
      </c>
      <c r="D17">
        <v>153</v>
      </c>
      <c r="E17">
        <v>101</v>
      </c>
      <c r="G17" s="12">
        <f t="shared" si="0"/>
        <v>7.8031753180948085E-2</v>
      </c>
      <c r="H17" s="12">
        <f t="shared" si="0"/>
        <v>0.22077922077922077</v>
      </c>
      <c r="I17" s="12">
        <f t="shared" si="1"/>
        <v>0.14574314574314573</v>
      </c>
    </row>
    <row r="18" spans="1:9" x14ac:dyDescent="0.25">
      <c r="A18" t="s">
        <v>48</v>
      </c>
      <c r="B18">
        <v>9655</v>
      </c>
      <c r="C18">
        <v>771</v>
      </c>
      <c r="D18">
        <v>213</v>
      </c>
      <c r="E18">
        <v>119</v>
      </c>
      <c r="G18" s="12">
        <f t="shared" si="0"/>
        <v>7.9854997410668052E-2</v>
      </c>
      <c r="H18" s="12">
        <f t="shared" si="0"/>
        <v>0.27626459143968873</v>
      </c>
      <c r="I18" s="12">
        <f t="shared" si="1"/>
        <v>0.15434500648508431</v>
      </c>
    </row>
    <row r="19" spans="1:9" x14ac:dyDescent="0.25">
      <c r="A19" t="s">
        <v>49</v>
      </c>
      <c r="B19">
        <v>9396</v>
      </c>
      <c r="C19">
        <v>736</v>
      </c>
      <c r="D19">
        <v>162</v>
      </c>
      <c r="E19">
        <v>120</v>
      </c>
      <c r="G19" s="12">
        <f t="shared" si="0"/>
        <v>7.833120476798637E-2</v>
      </c>
      <c r="H19" s="12">
        <f t="shared" si="0"/>
        <v>0.22010869565217392</v>
      </c>
      <c r="I19" s="12">
        <f t="shared" si="1"/>
        <v>0.16304347826086957</v>
      </c>
    </row>
    <row r="20" spans="1:9" x14ac:dyDescent="0.25">
      <c r="A20" t="s">
        <v>50</v>
      </c>
      <c r="B20">
        <v>9262</v>
      </c>
      <c r="C20">
        <v>727</v>
      </c>
      <c r="D20">
        <v>201</v>
      </c>
      <c r="E20">
        <v>96</v>
      </c>
      <c r="G20" s="12">
        <f t="shared" si="0"/>
        <v>7.8492766141222192E-2</v>
      </c>
      <c r="H20" s="12">
        <f t="shared" si="0"/>
        <v>0.27647867950481431</v>
      </c>
      <c r="I20" s="12">
        <f t="shared" si="1"/>
        <v>0.13204951856946354</v>
      </c>
    </row>
    <row r="21" spans="1:9" x14ac:dyDescent="0.25">
      <c r="A21" t="s">
        <v>51</v>
      </c>
      <c r="B21">
        <v>9308</v>
      </c>
      <c r="C21">
        <v>728</v>
      </c>
      <c r="D21">
        <v>207</v>
      </c>
      <c r="E21">
        <v>67</v>
      </c>
      <c r="G21" s="12">
        <f t="shared" si="0"/>
        <v>7.8212290502793297E-2</v>
      </c>
      <c r="H21" s="12">
        <f t="shared" si="0"/>
        <v>0.28434065934065933</v>
      </c>
      <c r="I21" s="12">
        <f t="shared" si="1"/>
        <v>9.2032967032967039E-2</v>
      </c>
    </row>
    <row r="22" spans="1:9" x14ac:dyDescent="0.25">
      <c r="A22" t="s">
        <v>52</v>
      </c>
      <c r="B22">
        <v>8715</v>
      </c>
      <c r="C22">
        <v>722</v>
      </c>
      <c r="D22">
        <v>182</v>
      </c>
      <c r="E22">
        <v>123</v>
      </c>
      <c r="G22" s="12">
        <f t="shared" si="0"/>
        <v>8.2845668387837065E-2</v>
      </c>
      <c r="H22" s="12">
        <f t="shared" si="0"/>
        <v>0.25207756232686979</v>
      </c>
      <c r="I22" s="12">
        <f t="shared" si="1"/>
        <v>0.17036011080332411</v>
      </c>
    </row>
    <row r="23" spans="1:9" x14ac:dyDescent="0.25">
      <c r="A23" t="s">
        <v>53</v>
      </c>
      <c r="B23">
        <v>8448</v>
      </c>
      <c r="C23">
        <v>695</v>
      </c>
      <c r="D23">
        <v>142</v>
      </c>
      <c r="E23">
        <v>100</v>
      </c>
      <c r="G23" s="12">
        <f t="shared" si="0"/>
        <v>8.2267992424242431E-2</v>
      </c>
      <c r="H23" s="12">
        <f t="shared" si="0"/>
        <v>0.20431654676258992</v>
      </c>
      <c r="I23" s="12">
        <f t="shared" si="1"/>
        <v>0.14388489208633093</v>
      </c>
    </row>
    <row r="24" spans="1:9" x14ac:dyDescent="0.25">
      <c r="A24" t="s">
        <v>54</v>
      </c>
      <c r="B24">
        <v>8836</v>
      </c>
      <c r="C24">
        <v>724</v>
      </c>
      <c r="D24">
        <v>182</v>
      </c>
      <c r="E24">
        <v>103</v>
      </c>
      <c r="G24" s="12">
        <f t="shared" si="0"/>
        <v>8.1937528293345399E-2</v>
      </c>
      <c r="H24" s="12">
        <f t="shared" si="0"/>
        <v>0.25138121546961328</v>
      </c>
      <c r="I24" s="12">
        <f t="shared" si="1"/>
        <v>0.14226519337016574</v>
      </c>
    </row>
    <row r="25" spans="1:9" x14ac:dyDescent="0.25">
      <c r="A25" t="s">
        <v>55</v>
      </c>
      <c r="B25">
        <v>9359</v>
      </c>
      <c r="C25">
        <v>789</v>
      </c>
      <c r="G25" s="12">
        <f t="shared" si="0"/>
        <v>8.4303878619510636E-2</v>
      </c>
    </row>
    <row r="26" spans="1:9" x14ac:dyDescent="0.25">
      <c r="A26" t="s">
        <v>56</v>
      </c>
      <c r="B26">
        <v>9427</v>
      </c>
      <c r="C26">
        <v>743</v>
      </c>
      <c r="G26" s="12">
        <f t="shared" si="0"/>
        <v>7.8816166330752099E-2</v>
      </c>
    </row>
    <row r="27" spans="1:9" x14ac:dyDescent="0.25">
      <c r="A27" t="s">
        <v>57</v>
      </c>
      <c r="B27">
        <v>9633</v>
      </c>
      <c r="C27">
        <v>808</v>
      </c>
      <c r="G27" s="12">
        <f t="shared" si="0"/>
        <v>8.3878334890480646E-2</v>
      </c>
    </row>
    <row r="28" spans="1:9" x14ac:dyDescent="0.25">
      <c r="A28" t="s">
        <v>58</v>
      </c>
      <c r="B28">
        <v>9842</v>
      </c>
      <c r="C28">
        <v>831</v>
      </c>
      <c r="G28" s="12">
        <f t="shared" si="0"/>
        <v>8.4434058118268651E-2</v>
      </c>
    </row>
    <row r="29" spans="1:9" x14ac:dyDescent="0.25">
      <c r="A29" t="s">
        <v>59</v>
      </c>
      <c r="B29">
        <v>9272</v>
      </c>
      <c r="C29">
        <v>767</v>
      </c>
      <c r="G29" s="12">
        <f t="shared" si="0"/>
        <v>8.2722174288179462E-2</v>
      </c>
    </row>
    <row r="30" spans="1:9" x14ac:dyDescent="0.25">
      <c r="A30" t="s">
        <v>60</v>
      </c>
      <c r="B30">
        <v>8969</v>
      </c>
      <c r="C30">
        <v>760</v>
      </c>
      <c r="G30" s="12">
        <f t="shared" si="0"/>
        <v>8.4736313970342286E-2</v>
      </c>
    </row>
    <row r="31" spans="1:9" x14ac:dyDescent="0.25">
      <c r="A31" t="s">
        <v>61</v>
      </c>
      <c r="B31">
        <v>9697</v>
      </c>
      <c r="C31">
        <v>850</v>
      </c>
      <c r="G31" s="12">
        <f t="shared" si="0"/>
        <v>8.7655976075074762E-2</v>
      </c>
    </row>
    <row r="32" spans="1:9" x14ac:dyDescent="0.25">
      <c r="A32" t="s">
        <v>62</v>
      </c>
      <c r="B32">
        <v>10445</v>
      </c>
      <c r="C32">
        <v>851</v>
      </c>
      <c r="G32" s="12">
        <f t="shared" si="0"/>
        <v>8.1474389660124463E-2</v>
      </c>
    </row>
    <row r="33" spans="1:7" x14ac:dyDescent="0.25">
      <c r="A33" t="s">
        <v>63</v>
      </c>
      <c r="B33">
        <v>9931</v>
      </c>
      <c r="C33">
        <v>831</v>
      </c>
      <c r="G33" s="12">
        <f t="shared" si="0"/>
        <v>8.3677373879770423E-2</v>
      </c>
    </row>
    <row r="34" spans="1:7" x14ac:dyDescent="0.25">
      <c r="A34" t="s">
        <v>64</v>
      </c>
      <c r="B34">
        <v>10042</v>
      </c>
      <c r="C34">
        <v>802</v>
      </c>
      <c r="G34" s="12">
        <f t="shared" si="0"/>
        <v>7.9864568810993825E-2</v>
      </c>
    </row>
    <row r="35" spans="1:7" x14ac:dyDescent="0.25">
      <c r="A35" t="s">
        <v>65</v>
      </c>
      <c r="B35">
        <v>9721</v>
      </c>
      <c r="C35">
        <v>829</v>
      </c>
      <c r="G35" s="12">
        <f t="shared" si="0"/>
        <v>8.5279292253883351E-2</v>
      </c>
    </row>
    <row r="36" spans="1:7" x14ac:dyDescent="0.25">
      <c r="A36" t="s">
        <v>66</v>
      </c>
      <c r="B36">
        <v>9304</v>
      </c>
      <c r="C36">
        <v>770</v>
      </c>
      <c r="G36" s="12">
        <f t="shared" si="0"/>
        <v>8.2760103181427347E-2</v>
      </c>
    </row>
    <row r="37" spans="1:7" x14ac:dyDescent="0.25">
      <c r="A37" t="s">
        <v>67</v>
      </c>
      <c r="B37">
        <v>8668</v>
      </c>
      <c r="C37">
        <v>724</v>
      </c>
      <c r="G37" s="12">
        <f t="shared" si="0"/>
        <v>8.3525611444393175E-2</v>
      </c>
    </row>
    <row r="38" spans="1:7" x14ac:dyDescent="0.25">
      <c r="A38" t="s">
        <v>68</v>
      </c>
      <c r="B38">
        <v>8988</v>
      </c>
      <c r="C38">
        <v>710</v>
      </c>
      <c r="G38" s="12">
        <f t="shared" si="0"/>
        <v>7.8994214508233199E-2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" sqref="C2:C24"/>
    </sheetView>
  </sheetViews>
  <sheetFormatPr baseColWidth="10" defaultRowHeight="15" x14ac:dyDescent="0.25"/>
  <cols>
    <col min="1" max="1" width="15.42578125" customWidth="1"/>
    <col min="2" max="2" width="16.140625" bestFit="1" customWidth="1"/>
    <col min="3" max="3" width="16.140625" customWidth="1"/>
    <col min="4" max="4" width="14.42578125" bestFit="1" customWidth="1"/>
  </cols>
  <sheetData>
    <row r="1" spans="1:4" ht="45" x14ac:dyDescent="0.25">
      <c r="B1" s="14" t="s">
        <v>102</v>
      </c>
      <c r="C1" s="14"/>
      <c r="D1" s="14" t="s">
        <v>101</v>
      </c>
    </row>
    <row r="2" spans="1:4" x14ac:dyDescent="0.25">
      <c r="A2" t="s">
        <v>32</v>
      </c>
      <c r="B2" s="12">
        <f>data_experiment!H2-data_control!J2</f>
        <v>-4.1989721652853279E-2</v>
      </c>
      <c r="C2" s="10">
        <f>IF(B2&lt;0,1,0)</f>
        <v>1</v>
      </c>
      <c r="D2" s="12">
        <f>data_experiment!I2-data_control!K2</f>
        <v>-5.2329603082655392E-2</v>
      </c>
    </row>
    <row r="3" spans="1:4" x14ac:dyDescent="0.25">
      <c r="A3" t="s">
        <v>33</v>
      </c>
      <c r="B3" s="12">
        <f>data_experiment!H3-data_control!J3</f>
        <v>-4.0932765345085581E-2</v>
      </c>
      <c r="C3" s="10">
        <f t="shared" ref="C3:C24" si="0">IF(B3&lt;0,1,0)</f>
        <v>1</v>
      </c>
      <c r="D3" s="12">
        <f>data_experiment!I3-data_control!K3</f>
        <v>2.6064773554205542E-2</v>
      </c>
    </row>
    <row r="4" spans="1:4" x14ac:dyDescent="0.25">
      <c r="A4" t="s">
        <v>34</v>
      </c>
      <c r="B4" s="12">
        <f>data_experiment!H4-data_control!J4</f>
        <v>-1.9691222515916762E-2</v>
      </c>
      <c r="C4" s="10">
        <f t="shared" si="0"/>
        <v>1</v>
      </c>
      <c r="D4" s="12">
        <f>data_experiment!I4-data_control!K4</f>
        <v>-1.5143935208000434E-2</v>
      </c>
    </row>
    <row r="5" spans="1:4" x14ac:dyDescent="0.25">
      <c r="A5" t="s">
        <v>35</v>
      </c>
      <c r="B5" s="12">
        <f>data_experiment!H5-data_control!J5</f>
        <v>-1.9734672506262901E-2</v>
      </c>
      <c r="C5" s="10">
        <f t="shared" si="0"/>
        <v>1</v>
      </c>
      <c r="D5" s="12">
        <f>data_experiment!I5-data_control!K5</f>
        <v>-1.4352620586312426E-2</v>
      </c>
    </row>
    <row r="6" spans="1:4" x14ac:dyDescent="0.25">
      <c r="A6" t="s">
        <v>36</v>
      </c>
      <c r="B6" s="12">
        <f>data_experiment!H6-data_control!J6</f>
        <v>-2.64738994577704E-2</v>
      </c>
      <c r="C6" s="10">
        <f t="shared" si="0"/>
        <v>1</v>
      </c>
      <c r="D6" s="12">
        <f>data_experiment!I6-data_control!K6</f>
        <v>3.651720889624116E-2</v>
      </c>
    </row>
    <row r="7" spans="1:4" x14ac:dyDescent="0.25">
      <c r="A7" t="s">
        <v>37</v>
      </c>
      <c r="B7" s="12">
        <f>data_experiment!H7-data_control!J7</f>
        <v>-3.9736386008844826E-3</v>
      </c>
      <c r="C7" s="10">
        <f t="shared" si="0"/>
        <v>1</v>
      </c>
      <c r="D7" s="12">
        <f>data_experiment!I7-data_control!K7</f>
        <v>-2.222431243870697E-2</v>
      </c>
    </row>
    <row r="8" spans="1:4" x14ac:dyDescent="0.25">
      <c r="A8" t="s">
        <v>38</v>
      </c>
      <c r="B8" s="12">
        <f>data_experiment!H8-data_control!J8</f>
        <v>-3.2366652954888248E-2</v>
      </c>
      <c r="C8" s="10">
        <f t="shared" si="0"/>
        <v>1</v>
      </c>
      <c r="D8" s="12">
        <f>data_experiment!I8-data_control!K8</f>
        <v>-4.5194021664609903E-2</v>
      </c>
    </row>
    <row r="9" spans="1:4" x14ac:dyDescent="0.25">
      <c r="A9" t="s">
        <v>39</v>
      </c>
      <c r="B9" s="12">
        <f>data_experiment!H9-data_control!J9</f>
        <v>-2.9878853770288122E-2</v>
      </c>
      <c r="C9" s="10">
        <f t="shared" si="0"/>
        <v>1</v>
      </c>
      <c r="D9" s="12">
        <f>data_experiment!I9-data_control!K9</f>
        <v>-1.5667469131008763E-2</v>
      </c>
    </row>
    <row r="10" spans="1:4" x14ac:dyDescent="0.25">
      <c r="A10" t="s">
        <v>40</v>
      </c>
      <c r="B10" s="12">
        <f>data_experiment!H10-data_control!J10</f>
        <v>-1.7413890832532225E-2</v>
      </c>
      <c r="C10" s="10">
        <f t="shared" si="0"/>
        <v>1</v>
      </c>
      <c r="D10" s="12">
        <f>data_experiment!I10-data_control!K10</f>
        <v>2.3642777502091872E-2</v>
      </c>
    </row>
    <row r="11" spans="1:4" x14ac:dyDescent="0.25">
      <c r="A11" t="s">
        <v>41</v>
      </c>
      <c r="B11" s="12">
        <f>data_experiment!H11-data_control!J11</f>
        <v>-1.3730653917834873E-2</v>
      </c>
      <c r="C11" s="10">
        <f t="shared" si="0"/>
        <v>1</v>
      </c>
      <c r="D11" s="12">
        <f>data_experiment!I11-data_control!K11</f>
        <v>1.2937903465413403E-3</v>
      </c>
    </row>
    <row r="12" spans="1:4" x14ac:dyDescent="0.25">
      <c r="A12" t="s">
        <v>42</v>
      </c>
      <c r="B12" s="12">
        <f>data_experiment!H12-data_control!J12</f>
        <v>-6.0557638087914895E-2</v>
      </c>
      <c r="C12" s="10">
        <f t="shared" si="0"/>
        <v>1</v>
      </c>
      <c r="D12" s="12">
        <f>data_experiment!I12-data_control!K12</f>
        <v>-3.8931340510060225E-2</v>
      </c>
    </row>
    <row r="13" spans="1:4" x14ac:dyDescent="0.25">
      <c r="A13" t="s">
        <v>43</v>
      </c>
      <c r="B13" s="12">
        <f>data_experiment!H13-data_control!J13</f>
        <v>-3.3517172746477392E-2</v>
      </c>
      <c r="C13" s="10">
        <f t="shared" si="0"/>
        <v>1</v>
      </c>
      <c r="D13" s="12">
        <f>data_experiment!I13-data_control!K13</f>
        <v>-2.2394441315896893E-2</v>
      </c>
    </row>
    <row r="14" spans="1:4" x14ac:dyDescent="0.25">
      <c r="A14" t="s">
        <v>44</v>
      </c>
      <c r="B14" s="12">
        <f>data_experiment!H14-data_control!J14</f>
        <v>-9.4629096104748012E-4</v>
      </c>
      <c r="C14" s="10">
        <f t="shared" si="0"/>
        <v>1</v>
      </c>
      <c r="D14" s="12">
        <f>data_experiment!I14-data_control!K14</f>
        <v>2.1708476799475324E-2</v>
      </c>
    </row>
    <row r="15" spans="1:4" x14ac:dyDescent="0.25">
      <c r="A15" t="s">
        <v>45</v>
      </c>
      <c r="B15" s="12">
        <f>data_experiment!H15-data_control!J15</f>
        <v>-4.8558777695110245E-2</v>
      </c>
      <c r="C15" s="10">
        <f t="shared" si="0"/>
        <v>1</v>
      </c>
      <c r="D15" s="12">
        <f>data_experiment!I15-data_control!K15</f>
        <v>-4.641415874870225E-2</v>
      </c>
    </row>
    <row r="16" spans="1:4" x14ac:dyDescent="0.25">
      <c r="A16" t="s">
        <v>46</v>
      </c>
      <c r="B16" s="12">
        <f>data_experiment!H16-data_control!J16</f>
        <v>-6.4867753023606922E-2</v>
      </c>
      <c r="C16" s="10">
        <f t="shared" si="0"/>
        <v>1</v>
      </c>
      <c r="D16" s="12">
        <f>data_experiment!I16-data_control!K16</f>
        <v>-6.416255118662105E-2</v>
      </c>
    </row>
    <row r="17" spans="1:4" x14ac:dyDescent="0.25">
      <c r="A17" t="s">
        <v>47</v>
      </c>
      <c r="B17" s="12">
        <f>data_experiment!H17-data_control!J17</f>
        <v>-6.6219091642820416E-3</v>
      </c>
      <c r="C17" s="10">
        <f t="shared" si="0"/>
        <v>1</v>
      </c>
      <c r="D17" s="12">
        <f>data_experiment!I17-data_control!K17</f>
        <v>-1.1495096240859148E-3</v>
      </c>
    </row>
    <row r="18" spans="1:4" x14ac:dyDescent="0.25">
      <c r="A18" t="s">
        <v>48</v>
      </c>
      <c r="B18" s="12">
        <f>data_experiment!H18-data_control!J18</f>
        <v>-3.0718280760574757E-2</v>
      </c>
      <c r="C18" s="10">
        <f t="shared" si="0"/>
        <v>1</v>
      </c>
      <c r="D18" s="12">
        <f>data_experiment!I18-data_control!K18</f>
        <v>-9.0278525399486165E-3</v>
      </c>
    </row>
    <row r="19" spans="1:4" x14ac:dyDescent="0.25">
      <c r="A19" t="s">
        <v>49</v>
      </c>
      <c r="B19" s="12">
        <f>data_experiment!H19-data_control!J19</f>
        <v>1.0869565217391297E-2</v>
      </c>
      <c r="C19" s="10">
        <f t="shared" si="0"/>
        <v>0</v>
      </c>
      <c r="D19" s="12">
        <f>data_experiment!I19-data_control!K19</f>
        <v>3.9402173913043487E-2</v>
      </c>
    </row>
    <row r="20" spans="1:4" x14ac:dyDescent="0.25">
      <c r="A20" t="s">
        <v>50</v>
      </c>
      <c r="B20" s="12">
        <f>data_experiment!H20-data_control!J20</f>
        <v>1.1255404809279779E-2</v>
      </c>
      <c r="C20" s="10">
        <f t="shared" si="0"/>
        <v>0</v>
      </c>
      <c r="D20" s="12">
        <f>data_experiment!I20-data_control!K20</f>
        <v>1.5676040896933086E-2</v>
      </c>
    </row>
    <row r="21" spans="1:4" x14ac:dyDescent="0.25">
      <c r="A21" t="s">
        <v>51</v>
      </c>
      <c r="B21" s="12">
        <f>data_experiment!H21-data_control!J21</f>
        <v>5.6820223373356876E-2</v>
      </c>
      <c r="C21" s="10">
        <f t="shared" si="0"/>
        <v>0</v>
      </c>
      <c r="D21" s="12">
        <f>data_experiment!I21-data_control!K21</f>
        <v>-1.0146869479294537E-2</v>
      </c>
    </row>
    <row r="22" spans="1:4" x14ac:dyDescent="0.25">
      <c r="A22" t="s">
        <v>52</v>
      </c>
      <c r="B22" s="12">
        <f>data_experiment!H22-data_control!J22</f>
        <v>5.6186388141219179E-3</v>
      </c>
      <c r="C22" s="10">
        <f t="shared" si="0"/>
        <v>0</v>
      </c>
      <c r="D22" s="12">
        <f>data_experiment!I22-data_control!K22</f>
        <v>2.7300620718338275E-2</v>
      </c>
    </row>
    <row r="23" spans="1:4" x14ac:dyDescent="0.25">
      <c r="A23" t="s">
        <v>53</v>
      </c>
      <c r="B23" s="12">
        <f>data_experiment!H23-data_control!J23</f>
        <v>-2.475834310525149E-2</v>
      </c>
      <c r="C23" s="10">
        <f t="shared" si="0"/>
        <v>1</v>
      </c>
      <c r="D23" s="12">
        <f>data_experiment!I23-data_control!K23</f>
        <v>7.3210154343485434E-3</v>
      </c>
    </row>
    <row r="24" spans="1:4" x14ac:dyDescent="0.25">
      <c r="A24" t="s">
        <v>54</v>
      </c>
      <c r="B24" s="12">
        <f>data_experiment!H24-data_control!J24</f>
        <v>-4.5877081788683993E-2</v>
      </c>
      <c r="C24" s="10">
        <f t="shared" si="0"/>
        <v>1</v>
      </c>
      <c r="D24" s="12">
        <f>data_experiment!I24-data_control!K24</f>
        <v>4.5584096689069056E-2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data_control</vt:lpstr>
      <vt:lpstr>data_experiment</vt:lpstr>
      <vt:lpstr>sign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 Gervasi</dc:creator>
  <cp:lastModifiedBy>Aurélien Gervasi</cp:lastModifiedBy>
  <dcterms:created xsi:type="dcterms:W3CDTF">2016-11-09T08:31:56Z</dcterms:created>
  <dcterms:modified xsi:type="dcterms:W3CDTF">2016-11-15T11:44:52Z</dcterms:modified>
</cp:coreProperties>
</file>