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thn2" sheetId="1" r:id="rId4"/>
    <sheet state="visible" name="lthn1" sheetId="2" r:id="rId5"/>
  </sheets>
  <definedNames/>
  <calcPr/>
</workbook>
</file>

<file path=xl/sharedStrings.xml><?xml version="1.0" encoding="utf-8"?>
<sst xmlns="http://schemas.openxmlformats.org/spreadsheetml/2006/main" count="55" uniqueCount="28">
  <si>
    <t>X</t>
  </si>
  <si>
    <t>Y</t>
  </si>
  <si>
    <t>x^2</t>
  </si>
  <si>
    <t>xy</t>
  </si>
  <si>
    <t>cara lain</t>
  </si>
  <si>
    <t>(x-xbar)</t>
  </si>
  <si>
    <t>(y-ybar)</t>
  </si>
  <si>
    <t>(x-xbar)(y-ybar)</t>
  </si>
  <si>
    <t>(x-xbar)^2</t>
  </si>
  <si>
    <t>y_duga</t>
  </si>
  <si>
    <t>(y_duga - ybar)^2</t>
  </si>
  <si>
    <t>(y-ybar)^2</t>
  </si>
  <si>
    <t>*buku anderson</t>
  </si>
  <si>
    <t>sum</t>
  </si>
  <si>
    <t>SUM</t>
  </si>
  <si>
    <t>y_bar</t>
  </si>
  <si>
    <t>SSR</t>
  </si>
  <si>
    <t>SST</t>
  </si>
  <si>
    <t>x_bar</t>
  </si>
  <si>
    <t>n</t>
  </si>
  <si>
    <t>Aurel Regina</t>
  </si>
  <si>
    <t>rsquare</t>
  </si>
  <si>
    <t>b1</t>
  </si>
  <si>
    <t>correlation</t>
  </si>
  <si>
    <t>b0</t>
  </si>
  <si>
    <t>nama: Aurel Regina</t>
  </si>
  <si>
    <t>y_duga = 368.2948 + 1.352601x</t>
  </si>
  <si>
    <t>artinya penambahan satu satu satuan x akan meningkatkan 1.352601 satuan 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</si>
</sst>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0.00000000"/>
    <numFmt numFmtId="166" formatCode="0.00000"/>
  </numFmts>
  <fonts count="4">
    <font>
      <sz val="10.0"/>
      <color rgb="FF000000"/>
      <name val="Arial"/>
      <scheme val="minor"/>
    </font>
    <font>
      <sz val="13.0"/>
      <color theme="1"/>
      <name val="Calibri"/>
    </font>
    <font>
      <sz val="13.0"/>
      <color theme="1"/>
      <name val="Arial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</fills>
  <borders count="4">
    <border/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2" fontId="1" numFmtId="0" xfId="0" applyAlignment="1" applyBorder="1" applyFont="1">
      <alignment vertical="bottom"/>
    </xf>
    <xf borderId="2" fillId="2" fontId="1" numFmtId="0" xfId="0" applyAlignment="1" applyBorder="1" applyFont="1">
      <alignment vertical="bottom"/>
    </xf>
    <xf borderId="0" fillId="0" fontId="2" numFmtId="0" xfId="0" applyFont="1"/>
    <xf borderId="0" fillId="2" fontId="1" numFmtId="0" xfId="0" applyAlignment="1" applyFont="1">
      <alignment horizontal="right" vertical="bottom"/>
    </xf>
    <xf borderId="0" fillId="2" fontId="1" numFmtId="0" xfId="0" applyAlignment="1" applyFont="1">
      <alignment shrinkToFit="0" vertical="bottom" wrapText="0"/>
    </xf>
    <xf borderId="0" fillId="2" fontId="1" numFmtId="2" xfId="0" applyAlignment="1" applyFont="1" applyNumberFormat="1">
      <alignment horizontal="right" vertical="bottom"/>
    </xf>
    <xf borderId="0" fillId="2" fontId="1" numFmtId="164" xfId="0" applyAlignment="1" applyFont="1" applyNumberFormat="1">
      <alignment horizontal="right" vertical="bottom"/>
    </xf>
    <xf borderId="0" fillId="2" fontId="1" numFmtId="165" xfId="0" applyAlignment="1" applyFont="1" applyNumberFormat="1">
      <alignment horizontal="right" vertical="bottom"/>
    </xf>
    <xf borderId="3" fillId="2" fontId="1" numFmtId="2" xfId="0" applyAlignment="1" applyBorder="1" applyFont="1" applyNumberFormat="1">
      <alignment horizontal="right" vertical="bottom"/>
    </xf>
    <xf borderId="3" fillId="2" fontId="1" numFmtId="0" xfId="0" applyAlignment="1" applyBorder="1" applyFont="1">
      <alignment horizontal="right" vertical="bottom"/>
    </xf>
    <xf borderId="3" fillId="2" fontId="1" numFmtId="0" xfId="0" applyAlignment="1" applyBorder="1" applyFont="1">
      <alignment vertical="bottom"/>
    </xf>
    <xf borderId="1" fillId="2" fontId="1" numFmtId="165" xfId="0" applyAlignment="1" applyBorder="1" applyFont="1" applyNumberFormat="1">
      <alignment horizontal="right" vertical="bottom"/>
    </xf>
    <xf borderId="0" fillId="2" fontId="1" numFmtId="0" xfId="0" applyAlignment="1" applyFont="1">
      <alignment horizontal="center" readingOrder="0" vertical="bottom"/>
    </xf>
    <xf borderId="0" fillId="2" fontId="1" numFmtId="166" xfId="0" applyAlignment="1" applyFont="1" applyNumberFormat="1">
      <alignment horizontal="right" vertical="bottom"/>
    </xf>
    <xf borderId="0" fillId="2" fontId="2" numFmtId="0" xfId="0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0"/>
    </xf>
    <xf borderId="0" fillId="2" fontId="3" numFmtId="0" xfId="0" applyAlignment="1" applyFont="1">
      <alignment vertical="bottom"/>
    </xf>
    <xf borderId="0" fillId="2" fontId="3" numFmtId="0" xfId="0" applyAlignment="1" applyFont="1">
      <alignment horizontal="right" vertical="bottom"/>
    </xf>
    <xf borderId="0" fillId="2" fontId="3" numFmtId="0" xfId="0" applyAlignment="1" applyFont="1">
      <alignment shrinkToFit="0" vertical="bottom" wrapText="0"/>
    </xf>
    <xf borderId="0" fillId="2" fontId="3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 t="s">
        <v>5</v>
      </c>
      <c r="I1" s="1" t="s">
        <v>6</v>
      </c>
      <c r="J1" s="1" t="s">
        <v>7</v>
      </c>
      <c r="K1" s="1" t="s">
        <v>8</v>
      </c>
      <c r="L1" s="2"/>
      <c r="M1" s="3" t="s">
        <v>9</v>
      </c>
      <c r="N1" s="3" t="s">
        <v>10</v>
      </c>
      <c r="O1" s="3" t="s">
        <v>11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/>
      <c r="B2" s="5">
        <v>2.8</v>
      </c>
      <c r="C2" s="5">
        <v>5.4</v>
      </c>
      <c r="D2" s="5">
        <f t="shared" ref="D2:D9" si="1">B2^2</f>
        <v>7.84</v>
      </c>
      <c r="E2" s="5">
        <f t="shared" ref="E2:E9" si="2">B2*C2</f>
        <v>15.12</v>
      </c>
      <c r="F2" s="6" t="s">
        <v>12</v>
      </c>
      <c r="G2" s="1"/>
      <c r="H2" s="7">
        <f t="shared" ref="H2:H9" si="3">B2-$B$12</f>
        <v>-0.3875</v>
      </c>
      <c r="I2" s="7">
        <f t="shared" ref="I2:I9" si="4">C2-$C$11</f>
        <v>-1.2375</v>
      </c>
      <c r="J2" s="8">
        <f t="shared" ref="J2:J9" si="5">H2*I2</f>
        <v>0.47953125</v>
      </c>
      <c r="K2" s="9">
        <f t="shared" ref="K2:K9" si="6">H2^2</f>
        <v>0.15015625</v>
      </c>
      <c r="L2" s="2"/>
      <c r="M2" s="10">
        <f t="shared" ref="M2:M9" si="7">$J$15+$J$14*B2</f>
        <v>5.668168168</v>
      </c>
      <c r="N2" s="11">
        <f t="shared" ref="N2:N6" si="8">(M2-$C$11)^2</f>
        <v>0.9396042002</v>
      </c>
      <c r="O2" s="11">
        <f t="shared" ref="O2:O9" si="9">I2^2</f>
        <v>1.53140625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/>
      <c r="B3" s="5">
        <v>2.5</v>
      </c>
      <c r="C3" s="5">
        <v>5.1</v>
      </c>
      <c r="D3" s="5">
        <f t="shared" si="1"/>
        <v>6.25</v>
      </c>
      <c r="E3" s="5">
        <f t="shared" si="2"/>
        <v>12.75</v>
      </c>
      <c r="F3" s="1"/>
      <c r="G3" s="1"/>
      <c r="H3" s="7">
        <f t="shared" si="3"/>
        <v>-0.6875</v>
      </c>
      <c r="I3" s="7">
        <f t="shared" si="4"/>
        <v>-1.5375</v>
      </c>
      <c r="J3" s="8">
        <f t="shared" si="5"/>
        <v>1.05703125</v>
      </c>
      <c r="K3" s="9">
        <f t="shared" si="6"/>
        <v>0.47265625</v>
      </c>
      <c r="L3" s="2"/>
      <c r="M3" s="10">
        <f t="shared" si="7"/>
        <v>4.917717718</v>
      </c>
      <c r="N3" s="11">
        <f t="shared" si="8"/>
        <v>2.957651098</v>
      </c>
      <c r="O3" s="11">
        <f t="shared" si="9"/>
        <v>2.36390625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"/>
      <c r="B4" s="5">
        <v>3.5</v>
      </c>
      <c r="C4" s="5">
        <v>7.2</v>
      </c>
      <c r="D4" s="5">
        <f t="shared" si="1"/>
        <v>12.25</v>
      </c>
      <c r="E4" s="5">
        <f t="shared" si="2"/>
        <v>25.2</v>
      </c>
      <c r="F4" s="1"/>
      <c r="G4" s="1"/>
      <c r="H4" s="7">
        <f t="shared" si="3"/>
        <v>0.3125</v>
      </c>
      <c r="I4" s="7">
        <f t="shared" si="4"/>
        <v>0.5625</v>
      </c>
      <c r="J4" s="8">
        <f t="shared" si="5"/>
        <v>0.17578125</v>
      </c>
      <c r="K4" s="9">
        <f t="shared" si="6"/>
        <v>0.09765625</v>
      </c>
      <c r="L4" s="2"/>
      <c r="M4" s="10">
        <f t="shared" si="7"/>
        <v>7.419219219</v>
      </c>
      <c r="N4" s="11">
        <f t="shared" si="8"/>
        <v>0.6110849377</v>
      </c>
      <c r="O4" s="11">
        <f t="shared" si="9"/>
        <v>0.31640625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/>
      <c r="B5" s="5">
        <v>3.1</v>
      </c>
      <c r="C5" s="5">
        <v>6.2</v>
      </c>
      <c r="D5" s="5">
        <f t="shared" si="1"/>
        <v>9.61</v>
      </c>
      <c r="E5" s="5">
        <f t="shared" si="2"/>
        <v>19.22</v>
      </c>
      <c r="F5" s="1"/>
      <c r="G5" s="1"/>
      <c r="H5" s="7">
        <f t="shared" si="3"/>
        <v>-0.0875</v>
      </c>
      <c r="I5" s="7">
        <f t="shared" si="4"/>
        <v>-0.4375</v>
      </c>
      <c r="J5" s="8">
        <f t="shared" si="5"/>
        <v>0.03828125</v>
      </c>
      <c r="K5" s="9">
        <f t="shared" si="6"/>
        <v>0.00765625</v>
      </c>
      <c r="L5" s="2"/>
      <c r="M5" s="10">
        <f t="shared" si="7"/>
        <v>6.418618619</v>
      </c>
      <c r="N5" s="11">
        <f t="shared" si="8"/>
        <v>0.04790905912</v>
      </c>
      <c r="O5" s="11">
        <f t="shared" si="9"/>
        <v>0.19140625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"/>
      <c r="B6" s="5">
        <v>3.0</v>
      </c>
      <c r="C6" s="5">
        <v>6.0</v>
      </c>
      <c r="D6" s="5">
        <f t="shared" si="1"/>
        <v>9</v>
      </c>
      <c r="E6" s="5">
        <f t="shared" si="2"/>
        <v>18</v>
      </c>
      <c r="F6" s="1"/>
      <c r="G6" s="1"/>
      <c r="H6" s="7">
        <f t="shared" si="3"/>
        <v>-0.1875</v>
      </c>
      <c r="I6" s="7">
        <f t="shared" si="4"/>
        <v>-0.6375</v>
      </c>
      <c r="J6" s="8">
        <f t="shared" si="5"/>
        <v>0.11953125</v>
      </c>
      <c r="K6" s="9">
        <f t="shared" si="6"/>
        <v>0.03515625</v>
      </c>
      <c r="L6" s="2"/>
      <c r="M6" s="10">
        <f t="shared" si="7"/>
        <v>6.168468468</v>
      </c>
      <c r="N6" s="11">
        <f t="shared" si="8"/>
        <v>0.2199905776</v>
      </c>
      <c r="O6" s="11">
        <f t="shared" si="9"/>
        <v>0.40640625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"/>
      <c r="B7" s="5">
        <v>3.8</v>
      </c>
      <c r="C7" s="5">
        <v>7.5</v>
      </c>
      <c r="D7" s="5">
        <f t="shared" si="1"/>
        <v>14.44</v>
      </c>
      <c r="E7" s="5">
        <f t="shared" si="2"/>
        <v>28.5</v>
      </c>
      <c r="F7" s="1"/>
      <c r="G7" s="1"/>
      <c r="H7" s="7">
        <f t="shared" si="3"/>
        <v>0.6125</v>
      </c>
      <c r="I7" s="7">
        <f t="shared" si="4"/>
        <v>0.8625</v>
      </c>
      <c r="J7" s="8">
        <f t="shared" si="5"/>
        <v>0.52828125</v>
      </c>
      <c r="K7" s="5">
        <f t="shared" si="6"/>
        <v>0.37515625</v>
      </c>
      <c r="L7" s="2"/>
      <c r="M7" s="10">
        <f t="shared" si="7"/>
        <v>8.16966967</v>
      </c>
      <c r="N7" s="11">
        <f>(M7-C11)^2</f>
        <v>2.347543897</v>
      </c>
      <c r="O7" s="11">
        <f t="shared" si="9"/>
        <v>0.74390625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"/>
      <c r="B8" s="5">
        <v>3.3</v>
      </c>
      <c r="C8" s="5">
        <v>6.8</v>
      </c>
      <c r="D8" s="5">
        <f t="shared" si="1"/>
        <v>10.89</v>
      </c>
      <c r="E8" s="5">
        <f t="shared" si="2"/>
        <v>22.44</v>
      </c>
      <c r="F8" s="1"/>
      <c r="G8" s="1"/>
      <c r="H8" s="7">
        <f t="shared" si="3"/>
        <v>0.1125</v>
      </c>
      <c r="I8" s="7">
        <f t="shared" si="4"/>
        <v>0.1625</v>
      </c>
      <c r="J8" s="8">
        <f t="shared" si="5"/>
        <v>0.01828125</v>
      </c>
      <c r="K8" s="5">
        <f t="shared" si="6"/>
        <v>0.01265625</v>
      </c>
      <c r="L8" s="2"/>
      <c r="M8" s="10">
        <f t="shared" si="7"/>
        <v>6.918918919</v>
      </c>
      <c r="N8" s="11">
        <f>(M8-C11)^2</f>
        <v>0.07919660793</v>
      </c>
      <c r="O8" s="11">
        <f t="shared" si="9"/>
        <v>0.02640625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"/>
      <c r="B9" s="5">
        <v>3.5</v>
      </c>
      <c r="C9" s="5">
        <v>8.9</v>
      </c>
      <c r="D9" s="5">
        <f t="shared" si="1"/>
        <v>12.25</v>
      </c>
      <c r="E9" s="5">
        <f t="shared" si="2"/>
        <v>31.15</v>
      </c>
      <c r="F9" s="1"/>
      <c r="G9" s="1"/>
      <c r="H9" s="7">
        <f t="shared" si="3"/>
        <v>0.3125</v>
      </c>
      <c r="I9" s="7">
        <f t="shared" si="4"/>
        <v>2.2625</v>
      </c>
      <c r="J9" s="8">
        <f t="shared" si="5"/>
        <v>0.70703125</v>
      </c>
      <c r="K9" s="5">
        <f t="shared" si="6"/>
        <v>0.09765625</v>
      </c>
      <c r="L9" s="12"/>
      <c r="M9" s="10">
        <f t="shared" si="7"/>
        <v>7.419219219</v>
      </c>
      <c r="N9" s="11">
        <f>(M9-C11)^2</f>
        <v>0.6110849377</v>
      </c>
      <c r="O9" s="11">
        <f t="shared" si="9"/>
        <v>5.11890625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" t="s">
        <v>13</v>
      </c>
      <c r="B10" s="5">
        <f t="shared" ref="B10:E10" si="10">SUM(B2:B9)</f>
        <v>25.5</v>
      </c>
      <c r="C10" s="5">
        <f t="shared" si="10"/>
        <v>53.1</v>
      </c>
      <c r="D10" s="5">
        <f t="shared" si="10"/>
        <v>82.53</v>
      </c>
      <c r="E10" s="5">
        <f t="shared" si="10"/>
        <v>172.38</v>
      </c>
      <c r="F10" s="1"/>
      <c r="G10" s="1"/>
      <c r="H10" s="1"/>
      <c r="I10" s="1"/>
      <c r="J10" s="8">
        <f t="shared" ref="J10:K10" si="11">SUM(J2:J9)</f>
        <v>3.12375</v>
      </c>
      <c r="K10" s="13">
        <f t="shared" si="11"/>
        <v>1.24875</v>
      </c>
      <c r="L10" s="12" t="s">
        <v>14</v>
      </c>
      <c r="M10" s="12"/>
      <c r="N10" s="11">
        <f t="shared" ref="N10:O10" si="12">SUM(N2:N9)</f>
        <v>7.814065315</v>
      </c>
      <c r="O10" s="11">
        <f t="shared" si="12"/>
        <v>10.69875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" t="s">
        <v>15</v>
      </c>
      <c r="B11" s="1"/>
      <c r="C11" s="5">
        <f>AVERAGE(C2:C9)</f>
        <v>6.6375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 t="s">
        <v>16</v>
      </c>
      <c r="O11" s="1" t="s">
        <v>17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" t="s">
        <v>18</v>
      </c>
      <c r="B12" s="8">
        <f>AVERAGE(B2:B9)</f>
        <v>3.1875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" t="s">
        <v>19</v>
      </c>
      <c r="B13" s="5">
        <v>8.0</v>
      </c>
      <c r="C13" s="1"/>
      <c r="D13" s="14" t="s">
        <v>20</v>
      </c>
      <c r="G13" s="1"/>
      <c r="H13" s="1"/>
      <c r="I13" s="1"/>
      <c r="J13" s="1"/>
      <c r="K13" s="1"/>
      <c r="L13" s="1"/>
      <c r="M13" s="1" t="s">
        <v>21</v>
      </c>
      <c r="N13" s="15">
        <f>N10/O10</f>
        <v>0.7303718019</v>
      </c>
      <c r="O13" s="1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" t="s">
        <v>22</v>
      </c>
      <c r="B14" s="7">
        <f>(B13*E10-B10*C10)/(B13*D10-B10^2)</f>
        <v>2.501501502</v>
      </c>
      <c r="C14" s="1"/>
      <c r="D14" s="1"/>
      <c r="E14" s="1"/>
      <c r="F14" s="1"/>
      <c r="G14" s="1"/>
      <c r="H14" s="1"/>
      <c r="I14" s="1" t="s">
        <v>22</v>
      </c>
      <c r="J14" s="7">
        <f>J10/K10</f>
        <v>2.501501502</v>
      </c>
      <c r="K14" s="1"/>
      <c r="L14" s="1"/>
      <c r="M14" s="1" t="s">
        <v>23</v>
      </c>
      <c r="N14" s="15">
        <f>SQRT(N13)</f>
        <v>0.8546179274</v>
      </c>
      <c r="O14" s="1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" t="s">
        <v>24</v>
      </c>
      <c r="B15" s="7">
        <f>C10/B13-B14*B10/B13</f>
        <v>-1.336036036</v>
      </c>
      <c r="C15" s="1"/>
      <c r="D15" s="1"/>
      <c r="E15" s="1"/>
      <c r="F15" s="1"/>
      <c r="G15" s="1"/>
      <c r="H15" s="1"/>
      <c r="I15" s="1" t="s">
        <v>24</v>
      </c>
      <c r="J15" s="7">
        <f>C11-J14*B12</f>
        <v>-1.336036036</v>
      </c>
      <c r="K15" s="1"/>
      <c r="L15" s="1"/>
      <c r="M15" s="1"/>
      <c r="N15" s="1"/>
      <c r="O15" s="1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D13:F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/>
      <c r="B1" s="18" t="s">
        <v>0</v>
      </c>
      <c r="C1" s="18" t="s">
        <v>1</v>
      </c>
      <c r="D1" s="17" t="s">
        <v>2</v>
      </c>
      <c r="E1" s="17" t="s">
        <v>3</v>
      </c>
      <c r="F1" s="17" t="s">
        <v>4</v>
      </c>
      <c r="G1" s="17"/>
      <c r="H1" s="17" t="s">
        <v>5</v>
      </c>
      <c r="I1" s="17" t="s">
        <v>6</v>
      </c>
      <c r="J1" s="17" t="s">
        <v>7</v>
      </c>
      <c r="K1" s="19" t="s">
        <v>8</v>
      </c>
      <c r="L1" s="17"/>
      <c r="M1" s="17" t="s">
        <v>9</v>
      </c>
      <c r="N1" s="17" t="s">
        <v>10</v>
      </c>
      <c r="O1" s="19" t="s">
        <v>11</v>
      </c>
    </row>
    <row r="2">
      <c r="A2" s="20"/>
      <c r="B2" s="21">
        <v>40.0</v>
      </c>
      <c r="C2" s="21">
        <v>385.0</v>
      </c>
      <c r="D2" s="21">
        <f t="shared" ref="D2:D7" si="1">B2^2</f>
        <v>1600</v>
      </c>
      <c r="E2" s="21">
        <f t="shared" ref="E2:E7" si="2">B2*C2</f>
        <v>15400</v>
      </c>
      <c r="F2" s="22" t="s">
        <v>12</v>
      </c>
      <c r="G2" s="20"/>
      <c r="H2" s="21">
        <f t="shared" ref="H2:H7" si="3">B2-$B$10</f>
        <v>9.166666667</v>
      </c>
      <c r="I2" s="21">
        <f t="shared" ref="I2:I7" si="4">C2-$C$9</f>
        <v>-25</v>
      </c>
      <c r="J2" s="21">
        <f t="shared" ref="J2:J7" si="5">H2*I2</f>
        <v>-229.1666667</v>
      </c>
      <c r="K2" s="21">
        <f t="shared" ref="K2:K7" si="6">H2^2</f>
        <v>84.02777778</v>
      </c>
      <c r="L2" s="20"/>
      <c r="M2" s="21">
        <f t="shared" ref="M2:M7" si="7">$J$13+$J$12*B2</f>
        <v>422.3988439</v>
      </c>
      <c r="N2" s="21">
        <f t="shared" ref="N2:N7" si="8">(M2-$C$9)^2</f>
        <v>153.7313308</v>
      </c>
      <c r="O2" s="21">
        <f t="shared" ref="O2:O7" si="9">I2^2</f>
        <v>625</v>
      </c>
    </row>
    <row r="3">
      <c r="A3" s="20"/>
      <c r="B3" s="21">
        <v>20.0</v>
      </c>
      <c r="C3" s="21">
        <v>400.0</v>
      </c>
      <c r="D3" s="21">
        <f t="shared" si="1"/>
        <v>400</v>
      </c>
      <c r="E3" s="21">
        <f t="shared" si="2"/>
        <v>8000</v>
      </c>
      <c r="F3" s="20"/>
      <c r="G3" s="20"/>
      <c r="H3" s="21">
        <f t="shared" si="3"/>
        <v>-10.83333333</v>
      </c>
      <c r="I3" s="21">
        <f t="shared" si="4"/>
        <v>-10</v>
      </c>
      <c r="J3" s="21">
        <f t="shared" si="5"/>
        <v>108.3333333</v>
      </c>
      <c r="K3" s="21">
        <f t="shared" si="6"/>
        <v>117.3611111</v>
      </c>
      <c r="L3" s="20"/>
      <c r="M3" s="21">
        <f t="shared" si="7"/>
        <v>395.3468208</v>
      </c>
      <c r="N3" s="21">
        <f t="shared" si="8"/>
        <v>214.7156604</v>
      </c>
      <c r="O3" s="21">
        <f t="shared" si="9"/>
        <v>100</v>
      </c>
    </row>
    <row r="4">
      <c r="A4" s="20"/>
      <c r="B4" s="21">
        <v>25.0</v>
      </c>
      <c r="C4" s="21">
        <v>395.0</v>
      </c>
      <c r="D4" s="21">
        <f t="shared" si="1"/>
        <v>625</v>
      </c>
      <c r="E4" s="21">
        <f t="shared" si="2"/>
        <v>9875</v>
      </c>
      <c r="F4" s="20"/>
      <c r="G4" s="20"/>
      <c r="H4" s="21">
        <f t="shared" si="3"/>
        <v>-5.833333333</v>
      </c>
      <c r="I4" s="21">
        <f t="shared" si="4"/>
        <v>-15</v>
      </c>
      <c r="J4" s="21">
        <f t="shared" si="5"/>
        <v>87.5</v>
      </c>
      <c r="K4" s="21">
        <f t="shared" si="6"/>
        <v>34.02777778</v>
      </c>
      <c r="L4" s="20"/>
      <c r="M4" s="21">
        <f t="shared" si="7"/>
        <v>402.1098266</v>
      </c>
      <c r="N4" s="21">
        <f t="shared" si="8"/>
        <v>62.25483645</v>
      </c>
      <c r="O4" s="21">
        <f t="shared" si="9"/>
        <v>225</v>
      </c>
    </row>
    <row r="5">
      <c r="A5" s="20"/>
      <c r="B5" s="21">
        <v>20.0</v>
      </c>
      <c r="C5" s="21">
        <v>365.0</v>
      </c>
      <c r="D5" s="21">
        <f t="shared" si="1"/>
        <v>400</v>
      </c>
      <c r="E5" s="21">
        <f t="shared" si="2"/>
        <v>7300</v>
      </c>
      <c r="F5" s="20"/>
      <c r="G5" s="20"/>
      <c r="H5" s="21">
        <f t="shared" si="3"/>
        <v>-10.83333333</v>
      </c>
      <c r="I5" s="21">
        <f t="shared" si="4"/>
        <v>-45</v>
      </c>
      <c r="J5" s="21">
        <f t="shared" si="5"/>
        <v>487.5</v>
      </c>
      <c r="K5" s="21">
        <f t="shared" si="6"/>
        <v>117.3611111</v>
      </c>
      <c r="L5" s="20"/>
      <c r="M5" s="21">
        <f t="shared" si="7"/>
        <v>395.3468208</v>
      </c>
      <c r="N5" s="21">
        <f t="shared" si="8"/>
        <v>214.7156604</v>
      </c>
      <c r="O5" s="21">
        <f t="shared" si="9"/>
        <v>2025</v>
      </c>
    </row>
    <row r="6">
      <c r="A6" s="20"/>
      <c r="B6" s="21">
        <v>30.0</v>
      </c>
      <c r="C6" s="21">
        <v>475.0</v>
      </c>
      <c r="D6" s="21">
        <f t="shared" si="1"/>
        <v>900</v>
      </c>
      <c r="E6" s="21">
        <f t="shared" si="2"/>
        <v>14250</v>
      </c>
      <c r="F6" s="20"/>
      <c r="G6" s="20"/>
      <c r="H6" s="21">
        <f t="shared" si="3"/>
        <v>-0.8333333333</v>
      </c>
      <c r="I6" s="21">
        <f t="shared" si="4"/>
        <v>65</v>
      </c>
      <c r="J6" s="21">
        <f t="shared" si="5"/>
        <v>-54.16666667</v>
      </c>
      <c r="K6" s="21">
        <f t="shared" si="6"/>
        <v>0.6944444444</v>
      </c>
      <c r="L6" s="20"/>
      <c r="M6" s="21">
        <f t="shared" si="7"/>
        <v>408.8728324</v>
      </c>
      <c r="N6" s="21">
        <f t="shared" si="8"/>
        <v>1.270506866</v>
      </c>
      <c r="O6" s="21">
        <f t="shared" si="9"/>
        <v>4225</v>
      </c>
    </row>
    <row r="7">
      <c r="A7" s="20"/>
      <c r="B7" s="21">
        <v>50.0</v>
      </c>
      <c r="C7" s="21">
        <v>440.0</v>
      </c>
      <c r="D7" s="21">
        <f t="shared" si="1"/>
        <v>2500</v>
      </c>
      <c r="E7" s="21">
        <f t="shared" si="2"/>
        <v>22000</v>
      </c>
      <c r="F7" s="20"/>
      <c r="G7" s="20"/>
      <c r="H7" s="21">
        <f t="shared" si="3"/>
        <v>19.16666667</v>
      </c>
      <c r="I7" s="21">
        <f t="shared" si="4"/>
        <v>30</v>
      </c>
      <c r="J7" s="21">
        <f t="shared" si="5"/>
        <v>575</v>
      </c>
      <c r="K7" s="21">
        <f t="shared" si="6"/>
        <v>367.3611111</v>
      </c>
      <c r="L7" s="20"/>
      <c r="M7" s="21">
        <f t="shared" si="7"/>
        <v>435.9248555</v>
      </c>
      <c r="N7" s="21">
        <f t="shared" si="8"/>
        <v>672.0981322</v>
      </c>
      <c r="O7" s="21">
        <f t="shared" si="9"/>
        <v>900</v>
      </c>
    </row>
    <row r="8">
      <c r="A8" s="20" t="s">
        <v>13</v>
      </c>
      <c r="B8" s="21">
        <f t="shared" ref="B8:E8" si="10">SUM(B2:B7)</f>
        <v>185</v>
      </c>
      <c r="C8" s="21">
        <f t="shared" si="10"/>
        <v>2460</v>
      </c>
      <c r="D8" s="21">
        <f t="shared" si="10"/>
        <v>6425</v>
      </c>
      <c r="E8" s="21">
        <f t="shared" si="10"/>
        <v>76825</v>
      </c>
      <c r="F8" s="20"/>
      <c r="G8" s="20"/>
      <c r="H8" s="20"/>
      <c r="I8" s="20"/>
      <c r="J8" s="21">
        <f t="shared" ref="J8:K8" si="11">SUM(J2:J7)</f>
        <v>975</v>
      </c>
      <c r="K8" s="21">
        <f t="shared" si="11"/>
        <v>720.8333333</v>
      </c>
      <c r="L8" s="20"/>
      <c r="M8" s="20"/>
      <c r="N8" s="21">
        <f t="shared" ref="N8:O8" si="12">SUM(N2:N7)</f>
        <v>1318.786127</v>
      </c>
      <c r="O8" s="21">
        <f t="shared" si="12"/>
        <v>8100</v>
      </c>
    </row>
    <row r="9">
      <c r="A9" s="20" t="s">
        <v>15</v>
      </c>
      <c r="B9" s="20"/>
      <c r="C9" s="21">
        <f>AVERAGE(C2:C7)</f>
        <v>410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 t="s">
        <v>16</v>
      </c>
      <c r="O9" s="20" t="s">
        <v>17</v>
      </c>
    </row>
    <row r="10">
      <c r="A10" s="20" t="s">
        <v>18</v>
      </c>
      <c r="B10" s="21">
        <f>AVERAGE(B2:B7)</f>
        <v>30.83333333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</row>
    <row r="11">
      <c r="A11" s="20" t="s">
        <v>19</v>
      </c>
      <c r="B11" s="21">
        <v>6.0</v>
      </c>
      <c r="C11" s="20"/>
      <c r="D11" s="23" t="s">
        <v>25</v>
      </c>
      <c r="G11" s="20"/>
      <c r="H11" s="20"/>
      <c r="I11" s="20"/>
      <c r="J11" s="20"/>
      <c r="K11" s="20"/>
      <c r="L11" s="20"/>
      <c r="M11" s="20" t="s">
        <v>21</v>
      </c>
      <c r="N11" s="21">
        <f>N8/O8</f>
        <v>0.1628131021</v>
      </c>
      <c r="O11" s="20"/>
    </row>
    <row r="12">
      <c r="A12" s="20" t="s">
        <v>22</v>
      </c>
      <c r="B12" s="21">
        <f>(B11*E8-B8*C8)/(B11*D8-B8^2)</f>
        <v>1.352601156</v>
      </c>
      <c r="C12" s="20"/>
      <c r="D12" s="20"/>
      <c r="E12" s="20"/>
      <c r="F12" s="20"/>
      <c r="G12" s="20"/>
      <c r="H12" s="20"/>
      <c r="I12" s="20" t="s">
        <v>22</v>
      </c>
      <c r="J12" s="21">
        <f>J8/K8</f>
        <v>1.352601156</v>
      </c>
      <c r="K12" s="20"/>
      <c r="L12" s="20"/>
      <c r="M12" s="20" t="s">
        <v>23</v>
      </c>
      <c r="N12" s="21">
        <f>SQRT(N11)</f>
        <v>0.4035010559</v>
      </c>
      <c r="O12" s="20"/>
    </row>
    <row r="13">
      <c r="A13" s="20" t="s">
        <v>24</v>
      </c>
      <c r="B13" s="21">
        <f>C8/B11-B12*B8/B11</f>
        <v>368.2947977</v>
      </c>
      <c r="C13" s="20"/>
      <c r="D13" s="20"/>
      <c r="E13" s="20"/>
      <c r="F13" s="20"/>
      <c r="G13" s="20"/>
      <c r="H13" s="20"/>
      <c r="I13" s="20" t="s">
        <v>24</v>
      </c>
      <c r="J13" s="21">
        <f>C9-J12*B10</f>
        <v>368.2947977</v>
      </c>
      <c r="K13" s="20"/>
      <c r="L13" s="20"/>
      <c r="M13" s="20"/>
      <c r="N13" s="20"/>
      <c r="O13" s="20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</row>
    <row r="15">
      <c r="A15" s="22" t="s">
        <v>26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2"/>
      <c r="N15" s="20"/>
      <c r="O15" s="20"/>
    </row>
    <row r="16">
      <c r="A16" s="22" t="s">
        <v>27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2"/>
      <c r="N16" s="20"/>
      <c r="O16" s="20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</row>
  </sheetData>
  <mergeCells count="1">
    <mergeCell ref="D11:F11"/>
  </mergeCells>
  <drawing r:id="rId1"/>
</worksheet>
</file>