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ji kebebasann" sheetId="1" r:id="rId4"/>
    <sheet state="visible" name="Uji Kebebasan" sheetId="2" r:id="rId5"/>
    <sheet state="visible" name="Uji Kenormalan" sheetId="3" r:id="rId6"/>
    <sheet state="visible" name="tugas Uji Kenormalan" sheetId="4" r:id="rId7"/>
    <sheet state="visible" name="pendapatan bahan" sheetId="5" r:id="rId8"/>
    <sheet state="visible" name="mutu bahan makan" sheetId="6" r:id="rId9"/>
  </sheets>
  <definedNames/>
  <calcPr/>
</workbook>
</file>

<file path=xl/sharedStrings.xml><?xml version="1.0" encoding="utf-8"?>
<sst xmlns="http://schemas.openxmlformats.org/spreadsheetml/2006/main" count="72" uniqueCount="51">
  <si>
    <t>kelebihan</t>
  </si>
  <si>
    <t>cukup</t>
  </si>
  <si>
    <t>kurang</t>
  </si>
  <si>
    <t>kurang sekali</t>
  </si>
  <si>
    <t>35 km</t>
  </si>
  <si>
    <t>25 km</t>
  </si>
  <si>
    <t>15 km</t>
  </si>
  <si>
    <t>Kecukupan Tidur</t>
  </si>
  <si>
    <t>Total</t>
  </si>
  <si>
    <t>Kelebihan</t>
  </si>
  <si>
    <t>Cukup</t>
  </si>
  <si>
    <t>Kurang</t>
  </si>
  <si>
    <t>Kurang Sekali</t>
  </si>
  <si>
    <t>Kemampuan Gowes</t>
  </si>
  <si>
    <t>11 km</t>
  </si>
  <si>
    <t>nama: Aurel Regina</t>
  </si>
  <si>
    <t>20 km</t>
  </si>
  <si>
    <t>Kesimpulan :</t>
  </si>
  <si>
    <t>chi-kuadrat :</t>
  </si>
  <si>
    <t>Karena nilai statistika uji 0.187341 &lt; dari nilai chi-kuadrat tabel 16.81 maka dapat disimpulkan terima H0 yg berarti tidak terdapat hubungan signifikan antara kecukupan tidur dan kemampuan gowes.</t>
  </si>
  <si>
    <t>STATISTIK UJI :</t>
  </si>
  <si>
    <t xml:space="preserve"> </t>
  </si>
  <si>
    <t>Xi</t>
  </si>
  <si>
    <t>z</t>
  </si>
  <si>
    <t>Ft(xi)</t>
  </si>
  <si>
    <r>
      <rPr>
        <rFont val="Calibri"/>
        <b/>
        <color theme="1"/>
        <sz val="10.0"/>
      </rPr>
      <t>F</t>
    </r>
    <r>
      <rPr>
        <rFont val="Calibri"/>
        <b/>
        <color theme="1"/>
        <sz val="10.0"/>
        <vertAlign val="subscript"/>
      </rPr>
      <t>s</t>
    </r>
    <r>
      <rPr>
        <rFont val="Calibri"/>
        <b/>
        <color theme="1"/>
        <sz val="10.0"/>
      </rPr>
      <t>(x</t>
    </r>
    <r>
      <rPr>
        <rFont val="Calibri"/>
        <b/>
        <color theme="1"/>
        <sz val="10.0"/>
        <vertAlign val="subscript"/>
      </rPr>
      <t>i</t>
    </r>
    <r>
      <rPr>
        <rFont val="Calibri"/>
        <b/>
        <color theme="1"/>
        <sz val="10.0"/>
      </rPr>
      <t>)</t>
    </r>
  </si>
  <si>
    <t>| Ft(xi) - Fs(xi) |</t>
  </si>
  <si>
    <t xml:space="preserve">Nilai Max </t>
  </si>
  <si>
    <t>Nama : Aurel Regina</t>
  </si>
  <si>
    <t>Kesimpulan : Karena 0.1666 &lt; 0.338, maka terima H0 dan disimpulkan bahwa data berdistribusi  normal</t>
  </si>
  <si>
    <t xml:space="preserve">Average : </t>
  </si>
  <si>
    <t xml:space="preserve">Stdev : </t>
  </si>
  <si>
    <r>
      <rPr>
        <rFont val="Calibri"/>
        <b/>
        <color theme="1"/>
        <sz val="10.0"/>
      </rPr>
      <t>F</t>
    </r>
    <r>
      <rPr>
        <rFont val="Calibri"/>
        <b/>
        <color theme="1"/>
        <sz val="10.0"/>
        <vertAlign val="subscript"/>
      </rPr>
      <t>s</t>
    </r>
    <r>
      <rPr>
        <rFont val="Calibri"/>
        <b/>
        <color theme="1"/>
        <sz val="10.0"/>
      </rPr>
      <t>(x</t>
    </r>
    <r>
      <rPr>
        <rFont val="Calibri"/>
        <b/>
        <color theme="1"/>
        <sz val="10.0"/>
        <vertAlign val="subscript"/>
      </rPr>
      <t>i</t>
    </r>
    <r>
      <rPr>
        <rFont val="Calibri"/>
        <b/>
        <color theme="1"/>
        <sz val="10.0"/>
      </rPr>
      <t>)</t>
    </r>
  </si>
  <si>
    <t>nama : Aurel Regina</t>
  </si>
  <si>
    <t>Kesimpulan :  Karena 0.1872 &lt; 0.338 maka terima H0 , bahwa data berdistribusi normal</t>
  </si>
  <si>
    <t>pendapatan</t>
  </si>
  <si>
    <t>mutu bahan makanan</t>
  </si>
  <si>
    <t>baik</t>
  </si>
  <si>
    <t xml:space="preserve">cukup </t>
  </si>
  <si>
    <t>jelek</t>
  </si>
  <si>
    <t>chi-kuadrat</t>
  </si>
  <si>
    <t>Kesimpulan:</t>
  </si>
  <si>
    <t>statistika uji</t>
  </si>
  <si>
    <t>karena statistika uji 18.3665 &gt; nilai khi kuadrat tabel 9.488 maka gagal menerima H0 berarti terdapat hubungan antara pendapatan dan mutu bahan</t>
  </si>
  <si>
    <t>df</t>
  </si>
  <si>
    <t>nama aurel Regina</t>
  </si>
  <si>
    <t xml:space="preserve">tinggi </t>
  </si>
  <si>
    <t>sedang</t>
  </si>
  <si>
    <t>rendah</t>
  </si>
  <si>
    <t>jumlah</t>
  </si>
  <si>
    <t>Aurel Regina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</si>
</sst>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000"/>
    <numFmt numFmtId="166" formatCode="0.0000"/>
  </numFmts>
  <fonts count="8">
    <font>
      <sz val="11.0"/>
      <color theme="1"/>
      <name val="Calibri"/>
      <scheme val="minor"/>
    </font>
    <font>
      <color theme="1"/>
      <name val="Arial"/>
    </font>
    <font>
      <sz val="11.0"/>
      <color theme="1"/>
      <name val="Calibri"/>
    </font>
    <font/>
    <font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vertical="center"/>
    </xf>
    <xf borderId="9" fillId="2" fontId="2" numFmtId="0" xfId="0" applyAlignment="1" applyBorder="1" applyFont="1">
      <alignment horizontal="center" vertical="center"/>
    </xf>
    <xf borderId="10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0" fillId="0" fontId="4" numFmtId="0" xfId="0" applyFont="1"/>
    <xf borderId="11" fillId="0" fontId="3" numFmtId="0" xfId="0" applyBorder="1" applyFont="1"/>
    <xf borderId="10" fillId="2" fontId="2" numFmtId="0" xfId="0" applyAlignment="1" applyBorder="1" applyFont="1">
      <alignment horizontal="center" vertical="center"/>
    </xf>
    <xf borderId="12" fillId="2" fontId="2" numFmtId="164" xfId="0" applyAlignment="1" applyBorder="1" applyFont="1" applyNumberFormat="1">
      <alignment horizontal="center" vertical="center"/>
    </xf>
    <xf borderId="7" fillId="2" fontId="2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readingOrder="0"/>
    </xf>
    <xf borderId="13" fillId="2" fontId="2" numFmtId="0" xfId="0" applyAlignment="1" applyBorder="1" applyFont="1">
      <alignment horizontal="center" vertical="center"/>
    </xf>
    <xf borderId="4" fillId="2" fontId="2" numFmtId="164" xfId="0" applyAlignment="1" applyBorder="1" applyFont="1" applyNumberForma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9" fillId="0" fontId="3" numFmtId="0" xfId="0" applyBorder="1" applyFont="1"/>
    <xf borderId="0" fillId="0" fontId="4" numFmtId="0" xfId="0" applyAlignment="1" applyFont="1">
      <alignment shrinkToFit="0" wrapText="1"/>
    </xf>
    <xf borderId="0" fillId="0" fontId="4" numFmtId="165" xfId="0" applyFont="1" applyNumberFormat="1"/>
    <xf borderId="12" fillId="3" fontId="5" numFmtId="0" xfId="0" applyAlignment="1" applyBorder="1" applyFill="1" applyFont="1">
      <alignment horizontal="center" vertical="center"/>
    </xf>
    <xf borderId="14" fillId="3" fontId="5" numFmtId="0" xfId="0" applyAlignment="1" applyBorder="1" applyFont="1">
      <alignment horizontal="center"/>
    </xf>
    <xf borderId="12" fillId="3" fontId="5" numFmtId="166" xfId="0" applyAlignment="1" applyBorder="1" applyFont="1" applyNumberFormat="1">
      <alignment horizontal="center" vertical="center"/>
    </xf>
    <xf borderId="12" fillId="3" fontId="5" numFmtId="166" xfId="0" applyAlignment="1" applyBorder="1" applyFont="1" applyNumberFormat="1">
      <alignment horizontal="center"/>
    </xf>
    <xf borderId="0" fillId="0" fontId="6" numFmtId="0" xfId="0" applyAlignment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12" fillId="0" fontId="6" numFmtId="2" xfId="0" applyAlignment="1" applyBorder="1" applyFont="1" applyNumberFormat="1">
      <alignment horizontal="center" vertical="center"/>
    </xf>
    <xf borderId="12" fillId="0" fontId="6" numFmtId="166" xfId="0" applyAlignment="1" applyBorder="1" applyFont="1" applyNumberFormat="1">
      <alignment horizontal="center" vertical="center"/>
    </xf>
    <xf borderId="12" fillId="0" fontId="6" numFmtId="166" xfId="0" applyBorder="1" applyFont="1" applyNumberFormat="1"/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12" fillId="0" fontId="5" numFmtId="166" xfId="0" applyAlignment="1" applyBorder="1" applyFont="1" applyNumberFormat="1">
      <alignment horizontal="center" vertical="center"/>
    </xf>
    <xf borderId="0" fillId="0" fontId="6" numFmtId="2" xfId="0" applyAlignment="1" applyFont="1" applyNumberFormat="1">
      <alignment horizontal="center" vertical="center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2" fillId="0" fontId="2" numFmtId="164" xfId="0" applyAlignment="1" applyBorder="1" applyFont="1" applyNumberFormat="1">
      <alignment horizontal="center" vertical="center"/>
    </xf>
    <xf borderId="7" fillId="0" fontId="2" numFmtId="164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/>
    </xf>
    <xf borderId="12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3" numFmtId="0" xfId="0" applyBorder="1" applyFont="1"/>
    <xf borderId="4" fillId="0" fontId="4" numFmtId="0" xfId="0" applyAlignment="1" applyBorder="1" applyFont="1">
      <alignment horizontal="center" shrinkToFit="0" wrapText="1"/>
    </xf>
    <xf borderId="13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2">
        <v>8.0</v>
      </c>
      <c r="C2" s="2">
        <v>22.0</v>
      </c>
      <c r="D2" s="2">
        <v>15.0</v>
      </c>
      <c r="E2" s="2">
        <v>5.0</v>
      </c>
    </row>
    <row r="3">
      <c r="A3" s="1" t="s">
        <v>5</v>
      </c>
      <c r="B3" s="2">
        <v>10.0</v>
      </c>
      <c r="C3" s="2">
        <v>28.0</v>
      </c>
      <c r="D3" s="2">
        <v>20.0</v>
      </c>
      <c r="E3" s="2">
        <v>7.0</v>
      </c>
    </row>
    <row r="4">
      <c r="A4" s="1" t="s">
        <v>6</v>
      </c>
      <c r="B4" s="2">
        <v>12.0</v>
      </c>
      <c r="C4" s="2">
        <v>30.0</v>
      </c>
      <c r="D4" s="2">
        <v>20.0</v>
      </c>
      <c r="E4" s="2">
        <v>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1.71"/>
    <col customWidth="1" min="3" max="3" width="8.71"/>
    <col customWidth="1" min="4" max="4" width="11.43"/>
    <col customWidth="1" min="5" max="5" width="8.71"/>
    <col customWidth="1" min="6" max="6" width="11.71"/>
    <col customWidth="1" min="7" max="7" width="8.71"/>
    <col customWidth="1" min="8" max="8" width="11.86"/>
    <col customWidth="1" min="9" max="9" width="8.71"/>
    <col customWidth="1" min="10" max="10" width="17.57"/>
    <col customWidth="1" min="11" max="12" width="8.71"/>
    <col customWidth="1" min="13" max="13" width="14.57"/>
  </cols>
  <sheetData>
    <row r="1" ht="14.25" customHeight="1">
      <c r="A1" s="3"/>
      <c r="B1" s="4"/>
      <c r="C1" s="3" t="s">
        <v>7</v>
      </c>
      <c r="D1" s="5"/>
      <c r="E1" s="5"/>
      <c r="F1" s="5"/>
      <c r="G1" s="5"/>
      <c r="H1" s="5"/>
      <c r="I1" s="5"/>
      <c r="J1" s="4"/>
      <c r="K1" s="6" t="s">
        <v>8</v>
      </c>
    </row>
    <row r="2" ht="14.25" customHeight="1">
      <c r="A2" s="7"/>
      <c r="B2" s="8"/>
      <c r="C2" s="9" t="s">
        <v>9</v>
      </c>
      <c r="D2" s="10"/>
      <c r="E2" s="10" t="s">
        <v>10</v>
      </c>
      <c r="F2" s="10"/>
      <c r="G2" s="10" t="s">
        <v>11</v>
      </c>
      <c r="H2" s="10"/>
      <c r="I2" s="10" t="s">
        <v>12</v>
      </c>
      <c r="J2" s="11"/>
      <c r="K2" s="12"/>
    </row>
    <row r="3" ht="14.25" customHeight="1">
      <c r="A3" s="13" t="s">
        <v>13</v>
      </c>
      <c r="B3" s="6" t="s">
        <v>14</v>
      </c>
      <c r="C3" s="14">
        <v>8.0</v>
      </c>
      <c r="D3" s="14"/>
      <c r="E3" s="14">
        <v>22.0</v>
      </c>
      <c r="F3" s="14"/>
      <c r="G3" s="14">
        <v>15.0</v>
      </c>
      <c r="H3" s="14"/>
      <c r="I3" s="14">
        <v>5.0</v>
      </c>
      <c r="J3" s="14"/>
      <c r="K3" s="6">
        <f>SUM(C3:I3)</f>
        <v>50</v>
      </c>
      <c r="M3" s="15"/>
    </row>
    <row r="4" ht="14.25" customHeight="1">
      <c r="A4" s="16"/>
      <c r="B4" s="17"/>
      <c r="C4" s="14"/>
      <c r="D4" s="18">
        <f>C9*K3/K9</f>
        <v>8.108108108</v>
      </c>
      <c r="E4" s="14"/>
      <c r="F4" s="18">
        <f>E9*K3/K9</f>
        <v>21.62162162</v>
      </c>
      <c r="G4" s="14"/>
      <c r="H4" s="18">
        <f>G9*K3/K9</f>
        <v>14.86486486</v>
      </c>
      <c r="I4" s="14"/>
      <c r="J4" s="19">
        <f>I9*K3/K9</f>
        <v>5.405405405</v>
      </c>
      <c r="K4" s="17"/>
      <c r="M4" s="20" t="s">
        <v>15</v>
      </c>
    </row>
    <row r="5" ht="14.25" customHeight="1">
      <c r="A5" s="16"/>
      <c r="B5" s="17" t="s">
        <v>6</v>
      </c>
      <c r="C5" s="14">
        <v>10.0</v>
      </c>
      <c r="D5" s="14"/>
      <c r="E5" s="14">
        <v>28.0</v>
      </c>
      <c r="F5" s="14"/>
      <c r="G5" s="14">
        <v>20.0</v>
      </c>
      <c r="H5" s="14"/>
      <c r="I5" s="14">
        <v>7.0</v>
      </c>
      <c r="J5" s="14"/>
      <c r="K5" s="17">
        <f>SUM(C5:I5)</f>
        <v>65</v>
      </c>
    </row>
    <row r="6" ht="14.25" customHeight="1">
      <c r="A6" s="16"/>
      <c r="B6" s="17"/>
      <c r="C6" s="14"/>
      <c r="D6" s="18">
        <f>C9*K5/K9</f>
        <v>10.54054054</v>
      </c>
      <c r="E6" s="14"/>
      <c r="F6" s="18">
        <f>E9*K5/K9</f>
        <v>28.10810811</v>
      </c>
      <c r="G6" s="14"/>
      <c r="H6" s="18">
        <f>G9*K5/K9</f>
        <v>19.32432432</v>
      </c>
      <c r="I6" s="14"/>
      <c r="J6" s="19">
        <f>I9*K5/K9</f>
        <v>7.027027027</v>
      </c>
      <c r="K6" s="17"/>
    </row>
    <row r="7" ht="14.25" customHeight="1">
      <c r="A7" s="16"/>
      <c r="B7" s="17" t="s">
        <v>16</v>
      </c>
      <c r="C7" s="14">
        <v>12.0</v>
      </c>
      <c r="D7" s="14"/>
      <c r="E7" s="14">
        <v>30.0</v>
      </c>
      <c r="F7" s="14"/>
      <c r="G7" s="14">
        <v>20.0</v>
      </c>
      <c r="H7" s="14"/>
      <c r="I7" s="14">
        <v>8.0</v>
      </c>
      <c r="J7" s="14"/>
      <c r="K7" s="17">
        <f>SUM(C7:I7)</f>
        <v>70</v>
      </c>
    </row>
    <row r="8" ht="14.25" customHeight="1">
      <c r="A8" s="16"/>
      <c r="B8" s="21"/>
      <c r="C8" s="14"/>
      <c r="D8" s="22">
        <f>C9*K7/K9</f>
        <v>11.35135135</v>
      </c>
      <c r="E8" s="14"/>
      <c r="F8" s="22">
        <f>E9*K7/K9</f>
        <v>30.27027027</v>
      </c>
      <c r="G8" s="14"/>
      <c r="H8" s="22">
        <f>G9*K7/K9</f>
        <v>20.81081081</v>
      </c>
      <c r="I8" s="14"/>
      <c r="J8" s="23">
        <f>I9*K7/K9</f>
        <v>7.567567568</v>
      </c>
      <c r="K8" s="21"/>
    </row>
    <row r="9" ht="14.25" customHeight="1">
      <c r="A9" s="9" t="s">
        <v>8</v>
      </c>
      <c r="B9" s="24"/>
      <c r="C9" s="10">
        <f>SUM(C3:C8)</f>
        <v>30</v>
      </c>
      <c r="D9" s="10"/>
      <c r="E9" s="10">
        <f>SUM(E3:E8)</f>
        <v>80</v>
      </c>
      <c r="F9" s="10"/>
      <c r="G9" s="10">
        <f>SUM(G3:G8)</f>
        <v>55</v>
      </c>
      <c r="H9" s="10"/>
      <c r="I9" s="10">
        <f>SUM(I3:I8)</f>
        <v>20</v>
      </c>
      <c r="J9" s="10"/>
      <c r="K9" s="21">
        <f>SUM(K3:K7)</f>
        <v>185</v>
      </c>
    </row>
    <row r="10" ht="14.25" customHeight="1"/>
    <row r="11" ht="14.25" customHeight="1">
      <c r="D11" s="15" t="s">
        <v>17</v>
      </c>
    </row>
    <row r="12" ht="14.25" customHeight="1">
      <c r="A12" s="15" t="s">
        <v>18</v>
      </c>
      <c r="B12" s="15">
        <v>16.81</v>
      </c>
      <c r="D12" s="25" t="s">
        <v>19</v>
      </c>
    </row>
    <row r="13" ht="14.25" customHeight="1">
      <c r="A13" s="15" t="s">
        <v>20</v>
      </c>
      <c r="B13" s="26">
        <f>((C3-D4)^2/D4)+((C5-D6)^2/D6)+((C7-D8)^2/D8)+((E3-F4)^2/F4)+((E5-F6)^2/F6)+((E7-F8)^2/F8)+((G3-H4)^2/H4)+((G5-H6)^2/H6)+((G7-H8)^2/H8)+((I3-J4)^2/J4)+((I5-J6)^2/J6)+((I7-J8)^2/J8)</f>
        <v>0.1873409923</v>
      </c>
    </row>
    <row r="14" ht="14.25" customHeight="1">
      <c r="D14" s="15"/>
    </row>
    <row r="15" ht="14.25" customHeight="1"/>
    <row r="16" ht="14.25" customHeight="1">
      <c r="D16" s="15" t="s">
        <v>21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2"/>
    <mergeCell ref="C1:J1"/>
    <mergeCell ref="K1:K2"/>
    <mergeCell ref="A3:A8"/>
    <mergeCell ref="A9:B9"/>
    <mergeCell ref="D12:L13"/>
    <mergeCell ref="M4:O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1.29"/>
    <col customWidth="1" min="6" max="6" width="8.71"/>
    <col customWidth="1" min="7" max="7" width="13.57"/>
  </cols>
  <sheetData>
    <row r="1" ht="14.25" customHeight="1">
      <c r="A1" s="27" t="s">
        <v>22</v>
      </c>
      <c r="B1" s="27" t="s">
        <v>23</v>
      </c>
      <c r="C1" s="28" t="s">
        <v>24</v>
      </c>
      <c r="D1" s="28" t="s">
        <v>25</v>
      </c>
      <c r="E1" s="29" t="s">
        <v>26</v>
      </c>
      <c r="F1" s="30" t="s">
        <v>27</v>
      </c>
      <c r="G1" s="31"/>
    </row>
    <row r="2" ht="14.25" customHeight="1">
      <c r="A2" s="32">
        <v>904.0</v>
      </c>
      <c r="B2" s="33">
        <f>(A2-G14)/G15</f>
        <v>-1.388807331</v>
      </c>
      <c r="C2" s="34">
        <f t="shared" ref="C2:C16" si="1">_xlfn.NORM.S.DIST(B2)</f>
        <v>0.08244567273</v>
      </c>
      <c r="D2" s="34">
        <f>1/15</f>
        <v>0.06666666667</v>
      </c>
      <c r="E2" s="34">
        <f t="shared" ref="E2:E7" si="2">ABS(C2 - D2)</f>
        <v>0.01577900606</v>
      </c>
      <c r="F2" s="35">
        <f>MAX(E2:E16)</f>
        <v>0.1666317296</v>
      </c>
      <c r="G2" s="31"/>
    </row>
    <row r="3" ht="14.25" customHeight="1">
      <c r="A3" s="32">
        <v>920.0</v>
      </c>
      <c r="B3" s="33">
        <f>(A3-G14)/G15</f>
        <v>-1.26457559</v>
      </c>
      <c r="C3" s="34">
        <f t="shared" si="1"/>
        <v>0.1030117539</v>
      </c>
      <c r="D3" s="34">
        <f>2/15</f>
        <v>0.1333333333</v>
      </c>
      <c r="E3" s="34">
        <f t="shared" si="2"/>
        <v>0.03032157945</v>
      </c>
      <c r="F3" s="31"/>
      <c r="G3" s="31"/>
    </row>
    <row r="4" ht="14.25" customHeight="1">
      <c r="A4" s="32">
        <v>973.0</v>
      </c>
      <c r="B4" s="33">
        <f>(A4-G14)/G15</f>
        <v>-0.8530579505</v>
      </c>
      <c r="C4" s="34">
        <f t="shared" si="1"/>
        <v>0.1968135842</v>
      </c>
      <c r="D4" s="34">
        <f>3/15</f>
        <v>0.2</v>
      </c>
      <c r="E4" s="34">
        <f t="shared" si="2"/>
        <v>0.003186415771</v>
      </c>
      <c r="F4" s="31"/>
      <c r="G4" s="36"/>
      <c r="H4" s="36"/>
      <c r="I4" s="36"/>
      <c r="J4" s="36"/>
    </row>
    <row r="5" ht="14.25" customHeight="1">
      <c r="A5" s="32">
        <v>1001.0</v>
      </c>
      <c r="B5" s="33">
        <f>(A5-G14)/G15</f>
        <v>-0.6356524049</v>
      </c>
      <c r="C5" s="34">
        <f t="shared" si="1"/>
        <v>0.2625015023</v>
      </c>
      <c r="D5" s="34">
        <f>4/15</f>
        <v>0.2666666667</v>
      </c>
      <c r="E5" s="34">
        <f t="shared" si="2"/>
        <v>0.004165164355</v>
      </c>
      <c r="F5" s="31"/>
      <c r="G5" s="36"/>
      <c r="H5" s="36"/>
      <c r="I5" s="36"/>
      <c r="J5" s="36"/>
    </row>
    <row r="6" ht="14.25" customHeight="1">
      <c r="A6" s="32">
        <v>1002.0</v>
      </c>
      <c r="B6" s="33">
        <f>(A6-G14)/G15</f>
        <v>-0.6278879211</v>
      </c>
      <c r="C6" s="34">
        <f t="shared" si="1"/>
        <v>0.2650386821</v>
      </c>
      <c r="D6" s="34">
        <f>5/15</f>
        <v>0.3333333333</v>
      </c>
      <c r="E6" s="34">
        <f t="shared" si="2"/>
        <v>0.06829465119</v>
      </c>
      <c r="F6" s="31"/>
      <c r="G6" s="31"/>
    </row>
    <row r="7" ht="14.25" customHeight="1">
      <c r="A7" s="32">
        <v>1012.0</v>
      </c>
      <c r="B7" s="33">
        <f>(A7-G14)/G15</f>
        <v>-0.5502430834</v>
      </c>
      <c r="C7" s="34">
        <f t="shared" si="1"/>
        <v>0.2910763284</v>
      </c>
      <c r="D7" s="34">
        <f>6/15</f>
        <v>0.4</v>
      </c>
      <c r="E7" s="34">
        <f t="shared" si="2"/>
        <v>0.1089236716</v>
      </c>
      <c r="F7" s="31"/>
      <c r="G7" s="37" t="s">
        <v>28</v>
      </c>
    </row>
    <row r="8" ht="14.25" customHeight="1">
      <c r="A8" s="32">
        <v>1016.0</v>
      </c>
      <c r="B8" s="33">
        <f>(A8-G14)/G15</f>
        <v>-0.5191851483</v>
      </c>
      <c r="C8" s="34">
        <f t="shared" si="1"/>
        <v>0.3018158174</v>
      </c>
      <c r="D8" s="34">
        <f>7/15</f>
        <v>0.4666666667</v>
      </c>
      <c r="E8" s="34">
        <f>ABS(C8-D8)</f>
        <v>0.1648508493</v>
      </c>
      <c r="F8" s="31"/>
      <c r="G8" s="31"/>
    </row>
    <row r="9" ht="14.25" customHeight="1">
      <c r="A9" s="32">
        <v>1039.0</v>
      </c>
      <c r="B9" s="33">
        <f>(A9-G14)/G15</f>
        <v>-0.3406020215</v>
      </c>
      <c r="C9" s="34">
        <f t="shared" si="1"/>
        <v>0.3667016037</v>
      </c>
      <c r="D9" s="34">
        <f>8/15</f>
        <v>0.5333333333</v>
      </c>
      <c r="E9" s="38">
        <f t="shared" ref="E9:E16" si="3">ABS(C9 - D9)</f>
        <v>0.1666317296</v>
      </c>
      <c r="F9" s="31"/>
      <c r="G9" s="31"/>
    </row>
    <row r="10" ht="14.25" customHeight="1">
      <c r="A10" s="32">
        <v>1086.0</v>
      </c>
      <c r="B10" s="33">
        <f>(A10-G14)/G15</f>
        <v>0.02432871582</v>
      </c>
      <c r="C10" s="34">
        <f t="shared" si="1"/>
        <v>0.509704796</v>
      </c>
      <c r="D10" s="34">
        <f>9/15</f>
        <v>0.6</v>
      </c>
      <c r="E10" s="34">
        <f t="shared" si="3"/>
        <v>0.090295204</v>
      </c>
      <c r="F10" s="39"/>
      <c r="G10" s="31"/>
    </row>
    <row r="11" ht="14.25" customHeight="1">
      <c r="A11" s="32">
        <v>1140.0</v>
      </c>
      <c r="B11" s="33">
        <f>(A11-G14)/G15</f>
        <v>0.4436108396</v>
      </c>
      <c r="C11" s="34">
        <f t="shared" si="1"/>
        <v>0.6713380163</v>
      </c>
      <c r="D11" s="34">
        <f>10/15</f>
        <v>0.6666666667</v>
      </c>
      <c r="E11" s="34">
        <f t="shared" si="3"/>
        <v>0.004671349598</v>
      </c>
      <c r="F11" s="31"/>
      <c r="G11" s="36" t="s">
        <v>29</v>
      </c>
    </row>
    <row r="12" ht="14.25" customHeight="1">
      <c r="A12" s="32">
        <v>1146.0</v>
      </c>
      <c r="B12" s="33">
        <f>(A12-G14)/G15</f>
        <v>0.4901977422</v>
      </c>
      <c r="C12" s="34">
        <f t="shared" si="1"/>
        <v>0.6880030108</v>
      </c>
      <c r="D12" s="34">
        <f>11/15</f>
        <v>0.7333333333</v>
      </c>
      <c r="E12" s="34">
        <f t="shared" si="3"/>
        <v>0.0453303225</v>
      </c>
      <c r="F12" s="31"/>
    </row>
    <row r="13" ht="14.25" customHeight="1">
      <c r="A13" s="32">
        <v>1168.0</v>
      </c>
      <c r="B13" s="33">
        <f>(A13-G14)/G15</f>
        <v>0.6610163852</v>
      </c>
      <c r="C13" s="34">
        <f t="shared" si="1"/>
        <v>0.7456990971</v>
      </c>
      <c r="D13" s="34">
        <f>12/15</f>
        <v>0.8</v>
      </c>
      <c r="E13" s="34">
        <f t="shared" si="3"/>
        <v>0.05430090286</v>
      </c>
      <c r="F13" s="31"/>
      <c r="G13" s="31"/>
    </row>
    <row r="14" ht="14.25" customHeight="1">
      <c r="A14" s="32">
        <v>1233.0</v>
      </c>
      <c r="B14" s="33">
        <f>(A14-G14)/G15</f>
        <v>1.16570783</v>
      </c>
      <c r="C14" s="34">
        <f t="shared" si="1"/>
        <v>0.8781337034</v>
      </c>
      <c r="D14" s="34">
        <f>13/15</f>
        <v>0.8666666667</v>
      </c>
      <c r="E14" s="34">
        <f t="shared" si="3"/>
        <v>0.01146703676</v>
      </c>
      <c r="F14" s="39" t="s">
        <v>30</v>
      </c>
      <c r="G14" s="39">
        <f>AVERAGE(A2:A16)</f>
        <v>1082.866667</v>
      </c>
    </row>
    <row r="15" ht="14.25" customHeight="1">
      <c r="A15" s="32">
        <v>1255.0</v>
      </c>
      <c r="B15" s="33">
        <f>(A15-G14)/G15</f>
        <v>1.336526473</v>
      </c>
      <c r="C15" s="34">
        <f t="shared" si="1"/>
        <v>0.9093113733</v>
      </c>
      <c r="D15" s="34">
        <f>14/15</f>
        <v>0.9333333333</v>
      </c>
      <c r="E15" s="34">
        <f t="shared" si="3"/>
        <v>0.02402196006</v>
      </c>
      <c r="F15" s="39" t="s">
        <v>31</v>
      </c>
      <c r="G15" s="39">
        <f>STDEV(A2:A17)</f>
        <v>128.7915629</v>
      </c>
    </row>
    <row r="16" ht="14.25" customHeight="1">
      <c r="A16" s="32">
        <v>1348.0</v>
      </c>
      <c r="B16" s="33">
        <f>(A16-G14)/G15</f>
        <v>2.058623464</v>
      </c>
      <c r="C16" s="34">
        <f t="shared" si="1"/>
        <v>0.9802348384</v>
      </c>
      <c r="D16" s="34">
        <f>15/15</f>
        <v>1</v>
      </c>
      <c r="E16" s="34">
        <f t="shared" si="3"/>
        <v>0.01976516159</v>
      </c>
      <c r="F16" s="31"/>
      <c r="G16" s="3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1:J12"/>
    <mergeCell ref="G7:I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1.29"/>
    <col customWidth="1" min="6" max="6" width="8.71"/>
    <col customWidth="1" min="7" max="7" width="13.57"/>
  </cols>
  <sheetData>
    <row r="1" ht="14.25" customHeight="1">
      <c r="A1" s="27" t="s">
        <v>22</v>
      </c>
      <c r="B1" s="27" t="s">
        <v>23</v>
      </c>
      <c r="C1" s="28" t="s">
        <v>24</v>
      </c>
      <c r="D1" s="28" t="s">
        <v>32</v>
      </c>
      <c r="E1" s="29" t="s">
        <v>26</v>
      </c>
      <c r="F1" s="30" t="s">
        <v>27</v>
      </c>
      <c r="G1" s="31"/>
    </row>
    <row r="2" ht="14.25" customHeight="1">
      <c r="A2" s="32">
        <v>8.0</v>
      </c>
      <c r="B2" s="33">
        <f>(A2-G14)/G15</f>
        <v>-1.214175707</v>
      </c>
      <c r="C2" s="34">
        <f t="shared" ref="C2:C16" si="1">_xlfn.NORM.S.DIST(B2)</f>
        <v>0.1123403176</v>
      </c>
      <c r="D2" s="34">
        <f>1/15</f>
        <v>0.06666666667</v>
      </c>
      <c r="E2" s="34">
        <f t="shared" ref="E2:E7" si="2">ABS(C2 - D2)</f>
        <v>0.04567365089</v>
      </c>
      <c r="F2" s="35">
        <f>MAX(E2:E16)</f>
        <v>0.1871929131</v>
      </c>
      <c r="G2" s="31"/>
    </row>
    <row r="3" ht="14.25" customHeight="1">
      <c r="A3" s="32">
        <v>11.0</v>
      </c>
      <c r="B3" s="33">
        <f>(A3-G14)/G15</f>
        <v>-1.092487718</v>
      </c>
      <c r="C3" s="34">
        <f t="shared" si="1"/>
        <v>0.1373093929</v>
      </c>
      <c r="D3" s="34">
        <f>2/15</f>
        <v>0.1333333333</v>
      </c>
      <c r="E3" s="34">
        <f t="shared" si="2"/>
        <v>0.003976059585</v>
      </c>
      <c r="F3" s="31"/>
      <c r="G3" s="31"/>
    </row>
    <row r="4" ht="14.25" customHeight="1">
      <c r="A4" s="32">
        <v>12.0</v>
      </c>
      <c r="B4" s="33">
        <f>(A4-G14)/G15</f>
        <v>-1.051925056</v>
      </c>
      <c r="C4" s="34">
        <f t="shared" si="1"/>
        <v>0.1464169677</v>
      </c>
      <c r="D4" s="34">
        <f>3/15</f>
        <v>0.2</v>
      </c>
      <c r="E4" s="34">
        <f t="shared" si="2"/>
        <v>0.0535830323</v>
      </c>
      <c r="F4" s="31"/>
      <c r="G4" s="36"/>
    </row>
    <row r="5" ht="14.25" customHeight="1">
      <c r="A5" s="32">
        <v>22.0</v>
      </c>
      <c r="B5" s="33">
        <f>(A5-G14)/G15</f>
        <v>-0.6462984275</v>
      </c>
      <c r="C5" s="34">
        <f t="shared" si="1"/>
        <v>0.259043053</v>
      </c>
      <c r="D5" s="34">
        <f>4/15</f>
        <v>0.2666666667</v>
      </c>
      <c r="E5" s="34">
        <f t="shared" si="2"/>
        <v>0.007623613619</v>
      </c>
      <c r="F5" s="31"/>
    </row>
    <row r="6" ht="14.25" customHeight="1">
      <c r="A6" s="32">
        <v>24.0</v>
      </c>
      <c r="B6" s="33">
        <f>(A6-G14)/G15</f>
        <v>-0.5651731018</v>
      </c>
      <c r="C6" s="34">
        <f t="shared" si="1"/>
        <v>0.2859780151</v>
      </c>
      <c r="D6" s="34">
        <f>5/15</f>
        <v>0.3333333333</v>
      </c>
      <c r="E6" s="34">
        <f t="shared" si="2"/>
        <v>0.04735531821</v>
      </c>
      <c r="F6" s="31"/>
      <c r="G6" s="31"/>
    </row>
    <row r="7" ht="14.25" customHeight="1">
      <c r="A7" s="32">
        <v>25.0</v>
      </c>
      <c r="B7" s="33">
        <f>(A7-G14)/G15</f>
        <v>-0.524610439</v>
      </c>
      <c r="C7" s="34">
        <f t="shared" si="1"/>
        <v>0.2999270142</v>
      </c>
      <c r="D7" s="34">
        <f>6/15</f>
        <v>0.4</v>
      </c>
      <c r="E7" s="34">
        <f t="shared" si="2"/>
        <v>0.1000729858</v>
      </c>
      <c r="F7" s="31"/>
      <c r="G7" s="31"/>
    </row>
    <row r="8" ht="14.25" customHeight="1">
      <c r="A8" s="32">
        <v>33.0</v>
      </c>
      <c r="B8" s="33">
        <f>(A8-G14)/G15</f>
        <v>-0.2001091365</v>
      </c>
      <c r="C8" s="34">
        <f t="shared" si="1"/>
        <v>0.420697614</v>
      </c>
      <c r="D8" s="34">
        <f>7/15</f>
        <v>0.4666666667</v>
      </c>
      <c r="E8" s="34">
        <f>ABS(C8-D8)</f>
        <v>0.04596905269</v>
      </c>
      <c r="F8" s="31"/>
      <c r="G8" s="31"/>
    </row>
    <row r="9" ht="14.25" customHeight="1">
      <c r="A9" s="32">
        <v>34.0</v>
      </c>
      <c r="B9" s="33">
        <f>(A9-G14)/G15</f>
        <v>-0.1595464737</v>
      </c>
      <c r="C9" s="34">
        <f t="shared" si="1"/>
        <v>0.4366191732</v>
      </c>
      <c r="D9" s="34">
        <f>8/15</f>
        <v>0.5333333333</v>
      </c>
      <c r="E9" s="34">
        <f t="shared" ref="E9:E16" si="3">ABS(C9 - D9)</f>
        <v>0.0967141601</v>
      </c>
      <c r="F9" s="31"/>
      <c r="G9" s="31"/>
      <c r="H9" s="40" t="s">
        <v>33</v>
      </c>
    </row>
    <row r="10" ht="14.25" customHeight="1">
      <c r="A10" s="32">
        <v>34.0</v>
      </c>
      <c r="B10" s="33">
        <f>(A10-G14)/G15</f>
        <v>-0.1595464737</v>
      </c>
      <c r="C10" s="34">
        <f t="shared" si="1"/>
        <v>0.4366191732</v>
      </c>
      <c r="D10" s="34">
        <f>9/15</f>
        <v>0.6</v>
      </c>
      <c r="E10" s="34">
        <f t="shared" si="3"/>
        <v>0.1633808268</v>
      </c>
      <c r="F10" s="39"/>
      <c r="G10" s="31"/>
    </row>
    <row r="11" ht="14.25" customHeight="1">
      <c r="A11" s="32">
        <v>43.0</v>
      </c>
      <c r="B11" s="33">
        <f>(A11-G14)/G15</f>
        <v>0.2055174916</v>
      </c>
      <c r="C11" s="34">
        <f t="shared" si="1"/>
        <v>0.5814160833</v>
      </c>
      <c r="D11" s="34">
        <f>10/15</f>
        <v>0.6666666667</v>
      </c>
      <c r="E11" s="34">
        <f t="shared" si="3"/>
        <v>0.0852505834</v>
      </c>
      <c r="F11" s="31"/>
      <c r="G11" s="41" t="s">
        <v>34</v>
      </c>
    </row>
    <row r="12" ht="14.25" customHeight="1">
      <c r="A12" s="32">
        <v>45.0</v>
      </c>
      <c r="B12" s="33">
        <f>(A12-G14)/G15</f>
        <v>0.2866428172</v>
      </c>
      <c r="C12" s="34">
        <f t="shared" si="1"/>
        <v>0.6128070869</v>
      </c>
      <c r="D12" s="34">
        <f>11/15</f>
        <v>0.7333333333</v>
      </c>
      <c r="E12" s="34">
        <f t="shared" si="3"/>
        <v>0.1205262464</v>
      </c>
      <c r="F12" s="31"/>
    </row>
    <row r="13" ht="14.25" customHeight="1">
      <c r="A13" s="32">
        <v>45.0</v>
      </c>
      <c r="B13" s="33">
        <f>(A13-G14)/G15</f>
        <v>0.2866428172</v>
      </c>
      <c r="C13" s="34">
        <f t="shared" si="1"/>
        <v>0.6128070869</v>
      </c>
      <c r="D13" s="34">
        <f>12/15</f>
        <v>0.8</v>
      </c>
      <c r="E13" s="34">
        <f t="shared" si="3"/>
        <v>0.1871929131</v>
      </c>
      <c r="F13" s="31"/>
      <c r="G13" s="31"/>
    </row>
    <row r="14" ht="14.25" customHeight="1">
      <c r="A14" s="32">
        <v>67.0</v>
      </c>
      <c r="B14" s="33">
        <f>(A14-G14)/G15</f>
        <v>1.179021399</v>
      </c>
      <c r="C14" s="34">
        <f t="shared" si="1"/>
        <v>0.8808051725</v>
      </c>
      <c r="D14" s="34">
        <f>13/15</f>
        <v>0.8666666667</v>
      </c>
      <c r="E14" s="34">
        <f t="shared" si="3"/>
        <v>0.01413850587</v>
      </c>
      <c r="F14" s="39" t="s">
        <v>30</v>
      </c>
      <c r="G14" s="39">
        <f>AVERAGE(A2:A16)</f>
        <v>37.93333333</v>
      </c>
    </row>
    <row r="15" ht="14.25" customHeight="1">
      <c r="A15" s="32">
        <v>67.0</v>
      </c>
      <c r="B15" s="33">
        <f>(A15-G14)/G15</f>
        <v>1.179021399</v>
      </c>
      <c r="C15" s="34">
        <f t="shared" si="1"/>
        <v>0.8808051725</v>
      </c>
      <c r="D15" s="34">
        <f>14/15</f>
        <v>0.9333333333</v>
      </c>
      <c r="E15" s="34">
        <f t="shared" si="3"/>
        <v>0.0525281608</v>
      </c>
      <c r="F15" s="39" t="s">
        <v>31</v>
      </c>
      <c r="G15" s="39">
        <f>STDEV(A2:A17)</f>
        <v>24.65321383</v>
      </c>
    </row>
    <row r="16" ht="14.25" customHeight="1">
      <c r="A16" s="32">
        <v>99.0</v>
      </c>
      <c r="B16" s="33">
        <f>(A16-G14)/G15</f>
        <v>2.477026609</v>
      </c>
      <c r="C16" s="34">
        <f t="shared" si="1"/>
        <v>0.9933758988</v>
      </c>
      <c r="D16" s="34">
        <f>15/15</f>
        <v>1</v>
      </c>
      <c r="E16" s="34">
        <f t="shared" si="3"/>
        <v>0.00662410123</v>
      </c>
      <c r="F16" s="31"/>
      <c r="G16" s="3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4:G5"/>
    <mergeCell ref="G11:J12"/>
    <mergeCell ref="H9:J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42"/>
      <c r="B1" s="4"/>
      <c r="C1" s="42" t="s">
        <v>35</v>
      </c>
      <c r="D1" s="5"/>
      <c r="E1" s="5"/>
      <c r="F1" s="5"/>
      <c r="G1" s="5"/>
      <c r="H1" s="5"/>
      <c r="I1" s="5"/>
      <c r="J1" s="4"/>
      <c r="K1" s="43" t="s">
        <v>8</v>
      </c>
    </row>
    <row r="2">
      <c r="A2" s="7"/>
      <c r="B2" s="8"/>
      <c r="C2" s="44" t="s">
        <v>9</v>
      </c>
      <c r="D2" s="45"/>
      <c r="E2" s="45" t="s">
        <v>10</v>
      </c>
      <c r="F2" s="45"/>
      <c r="G2" s="45" t="s">
        <v>11</v>
      </c>
      <c r="H2" s="45"/>
      <c r="I2" s="45" t="s">
        <v>12</v>
      </c>
      <c r="J2" s="46"/>
      <c r="K2" s="12"/>
    </row>
    <row r="3">
      <c r="A3" s="47" t="s">
        <v>36</v>
      </c>
      <c r="B3" s="43" t="s">
        <v>37</v>
      </c>
      <c r="C3" s="48">
        <v>14.0</v>
      </c>
      <c r="D3" s="48"/>
      <c r="E3" s="48">
        <v>6.0</v>
      </c>
      <c r="F3" s="48"/>
      <c r="G3" s="48">
        <v>9.0</v>
      </c>
      <c r="H3" s="48"/>
      <c r="I3" s="48">
        <v>29.0</v>
      </c>
      <c r="J3" s="48"/>
      <c r="K3" s="43">
        <f>SUM(C3:I3)</f>
        <v>58</v>
      </c>
    </row>
    <row r="4">
      <c r="A4" s="16"/>
      <c r="B4" s="49"/>
      <c r="C4" s="48"/>
      <c r="D4" s="50">
        <f>C9*K3/K9</f>
        <v>7.54</v>
      </c>
      <c r="E4" s="48"/>
      <c r="F4" s="50">
        <f>E9*K3/K9</f>
        <v>10.15</v>
      </c>
      <c r="G4" s="48"/>
      <c r="H4" s="50">
        <f>G9*K3/K9</f>
        <v>11.31</v>
      </c>
      <c r="I4" s="48"/>
      <c r="J4" s="51">
        <f>I9*K3/K9</f>
        <v>29</v>
      </c>
      <c r="K4" s="49"/>
    </row>
    <row r="5">
      <c r="A5" s="16"/>
      <c r="B5" s="49" t="s">
        <v>38</v>
      </c>
      <c r="C5" s="48">
        <v>10.0</v>
      </c>
      <c r="D5" s="48"/>
      <c r="E5" s="48">
        <v>16.0</v>
      </c>
      <c r="F5" s="48"/>
      <c r="G5" s="48">
        <v>10.0</v>
      </c>
      <c r="H5" s="48"/>
      <c r="I5" s="48">
        <v>36.0</v>
      </c>
      <c r="J5" s="48"/>
      <c r="K5" s="49">
        <f>SUM(C5:I5)</f>
        <v>72</v>
      </c>
    </row>
    <row r="6">
      <c r="A6" s="16"/>
      <c r="B6" s="49"/>
      <c r="C6" s="48"/>
      <c r="D6" s="50">
        <f>C9*K5/K9</f>
        <v>9.36</v>
      </c>
      <c r="E6" s="48"/>
      <c r="F6" s="50">
        <f>E9*K5/K9</f>
        <v>12.6</v>
      </c>
      <c r="G6" s="48"/>
      <c r="H6" s="50">
        <f>G9*K5/K9</f>
        <v>14.04</v>
      </c>
      <c r="I6" s="48"/>
      <c r="J6" s="51">
        <f>I9*K5/K9</f>
        <v>36</v>
      </c>
      <c r="K6" s="49"/>
    </row>
    <row r="7">
      <c r="A7" s="16"/>
      <c r="B7" s="49" t="s">
        <v>39</v>
      </c>
      <c r="C7" s="48">
        <v>2.0</v>
      </c>
      <c r="D7" s="48"/>
      <c r="E7" s="48">
        <v>13.0</v>
      </c>
      <c r="F7" s="48"/>
      <c r="G7" s="48">
        <v>20.0</v>
      </c>
      <c r="H7" s="48"/>
      <c r="I7" s="48">
        <v>35.0</v>
      </c>
      <c r="J7" s="48"/>
      <c r="K7" s="49">
        <f>SUM(C7:I7)</f>
        <v>70</v>
      </c>
    </row>
    <row r="8">
      <c r="A8" s="16"/>
      <c r="B8" s="52"/>
      <c r="C8" s="48"/>
      <c r="D8" s="53">
        <f>C9*K7/K9</f>
        <v>9.1</v>
      </c>
      <c r="E8" s="48"/>
      <c r="F8" s="53">
        <f>E9*K7/K9</f>
        <v>12.25</v>
      </c>
      <c r="G8" s="48"/>
      <c r="H8" s="53">
        <f>G9*K7/K9</f>
        <v>13.65</v>
      </c>
      <c r="I8" s="48"/>
      <c r="J8" s="54">
        <f>I9*K7/K9</f>
        <v>35</v>
      </c>
      <c r="K8" s="52"/>
    </row>
    <row r="9">
      <c r="A9" s="44" t="s">
        <v>8</v>
      </c>
      <c r="B9" s="24"/>
      <c r="C9" s="45">
        <f>SUM(C3:C8)</f>
        <v>26</v>
      </c>
      <c r="D9" s="45"/>
      <c r="E9" s="45">
        <f>SUM(E3:E8)</f>
        <v>35</v>
      </c>
      <c r="F9" s="45"/>
      <c r="G9" s="45">
        <f>SUM(G3:G8)</f>
        <v>39</v>
      </c>
      <c r="H9" s="45"/>
      <c r="I9" s="45">
        <f>SUM(I3:I8)</f>
        <v>100</v>
      </c>
      <c r="J9" s="45"/>
      <c r="K9" s="52">
        <f>SUM(K3:K7)</f>
        <v>200</v>
      </c>
    </row>
    <row r="11">
      <c r="A11" s="15" t="s">
        <v>40</v>
      </c>
      <c r="B11" s="15">
        <v>9.488</v>
      </c>
      <c r="D11" s="15" t="s">
        <v>41</v>
      </c>
    </row>
    <row r="12">
      <c r="A12" s="15" t="s">
        <v>42</v>
      </c>
      <c r="B12" s="15">
        <f>((C3-D4)^2/D4)+((C5-D6)^2/D6)+((C7-D8)^2/D8)+((E3-F4)^2/F4)+((E5-F6)^2/F6)+((E7-F8)^2/F8)+((G3-H4)^2/H4)+((G5-H6)^2/H6)+((G7-H8)^2/H8)+((I3-J4)^2/J4)+((I5-J6)^2/J6)+((I7-J8)^2/J8)</f>
        <v>18.36653294</v>
      </c>
      <c r="D12" s="25" t="s">
        <v>43</v>
      </c>
    </row>
    <row r="13">
      <c r="A13" s="15" t="s">
        <v>44</v>
      </c>
      <c r="B13" s="15">
        <v>4.0</v>
      </c>
    </row>
    <row r="14">
      <c r="A14" s="40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2"/>
    <mergeCell ref="C1:J1"/>
    <mergeCell ref="K1:K2"/>
    <mergeCell ref="A3:A8"/>
    <mergeCell ref="A9:B9"/>
    <mergeCell ref="D12:H12"/>
    <mergeCell ref="A14:C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55"/>
      <c r="B1" s="56"/>
      <c r="C1" s="57" t="s">
        <v>35</v>
      </c>
      <c r="D1" s="58"/>
      <c r="E1" s="58"/>
      <c r="F1" s="24"/>
    </row>
    <row r="2">
      <c r="A2" s="55"/>
      <c r="B2" s="56"/>
      <c r="C2" s="56" t="s">
        <v>46</v>
      </c>
      <c r="D2" s="56" t="s">
        <v>47</v>
      </c>
      <c r="E2" s="56" t="s">
        <v>48</v>
      </c>
      <c r="F2" s="56" t="s">
        <v>49</v>
      </c>
      <c r="G2" s="15"/>
    </row>
    <row r="3">
      <c r="A3" s="59" t="s">
        <v>36</v>
      </c>
      <c r="B3" s="56" t="s">
        <v>37</v>
      </c>
      <c r="C3" s="56">
        <v>14.0</v>
      </c>
      <c r="D3" s="56">
        <v>6.0</v>
      </c>
      <c r="E3" s="56">
        <v>9.0</v>
      </c>
      <c r="F3" s="56">
        <f t="shared" ref="F3:F5" si="1">C3+D3+E3</f>
        <v>29</v>
      </c>
    </row>
    <row r="4">
      <c r="A4" s="60"/>
      <c r="B4" s="56" t="s">
        <v>1</v>
      </c>
      <c r="C4" s="56">
        <v>10.0</v>
      </c>
      <c r="D4" s="56">
        <v>16.0</v>
      </c>
      <c r="E4" s="56">
        <v>10.0</v>
      </c>
      <c r="F4" s="56">
        <f t="shared" si="1"/>
        <v>36</v>
      </c>
    </row>
    <row r="5">
      <c r="A5" s="56"/>
      <c r="B5" s="56" t="s">
        <v>39</v>
      </c>
      <c r="C5" s="56">
        <v>2.0</v>
      </c>
      <c r="D5" s="56">
        <v>13.0</v>
      </c>
      <c r="E5" s="56">
        <v>20.0</v>
      </c>
      <c r="F5" s="56">
        <f t="shared" si="1"/>
        <v>35</v>
      </c>
    </row>
    <row r="6">
      <c r="A6" s="57" t="s">
        <v>49</v>
      </c>
      <c r="B6" s="24"/>
      <c r="C6" s="56">
        <f t="shared" ref="C6:F6" si="2">C3+C4+C5</f>
        <v>26</v>
      </c>
      <c r="D6" s="56">
        <f t="shared" si="2"/>
        <v>35</v>
      </c>
      <c r="E6" s="56">
        <f t="shared" si="2"/>
        <v>39</v>
      </c>
      <c r="F6" s="56">
        <f t="shared" si="2"/>
        <v>100</v>
      </c>
    </row>
    <row r="7">
      <c r="A7" s="55"/>
      <c r="B7" s="55"/>
      <c r="C7" s="55"/>
      <c r="D7" s="55"/>
      <c r="E7" s="55"/>
      <c r="F7" s="55"/>
    </row>
    <row r="8">
      <c r="A8" s="55"/>
      <c r="B8" s="61" t="s">
        <v>50</v>
      </c>
      <c r="E8" s="55"/>
      <c r="F8" s="55"/>
    </row>
    <row r="9">
      <c r="A9" s="48"/>
      <c r="B9" s="48"/>
      <c r="C9" s="48"/>
      <c r="K9" s="48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</row>
    <row r="11">
      <c r="A11" s="62"/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>
      <c r="A12" s="62"/>
      <c r="B12" s="48"/>
      <c r="C12" s="48"/>
      <c r="D12" s="63"/>
      <c r="E12" s="48"/>
      <c r="F12" s="63"/>
      <c r="G12" s="48"/>
      <c r="H12" s="63"/>
      <c r="I12" s="48"/>
      <c r="J12" s="63"/>
      <c r="K12" s="48"/>
    </row>
    <row r="13">
      <c r="A13" s="62"/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>
      <c r="A14" s="62"/>
      <c r="B14" s="48"/>
      <c r="C14" s="48"/>
      <c r="D14" s="63"/>
      <c r="E14" s="48"/>
      <c r="F14" s="63"/>
      <c r="G14" s="48"/>
      <c r="H14" s="63"/>
      <c r="I14" s="48"/>
      <c r="J14" s="63"/>
      <c r="K14" s="48"/>
    </row>
    <row r="15">
      <c r="A15" s="62"/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>
      <c r="A16" s="62"/>
      <c r="B16" s="48"/>
      <c r="C16" s="48"/>
      <c r="D16" s="63"/>
      <c r="E16" s="48"/>
      <c r="F16" s="63"/>
      <c r="G16" s="48"/>
      <c r="H16" s="63"/>
      <c r="I16" s="48"/>
      <c r="J16" s="63"/>
      <c r="K16" s="48"/>
    </row>
    <row r="17">
      <c r="A17" s="48"/>
      <c r="C17" s="48"/>
      <c r="D17" s="48"/>
      <c r="E17" s="48"/>
      <c r="F17" s="48"/>
      <c r="G17" s="48"/>
      <c r="H17" s="48"/>
      <c r="I17" s="48"/>
      <c r="J17" s="48"/>
      <c r="K17" s="4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:F1"/>
    <mergeCell ref="A3:A4"/>
    <mergeCell ref="A6:B6"/>
    <mergeCell ref="C9:J9"/>
    <mergeCell ref="K9:K10"/>
    <mergeCell ref="A17:B17"/>
    <mergeCell ref="B8:D8"/>
  </mergeCells>
  <drawing r:id="rId1"/>
</worksheet>
</file>