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activeX/activeX2.xml" ContentType="application/vnd.ms-office.activeX+xml"/>
  <Override PartName="/xl/activeX/activeX2.bin" ContentType="application/vnd.ms-office.activeX"/>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C:\Users\yelena.akopian\Downloads\"/>
    </mc:Choice>
  </mc:AlternateContent>
  <workbookProtection workbookPassword="DE02" lockStructure="1"/>
  <bookViews>
    <workbookView xWindow="0" yWindow="0" windowWidth="28800" windowHeight="12210" tabRatio="815"/>
  </bookViews>
  <sheets>
    <sheet name="Introduction" sheetId="16" r:id="rId1"/>
    <sheet name="Activity Data" sheetId="15" r:id="rId2"/>
    <sheet name="Settings" sheetId="13" r:id="rId3"/>
    <sheet name="Summary" sheetId="17" r:id="rId4"/>
    <sheet name="Revisions" sheetId="18" r:id="rId5"/>
    <sheet name="Reference - Custom Messages" sheetId="22" state="hidden" r:id="rId6"/>
    <sheet name="Reference - Lookup and Unit" sheetId="11" state="hidden" r:id="rId7"/>
    <sheet name="Reference - EF Fuel Use" sheetId="7" state="hidden" r:id="rId8"/>
    <sheet name="Reference - EF Road" sheetId="8" state="hidden" r:id="rId9"/>
    <sheet name="Reference - EF Freight" sheetId="9" state="hidden" r:id="rId10"/>
    <sheet name="Reference - EF Public" sheetId="10" state="hidden" r:id="rId11"/>
  </sheets>
  <definedNames>
    <definedName name="Dynamic_message">'Activity Data'!$D$6</definedName>
    <definedName name="Ref_DD_ActivityData">'Reference - Lookup and Unit'!$A$51:$A$54</definedName>
    <definedName name="Ref_DD_ActivityData_Rail">'Reference - Lookup and Unit'!$A$51:$A$57</definedName>
    <definedName name="Ref_DD_Columns">'Reference - Lookup and Unit'!$A$112:$A$123</definedName>
    <definedName name="Ref_DD_DistanceUnit">'Reference - Lookup and Unit'!$A$17:$A$18</definedName>
    <definedName name="Ref_DD_Fuel_Units">'Reference - Lookup and Unit'!$A$4:$A$10</definedName>
    <definedName name="Ref_DD_Fuels">'Reference - EF Fuel Use'!$A$4:$A$15</definedName>
    <definedName name="Ref_DD_IPCC_GWP">'Reference - Lookup and Unit'!$A$85:$A$88</definedName>
    <definedName name="Ref_DD_MasterUnits">'Reference - Lookup and Unit'!$A$73:$A$80</definedName>
    <definedName name="Ref_DD_NA">'Reference - Lookup and Unit'!$A$68</definedName>
    <definedName name="Ref_DD_NonUK">'Reference - Lookup and Unit'!$A$52:$A$57</definedName>
    <definedName name="Ref_DD_Numerator">'Reference - Lookup and Unit'!$A$11:$A$16</definedName>
    <definedName name="Ref_DD_PasengerDistanceUnits">'Reference - Lookup and Unit'!$A$29:$A$30</definedName>
    <definedName name="Ref_DD_Region">'Reference - Lookup and Unit'!$A$36:$A$38</definedName>
    <definedName name="Ref_DD_Scope">'Reference - Lookup and Unit'!$A$63:$A$64</definedName>
    <definedName name="Ref_DD_Scope3">'Reference - Lookup and Unit'!$A$53:$A$57</definedName>
    <definedName name="Ref_DD_TransportMode">'Reference - Lookup and Unit'!$A$43:$A$46</definedName>
    <definedName name="Ref_DD_vehicle_FuelUse">'Reference - EF Fuel Use'!$A$44:$A$146</definedName>
    <definedName name="Ref_DD_vehicle_FuelUse_Other">'Reference - EF Fuel Use'!$A$147:$A$158</definedName>
    <definedName name="Ref_DD_vehicle_FuelUse_Other_AirCraft">'Reference - EF Fuel Use'!$A$158</definedName>
    <definedName name="Ref_DD_vehicle_FuelUse_Other_Rail">'Reference - EF Fuel Use'!$A$147:$A$148</definedName>
    <definedName name="Ref_DD_vehicle_FuelUse_Other_Road">'Reference - EF Fuel Use'!$A$149:$A$153</definedName>
    <definedName name="Ref_DD_vehicle_FuelUse_Other_Water">'Reference - EF Fuel Use'!$A$154:$A$157</definedName>
    <definedName name="Ref_DD_vehicle_FuelUse_UK">'Reference - EF Fuel Use'!$A$44:$A$55</definedName>
    <definedName name="Ref_DD_vehicle_FuelUse_UK_AirCraft">'Reference - EF Fuel Use'!$A$55</definedName>
    <definedName name="Ref_DD_vehicle_FuelUse_UK_Rail">'Reference - EF Fuel Use'!$A$44:$A$45</definedName>
    <definedName name="Ref_DD_vehicle_FuelUse_UK_Road">'Reference - EF Fuel Use'!$A$46:$A$50</definedName>
    <definedName name="Ref_DD_vehicle_FuelUse_UK_Water">'Reference - EF Fuel Use'!$A$51:$A$54</definedName>
    <definedName name="Ref_DD_vehicle_FuelUse_US">'Reference - EF Fuel Use'!$A$56:$A$146</definedName>
    <definedName name="Ref_DD_vehicle_FuelUse_US_Rail">'Reference - EF Fuel Use'!$A$56</definedName>
    <definedName name="Ref_DD_vehicle_FuelUse_US_Road">'Reference - EF Fuel Use'!$A$57:$A$143</definedName>
    <definedName name="Ref_DD_vehicle_FuelUse_US_Water">'Reference - EF Fuel Use'!$A$144:$A$146</definedName>
    <definedName name="Ref_DD_vehicle_Passenger_Other">'Reference - EF Public'!$A$4:$A$22</definedName>
    <definedName name="Ref_DD_vehicle_Passenger_Other_AirCraft">'Reference - EF Public'!$A$4:$A$12</definedName>
    <definedName name="Ref_DD_vehicle_Passenger_Other_Rail">'Reference - EF Public'!$A$13:$A$17</definedName>
    <definedName name="Ref_DD_vehicle_Passenger_Other_Road">'Reference - EF Public'!$A$18:$A$21</definedName>
    <definedName name="Ref_DD_vehicle_Passenger_Other_Water">'Reference - EF Public'!$A$22</definedName>
    <definedName name="Ref_DD_vehicle_Passenger_UK">'Reference - EF Public'!$A$23:$A$41</definedName>
    <definedName name="Ref_DD_vehicle_Passenger_UK_AirCraft">'Reference - EF Public'!$A$23:$A$31</definedName>
    <definedName name="Ref_DD_vehicle_Passenger_UK_Rail">'Reference - EF Public'!$A$32:$A$36</definedName>
    <definedName name="Ref_DD_vehicle_Passenger_UK_Road">'Reference - EF Public'!$A$37:$A$40</definedName>
    <definedName name="Ref_DD_vehicle_Passenger_UK_Water">'Reference - EF Public'!$A$41</definedName>
    <definedName name="Ref_DD_vehicle_Passenger_US">'Reference - EF Public'!$A$42:$A$60</definedName>
    <definedName name="Ref_DD_vehicle_Passenger_US_Aircraft">'Reference - EF Public'!$A$42:$A$50</definedName>
    <definedName name="Ref_DD_vehicle_Passenger_US_Rail">'Reference - EF Public'!$A$51:$A$55</definedName>
    <definedName name="Ref_DD_vehicle_Passenger_US_Road">'Reference - EF Public'!$A$56:$A$59</definedName>
    <definedName name="Ref_DD_vehicle_Passenger_US_Water">'Reference - EF Public'!$A$60</definedName>
    <definedName name="Ref_DD_vehicle_vehicleDistance_Other">'Reference - EF Road'!$A$4:$A$86</definedName>
    <definedName name="Ref_DD_vehicle_vehicleDistance_Other_Road">'Reference - EF Road'!$A$4:$A$86</definedName>
    <definedName name="Ref_DD_vehicle_vehicleDistance_UK">'Reference - EF Road'!$A$174:$A$222</definedName>
    <definedName name="Ref_DD_vehicle_vehicleDistance_UK_Road">'Reference - EF Road'!$A$174:$A$222</definedName>
    <definedName name="Ref_DD_vehicle_vehicleDistance_US">'Reference - EF Road'!$A$87:$A$169</definedName>
    <definedName name="Ref_DD_vehicle_vehicleDistance_US_Road">'Reference - EF Road'!$A$87:$A$169</definedName>
    <definedName name="Ref_DD_vehicle_WeightDistance_Other">'Reference - EF Freight'!$A$4:$A$28</definedName>
    <definedName name="Ref_DD_vehicle_WeightDistance_Other_Aircraft">'Reference - EF Freight'!$A$4:$A$6</definedName>
    <definedName name="Ref_DD_vehicle_WeightDistance_Other_Rail">'Reference - EF Freight'!$A$7</definedName>
    <definedName name="Ref_DD_vehicle_WeightDistance_Other_Road">'Reference - EF Freight'!$A$8:$A$19</definedName>
    <definedName name="Ref_DD_vehicle_WeightDistance_Other_Water">'Reference - EF Freight'!$A$20:$A$28</definedName>
    <definedName name="Ref_DD_vehicle_WeightDistance_UK">'Reference - EF Freight'!$A$29:$A$57</definedName>
    <definedName name="Ref_DD_vehicle_WeightDistance_UK_Aircraft">'Reference - EF Freight'!$A$29:$A$31</definedName>
    <definedName name="Ref_DD_vehicle_WeightDistance_UK_Rail">'Reference - EF Freight'!$A$32</definedName>
    <definedName name="Ref_DD_vehicle_WeightDistance_UK_Road">'Reference - EF Freight'!$A$33:$A$48</definedName>
    <definedName name="Ref_DD_vehicle_WeightDistance_UK_Water">'Reference - EF Freight'!$A$49:$A$57</definedName>
    <definedName name="Ref_DD_vehicle_WeightDistance_US">'Reference - EF Freight'!$A$58:$A$82</definedName>
    <definedName name="Ref_DD_vehicle_WeightDistance_US_AirCraft">'Reference - EF Freight'!$A$58:$A$60</definedName>
    <definedName name="Ref_DD_vehicle_WeightDistance_US_Rail">'Reference - EF Freight'!$A$61</definedName>
    <definedName name="Ref_DD_vehicle_WeightDistance_US_Road">'Reference - EF Freight'!$A$62:$A$73</definedName>
    <definedName name="Ref_DD_vehicle_WeightDistance_US_Water">'Reference - EF Freight'!$A$74:$A$82</definedName>
    <definedName name="Ref_DD_WeightDistanceUnits">'Reference - Lookup and Unit'!$A$25:$A$28</definedName>
    <definedName name="Ref_EF_ByFuel">'Reference - EF Fuel Use'!$A$3:$I$39</definedName>
    <definedName name="Ref_EF_ByFuel_CH4_Other">'Reference - EF Fuel Use'!$A$147:$J$158</definedName>
    <definedName name="Ref_EF_ByFuel_CH4_UK">'Reference - EF Fuel Use'!$A$44:$J$55</definedName>
    <definedName name="Ref_EF_ByFuel_CH4_US">'Reference - EF Fuel Use'!$A$56:$J$146</definedName>
    <definedName name="Ref_EF_ByFuel_Other">'Reference - EF Fuel Use'!$A$4:$I$15</definedName>
    <definedName name="Ref_EF_ByFuel_UK">'Reference - EF Fuel Use'!$A$16:$I$27</definedName>
    <definedName name="Ref_EF_ByFuel_US">'Reference - EF Fuel Use'!$A$28:$I$39</definedName>
    <definedName name="Ref_EF_Fuel_Use">'Reference - EF Fuel Use'!$A$43:$J$146</definedName>
    <definedName name="Ref_EF_IPCC_GWP_2001">'Reference - Lookup and Unit'!$B$97:$C$100</definedName>
    <definedName name="Ref_EF_IPCC_GWP_2007">'Reference - Lookup and Unit'!$B$101:$C$104</definedName>
    <definedName name="Ref_EF_IPCC_GWP_2014">'Reference - Lookup and Unit'!$B$105:$C$108</definedName>
    <definedName name="Ref_EF_IPCC_GWP_95">'Reference - Lookup and Unit'!$B$93:$C$96</definedName>
    <definedName name="Ref_EF_Public_Transport">'Reference - EF Public'!$A$3:$N$60</definedName>
    <definedName name="Ref_EF_Public_Transport_Other">'Reference - EF Public'!$A$4:$N$22</definedName>
    <definedName name="Ref_EF_Public_Transport_UK">'Reference - EF Public'!$A$23:$N$41</definedName>
    <definedName name="Ref_EF_Public_Transport_US">'Reference - EF Public'!$A$42:$N$60</definedName>
    <definedName name="Ref_EF_Vehicle_Distance">'Reference - EF Road'!$A$3:$R$86</definedName>
    <definedName name="Ref_EF_Vehicle_Distance_Other">'Reference - EF Road'!$A$3:$R$86</definedName>
    <definedName name="Ref_EF_Vehicle_Distance_UK">'Reference - EF Road'!$A$173:$N$222</definedName>
    <definedName name="Ref_EF_Vehicle_Distance_US">'Reference - EF Road'!$A$87:$R$169</definedName>
    <definedName name="Ref_EF_Weight_Distance">'Reference - EF Freight'!$A$3:$I$82</definedName>
    <definedName name="Ref_EF_Weight_Distance_CH4">'Reference - EF Freight'!$A$86:$J$94</definedName>
    <definedName name="Ref_EF_Weight_Distance_CH4_Other">'Reference - EF Freight'!$A$95:$J$98</definedName>
    <definedName name="Ref_EF_Weight_Distance_CH4_UK">'Reference - EF Freight'!$A$87:$J$90</definedName>
    <definedName name="Ref_EF_Weight_Distance_CH4_US">'Reference - EF Freight'!$A$91:$J$94</definedName>
    <definedName name="Ref_EF_Weight_Distance_Other">'Reference - EF Freight'!$A$4:$I$28</definedName>
    <definedName name="Ref_EF_Weight_Distance_UK">'Reference - EF Freight'!$A$29:$I$57</definedName>
    <definedName name="Ref_EF_Weight_Distance_US">'Reference - EF Freight'!$A$58:$I$82</definedName>
    <definedName name="Ref_From_Units">'Reference - Lookup and Unit'!$A$4:$A$30</definedName>
    <definedName name="Ref_FuelUseVehicle_Other">'Reference - EF Fuel Use'!#REF!</definedName>
    <definedName name="Ref_FuelUseVehicle_Other_Rail">'Reference - EF Fuel Use'!#REF!</definedName>
    <definedName name="Ref_FuelUseVehicle_Other_Road">'Reference - EF Fuel Use'!#REF!</definedName>
    <definedName name="Ref_FuelUseVehicle_Other_Water">'Reference - EF Fuel Use'!#REF!</definedName>
    <definedName name="Ref_FuelUseVehicle_UK">'Reference - EF Fuel Use'!$A$44:$A$53</definedName>
    <definedName name="Ref_FuelUseVehicle_UK_Rail">'Reference - EF Fuel Use'!$A$44</definedName>
    <definedName name="Ref_FuelUseVehicle_UK_Road">'Reference - EF Fuel Use'!$A$46:$A$49</definedName>
    <definedName name="Ref_FuelUseVehicle_UK_Water">'Reference - EF Fuel Use'!$A$51:$A$53</definedName>
    <definedName name="Ref_FuelUseVehicle_US">'Reference - EF Fuel Use'!$A$56:$A$146</definedName>
    <definedName name="Ref_FuelUseVehicle_US_Rail">'Reference - EF Fuel Use'!$A$56</definedName>
    <definedName name="Ref_FuelUseVehicle_US_Road">'Reference - EF Fuel Use'!$A$57:$A$143</definedName>
    <definedName name="Ref_FuelUseVehicle_US_water">'Reference - EF Fuel Use'!$A$144:$A$146</definedName>
    <definedName name="Ref_Master_Unit_Table">'Reference - Lookup and Unit'!$B$4:$AB$30</definedName>
    <definedName name="Ref_Message_configure">'Reference - Custom Messages'!$A$4:$J$43</definedName>
    <definedName name="REF_To_Unit">'Reference - Lookup and Unit'!$B$3:$AB$3</definedName>
    <definedName name="Ref_Total_Emission">'Activity Data'!$T$111</definedName>
    <definedName name="Ref_Total_Emission_Biomass">'Activity Data'!$U$111</definedName>
    <definedName name="Set_DD_Vehicle_Units">Settings!$H$30:$H$35</definedName>
    <definedName name="Setting_IPCC_GWP_VERSION">Settings!$B$11</definedName>
    <definedName name="Settings_Custom_Fuels">Settings!$B$18:$B$23</definedName>
    <definedName name="Settings_Custom_Vehicle">Settings!$B$30:$B$35</definedName>
    <definedName name="Tbl_Activity_Heading">'Activity Data'!$B$9:$U$10</definedName>
    <definedName name="Tbl_Fuel_Settings">Settings!$B$16:$I$23</definedName>
    <definedName name="Tbl_User_data">'Activity Data'!$B$11:$U$110</definedName>
    <definedName name="Tbl_vehical_Settings">Settings!$B$28:$I$35</definedName>
  </definedNames>
  <calcPr calcId="171027"/>
</workbook>
</file>

<file path=xl/calcChain.xml><?xml version="1.0" encoding="utf-8"?>
<calcChain xmlns="http://schemas.openxmlformats.org/spreadsheetml/2006/main">
  <c r="G6" i="11" l="1"/>
  <c r="G5" i="11"/>
  <c r="F6" i="11"/>
  <c r="F5" i="11"/>
  <c r="K25" i="22"/>
  <c r="K12" i="22"/>
  <c r="K11" i="22"/>
  <c r="K10" i="22"/>
  <c r="K9" i="22"/>
  <c r="K6" i="22"/>
  <c r="K7" i="22"/>
  <c r="K42" i="22"/>
  <c r="K8" i="22"/>
  <c r="K13" i="22"/>
  <c r="K5" i="22"/>
  <c r="K34" i="22"/>
  <c r="K30" i="22"/>
  <c r="K27" i="22"/>
  <c r="K24" i="22"/>
  <c r="K22" i="22"/>
  <c r="K33" i="22"/>
  <c r="K32" i="22"/>
  <c r="CR109" i="15"/>
  <c r="CP109" i="15"/>
  <c r="CO109" i="15"/>
  <c r="CN109" i="15"/>
  <c r="CM109" i="15"/>
  <c r="CK109" i="15"/>
  <c r="CJ109" i="15"/>
  <c r="CI109" i="15"/>
  <c r="CG109" i="15"/>
  <c r="CF109" i="15"/>
  <c r="CE109" i="15"/>
  <c r="CC109" i="15"/>
  <c r="CB109" i="15"/>
  <c r="CA109" i="15"/>
  <c r="BY109" i="15"/>
  <c r="BX109" i="15"/>
  <c r="BW109" i="15"/>
  <c r="BV109" i="15"/>
  <c r="BU109" i="15"/>
  <c r="BT109" i="15"/>
  <c r="BS109" i="15"/>
  <c r="BR109" i="15"/>
  <c r="BQ109" i="15"/>
  <c r="BP109" i="15"/>
  <c r="BO109" i="15"/>
  <c r="BN109" i="15"/>
  <c r="BL109" i="15"/>
  <c r="BJ109" i="15"/>
  <c r="BH109" i="15"/>
  <c r="BF109" i="15"/>
  <c r="BE109" i="15"/>
  <c r="BD109" i="15"/>
  <c r="BC109" i="15"/>
  <c r="BB109" i="15"/>
  <c r="BA109" i="15"/>
  <c r="AZ109" i="15"/>
  <c r="AT109" i="15"/>
  <c r="CR12" i="15"/>
  <c r="CP12" i="15"/>
  <c r="CO12" i="15"/>
  <c r="CN12" i="15"/>
  <c r="CK12" i="15"/>
  <c r="CJ12" i="15"/>
  <c r="CI12" i="15"/>
  <c r="CG12" i="15"/>
  <c r="CF12" i="15"/>
  <c r="CE12" i="15"/>
  <c r="CC12" i="15"/>
  <c r="CB12" i="15"/>
  <c r="CA12" i="15"/>
  <c r="BY12" i="15"/>
  <c r="BX12" i="15"/>
  <c r="BU12" i="15"/>
  <c r="BT12" i="15"/>
  <c r="BQ12" i="15"/>
  <c r="BP12" i="15"/>
  <c r="BJ12" i="15"/>
  <c r="BH12" i="15"/>
  <c r="BF12" i="15"/>
  <c r="AT12" i="15"/>
  <c r="A119" i="11"/>
  <c r="CP110" i="15"/>
  <c r="CP108" i="15"/>
  <c r="CP107" i="15"/>
  <c r="CP106" i="15"/>
  <c r="CP105" i="15"/>
  <c r="CP104" i="15"/>
  <c r="CP103" i="15"/>
  <c r="CP102" i="15"/>
  <c r="CP101" i="15"/>
  <c r="CP100" i="15"/>
  <c r="CP99" i="15"/>
  <c r="CP98" i="15"/>
  <c r="CP97" i="15"/>
  <c r="CP96" i="15"/>
  <c r="CP95" i="15"/>
  <c r="CP94" i="15"/>
  <c r="CP93" i="15"/>
  <c r="CP92" i="15"/>
  <c r="CP91" i="15"/>
  <c r="CP90" i="15"/>
  <c r="CP89" i="15"/>
  <c r="CP88" i="15"/>
  <c r="CP87" i="15"/>
  <c r="CP86" i="15"/>
  <c r="CP85" i="15"/>
  <c r="CP84" i="15"/>
  <c r="CP83" i="15"/>
  <c r="CP82" i="15"/>
  <c r="CP81" i="15"/>
  <c r="CP80" i="15"/>
  <c r="CP79" i="15"/>
  <c r="CP78" i="15"/>
  <c r="CP77" i="15"/>
  <c r="CP76" i="15"/>
  <c r="CP75" i="15"/>
  <c r="CP74" i="15"/>
  <c r="CP73" i="15"/>
  <c r="CP72" i="15"/>
  <c r="CP71" i="15"/>
  <c r="CP70" i="15"/>
  <c r="CP69" i="15"/>
  <c r="CP68" i="15"/>
  <c r="CP67" i="15"/>
  <c r="CP66" i="15"/>
  <c r="CP65" i="15"/>
  <c r="CP64" i="15"/>
  <c r="CP63" i="15"/>
  <c r="CP62" i="15"/>
  <c r="CP61" i="15"/>
  <c r="CP60" i="15"/>
  <c r="CP59" i="15"/>
  <c r="CP58" i="15"/>
  <c r="CP57" i="15"/>
  <c r="CP56" i="15"/>
  <c r="CP55" i="15"/>
  <c r="CP54" i="15"/>
  <c r="CP53" i="15"/>
  <c r="CP52" i="15"/>
  <c r="CP51" i="15"/>
  <c r="CP50" i="15"/>
  <c r="CP49" i="15"/>
  <c r="CP48" i="15"/>
  <c r="CP47" i="15"/>
  <c r="CP46" i="15"/>
  <c r="CP45" i="15"/>
  <c r="CP44" i="15"/>
  <c r="CP43" i="15"/>
  <c r="CP42" i="15"/>
  <c r="CP41" i="15"/>
  <c r="CP40" i="15"/>
  <c r="CP39" i="15"/>
  <c r="CP38" i="15"/>
  <c r="CP37" i="15"/>
  <c r="CP36" i="15"/>
  <c r="CP35" i="15"/>
  <c r="CP34" i="15"/>
  <c r="CP33" i="15"/>
  <c r="CP32" i="15"/>
  <c r="CP31" i="15"/>
  <c r="CP30" i="15"/>
  <c r="CP29" i="15"/>
  <c r="CP28" i="15"/>
  <c r="CP27" i="15"/>
  <c r="CP26" i="15"/>
  <c r="CP25" i="15"/>
  <c r="CP24" i="15"/>
  <c r="CP23" i="15"/>
  <c r="CP22" i="15"/>
  <c r="CP21" i="15"/>
  <c r="CP20" i="15"/>
  <c r="CP19" i="15"/>
  <c r="CP18" i="15"/>
  <c r="CP17" i="15"/>
  <c r="CP16" i="15"/>
  <c r="CP15" i="15"/>
  <c r="CP14" i="15"/>
  <c r="CP13" i="15"/>
  <c r="CP11" i="15"/>
  <c r="AT110" i="15"/>
  <c r="AT108" i="15"/>
  <c r="AT107" i="15"/>
  <c r="AT106" i="15"/>
  <c r="AT105" i="15"/>
  <c r="AT104" i="15"/>
  <c r="AT103" i="15"/>
  <c r="AT102" i="15"/>
  <c r="AT101" i="15"/>
  <c r="AT100" i="15"/>
  <c r="AT99" i="15"/>
  <c r="AT98" i="15"/>
  <c r="AT97" i="15"/>
  <c r="AT96" i="15"/>
  <c r="AT95" i="15"/>
  <c r="AT94" i="15"/>
  <c r="AT93" i="15"/>
  <c r="AT92" i="15"/>
  <c r="AT91" i="15"/>
  <c r="AT90" i="15"/>
  <c r="AT89" i="15"/>
  <c r="AT88" i="15"/>
  <c r="AT87" i="15"/>
  <c r="AT86" i="15"/>
  <c r="AT85" i="15"/>
  <c r="AT84" i="15"/>
  <c r="AT83" i="15"/>
  <c r="AT82" i="15"/>
  <c r="AT81" i="15"/>
  <c r="AT80" i="15"/>
  <c r="AT79" i="15"/>
  <c r="AT78" i="15"/>
  <c r="AT77" i="15"/>
  <c r="AT76" i="15"/>
  <c r="AT75" i="15"/>
  <c r="AT74" i="15"/>
  <c r="AT73" i="15"/>
  <c r="AT72" i="15"/>
  <c r="AT71" i="15"/>
  <c r="AT70" i="15"/>
  <c r="AT69" i="15"/>
  <c r="AT68" i="15"/>
  <c r="AT67" i="15"/>
  <c r="AT66" i="15"/>
  <c r="AT65" i="15"/>
  <c r="AT64" i="15"/>
  <c r="AT63" i="15"/>
  <c r="AT62" i="15"/>
  <c r="AT61" i="15"/>
  <c r="AT60" i="15"/>
  <c r="AT59" i="15"/>
  <c r="AT58" i="15"/>
  <c r="AT57" i="15"/>
  <c r="AT56" i="15"/>
  <c r="AT55" i="15"/>
  <c r="AT54" i="15"/>
  <c r="AT53" i="15"/>
  <c r="AT52" i="15"/>
  <c r="AT51" i="15"/>
  <c r="AT50" i="15"/>
  <c r="AT49" i="15"/>
  <c r="AT48" i="15"/>
  <c r="AT47" i="15"/>
  <c r="AT46" i="15"/>
  <c r="AT45" i="15"/>
  <c r="AT44" i="15"/>
  <c r="AT43" i="15"/>
  <c r="AT42" i="15"/>
  <c r="AT41" i="15"/>
  <c r="AT40" i="15"/>
  <c r="AT39" i="15"/>
  <c r="AT38" i="15"/>
  <c r="AT37" i="15"/>
  <c r="AT36" i="15"/>
  <c r="AT35" i="15"/>
  <c r="AT34" i="15"/>
  <c r="AT33" i="15"/>
  <c r="AT32" i="15"/>
  <c r="AT31" i="15"/>
  <c r="AT30" i="15"/>
  <c r="AT29" i="15"/>
  <c r="AT28" i="15"/>
  <c r="AT27" i="15"/>
  <c r="AT26" i="15"/>
  <c r="AT25" i="15"/>
  <c r="AT24" i="15"/>
  <c r="AT23" i="15"/>
  <c r="AT22" i="15"/>
  <c r="AT21" i="15"/>
  <c r="AT20" i="15"/>
  <c r="AT19" i="15"/>
  <c r="AT18" i="15"/>
  <c r="AT17" i="15"/>
  <c r="AT16" i="15"/>
  <c r="AT15" i="15"/>
  <c r="AT14" i="15"/>
  <c r="AT13" i="15"/>
  <c r="AT11" i="15"/>
  <c r="CR95" i="15"/>
  <c r="CR86" i="15"/>
  <c r="CR83" i="15"/>
  <c r="CR60" i="15"/>
  <c r="CR59" i="15"/>
  <c r="CR35" i="15"/>
  <c r="CR110" i="15"/>
  <c r="CR108" i="15"/>
  <c r="CR107" i="15"/>
  <c r="CR106" i="15"/>
  <c r="CR105" i="15"/>
  <c r="CR104" i="15"/>
  <c r="CR103" i="15"/>
  <c r="CR102" i="15"/>
  <c r="CR101" i="15"/>
  <c r="CR100" i="15"/>
  <c r="CR99" i="15"/>
  <c r="CR98" i="15"/>
  <c r="CR97" i="15"/>
  <c r="CR96" i="15"/>
  <c r="CR94" i="15"/>
  <c r="CR93" i="15"/>
  <c r="CR92" i="15"/>
  <c r="CR91" i="15"/>
  <c r="CR90" i="15"/>
  <c r="CR89" i="15"/>
  <c r="CR88" i="15"/>
  <c r="CR87" i="15"/>
  <c r="CR85" i="15"/>
  <c r="CR84" i="15"/>
  <c r="CR82" i="15"/>
  <c r="CR81" i="15"/>
  <c r="CR80" i="15"/>
  <c r="CR79" i="15"/>
  <c r="CR78" i="15"/>
  <c r="CR77" i="15"/>
  <c r="CR76" i="15"/>
  <c r="CR75" i="15"/>
  <c r="CR74" i="15"/>
  <c r="CR73" i="15"/>
  <c r="CR72" i="15"/>
  <c r="CR71" i="15"/>
  <c r="CR70" i="15"/>
  <c r="CR69" i="15"/>
  <c r="CR68" i="15"/>
  <c r="CR67" i="15"/>
  <c r="CR66" i="15"/>
  <c r="CR65" i="15"/>
  <c r="CR64" i="15"/>
  <c r="CR63" i="15"/>
  <c r="CR62" i="15"/>
  <c r="CR61" i="15"/>
  <c r="CR58" i="15"/>
  <c r="CR57" i="15"/>
  <c r="CR56" i="15"/>
  <c r="CR55" i="15"/>
  <c r="CR54" i="15"/>
  <c r="CR53" i="15"/>
  <c r="CR52" i="15"/>
  <c r="CR51" i="15"/>
  <c r="CR50" i="15"/>
  <c r="CR49" i="15"/>
  <c r="CR48" i="15"/>
  <c r="CR47" i="15"/>
  <c r="CR46" i="15"/>
  <c r="CR45" i="15"/>
  <c r="CR44" i="15"/>
  <c r="CR43" i="15"/>
  <c r="CR42" i="15"/>
  <c r="CR41" i="15"/>
  <c r="CR40" i="15"/>
  <c r="CR39" i="15"/>
  <c r="CR38" i="15"/>
  <c r="CR37" i="15"/>
  <c r="CR36" i="15"/>
  <c r="CR34" i="15"/>
  <c r="CR33" i="15"/>
  <c r="CR32" i="15"/>
  <c r="CR31" i="15"/>
  <c r="CR30" i="15"/>
  <c r="CR29" i="15"/>
  <c r="CR28" i="15"/>
  <c r="CR27" i="15"/>
  <c r="CR26" i="15"/>
  <c r="CR25" i="15"/>
  <c r="CR24" i="15"/>
  <c r="CR23" i="15"/>
  <c r="CR22" i="15"/>
  <c r="CR21" i="15"/>
  <c r="CR20" i="15"/>
  <c r="CR19" i="15"/>
  <c r="CR18" i="15"/>
  <c r="CR17" i="15"/>
  <c r="CR16" i="15"/>
  <c r="CR15" i="15"/>
  <c r="CR14" i="15"/>
  <c r="CR13" i="15"/>
  <c r="CR11" i="15"/>
  <c r="BF11" i="15"/>
  <c r="BH11" i="15"/>
  <c r="BJ11" i="15"/>
  <c r="BO11" i="15"/>
  <c r="BP11" i="15"/>
  <c r="BQ11" i="15"/>
  <c r="BS11" i="15"/>
  <c r="BT11" i="15"/>
  <c r="BU11" i="15"/>
  <c r="BW11" i="15"/>
  <c r="BX11" i="15"/>
  <c r="BY11" i="15"/>
  <c r="CB11" i="15"/>
  <c r="CF11" i="15"/>
  <c r="CJ11" i="15"/>
  <c r="CN11" i="15"/>
  <c r="CO108" i="15"/>
  <c r="CN108" i="15"/>
  <c r="CL108" i="15"/>
  <c r="CK108" i="15"/>
  <c r="CJ108" i="15"/>
  <c r="CH108" i="15"/>
  <c r="CG108" i="15"/>
  <c r="CF108" i="15"/>
  <c r="CD108" i="15"/>
  <c r="CC108" i="15"/>
  <c r="CB108" i="15"/>
  <c r="BZ108" i="15"/>
  <c r="BY108" i="15"/>
  <c r="BX108" i="15"/>
  <c r="BW108" i="15"/>
  <c r="BV108" i="15"/>
  <c r="BU108" i="15"/>
  <c r="BT108" i="15"/>
  <c r="BS108" i="15"/>
  <c r="BR108" i="15"/>
  <c r="BQ108" i="15"/>
  <c r="BP108" i="15"/>
  <c r="BO108" i="15"/>
  <c r="BN108" i="15"/>
  <c r="BL108" i="15"/>
  <c r="BJ108" i="15"/>
  <c r="BH108" i="15"/>
  <c r="BG108" i="15"/>
  <c r="BE108" i="15"/>
  <c r="BD108" i="15"/>
  <c r="BC108" i="15"/>
  <c r="BB108" i="15"/>
  <c r="BA108" i="15"/>
  <c r="AZ108" i="15"/>
  <c r="CO16" i="15"/>
  <c r="CN16" i="15"/>
  <c r="CL16" i="15"/>
  <c r="CK16" i="15"/>
  <c r="CJ16" i="15"/>
  <c r="CI16" i="15"/>
  <c r="CH16" i="15"/>
  <c r="CG16" i="15"/>
  <c r="CF16" i="15"/>
  <c r="CE16" i="15"/>
  <c r="CD16" i="15"/>
  <c r="CC16" i="15"/>
  <c r="CB16" i="15"/>
  <c r="CA16" i="15"/>
  <c r="BZ16" i="15"/>
  <c r="BY16" i="15"/>
  <c r="BX16" i="15"/>
  <c r="BV16" i="15"/>
  <c r="BU16" i="15"/>
  <c r="BT16" i="15"/>
  <c r="BR16" i="15"/>
  <c r="BQ16" i="15"/>
  <c r="BP16" i="15"/>
  <c r="BN16" i="15"/>
  <c r="BL16" i="15"/>
  <c r="BK16" i="15"/>
  <c r="BJ16" i="15"/>
  <c r="BI16" i="15"/>
  <c r="BH16" i="15"/>
  <c r="BG16" i="15"/>
  <c r="BF16" i="15"/>
  <c r="BD16" i="15"/>
  <c r="BB16" i="15"/>
  <c r="CO17" i="15"/>
  <c r="CM17" i="15"/>
  <c r="CL17" i="15"/>
  <c r="CK17" i="15"/>
  <c r="CJ17" i="15"/>
  <c r="CI17" i="15"/>
  <c r="CH17" i="15"/>
  <c r="CG17" i="15"/>
  <c r="CF17" i="15"/>
  <c r="CE17" i="15"/>
  <c r="CD17" i="15"/>
  <c r="CC17" i="15"/>
  <c r="CB17" i="15"/>
  <c r="CA17" i="15"/>
  <c r="BZ17" i="15"/>
  <c r="BY17" i="15"/>
  <c r="BW17" i="15"/>
  <c r="BV17" i="15"/>
  <c r="BU17" i="15"/>
  <c r="BS17" i="15"/>
  <c r="BR17" i="15"/>
  <c r="BQ17" i="15"/>
  <c r="BO17" i="15"/>
  <c r="BN17" i="15"/>
  <c r="BL17" i="15"/>
  <c r="BK17" i="15"/>
  <c r="BJ17" i="15"/>
  <c r="BI17" i="15"/>
  <c r="BH17" i="15"/>
  <c r="BG17" i="15"/>
  <c r="BF17" i="15"/>
  <c r="BD17" i="15"/>
  <c r="BB17" i="15"/>
  <c r="CO110" i="15"/>
  <c r="CN110" i="15"/>
  <c r="CK110" i="15"/>
  <c r="CJ110" i="15"/>
  <c r="CH110" i="15"/>
  <c r="CG110" i="15"/>
  <c r="CF110" i="15"/>
  <c r="CD110" i="15"/>
  <c r="CC110" i="15"/>
  <c r="CB110" i="15"/>
  <c r="BZ110" i="15"/>
  <c r="BY110" i="15"/>
  <c r="BX110" i="15"/>
  <c r="BW110" i="15"/>
  <c r="BU110" i="15"/>
  <c r="BT110" i="15"/>
  <c r="BS110" i="15"/>
  <c r="BQ110" i="15"/>
  <c r="BP110" i="15"/>
  <c r="BO110" i="15"/>
  <c r="BL110" i="15"/>
  <c r="BJ110" i="15"/>
  <c r="BH110" i="15"/>
  <c r="BG110" i="15"/>
  <c r="BD110" i="15"/>
  <c r="BB110" i="15"/>
  <c r="CN18" i="15"/>
  <c r="CM18" i="15"/>
  <c r="CL18" i="15"/>
  <c r="CK18" i="15"/>
  <c r="CJ18" i="15"/>
  <c r="CI18" i="15"/>
  <c r="CH18" i="15"/>
  <c r="CG18" i="15"/>
  <c r="CF18" i="15"/>
  <c r="CE18" i="15"/>
  <c r="CD18" i="15"/>
  <c r="CC18" i="15"/>
  <c r="CB18" i="15"/>
  <c r="CA18" i="15"/>
  <c r="BZ18" i="15"/>
  <c r="BX18" i="15"/>
  <c r="BW18" i="15"/>
  <c r="BV18" i="15"/>
  <c r="BT18" i="15"/>
  <c r="BS18" i="15"/>
  <c r="BR18" i="15"/>
  <c r="BP18" i="15"/>
  <c r="BO18" i="15"/>
  <c r="BN18" i="15"/>
  <c r="BL18" i="15"/>
  <c r="BK18" i="15"/>
  <c r="BJ18" i="15"/>
  <c r="BI18" i="15"/>
  <c r="BH18" i="15"/>
  <c r="BG18" i="15"/>
  <c r="BF18" i="15"/>
  <c r="BD18" i="15"/>
  <c r="BB18" i="15"/>
  <c r="CO107" i="15"/>
  <c r="CN107" i="15"/>
  <c r="CM107" i="15"/>
  <c r="CK107" i="15"/>
  <c r="CJ107" i="15"/>
  <c r="CI107" i="15"/>
  <c r="CG107" i="15"/>
  <c r="CF107" i="15"/>
  <c r="CE107" i="15"/>
  <c r="CC107" i="15"/>
  <c r="CB107" i="15"/>
  <c r="CA107" i="15"/>
  <c r="BY107" i="15"/>
  <c r="BX107" i="15"/>
  <c r="BW107" i="15"/>
  <c r="BV107" i="15"/>
  <c r="BU107" i="15"/>
  <c r="BT107" i="15"/>
  <c r="BS107" i="15"/>
  <c r="BR107" i="15"/>
  <c r="BQ107" i="15"/>
  <c r="BP107" i="15"/>
  <c r="BO107" i="15"/>
  <c r="BN107" i="15"/>
  <c r="BL107" i="15"/>
  <c r="BJ107" i="15"/>
  <c r="BH107" i="15"/>
  <c r="BG107" i="15"/>
  <c r="BE107" i="15"/>
  <c r="BD107" i="15"/>
  <c r="BC107" i="15"/>
  <c r="BB107" i="15"/>
  <c r="BA107" i="15"/>
  <c r="AZ107" i="15"/>
  <c r="CO15" i="15"/>
  <c r="CN15" i="15"/>
  <c r="CM15" i="15"/>
  <c r="CK15" i="15"/>
  <c r="CJ15" i="15"/>
  <c r="CI15" i="15"/>
  <c r="CH15" i="15"/>
  <c r="CG15" i="15"/>
  <c r="CF15" i="15"/>
  <c r="CE15" i="15"/>
  <c r="CD15" i="15"/>
  <c r="CC15" i="15"/>
  <c r="CB15" i="15"/>
  <c r="CA15" i="15"/>
  <c r="BZ15" i="15"/>
  <c r="BY15" i="15"/>
  <c r="BX15" i="15"/>
  <c r="BW15" i="15"/>
  <c r="BU15" i="15"/>
  <c r="BT15" i="15"/>
  <c r="BS15" i="15"/>
  <c r="BQ15" i="15"/>
  <c r="BP15" i="15"/>
  <c r="BO15" i="15"/>
  <c r="BL15" i="15"/>
  <c r="BK15" i="15"/>
  <c r="BJ15" i="15"/>
  <c r="BI15" i="15"/>
  <c r="BH15" i="15"/>
  <c r="BG15" i="15"/>
  <c r="BF15" i="15"/>
  <c r="BD15" i="15"/>
  <c r="BB15" i="15"/>
  <c r="BA15" i="15"/>
  <c r="BF106" i="15"/>
  <c r="BF105" i="15"/>
  <c r="BF104" i="15"/>
  <c r="BF103" i="15"/>
  <c r="BF102" i="15"/>
  <c r="BF101" i="15"/>
  <c r="BF100" i="15"/>
  <c r="BF99" i="15"/>
  <c r="BF98" i="15"/>
  <c r="BF97" i="15"/>
  <c r="BF95" i="15"/>
  <c r="BF94" i="15"/>
  <c r="BF93" i="15"/>
  <c r="BF92" i="15"/>
  <c r="BF90" i="15"/>
  <c r="BF89" i="15"/>
  <c r="BF87" i="15"/>
  <c r="BF86" i="15"/>
  <c r="BF85" i="15"/>
  <c r="BF84" i="15"/>
  <c r="BF83" i="15"/>
  <c r="BF82" i="15"/>
  <c r="BF81" i="15"/>
  <c r="BF80" i="15"/>
  <c r="BF79" i="15"/>
  <c r="BF78" i="15"/>
  <c r="BF77" i="15"/>
  <c r="BF76" i="15"/>
  <c r="BF75" i="15"/>
  <c r="BF74" i="15"/>
  <c r="BF73" i="15"/>
  <c r="BF72" i="15"/>
  <c r="BF71" i="15"/>
  <c r="BF70" i="15"/>
  <c r="BF69" i="15"/>
  <c r="BF68" i="15"/>
  <c r="BF67" i="15"/>
  <c r="BF66" i="15"/>
  <c r="BF65" i="15"/>
  <c r="BF64" i="15"/>
  <c r="BF63" i="15"/>
  <c r="BF62" i="15"/>
  <c r="BF61" i="15"/>
  <c r="BF60" i="15"/>
  <c r="BF59" i="15"/>
  <c r="BF58" i="15"/>
  <c r="BF57" i="15"/>
  <c r="BF56" i="15"/>
  <c r="BF55" i="15"/>
  <c r="BF54" i="15"/>
  <c r="BF53" i="15"/>
  <c r="BF52" i="15"/>
  <c r="BF51" i="15"/>
  <c r="BF50" i="15"/>
  <c r="BF49" i="15"/>
  <c r="BF48" i="15"/>
  <c r="BF47" i="15"/>
  <c r="BF46" i="15"/>
  <c r="BF45" i="15"/>
  <c r="BF44" i="15"/>
  <c r="BF43" i="15"/>
  <c r="BF42" i="15"/>
  <c r="BF41" i="15"/>
  <c r="BF40" i="15"/>
  <c r="BF39" i="15"/>
  <c r="BF38" i="15"/>
  <c r="BF37" i="15"/>
  <c r="BF36" i="15"/>
  <c r="BF35" i="15"/>
  <c r="BF34" i="15"/>
  <c r="BF33" i="15"/>
  <c r="BF32" i="15"/>
  <c r="BF31" i="15"/>
  <c r="BF30" i="15"/>
  <c r="BF29" i="15"/>
  <c r="BF28" i="15"/>
  <c r="BF27" i="15"/>
  <c r="BF26" i="15"/>
  <c r="BF25" i="15"/>
  <c r="BF24" i="15"/>
  <c r="BF23" i="15"/>
  <c r="BF22" i="15"/>
  <c r="BF21" i="15"/>
  <c r="BF20" i="15"/>
  <c r="BF19" i="15"/>
  <c r="BF14" i="15"/>
  <c r="BF13" i="15"/>
  <c r="AZ106" i="15"/>
  <c r="AZ98" i="15"/>
  <c r="AZ97" i="15"/>
  <c r="AZ96" i="15"/>
  <c r="AZ95" i="15"/>
  <c r="AZ94" i="15"/>
  <c r="AZ93" i="15"/>
  <c r="AZ92" i="15"/>
  <c r="AZ91" i="15"/>
  <c r="AZ90" i="15"/>
  <c r="AZ89" i="15"/>
  <c r="AZ88" i="15"/>
  <c r="AZ87" i="15"/>
  <c r="AZ86" i="15"/>
  <c r="AZ84" i="15"/>
  <c r="AZ83" i="15"/>
  <c r="AZ78" i="15"/>
  <c r="AZ77" i="15"/>
  <c r="AZ76" i="15"/>
  <c r="AZ75" i="15"/>
  <c r="AZ74" i="15"/>
  <c r="AZ73" i="15"/>
  <c r="AZ72" i="15"/>
  <c r="AZ71" i="15"/>
  <c r="AZ70" i="15"/>
  <c r="AZ69" i="15"/>
  <c r="AZ68" i="15"/>
  <c r="AZ62" i="15"/>
  <c r="AZ61" i="15"/>
  <c r="AZ60" i="15"/>
  <c r="AZ59" i="15"/>
  <c r="AZ54" i="15"/>
  <c r="AZ53" i="15"/>
  <c r="AZ52" i="15"/>
  <c r="AZ51" i="15"/>
  <c r="AZ50" i="15"/>
  <c r="AZ49" i="15"/>
  <c r="AZ48" i="15"/>
  <c r="AZ47" i="15"/>
  <c r="AZ46" i="15"/>
  <c r="AZ45" i="15"/>
  <c r="AZ44" i="15"/>
  <c r="AZ38" i="15"/>
  <c r="AZ37" i="15"/>
  <c r="AZ36" i="15"/>
  <c r="AZ35" i="15"/>
  <c r="AZ30" i="15"/>
  <c r="AZ29" i="15"/>
  <c r="AZ28" i="15"/>
  <c r="AZ27" i="15"/>
  <c r="AZ26" i="15"/>
  <c r="AZ25" i="15"/>
  <c r="AZ24" i="15"/>
  <c r="AZ23" i="15"/>
  <c r="AZ22" i="15"/>
  <c r="AZ21" i="15"/>
  <c r="AZ20" i="15"/>
  <c r="CM101" i="15"/>
  <c r="CJ101" i="15"/>
  <c r="CI101" i="15"/>
  <c r="CH101" i="15"/>
  <c r="CF101" i="15"/>
  <c r="CE101" i="15"/>
  <c r="CD101" i="15"/>
  <c r="CB101" i="15"/>
  <c r="CA101" i="15"/>
  <c r="BZ101" i="15"/>
  <c r="BY101" i="15"/>
  <c r="BW101" i="15"/>
  <c r="BU101" i="15"/>
  <c r="BS101" i="15"/>
  <c r="BQ101" i="15"/>
  <c r="BO101" i="15"/>
  <c r="BJ101" i="15"/>
  <c r="BH101" i="15"/>
  <c r="K36" i="22"/>
  <c r="K41" i="22"/>
  <c r="K40" i="22"/>
  <c r="K39" i="22"/>
  <c r="K38" i="22"/>
  <c r="K37" i="22"/>
  <c r="J26" i="17"/>
  <c r="I26" i="17"/>
  <c r="H26" i="17"/>
  <c r="K31" i="22"/>
  <c r="BK105" i="15"/>
  <c r="BK103" i="15"/>
  <c r="BK102" i="15"/>
  <c r="BK100" i="15"/>
  <c r="BK99" i="15"/>
  <c r="BK91" i="15"/>
  <c r="BK87" i="15"/>
  <c r="BK86" i="15"/>
  <c r="BK85" i="15"/>
  <c r="BK84" i="15"/>
  <c r="BK83" i="15"/>
  <c r="BK82" i="15"/>
  <c r="BK81" i="15"/>
  <c r="BK80" i="15"/>
  <c r="BK79" i="15"/>
  <c r="BK78" i="15"/>
  <c r="BK77" i="15"/>
  <c r="BK76" i="15"/>
  <c r="BK75" i="15"/>
  <c r="BK74" i="15"/>
  <c r="BK73" i="15"/>
  <c r="BK72" i="15"/>
  <c r="BK71" i="15"/>
  <c r="BK70" i="15"/>
  <c r="BK69" i="15"/>
  <c r="BK68" i="15"/>
  <c r="BK67" i="15"/>
  <c r="BK66" i="15"/>
  <c r="BK65" i="15"/>
  <c r="BK64" i="15"/>
  <c r="BK63" i="15"/>
  <c r="BK62" i="15"/>
  <c r="BK61" i="15"/>
  <c r="BK60" i="15"/>
  <c r="BK59" i="15"/>
  <c r="BK58" i="15"/>
  <c r="BK57" i="15"/>
  <c r="BK56" i="15"/>
  <c r="BK55" i="15"/>
  <c r="BK54" i="15"/>
  <c r="BK53" i="15"/>
  <c r="BK52" i="15"/>
  <c r="BK51" i="15"/>
  <c r="BK50" i="15"/>
  <c r="BK49" i="15"/>
  <c r="BK48" i="15"/>
  <c r="BK47" i="15"/>
  <c r="BK46" i="15"/>
  <c r="BK45" i="15"/>
  <c r="BK44" i="15"/>
  <c r="BK43" i="15"/>
  <c r="BK42" i="15"/>
  <c r="BK41" i="15"/>
  <c r="BK40" i="15"/>
  <c r="BK39" i="15"/>
  <c r="BK38" i="15"/>
  <c r="BK37" i="15"/>
  <c r="BK36" i="15"/>
  <c r="BK35" i="15"/>
  <c r="BK34" i="15"/>
  <c r="BK33" i="15"/>
  <c r="BK32" i="15"/>
  <c r="BK31" i="15"/>
  <c r="BK30" i="15"/>
  <c r="BK29" i="15"/>
  <c r="BK28" i="15"/>
  <c r="BK27" i="15"/>
  <c r="BK26" i="15"/>
  <c r="BK25" i="15"/>
  <c r="BK24" i="15"/>
  <c r="BK23" i="15"/>
  <c r="BK22" i="15"/>
  <c r="BK21" i="15"/>
  <c r="BK20" i="15"/>
  <c r="BK19" i="15"/>
  <c r="BK14" i="15"/>
  <c r="BK13" i="15"/>
  <c r="BJ106" i="15"/>
  <c r="BJ105" i="15"/>
  <c r="BJ104" i="15"/>
  <c r="BJ103" i="15"/>
  <c r="BJ102" i="15"/>
  <c r="BJ100" i="15"/>
  <c r="BJ99" i="15"/>
  <c r="BJ98" i="15"/>
  <c r="BJ97" i="15"/>
  <c r="BJ96" i="15"/>
  <c r="BJ95" i="15"/>
  <c r="BJ94" i="15"/>
  <c r="BJ93" i="15"/>
  <c r="BJ92" i="15"/>
  <c r="BJ90" i="15"/>
  <c r="BJ89" i="15"/>
  <c r="BJ88" i="15"/>
  <c r="BJ87" i="15"/>
  <c r="BJ86" i="15"/>
  <c r="BJ85" i="15"/>
  <c r="BJ84" i="15"/>
  <c r="BJ83" i="15"/>
  <c r="BJ82" i="15"/>
  <c r="BJ81" i="15"/>
  <c r="BJ80" i="15"/>
  <c r="BJ79" i="15"/>
  <c r="BJ78" i="15"/>
  <c r="BJ77" i="15"/>
  <c r="BJ76" i="15"/>
  <c r="BJ75" i="15"/>
  <c r="BJ74" i="15"/>
  <c r="BJ73" i="15"/>
  <c r="BJ72" i="15"/>
  <c r="BJ71" i="15"/>
  <c r="BJ70" i="15"/>
  <c r="BJ69" i="15"/>
  <c r="BJ68" i="15"/>
  <c r="BJ67" i="15"/>
  <c r="BJ66" i="15"/>
  <c r="BJ65" i="15"/>
  <c r="BJ64" i="15"/>
  <c r="BJ63" i="15"/>
  <c r="BJ62" i="15"/>
  <c r="BJ61" i="15"/>
  <c r="BJ60" i="15"/>
  <c r="BJ59" i="15"/>
  <c r="BJ58" i="15"/>
  <c r="BJ57" i="15"/>
  <c r="BJ56" i="15"/>
  <c r="BJ55" i="15"/>
  <c r="BJ54" i="15"/>
  <c r="BJ53" i="15"/>
  <c r="BJ52" i="15"/>
  <c r="BJ51" i="15"/>
  <c r="BJ50" i="15"/>
  <c r="BJ49" i="15"/>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4" i="15"/>
  <c r="BJ13" i="15"/>
  <c r="BI105" i="15"/>
  <c r="BI103" i="15"/>
  <c r="BI102" i="15"/>
  <c r="BI100" i="15"/>
  <c r="BI99" i="15"/>
  <c r="BI91" i="15"/>
  <c r="BI87" i="15"/>
  <c r="BI86" i="15"/>
  <c r="BI85" i="15"/>
  <c r="BI84" i="15"/>
  <c r="BI83" i="15"/>
  <c r="BI82" i="15"/>
  <c r="BI81" i="15"/>
  <c r="BI80" i="15"/>
  <c r="BI79" i="15"/>
  <c r="BI78" i="15"/>
  <c r="BI77" i="15"/>
  <c r="BI76" i="15"/>
  <c r="BI75" i="15"/>
  <c r="BI74" i="15"/>
  <c r="BI73" i="15"/>
  <c r="BI72" i="15"/>
  <c r="BI71" i="15"/>
  <c r="BI70" i="15"/>
  <c r="BI69" i="15"/>
  <c r="BI68" i="15"/>
  <c r="BI67" i="15"/>
  <c r="BI66" i="15"/>
  <c r="BI65" i="15"/>
  <c r="BI64" i="15"/>
  <c r="BI63" i="15"/>
  <c r="BI62" i="15"/>
  <c r="BI61" i="15"/>
  <c r="BI60" i="15"/>
  <c r="BI59" i="15"/>
  <c r="BI58" i="15"/>
  <c r="BI57" i="15"/>
  <c r="BI56" i="15"/>
  <c r="BI55" i="15"/>
  <c r="BI54" i="15"/>
  <c r="BI53" i="15"/>
  <c r="BI52" i="15"/>
  <c r="BI51" i="15"/>
  <c r="BI50" i="15"/>
  <c r="BI49" i="15"/>
  <c r="BI48" i="15"/>
  <c r="BI47" i="15"/>
  <c r="BI46" i="15"/>
  <c r="BI45" i="15"/>
  <c r="BI44" i="15"/>
  <c r="BI43" i="15"/>
  <c r="BI42" i="15"/>
  <c r="BI41" i="15"/>
  <c r="BI40" i="15"/>
  <c r="BI39" i="15"/>
  <c r="BI38" i="15"/>
  <c r="BI37" i="15"/>
  <c r="BI36" i="15"/>
  <c r="BI35" i="15"/>
  <c r="BI34" i="15"/>
  <c r="BI33" i="15"/>
  <c r="BI32" i="15"/>
  <c r="BI31" i="15"/>
  <c r="BI30" i="15"/>
  <c r="BI29" i="15"/>
  <c r="BI28" i="15"/>
  <c r="BI27" i="15"/>
  <c r="BI26" i="15"/>
  <c r="BI25" i="15"/>
  <c r="BI24" i="15"/>
  <c r="BI23" i="15"/>
  <c r="BI22" i="15"/>
  <c r="BI21" i="15"/>
  <c r="BI20" i="15"/>
  <c r="BI19" i="15"/>
  <c r="BI14" i="15"/>
  <c r="BI13" i="15"/>
  <c r="BH106" i="15"/>
  <c r="BH105" i="15"/>
  <c r="BH104" i="15"/>
  <c r="BH103" i="15"/>
  <c r="BH102" i="15"/>
  <c r="BH100" i="15"/>
  <c r="BH99" i="15"/>
  <c r="BH98" i="15"/>
  <c r="BH97" i="15"/>
  <c r="BH96" i="15"/>
  <c r="BH95" i="15"/>
  <c r="BH94" i="15"/>
  <c r="BH93" i="15"/>
  <c r="BH92" i="15"/>
  <c r="BH90" i="15"/>
  <c r="BH89" i="15"/>
  <c r="BH88" i="15"/>
  <c r="BH87" i="15"/>
  <c r="BH86" i="15"/>
  <c r="BH85" i="15"/>
  <c r="BH84" i="15"/>
  <c r="BH83" i="15"/>
  <c r="BH82" i="15"/>
  <c r="BH81" i="15"/>
  <c r="BH80" i="15"/>
  <c r="BH79" i="15"/>
  <c r="BH78" i="15"/>
  <c r="BH77" i="15"/>
  <c r="BH76" i="15"/>
  <c r="BH75" i="15"/>
  <c r="BH74" i="15"/>
  <c r="BH73" i="15"/>
  <c r="BH72" i="15"/>
  <c r="BH71" i="15"/>
  <c r="BH70" i="15"/>
  <c r="BH69" i="15"/>
  <c r="BH68" i="15"/>
  <c r="BH67" i="15"/>
  <c r="BH66" i="15"/>
  <c r="BH65" i="15"/>
  <c r="BH64" i="15"/>
  <c r="BH63" i="15"/>
  <c r="BH62" i="15"/>
  <c r="BH61" i="15"/>
  <c r="BH60" i="15"/>
  <c r="BH59" i="15"/>
  <c r="BH58" i="15"/>
  <c r="BH57" i="15"/>
  <c r="BH56" i="15"/>
  <c r="BH55" i="15"/>
  <c r="BH54" i="15"/>
  <c r="BH53" i="15"/>
  <c r="BH52" i="15"/>
  <c r="BH51" i="15"/>
  <c r="BH50" i="15"/>
  <c r="BH49" i="15"/>
  <c r="BH48" i="15"/>
  <c r="BH47" i="15"/>
  <c r="BH46" i="15"/>
  <c r="BH45" i="15"/>
  <c r="BH44" i="15"/>
  <c r="BH43" i="15"/>
  <c r="BH42" i="15"/>
  <c r="BH41" i="15"/>
  <c r="BH40" i="15"/>
  <c r="BH39" i="15"/>
  <c r="BH38" i="15"/>
  <c r="BH37" i="15"/>
  <c r="BH36" i="15"/>
  <c r="BH35" i="15"/>
  <c r="BH34" i="15"/>
  <c r="BH33" i="15"/>
  <c r="BH32" i="15"/>
  <c r="BH31" i="15"/>
  <c r="BH30" i="15"/>
  <c r="BH29" i="15"/>
  <c r="BH28" i="15"/>
  <c r="BH27" i="15"/>
  <c r="BH26" i="15"/>
  <c r="BH25" i="15"/>
  <c r="BH24" i="15"/>
  <c r="BH23" i="15"/>
  <c r="BH22" i="15"/>
  <c r="BH21" i="15"/>
  <c r="BH20" i="15"/>
  <c r="BH19" i="15"/>
  <c r="BH14" i="15"/>
  <c r="BH13" i="15"/>
  <c r="BE106" i="15"/>
  <c r="BE98" i="15"/>
  <c r="BE97" i="15"/>
  <c r="BE96" i="15"/>
  <c r="BE95" i="15"/>
  <c r="BE94" i="15"/>
  <c r="BE93" i="15"/>
  <c r="BE92" i="15"/>
  <c r="BE91" i="15"/>
  <c r="BE90" i="15"/>
  <c r="BE89" i="15"/>
  <c r="BE88" i="15"/>
  <c r="BE85" i="15"/>
  <c r="BE82" i="15"/>
  <c r="BE81" i="15"/>
  <c r="BE80" i="15"/>
  <c r="BE79" i="15"/>
  <c r="BE66" i="15"/>
  <c r="BE65" i="15"/>
  <c r="BE64" i="15"/>
  <c r="BE63" i="15"/>
  <c r="BE58" i="15"/>
  <c r="BE57" i="15"/>
  <c r="BE56" i="15"/>
  <c r="BE55" i="15"/>
  <c r="BE42" i="15"/>
  <c r="BE41" i="15"/>
  <c r="BE40" i="15"/>
  <c r="BE39" i="15"/>
  <c r="BE34" i="15"/>
  <c r="BE33" i="15"/>
  <c r="BE32" i="15"/>
  <c r="BE31" i="15"/>
  <c r="BD106" i="15"/>
  <c r="BD105" i="15"/>
  <c r="BD104" i="15"/>
  <c r="BD100" i="15"/>
  <c r="BD98" i="15"/>
  <c r="BD97" i="15"/>
  <c r="BD96" i="15"/>
  <c r="BD95" i="15"/>
  <c r="BD94" i="15"/>
  <c r="BD93" i="15"/>
  <c r="BD92" i="15"/>
  <c r="BD91" i="15"/>
  <c r="BD90" i="15"/>
  <c r="BD89" i="15"/>
  <c r="BD88" i="15"/>
  <c r="BD87" i="15"/>
  <c r="BD86" i="15"/>
  <c r="BD84" i="15"/>
  <c r="BD83" i="15"/>
  <c r="BD78" i="15"/>
  <c r="BD77" i="15"/>
  <c r="BD76" i="15"/>
  <c r="BD75" i="15"/>
  <c r="BD74" i="15"/>
  <c r="BD73" i="15"/>
  <c r="BD72" i="15"/>
  <c r="BD71" i="15"/>
  <c r="BD70" i="15"/>
  <c r="BD69" i="15"/>
  <c r="BD68" i="15"/>
  <c r="BD67" i="15"/>
  <c r="BD62" i="15"/>
  <c r="BD61" i="15"/>
  <c r="BD60" i="15"/>
  <c r="BD59" i="15"/>
  <c r="BD54" i="15"/>
  <c r="BD53" i="15"/>
  <c r="BD52" i="15"/>
  <c r="BD51" i="15"/>
  <c r="BD50" i="15"/>
  <c r="BD49" i="15"/>
  <c r="BD48" i="15"/>
  <c r="BD47" i="15"/>
  <c r="BD46" i="15"/>
  <c r="BD45" i="15"/>
  <c r="BD44" i="15"/>
  <c r="BD43" i="15"/>
  <c r="BD38" i="15"/>
  <c r="BD37" i="15"/>
  <c r="BD36" i="15"/>
  <c r="BD35" i="15"/>
  <c r="BD30" i="15"/>
  <c r="BD29" i="15"/>
  <c r="BD28" i="15"/>
  <c r="BD27" i="15"/>
  <c r="BD26" i="15"/>
  <c r="BD25" i="15"/>
  <c r="BD24" i="15"/>
  <c r="BD23" i="15"/>
  <c r="BD22" i="15"/>
  <c r="BD21" i="15"/>
  <c r="BD20" i="15"/>
  <c r="BD19" i="15"/>
  <c r="BB106" i="15"/>
  <c r="BB105" i="15"/>
  <c r="BB104" i="15"/>
  <c r="BB100" i="15"/>
  <c r="BB98" i="15"/>
  <c r="BB97" i="15"/>
  <c r="BB96" i="15"/>
  <c r="BB95" i="15"/>
  <c r="BB94" i="15"/>
  <c r="BB93" i="15"/>
  <c r="BB92" i="15"/>
  <c r="BB91" i="15"/>
  <c r="BB90" i="15"/>
  <c r="BB89" i="15"/>
  <c r="BB88" i="15"/>
  <c r="BB87" i="15"/>
  <c r="BB86" i="15"/>
  <c r="BB84" i="15"/>
  <c r="BB83" i="15"/>
  <c r="BB78" i="15"/>
  <c r="BB77" i="15"/>
  <c r="BB76" i="15"/>
  <c r="BB75" i="15"/>
  <c r="BB74" i="15"/>
  <c r="BB73" i="15"/>
  <c r="BB72" i="15"/>
  <c r="BB71" i="15"/>
  <c r="BB70" i="15"/>
  <c r="BB69" i="15"/>
  <c r="BB68" i="15"/>
  <c r="BB67" i="15"/>
  <c r="BB62" i="15"/>
  <c r="BB61" i="15"/>
  <c r="BB60" i="15"/>
  <c r="BB59" i="15"/>
  <c r="BB54" i="15"/>
  <c r="BB53" i="15"/>
  <c r="BB52" i="15"/>
  <c r="BB51" i="15"/>
  <c r="BB50" i="15"/>
  <c r="BB49" i="15"/>
  <c r="BB48" i="15"/>
  <c r="BB47" i="15"/>
  <c r="BB46" i="15"/>
  <c r="BB45" i="15"/>
  <c r="BB44" i="15"/>
  <c r="BB43" i="15"/>
  <c r="BB38" i="15"/>
  <c r="BB37" i="15"/>
  <c r="BB36" i="15"/>
  <c r="BB35" i="15"/>
  <c r="BB30" i="15"/>
  <c r="BB29" i="15"/>
  <c r="BB28" i="15"/>
  <c r="BB27" i="15"/>
  <c r="BB26" i="15"/>
  <c r="BB25" i="15"/>
  <c r="BB24" i="15"/>
  <c r="BB23" i="15"/>
  <c r="BB22" i="15"/>
  <c r="BB21" i="15"/>
  <c r="BB20" i="15"/>
  <c r="BB19" i="15"/>
  <c r="BC106" i="15"/>
  <c r="BC98" i="15"/>
  <c r="BC97" i="15"/>
  <c r="BC96" i="15"/>
  <c r="BC95" i="15"/>
  <c r="BC94" i="15"/>
  <c r="BC93" i="15"/>
  <c r="BC92" i="15"/>
  <c r="BC91" i="15"/>
  <c r="BC90" i="15"/>
  <c r="BC89" i="15"/>
  <c r="BC88" i="15"/>
  <c r="BC85" i="15"/>
  <c r="BC82" i="15"/>
  <c r="BC81" i="15"/>
  <c r="BC80" i="15"/>
  <c r="BC79" i="15"/>
  <c r="BC66" i="15"/>
  <c r="BC65" i="15"/>
  <c r="BC64" i="15"/>
  <c r="BC63" i="15"/>
  <c r="BC58" i="15"/>
  <c r="BC57" i="15"/>
  <c r="BC56" i="15"/>
  <c r="BC55" i="15"/>
  <c r="BC42" i="15"/>
  <c r="BC41" i="15"/>
  <c r="BC40" i="15"/>
  <c r="BC39" i="15"/>
  <c r="BC34" i="15"/>
  <c r="BC33" i="15"/>
  <c r="BC32" i="15"/>
  <c r="BC31" i="15"/>
  <c r="BL106" i="15"/>
  <c r="BL105" i="15"/>
  <c r="BL104" i="15"/>
  <c r="BL100" i="15"/>
  <c r="BL98" i="15"/>
  <c r="BL97" i="15"/>
  <c r="BL95" i="15"/>
  <c r="BL94" i="15"/>
  <c r="BL93" i="15"/>
  <c r="BL92" i="15"/>
  <c r="BL90" i="15"/>
  <c r="BL89" i="15"/>
  <c r="BL87" i="15"/>
  <c r="BL86" i="15"/>
  <c r="BL84" i="15"/>
  <c r="BL83" i="15"/>
  <c r="BL78" i="15"/>
  <c r="BL77" i="15"/>
  <c r="BL76" i="15"/>
  <c r="BL75" i="15"/>
  <c r="BL74" i="15"/>
  <c r="BL73" i="15"/>
  <c r="BL72" i="15"/>
  <c r="BL71" i="15"/>
  <c r="BL70" i="15"/>
  <c r="BL69" i="15"/>
  <c r="BL68" i="15"/>
  <c r="BL62" i="15"/>
  <c r="BL61" i="15"/>
  <c r="BL60" i="15"/>
  <c r="BL59" i="15"/>
  <c r="BL54" i="15"/>
  <c r="BL53" i="15"/>
  <c r="BL52" i="15"/>
  <c r="BL51" i="15"/>
  <c r="BL50" i="15"/>
  <c r="BL49" i="15"/>
  <c r="BL48" i="15"/>
  <c r="BL47" i="15"/>
  <c r="BL46" i="15"/>
  <c r="BL45" i="15"/>
  <c r="BL44" i="15"/>
  <c r="BL38" i="15"/>
  <c r="BL37" i="15"/>
  <c r="BL36" i="15"/>
  <c r="BL35" i="15"/>
  <c r="BL30" i="15"/>
  <c r="BL29" i="15"/>
  <c r="BL28" i="15"/>
  <c r="BL27" i="15"/>
  <c r="BL26" i="15"/>
  <c r="BL25" i="15"/>
  <c r="BL24" i="15"/>
  <c r="BL23" i="15"/>
  <c r="BL22" i="15"/>
  <c r="BL21" i="15"/>
  <c r="BL20" i="15"/>
  <c r="BG13" i="15"/>
  <c r="BG14" i="15"/>
  <c r="BG19" i="15"/>
  <c r="BG20" i="15"/>
  <c r="BG21" i="15"/>
  <c r="BG22" i="15"/>
  <c r="BG23" i="15"/>
  <c r="BG24" i="15"/>
  <c r="BG25" i="15"/>
  <c r="BG26" i="15"/>
  <c r="BG27" i="15"/>
  <c r="BG28" i="15"/>
  <c r="BG29" i="15"/>
  <c r="BG30" i="15"/>
  <c r="BG31" i="15"/>
  <c r="BG32" i="15"/>
  <c r="BG33" i="15"/>
  <c r="BG34" i="15"/>
  <c r="BG35" i="15"/>
  <c r="BG36" i="15"/>
  <c r="BG37" i="15"/>
  <c r="BG38" i="15"/>
  <c r="BG39" i="15"/>
  <c r="BG40" i="15"/>
  <c r="BG41" i="15"/>
  <c r="BG42" i="15"/>
  <c r="BG43" i="15"/>
  <c r="BG44" i="15"/>
  <c r="BG45" i="15"/>
  <c r="BG46" i="15"/>
  <c r="BG47" i="15"/>
  <c r="BG48" i="15"/>
  <c r="BG49" i="15"/>
  <c r="BG50" i="15"/>
  <c r="BG51" i="15"/>
  <c r="BG52" i="15"/>
  <c r="BG53" i="15"/>
  <c r="BG54" i="15"/>
  <c r="BG55" i="15"/>
  <c r="BG56" i="15"/>
  <c r="BG57" i="15"/>
  <c r="BG58" i="15"/>
  <c r="BG59" i="15"/>
  <c r="BG60" i="15"/>
  <c r="BG61" i="15"/>
  <c r="BG62" i="15"/>
  <c r="BG63" i="15"/>
  <c r="BG64" i="15"/>
  <c r="BG65" i="15"/>
  <c r="BG66" i="15"/>
  <c r="BG67" i="15"/>
  <c r="BG68" i="15"/>
  <c r="BG69" i="15"/>
  <c r="BG70" i="15"/>
  <c r="BG71" i="15"/>
  <c r="BG72" i="15"/>
  <c r="BG73" i="15"/>
  <c r="BG74" i="15"/>
  <c r="BG75" i="15"/>
  <c r="BG76" i="15"/>
  <c r="BG77" i="15"/>
  <c r="BG78" i="15"/>
  <c r="BG79" i="15"/>
  <c r="BG80" i="15"/>
  <c r="BG81" i="15"/>
  <c r="BG82" i="15"/>
  <c r="BG83" i="15"/>
  <c r="BG84" i="15"/>
  <c r="BG85" i="15"/>
  <c r="BG86" i="15"/>
  <c r="BG87" i="15"/>
  <c r="BG91" i="15"/>
  <c r="BG99" i="15"/>
  <c r="BG100" i="15"/>
  <c r="BG102" i="15"/>
  <c r="BG103" i="15"/>
  <c r="BG105" i="15"/>
  <c r="BA106" i="15"/>
  <c r="BA103" i="15"/>
  <c r="BA99" i="15"/>
  <c r="BA98" i="15"/>
  <c r="BA97" i="15"/>
  <c r="BA96" i="15"/>
  <c r="BA95" i="15"/>
  <c r="BA94" i="15"/>
  <c r="BA93" i="15"/>
  <c r="BA92" i="15"/>
  <c r="BA91" i="15"/>
  <c r="BA90" i="15"/>
  <c r="BA89" i="15"/>
  <c r="BA88" i="15"/>
  <c r="BA85" i="15"/>
  <c r="BA82" i="15"/>
  <c r="BA81" i="15"/>
  <c r="BA80" i="15"/>
  <c r="BA79" i="15"/>
  <c r="BA66" i="15"/>
  <c r="BA65" i="15"/>
  <c r="BA64" i="15"/>
  <c r="BA63" i="15"/>
  <c r="BA58" i="15"/>
  <c r="BA57" i="15"/>
  <c r="BA56" i="15"/>
  <c r="BA55" i="15"/>
  <c r="BA42" i="15"/>
  <c r="BA41" i="15"/>
  <c r="BA40" i="15"/>
  <c r="BA39" i="15"/>
  <c r="BA34" i="15"/>
  <c r="BA33" i="15"/>
  <c r="BA32" i="15"/>
  <c r="BA31" i="15"/>
  <c r="A118" i="11"/>
  <c r="K35" i="22"/>
  <c r="K14" i="22"/>
  <c r="K15" i="22"/>
  <c r="K16" i="22"/>
  <c r="K17" i="22"/>
  <c r="K18" i="22"/>
  <c r="K19" i="22"/>
  <c r="K20" i="22"/>
  <c r="K21" i="22"/>
  <c r="K23" i="22"/>
  <c r="K26" i="22"/>
  <c r="K28" i="22"/>
  <c r="K29" i="22"/>
  <c r="K43" i="22"/>
  <c r="A73" i="11"/>
  <c r="A74" i="11"/>
  <c r="A77" i="11"/>
  <c r="A78" i="11"/>
  <c r="A79" i="11"/>
  <c r="A80" i="11"/>
  <c r="A112" i="11"/>
  <c r="A113" i="11"/>
  <c r="A114" i="11"/>
  <c r="A115" i="11"/>
  <c r="A116" i="11"/>
  <c r="A117" i="11"/>
  <c r="A120" i="11"/>
  <c r="A121" i="11"/>
  <c r="A122" i="11"/>
  <c r="A123" i="11"/>
  <c r="A16" i="7"/>
  <c r="A17" i="7"/>
  <c r="A18" i="7"/>
  <c r="A19" i="7"/>
  <c r="A20" i="7"/>
  <c r="A21" i="7"/>
  <c r="A22" i="7"/>
  <c r="A23" i="7"/>
  <c r="A24" i="7"/>
  <c r="A25" i="7"/>
  <c r="A26" i="7"/>
  <c r="C26" i="7"/>
  <c r="D26" i="7"/>
  <c r="A27" i="7"/>
  <c r="C27" i="7"/>
  <c r="D27" i="7"/>
  <c r="C38" i="7"/>
  <c r="D38" i="7"/>
  <c r="C39" i="7"/>
  <c r="D39" i="7"/>
  <c r="BN98" i="15"/>
  <c r="BN14" i="15"/>
  <c r="BN20" i="15"/>
  <c r="BN21" i="15"/>
  <c r="BN22" i="15"/>
  <c r="BN24" i="15"/>
  <c r="BN25" i="15"/>
  <c r="BN26" i="15"/>
  <c r="BN28" i="15"/>
  <c r="BN29" i="15"/>
  <c r="BN30" i="15"/>
  <c r="BN32" i="15"/>
  <c r="BN33" i="15"/>
  <c r="BN34" i="15"/>
  <c r="BN36" i="15"/>
  <c r="BN37" i="15"/>
  <c r="BN38" i="15"/>
  <c r="BN40" i="15"/>
  <c r="BN41" i="15"/>
  <c r="BN42" i="15"/>
  <c r="BN44" i="15"/>
  <c r="BN45" i="15"/>
  <c r="BN46" i="15"/>
  <c r="BN48" i="15"/>
  <c r="BN49" i="15"/>
  <c r="BN50" i="15"/>
  <c r="BN52" i="15"/>
  <c r="BN53" i="15"/>
  <c r="BN54" i="15"/>
  <c r="BN56" i="15"/>
  <c r="BN57" i="15"/>
  <c r="BN58" i="15"/>
  <c r="BN60" i="15"/>
  <c r="BN61" i="15"/>
  <c r="BN62" i="15"/>
  <c r="BN64" i="15"/>
  <c r="BN65" i="15"/>
  <c r="BN66" i="15"/>
  <c r="BN68" i="15"/>
  <c r="BN69" i="15"/>
  <c r="BN70" i="15"/>
  <c r="BN72" i="15"/>
  <c r="BN73" i="15"/>
  <c r="BN74" i="15"/>
  <c r="BN76" i="15"/>
  <c r="BN77" i="15"/>
  <c r="BN78" i="15"/>
  <c r="BN80" i="15"/>
  <c r="BN81" i="15"/>
  <c r="BN82" i="15"/>
  <c r="BN84" i="15"/>
  <c r="BN86" i="15"/>
  <c r="BN87" i="15"/>
  <c r="BN88" i="15"/>
  <c r="BN89" i="15"/>
  <c r="BN90" i="15"/>
  <c r="BN91" i="15"/>
  <c r="BN92" i="15"/>
  <c r="BN93" i="15"/>
  <c r="BN94" i="15"/>
  <c r="BN95" i="15"/>
  <c r="BN96" i="15"/>
  <c r="BN97" i="15"/>
  <c r="BN100" i="15"/>
  <c r="BN105" i="15"/>
  <c r="BN106" i="15"/>
  <c r="BR98" i="15"/>
  <c r="BR14" i="15"/>
  <c r="BR20" i="15"/>
  <c r="BR21" i="15"/>
  <c r="BR22" i="15"/>
  <c r="BR24" i="15"/>
  <c r="BR25" i="15"/>
  <c r="BR26" i="15"/>
  <c r="BR28" i="15"/>
  <c r="BR29" i="15"/>
  <c r="BR30" i="15"/>
  <c r="BR32" i="15"/>
  <c r="BR33" i="15"/>
  <c r="BR34" i="15"/>
  <c r="BR36" i="15"/>
  <c r="BR37" i="15"/>
  <c r="BR38" i="15"/>
  <c r="BR40" i="15"/>
  <c r="BR41" i="15"/>
  <c r="BR42" i="15"/>
  <c r="BR44" i="15"/>
  <c r="BR45" i="15"/>
  <c r="BR46" i="15"/>
  <c r="BR48" i="15"/>
  <c r="BR49" i="15"/>
  <c r="BR50" i="15"/>
  <c r="BR52" i="15"/>
  <c r="BR53" i="15"/>
  <c r="BR54" i="15"/>
  <c r="BR56" i="15"/>
  <c r="BR57" i="15"/>
  <c r="BR58" i="15"/>
  <c r="BR60" i="15"/>
  <c r="BR61" i="15"/>
  <c r="BR62" i="15"/>
  <c r="BR64" i="15"/>
  <c r="BR65" i="15"/>
  <c r="BR66" i="15"/>
  <c r="BR68" i="15"/>
  <c r="BR69" i="15"/>
  <c r="BR70" i="15"/>
  <c r="BR72" i="15"/>
  <c r="BR73" i="15"/>
  <c r="BR74" i="15"/>
  <c r="BR76" i="15"/>
  <c r="BR77" i="15"/>
  <c r="BR78" i="15"/>
  <c r="BR80" i="15"/>
  <c r="BR81" i="15"/>
  <c r="BR82" i="15"/>
  <c r="BR84" i="15"/>
  <c r="BR86" i="15"/>
  <c r="BR87" i="15"/>
  <c r="BR88" i="15"/>
  <c r="BR89" i="15"/>
  <c r="BR90" i="15"/>
  <c r="BR91" i="15"/>
  <c r="BR92" i="15"/>
  <c r="BR93" i="15"/>
  <c r="BR94" i="15"/>
  <c r="BR95" i="15"/>
  <c r="BR96" i="15"/>
  <c r="BR97" i="15"/>
  <c r="BR100" i="15"/>
  <c r="BR105" i="15"/>
  <c r="BR106" i="15"/>
  <c r="BV98" i="15"/>
  <c r="BV14" i="15"/>
  <c r="BV20" i="15"/>
  <c r="BV21" i="15"/>
  <c r="BV22" i="15"/>
  <c r="BV24" i="15"/>
  <c r="BV25" i="15"/>
  <c r="BV26" i="15"/>
  <c r="BV28" i="15"/>
  <c r="BV29" i="15"/>
  <c r="BV30" i="15"/>
  <c r="BV32" i="15"/>
  <c r="BV33" i="15"/>
  <c r="BV34" i="15"/>
  <c r="BV36" i="15"/>
  <c r="BV37" i="15"/>
  <c r="BV38" i="15"/>
  <c r="BV40" i="15"/>
  <c r="BV41" i="15"/>
  <c r="BV42" i="15"/>
  <c r="BV44" i="15"/>
  <c r="BV45" i="15"/>
  <c r="BV46" i="15"/>
  <c r="BV48" i="15"/>
  <c r="BV49" i="15"/>
  <c r="BV50" i="15"/>
  <c r="BV52" i="15"/>
  <c r="BV53" i="15"/>
  <c r="BV54" i="15"/>
  <c r="BV56" i="15"/>
  <c r="BV57" i="15"/>
  <c r="BV58" i="15"/>
  <c r="BV60" i="15"/>
  <c r="BV61" i="15"/>
  <c r="BV62" i="15"/>
  <c r="BV64" i="15"/>
  <c r="BV65" i="15"/>
  <c r="BV66" i="15"/>
  <c r="BV68" i="15"/>
  <c r="BV69" i="15"/>
  <c r="BV70" i="15"/>
  <c r="BV72" i="15"/>
  <c r="BV73" i="15"/>
  <c r="BV74" i="15"/>
  <c r="BV76" i="15"/>
  <c r="BV77" i="15"/>
  <c r="BV78" i="15"/>
  <c r="BV80" i="15"/>
  <c r="BV81" i="15"/>
  <c r="BV82" i="15"/>
  <c r="BV84" i="15"/>
  <c r="BV86" i="15"/>
  <c r="BV87" i="15"/>
  <c r="BV88" i="15"/>
  <c r="BV89" i="15"/>
  <c r="BV90" i="15"/>
  <c r="BV91" i="15"/>
  <c r="BV92" i="15"/>
  <c r="BV93" i="15"/>
  <c r="BV94" i="15"/>
  <c r="BV95" i="15"/>
  <c r="BV96" i="15"/>
  <c r="BV97" i="15"/>
  <c r="BV100" i="15"/>
  <c r="BV105" i="15"/>
  <c r="BV106" i="15"/>
  <c r="CL14" i="15"/>
  <c r="CL20" i="15"/>
  <c r="CL21" i="15"/>
  <c r="CL22" i="15"/>
  <c r="CL24" i="15"/>
  <c r="CL25" i="15"/>
  <c r="CL26" i="15"/>
  <c r="CL28" i="15"/>
  <c r="CL29" i="15"/>
  <c r="CL30" i="15"/>
  <c r="CL32" i="15"/>
  <c r="CL33" i="15"/>
  <c r="CL34" i="15"/>
  <c r="CL36" i="15"/>
  <c r="CL37" i="15"/>
  <c r="CL38" i="15"/>
  <c r="CL40" i="15"/>
  <c r="CL41" i="15"/>
  <c r="CL42" i="15"/>
  <c r="CL44" i="15"/>
  <c r="CL45" i="15"/>
  <c r="CL46" i="15"/>
  <c r="CL48" i="15"/>
  <c r="CL49" i="15"/>
  <c r="CL50" i="15"/>
  <c r="CL52" i="15"/>
  <c r="CL53" i="15"/>
  <c r="CL54" i="15"/>
  <c r="CL56" i="15"/>
  <c r="CL57" i="15"/>
  <c r="CL58" i="15"/>
  <c r="CL60" i="15"/>
  <c r="CL61" i="15"/>
  <c r="CL62" i="15"/>
  <c r="CL64" i="15"/>
  <c r="CL65" i="15"/>
  <c r="CL66" i="15"/>
  <c r="CL68" i="15"/>
  <c r="CL69" i="15"/>
  <c r="CL70" i="15"/>
  <c r="CL72" i="15"/>
  <c r="CL73" i="15"/>
  <c r="CL74" i="15"/>
  <c r="CL76" i="15"/>
  <c r="CL77" i="15"/>
  <c r="CL78" i="15"/>
  <c r="CL80" i="15"/>
  <c r="CL81" i="15"/>
  <c r="CL82" i="15"/>
  <c r="CL84" i="15"/>
  <c r="CL86" i="15"/>
  <c r="CL87" i="15"/>
  <c r="CL89" i="15"/>
  <c r="CL90" i="15"/>
  <c r="CL91" i="15"/>
  <c r="CL93" i="15"/>
  <c r="CL95" i="15"/>
  <c r="CL97" i="15"/>
  <c r="CL98" i="15"/>
  <c r="CL100" i="15"/>
  <c r="CL105" i="15"/>
  <c r="CL106" i="15"/>
  <c r="BZ98" i="15"/>
  <c r="BZ13" i="15"/>
  <c r="BZ14" i="15"/>
  <c r="BZ19" i="15"/>
  <c r="BZ20" i="15"/>
  <c r="BZ21" i="15"/>
  <c r="BZ22" i="15"/>
  <c r="BZ23" i="15"/>
  <c r="BZ24" i="15"/>
  <c r="BZ25" i="15"/>
  <c r="BZ26" i="15"/>
  <c r="BZ27" i="15"/>
  <c r="BZ28" i="15"/>
  <c r="BZ29" i="15"/>
  <c r="BZ30" i="15"/>
  <c r="BZ31" i="15"/>
  <c r="BZ32" i="15"/>
  <c r="BZ33" i="15"/>
  <c r="BZ34" i="15"/>
  <c r="BZ35" i="15"/>
  <c r="BZ36" i="15"/>
  <c r="BZ37" i="15"/>
  <c r="BZ38" i="15"/>
  <c r="BZ39" i="15"/>
  <c r="BZ40" i="15"/>
  <c r="BZ41" i="15"/>
  <c r="BZ42" i="15"/>
  <c r="BZ43" i="15"/>
  <c r="BZ44" i="15"/>
  <c r="BZ45" i="15"/>
  <c r="BZ46" i="15"/>
  <c r="BZ47" i="15"/>
  <c r="BZ48" i="15"/>
  <c r="BZ49" i="15"/>
  <c r="BZ50" i="15"/>
  <c r="BZ51" i="15"/>
  <c r="BZ52" i="15"/>
  <c r="BZ53" i="15"/>
  <c r="BZ54" i="15"/>
  <c r="BZ55" i="15"/>
  <c r="BZ56" i="15"/>
  <c r="BZ57" i="15"/>
  <c r="BZ58" i="15"/>
  <c r="BZ59" i="15"/>
  <c r="BZ60" i="15"/>
  <c r="BZ61" i="15"/>
  <c r="BZ62" i="15"/>
  <c r="BZ63" i="15"/>
  <c r="BZ64" i="15"/>
  <c r="BZ65" i="15"/>
  <c r="BZ66" i="15"/>
  <c r="BZ67" i="15"/>
  <c r="BZ68" i="15"/>
  <c r="BZ69" i="15"/>
  <c r="BZ70" i="15"/>
  <c r="BZ71" i="15"/>
  <c r="BZ72" i="15"/>
  <c r="BZ73" i="15"/>
  <c r="BZ74" i="15"/>
  <c r="BZ75" i="15"/>
  <c r="BZ76" i="15"/>
  <c r="BZ77" i="15"/>
  <c r="BZ78" i="15"/>
  <c r="BZ79" i="15"/>
  <c r="BZ80" i="15"/>
  <c r="BZ81" i="15"/>
  <c r="BZ82" i="15"/>
  <c r="BZ83" i="15"/>
  <c r="BZ84" i="15"/>
  <c r="BZ85" i="15"/>
  <c r="BZ86" i="15"/>
  <c r="BZ87" i="15"/>
  <c r="BZ89" i="15"/>
  <c r="BZ90" i="15"/>
  <c r="BZ91" i="15"/>
  <c r="BZ93" i="15"/>
  <c r="BZ95" i="15"/>
  <c r="BZ97" i="15"/>
  <c r="BZ99" i="15"/>
  <c r="BZ100" i="15"/>
  <c r="BZ102" i="15"/>
  <c r="BZ103" i="15"/>
  <c r="BZ104" i="15"/>
  <c r="BZ105" i="15"/>
  <c r="BZ106" i="15"/>
  <c r="CD98" i="15"/>
  <c r="CD13" i="15"/>
  <c r="CD14" i="15"/>
  <c r="CD19" i="15"/>
  <c r="CD20" i="15"/>
  <c r="CD21" i="15"/>
  <c r="CD22" i="15"/>
  <c r="CD23" i="15"/>
  <c r="CD24" i="15"/>
  <c r="CD25" i="15"/>
  <c r="CD26" i="15"/>
  <c r="CD27" i="15"/>
  <c r="CD28" i="15"/>
  <c r="CD29" i="15"/>
  <c r="CD30" i="15"/>
  <c r="CD31" i="15"/>
  <c r="CD32" i="15"/>
  <c r="CD33" i="15"/>
  <c r="CD34" i="15"/>
  <c r="CD35" i="15"/>
  <c r="CD36" i="15"/>
  <c r="CD37" i="15"/>
  <c r="CD38" i="15"/>
  <c r="CD39" i="15"/>
  <c r="CD40" i="15"/>
  <c r="CD41" i="15"/>
  <c r="CD42" i="15"/>
  <c r="CD43" i="15"/>
  <c r="CD44" i="15"/>
  <c r="CD45" i="15"/>
  <c r="CD46" i="15"/>
  <c r="CD47" i="15"/>
  <c r="CD48" i="15"/>
  <c r="CD49" i="15"/>
  <c r="CD50" i="15"/>
  <c r="CD51" i="15"/>
  <c r="CD52" i="15"/>
  <c r="CD53" i="15"/>
  <c r="CD54" i="15"/>
  <c r="CD55" i="15"/>
  <c r="CD56" i="15"/>
  <c r="CD57" i="15"/>
  <c r="CD58" i="15"/>
  <c r="CD59" i="15"/>
  <c r="CD60" i="15"/>
  <c r="CD61" i="15"/>
  <c r="CD62" i="15"/>
  <c r="CD63" i="15"/>
  <c r="CD64" i="15"/>
  <c r="CD65" i="15"/>
  <c r="CD66" i="15"/>
  <c r="CD67" i="15"/>
  <c r="CD68" i="15"/>
  <c r="CD69" i="15"/>
  <c r="CD70" i="15"/>
  <c r="CD71" i="15"/>
  <c r="CD72" i="15"/>
  <c r="CD73" i="15"/>
  <c r="CD74" i="15"/>
  <c r="CD75" i="15"/>
  <c r="CD76" i="15"/>
  <c r="CD77" i="15"/>
  <c r="CD78" i="15"/>
  <c r="CD79" i="15"/>
  <c r="CD80" i="15"/>
  <c r="CD81" i="15"/>
  <c r="CD82" i="15"/>
  <c r="CD83" i="15"/>
  <c r="CD84" i="15"/>
  <c r="CD85" i="15"/>
  <c r="CD86" i="15"/>
  <c r="CD87" i="15"/>
  <c r="CD89" i="15"/>
  <c r="CD90" i="15"/>
  <c r="CD91" i="15"/>
  <c r="CD93" i="15"/>
  <c r="CD95" i="15"/>
  <c r="CD97" i="15"/>
  <c r="CD99" i="15"/>
  <c r="CD100" i="15"/>
  <c r="CD102" i="15"/>
  <c r="CD103" i="15"/>
  <c r="CD104" i="15"/>
  <c r="CD105" i="15"/>
  <c r="CD106" i="15"/>
  <c r="CH98" i="15"/>
  <c r="CH13" i="15"/>
  <c r="CH14" i="15"/>
  <c r="CH19" i="15"/>
  <c r="CH20" i="15"/>
  <c r="CH21" i="15"/>
  <c r="CH22" i="15"/>
  <c r="CH23" i="15"/>
  <c r="CH24" i="15"/>
  <c r="CH25" i="15"/>
  <c r="CH26" i="15"/>
  <c r="CH27" i="15"/>
  <c r="CH28" i="15"/>
  <c r="CH29" i="15"/>
  <c r="CH30" i="15"/>
  <c r="CH31" i="15"/>
  <c r="CH32" i="15"/>
  <c r="CH33" i="15"/>
  <c r="CH34" i="15"/>
  <c r="CH35" i="15"/>
  <c r="CH36" i="15"/>
  <c r="CH37" i="15"/>
  <c r="CH38" i="15"/>
  <c r="CH39" i="15"/>
  <c r="CH40" i="15"/>
  <c r="CH41" i="15"/>
  <c r="CH42" i="15"/>
  <c r="CH43" i="15"/>
  <c r="CH44" i="15"/>
  <c r="CH45" i="15"/>
  <c r="CH46" i="15"/>
  <c r="CH47" i="15"/>
  <c r="CH48" i="15"/>
  <c r="CH49" i="15"/>
  <c r="CH50" i="15"/>
  <c r="CH51" i="15"/>
  <c r="CH52" i="15"/>
  <c r="CH53" i="15"/>
  <c r="CH54" i="15"/>
  <c r="CH55" i="15"/>
  <c r="CH56" i="15"/>
  <c r="CH57" i="15"/>
  <c r="CH58" i="15"/>
  <c r="CH59" i="15"/>
  <c r="CH60" i="15"/>
  <c r="CH61" i="15"/>
  <c r="CH62" i="15"/>
  <c r="CH63" i="15"/>
  <c r="CH64" i="15"/>
  <c r="CH65" i="15"/>
  <c r="CH66" i="15"/>
  <c r="CH67" i="15"/>
  <c r="CH68" i="15"/>
  <c r="CH69" i="15"/>
  <c r="CH70" i="15"/>
  <c r="CH71" i="15"/>
  <c r="CH72" i="15"/>
  <c r="CH73" i="15"/>
  <c r="CH74" i="15"/>
  <c r="CH75" i="15"/>
  <c r="CH76" i="15"/>
  <c r="CH77" i="15"/>
  <c r="CH78" i="15"/>
  <c r="CH79" i="15"/>
  <c r="CH80" i="15"/>
  <c r="CH81" i="15"/>
  <c r="CH82" i="15"/>
  <c r="CH83" i="15"/>
  <c r="CH84" i="15"/>
  <c r="CH85" i="15"/>
  <c r="CH86" i="15"/>
  <c r="CH87" i="15"/>
  <c r="CH89" i="15"/>
  <c r="CH90" i="15"/>
  <c r="CH91" i="15"/>
  <c r="CH93" i="15"/>
  <c r="CH95" i="15"/>
  <c r="CH97" i="15"/>
  <c r="CH99" i="15"/>
  <c r="CH100" i="15"/>
  <c r="CH102" i="15"/>
  <c r="CH103" i="15"/>
  <c r="CH104" i="15"/>
  <c r="CH105" i="15"/>
  <c r="CH106" i="15"/>
  <c r="BO13" i="15"/>
  <c r="BO98" i="15"/>
  <c r="BO14" i="15"/>
  <c r="BO19" i="15"/>
  <c r="BO21" i="15"/>
  <c r="BO22" i="15"/>
  <c r="BO23" i="15"/>
  <c r="BO25" i="15"/>
  <c r="BO26" i="15"/>
  <c r="BO27" i="15"/>
  <c r="BO29" i="15"/>
  <c r="BO30" i="15"/>
  <c r="BO31" i="15"/>
  <c r="BO33" i="15"/>
  <c r="BO34" i="15"/>
  <c r="BO35" i="15"/>
  <c r="BO37" i="15"/>
  <c r="BO38" i="15"/>
  <c r="BO39" i="15"/>
  <c r="BO41" i="15"/>
  <c r="BO42" i="15"/>
  <c r="BO43" i="15"/>
  <c r="BO45" i="15"/>
  <c r="BO46" i="15"/>
  <c r="BO47" i="15"/>
  <c r="BO49" i="15"/>
  <c r="BO50" i="15"/>
  <c r="BO51" i="15"/>
  <c r="BO53" i="15"/>
  <c r="BO54" i="15"/>
  <c r="BO55" i="15"/>
  <c r="BO57" i="15"/>
  <c r="BO58" i="15"/>
  <c r="BO59" i="15"/>
  <c r="BO61" i="15"/>
  <c r="BO62" i="15"/>
  <c r="BO63" i="15"/>
  <c r="BO65" i="15"/>
  <c r="BO66" i="15"/>
  <c r="BO67" i="15"/>
  <c r="BO69" i="15"/>
  <c r="BO70" i="15"/>
  <c r="BO71" i="15"/>
  <c r="BO73" i="15"/>
  <c r="BO74" i="15"/>
  <c r="BO75" i="15"/>
  <c r="BO77" i="15"/>
  <c r="BO78" i="15"/>
  <c r="BO79" i="15"/>
  <c r="BO81" i="15"/>
  <c r="BO82" i="15"/>
  <c r="BO83" i="15"/>
  <c r="BO85" i="15"/>
  <c r="BO86" i="15"/>
  <c r="BO87" i="15"/>
  <c r="BO88" i="15"/>
  <c r="BO89" i="15"/>
  <c r="BO90" i="15"/>
  <c r="BO91" i="15"/>
  <c r="BO92" i="15"/>
  <c r="BO93" i="15"/>
  <c r="BO94" i="15"/>
  <c r="BO95" i="15"/>
  <c r="BO96" i="15"/>
  <c r="BO97" i="15"/>
  <c r="BO99" i="15"/>
  <c r="BO102" i="15"/>
  <c r="BO103" i="15"/>
  <c r="BO105" i="15"/>
  <c r="BO106" i="15"/>
  <c r="BS13" i="15"/>
  <c r="BS98" i="15"/>
  <c r="BS14" i="15"/>
  <c r="BS19" i="15"/>
  <c r="BS21" i="15"/>
  <c r="BS22" i="15"/>
  <c r="BS23" i="15"/>
  <c r="BS25" i="15"/>
  <c r="BS26" i="15"/>
  <c r="BS27" i="15"/>
  <c r="BS29" i="15"/>
  <c r="BS30" i="15"/>
  <c r="BS31" i="15"/>
  <c r="BS33" i="15"/>
  <c r="BS34" i="15"/>
  <c r="BS35" i="15"/>
  <c r="BS37" i="15"/>
  <c r="BS38" i="15"/>
  <c r="BS39" i="15"/>
  <c r="BS41" i="15"/>
  <c r="BS42" i="15"/>
  <c r="BS43" i="15"/>
  <c r="BS45" i="15"/>
  <c r="BS46" i="15"/>
  <c r="BS47" i="15"/>
  <c r="BS49" i="15"/>
  <c r="BS50" i="15"/>
  <c r="BS51" i="15"/>
  <c r="BS53" i="15"/>
  <c r="BS54" i="15"/>
  <c r="BS55" i="15"/>
  <c r="BS57" i="15"/>
  <c r="BS58" i="15"/>
  <c r="BS59" i="15"/>
  <c r="BS61" i="15"/>
  <c r="BS62" i="15"/>
  <c r="BS63" i="15"/>
  <c r="BS65" i="15"/>
  <c r="BS66" i="15"/>
  <c r="BS67" i="15"/>
  <c r="BS69" i="15"/>
  <c r="BS70" i="15"/>
  <c r="BS71" i="15"/>
  <c r="BS73" i="15"/>
  <c r="BS74" i="15"/>
  <c r="BS75" i="15"/>
  <c r="BS77" i="15"/>
  <c r="BS78" i="15"/>
  <c r="BS79" i="15"/>
  <c r="BS81" i="15"/>
  <c r="BS82" i="15"/>
  <c r="BS83" i="15"/>
  <c r="BS85" i="15"/>
  <c r="BS86" i="15"/>
  <c r="BS87" i="15"/>
  <c r="BS88" i="15"/>
  <c r="BS89" i="15"/>
  <c r="BS90" i="15"/>
  <c r="BS91" i="15"/>
  <c r="BS92" i="15"/>
  <c r="BS93" i="15"/>
  <c r="BS94" i="15"/>
  <c r="BS95" i="15"/>
  <c r="BS96" i="15"/>
  <c r="BS97" i="15"/>
  <c r="BS99" i="15"/>
  <c r="BS102" i="15"/>
  <c r="BS103" i="15"/>
  <c r="BS105" i="15"/>
  <c r="BS106" i="15"/>
  <c r="BW13" i="15"/>
  <c r="BW98" i="15"/>
  <c r="BW14" i="15"/>
  <c r="BW19" i="15"/>
  <c r="BW21" i="15"/>
  <c r="BW22" i="15"/>
  <c r="BW23" i="15"/>
  <c r="BW25" i="15"/>
  <c r="BW26" i="15"/>
  <c r="BW27" i="15"/>
  <c r="BW29" i="15"/>
  <c r="BW30" i="15"/>
  <c r="BW31" i="15"/>
  <c r="BW33" i="15"/>
  <c r="BW34" i="15"/>
  <c r="BW35" i="15"/>
  <c r="BW37" i="15"/>
  <c r="BW38" i="15"/>
  <c r="BW39" i="15"/>
  <c r="BW41" i="15"/>
  <c r="BW42" i="15"/>
  <c r="BW43" i="15"/>
  <c r="BW45" i="15"/>
  <c r="BW46" i="15"/>
  <c r="BW47" i="15"/>
  <c r="BW49" i="15"/>
  <c r="BW50" i="15"/>
  <c r="BW51" i="15"/>
  <c r="BW53" i="15"/>
  <c r="BW54" i="15"/>
  <c r="BW55" i="15"/>
  <c r="BW57" i="15"/>
  <c r="BW58" i="15"/>
  <c r="BW59" i="15"/>
  <c r="BW61" i="15"/>
  <c r="BW62" i="15"/>
  <c r="BW63" i="15"/>
  <c r="BW65" i="15"/>
  <c r="BW66" i="15"/>
  <c r="BW67" i="15"/>
  <c r="BW69" i="15"/>
  <c r="BW70" i="15"/>
  <c r="BW71" i="15"/>
  <c r="BW73" i="15"/>
  <c r="BW74" i="15"/>
  <c r="BW75" i="15"/>
  <c r="BW77" i="15"/>
  <c r="BW78" i="15"/>
  <c r="BW79" i="15"/>
  <c r="BW81" i="15"/>
  <c r="BW82" i="15"/>
  <c r="BW83" i="15"/>
  <c r="BW85" i="15"/>
  <c r="BW86" i="15"/>
  <c r="BW87" i="15"/>
  <c r="BW88" i="15"/>
  <c r="BW89" i="15"/>
  <c r="BW90" i="15"/>
  <c r="BW91" i="15"/>
  <c r="BW92" i="15"/>
  <c r="BW93" i="15"/>
  <c r="BW94" i="15"/>
  <c r="BW95" i="15"/>
  <c r="BW96" i="15"/>
  <c r="BW97" i="15"/>
  <c r="BW99" i="15"/>
  <c r="BW102" i="15"/>
  <c r="BW103" i="15"/>
  <c r="BW105" i="15"/>
  <c r="BW106" i="15"/>
  <c r="CM13" i="15"/>
  <c r="CM14" i="15"/>
  <c r="CM19" i="15"/>
  <c r="CM21" i="15"/>
  <c r="CM22" i="15"/>
  <c r="CM23" i="15"/>
  <c r="CM25" i="15"/>
  <c r="CM26" i="15"/>
  <c r="CM27" i="15"/>
  <c r="CM29" i="15"/>
  <c r="CM30" i="15"/>
  <c r="CM31" i="15"/>
  <c r="CM33" i="15"/>
  <c r="CM34" i="15"/>
  <c r="CM35" i="15"/>
  <c r="CM37" i="15"/>
  <c r="CM38" i="15"/>
  <c r="CM39" i="15"/>
  <c r="CM41" i="15"/>
  <c r="CM42" i="15"/>
  <c r="CM43" i="15"/>
  <c r="CM45" i="15"/>
  <c r="CM46" i="15"/>
  <c r="CM47" i="15"/>
  <c r="CM49" i="15"/>
  <c r="CM50" i="15"/>
  <c r="CM51" i="15"/>
  <c r="CM53" i="15"/>
  <c r="CM54" i="15"/>
  <c r="CM55" i="15"/>
  <c r="CM57" i="15"/>
  <c r="CM58" i="15"/>
  <c r="CM59" i="15"/>
  <c r="CM61" i="15"/>
  <c r="CM62" i="15"/>
  <c r="CM63" i="15"/>
  <c r="CM65" i="15"/>
  <c r="CM66" i="15"/>
  <c r="CM67" i="15"/>
  <c r="CM69" i="15"/>
  <c r="CM70" i="15"/>
  <c r="CM71" i="15"/>
  <c r="CM73" i="15"/>
  <c r="CM74" i="15"/>
  <c r="CM75" i="15"/>
  <c r="CM77" i="15"/>
  <c r="CM78" i="15"/>
  <c r="CM79" i="15"/>
  <c r="CM81" i="15"/>
  <c r="CM82" i="15"/>
  <c r="CM83" i="15"/>
  <c r="CM85" i="15"/>
  <c r="CM86" i="15"/>
  <c r="CM87" i="15"/>
  <c r="CM88" i="15"/>
  <c r="CM90" i="15"/>
  <c r="CM91" i="15"/>
  <c r="CM92" i="15"/>
  <c r="CM94" i="15"/>
  <c r="CM95" i="15"/>
  <c r="CM96" i="15"/>
  <c r="CM99" i="15"/>
  <c r="CM102" i="15"/>
  <c r="CM103" i="15"/>
  <c r="CM105" i="15"/>
  <c r="H60" i="17"/>
  <c r="I60" i="17"/>
  <c r="J60" i="17"/>
  <c r="K60" i="17"/>
  <c r="CA13" i="15"/>
  <c r="CA14" i="15"/>
  <c r="CA19" i="15"/>
  <c r="CA20" i="15"/>
  <c r="CA21" i="15"/>
  <c r="CA22" i="15"/>
  <c r="CA23" i="15"/>
  <c r="CA24" i="15"/>
  <c r="CA25" i="15"/>
  <c r="CA26" i="15"/>
  <c r="CA27" i="15"/>
  <c r="CA28" i="15"/>
  <c r="CA29" i="15"/>
  <c r="CA30" i="15"/>
  <c r="CA31" i="15"/>
  <c r="CA32" i="15"/>
  <c r="CA33" i="15"/>
  <c r="CA34" i="15"/>
  <c r="CA35" i="15"/>
  <c r="CA36" i="15"/>
  <c r="CA37" i="15"/>
  <c r="CA38" i="15"/>
  <c r="CA39" i="15"/>
  <c r="CA40" i="15"/>
  <c r="CA41" i="15"/>
  <c r="CA42" i="15"/>
  <c r="CA43" i="15"/>
  <c r="CA44" i="15"/>
  <c r="CA45" i="15"/>
  <c r="CA46" i="15"/>
  <c r="CA47" i="15"/>
  <c r="CA48" i="15"/>
  <c r="CA49" i="15"/>
  <c r="CA50" i="15"/>
  <c r="CA51" i="15"/>
  <c r="CA52" i="15"/>
  <c r="CA53" i="15"/>
  <c r="CA54" i="15"/>
  <c r="CA55" i="15"/>
  <c r="CA56" i="15"/>
  <c r="CA57" i="15"/>
  <c r="CA58" i="15"/>
  <c r="CA59" i="15"/>
  <c r="CA60" i="15"/>
  <c r="CA61" i="15"/>
  <c r="CA62" i="15"/>
  <c r="CA63" i="15"/>
  <c r="CA64" i="15"/>
  <c r="CA65" i="15"/>
  <c r="CA66" i="15"/>
  <c r="CA67" i="15"/>
  <c r="CA68" i="15"/>
  <c r="CA69" i="15"/>
  <c r="CA70" i="15"/>
  <c r="CA71" i="15"/>
  <c r="CA72" i="15"/>
  <c r="CA73" i="15"/>
  <c r="CA74" i="15"/>
  <c r="CA75" i="15"/>
  <c r="CA76" i="15"/>
  <c r="CA77" i="15"/>
  <c r="CA78" i="15"/>
  <c r="CA79" i="15"/>
  <c r="CA80" i="15"/>
  <c r="CA81" i="15"/>
  <c r="CA82" i="15"/>
  <c r="CA83" i="15"/>
  <c r="CA84" i="15"/>
  <c r="CA85" i="15"/>
  <c r="CA86" i="15"/>
  <c r="CA87" i="15"/>
  <c r="CA88" i="15"/>
  <c r="CA90" i="15"/>
  <c r="CA91" i="15"/>
  <c r="CA92" i="15"/>
  <c r="CA94" i="15"/>
  <c r="CA95" i="15"/>
  <c r="CA96" i="15"/>
  <c r="CA99" i="15"/>
  <c r="CA100" i="15"/>
  <c r="CA102" i="15"/>
  <c r="CA103" i="15"/>
  <c r="CA104" i="15"/>
  <c r="CA105" i="15"/>
  <c r="CE13" i="15"/>
  <c r="CE14" i="15"/>
  <c r="CE19" i="15"/>
  <c r="CE20" i="15"/>
  <c r="CE21" i="15"/>
  <c r="CE22" i="15"/>
  <c r="CE23" i="15"/>
  <c r="CE24" i="15"/>
  <c r="CE25" i="15"/>
  <c r="CE26" i="15"/>
  <c r="CE27" i="15"/>
  <c r="CE28" i="15"/>
  <c r="CE29" i="15"/>
  <c r="CE30" i="15"/>
  <c r="CE31" i="15"/>
  <c r="CE32" i="15"/>
  <c r="CE33" i="15"/>
  <c r="CE34" i="15"/>
  <c r="CE35" i="15"/>
  <c r="CE36" i="15"/>
  <c r="CE37" i="15"/>
  <c r="CE38" i="15"/>
  <c r="CE39" i="15"/>
  <c r="CE40" i="15"/>
  <c r="CE41" i="15"/>
  <c r="CE42" i="15"/>
  <c r="CE43" i="15"/>
  <c r="CE44" i="15"/>
  <c r="CE45" i="15"/>
  <c r="CE46" i="15"/>
  <c r="CE47" i="15"/>
  <c r="CE48" i="15"/>
  <c r="CE49" i="15"/>
  <c r="CE50" i="15"/>
  <c r="CE51" i="15"/>
  <c r="CE52" i="15"/>
  <c r="CE53" i="15"/>
  <c r="CE54" i="15"/>
  <c r="CE55" i="15"/>
  <c r="CE56" i="15"/>
  <c r="CE57" i="15"/>
  <c r="CE58" i="15"/>
  <c r="CE59" i="15"/>
  <c r="CE60" i="15"/>
  <c r="CE61" i="15"/>
  <c r="CE62" i="15"/>
  <c r="CE63" i="15"/>
  <c r="CE64" i="15"/>
  <c r="CE65" i="15"/>
  <c r="CE66" i="15"/>
  <c r="CE67" i="15"/>
  <c r="CE68" i="15"/>
  <c r="CE69" i="15"/>
  <c r="CE70" i="15"/>
  <c r="CE71" i="15"/>
  <c r="CE72" i="15"/>
  <c r="CE73" i="15"/>
  <c r="CE74" i="15"/>
  <c r="CE75" i="15"/>
  <c r="CE76" i="15"/>
  <c r="CE77" i="15"/>
  <c r="CE78" i="15"/>
  <c r="CE79" i="15"/>
  <c r="CE80" i="15"/>
  <c r="CE81" i="15"/>
  <c r="CE82" i="15"/>
  <c r="CE83" i="15"/>
  <c r="CE84" i="15"/>
  <c r="CE85" i="15"/>
  <c r="CE86" i="15"/>
  <c r="CE87" i="15"/>
  <c r="CE88" i="15"/>
  <c r="CE90" i="15"/>
  <c r="CE91" i="15"/>
  <c r="CE92" i="15"/>
  <c r="CE94" i="15"/>
  <c r="CE95" i="15"/>
  <c r="CE96" i="15"/>
  <c r="CE99" i="15"/>
  <c r="CE100" i="15"/>
  <c r="CE102" i="15"/>
  <c r="CE103" i="15"/>
  <c r="CE104" i="15"/>
  <c r="CE105" i="15"/>
  <c r="CI13" i="15"/>
  <c r="CI14" i="15"/>
  <c r="CI19" i="15"/>
  <c r="CI20" i="15"/>
  <c r="CI21" i="15"/>
  <c r="CI22" i="15"/>
  <c r="CI23" i="15"/>
  <c r="CI24" i="15"/>
  <c r="CI25" i="15"/>
  <c r="CI26" i="15"/>
  <c r="CI27" i="15"/>
  <c r="CI28" i="15"/>
  <c r="CI29" i="15"/>
  <c r="CI30" i="15"/>
  <c r="CI31" i="15"/>
  <c r="CI32" i="15"/>
  <c r="CI33" i="15"/>
  <c r="CI34" i="15"/>
  <c r="CI35" i="15"/>
  <c r="CI36" i="15"/>
  <c r="CI37" i="15"/>
  <c r="CI38" i="15"/>
  <c r="CI39" i="15"/>
  <c r="CI40" i="15"/>
  <c r="CI41" i="15"/>
  <c r="CI42" i="15"/>
  <c r="CI43" i="15"/>
  <c r="CI44" i="15"/>
  <c r="CI45" i="15"/>
  <c r="CI46" i="15"/>
  <c r="CI47" i="15"/>
  <c r="CI48" i="15"/>
  <c r="CI49" i="15"/>
  <c r="CI50" i="15"/>
  <c r="CI51" i="15"/>
  <c r="CI52" i="15"/>
  <c r="CI53" i="15"/>
  <c r="CI54" i="15"/>
  <c r="CI55" i="15"/>
  <c r="CI56" i="15"/>
  <c r="CI57" i="15"/>
  <c r="CI58" i="15"/>
  <c r="CI59" i="15"/>
  <c r="CI60" i="15"/>
  <c r="CI61" i="15"/>
  <c r="CI62" i="15"/>
  <c r="CI63" i="15"/>
  <c r="CI64" i="15"/>
  <c r="CI65" i="15"/>
  <c r="CI66" i="15"/>
  <c r="CI67" i="15"/>
  <c r="CI68" i="15"/>
  <c r="CI69" i="15"/>
  <c r="CI70" i="15"/>
  <c r="CI71" i="15"/>
  <c r="CI72" i="15"/>
  <c r="CI73" i="15"/>
  <c r="CI74" i="15"/>
  <c r="CI75" i="15"/>
  <c r="CI76" i="15"/>
  <c r="CI77" i="15"/>
  <c r="CI78" i="15"/>
  <c r="CI79" i="15"/>
  <c r="CI80" i="15"/>
  <c r="CI81" i="15"/>
  <c r="CI82" i="15"/>
  <c r="CI83" i="15"/>
  <c r="CI84" i="15"/>
  <c r="CI85" i="15"/>
  <c r="CI86" i="15"/>
  <c r="CI87" i="15"/>
  <c r="CI88" i="15"/>
  <c r="CI90" i="15"/>
  <c r="CI91" i="15"/>
  <c r="CI92" i="15"/>
  <c r="CI94" i="15"/>
  <c r="CI95" i="15"/>
  <c r="CI96" i="15"/>
  <c r="CI99" i="15"/>
  <c r="CI100" i="15"/>
  <c r="CI102" i="15"/>
  <c r="CI103" i="15"/>
  <c r="CI104" i="15"/>
  <c r="CI105" i="15"/>
  <c r="BP98" i="15"/>
  <c r="BP19" i="15"/>
  <c r="BP20" i="15"/>
  <c r="BP22" i="15"/>
  <c r="BP23" i="15"/>
  <c r="BP24" i="15"/>
  <c r="BP26" i="15"/>
  <c r="BP27" i="15"/>
  <c r="BP28" i="15"/>
  <c r="BP30" i="15"/>
  <c r="BP31" i="15"/>
  <c r="BP32" i="15"/>
  <c r="BP34" i="15"/>
  <c r="BP35" i="15"/>
  <c r="BP36" i="15"/>
  <c r="BP38" i="15"/>
  <c r="BP39" i="15"/>
  <c r="BP40" i="15"/>
  <c r="BP42" i="15"/>
  <c r="BP43" i="15"/>
  <c r="BP44" i="15"/>
  <c r="BP46" i="15"/>
  <c r="BP47" i="15"/>
  <c r="BP48" i="15"/>
  <c r="BP50" i="15"/>
  <c r="BP51" i="15"/>
  <c r="BP52" i="15"/>
  <c r="BP54" i="15"/>
  <c r="BP55" i="15"/>
  <c r="BP56" i="15"/>
  <c r="BP58" i="15"/>
  <c r="BP59" i="15"/>
  <c r="BP60" i="15"/>
  <c r="BP62" i="15"/>
  <c r="BP63" i="15"/>
  <c r="BP64" i="15"/>
  <c r="BP66" i="15"/>
  <c r="BP67" i="15"/>
  <c r="BP68" i="15"/>
  <c r="BP70" i="15"/>
  <c r="BP71" i="15"/>
  <c r="BP72" i="15"/>
  <c r="BP74" i="15"/>
  <c r="BP75" i="15"/>
  <c r="BP76" i="15"/>
  <c r="BP78" i="15"/>
  <c r="BP79" i="15"/>
  <c r="BP80" i="15"/>
  <c r="BP82" i="15"/>
  <c r="BP83" i="15"/>
  <c r="BP84" i="15"/>
  <c r="BP85" i="15"/>
  <c r="BP87" i="15"/>
  <c r="BP88" i="15"/>
  <c r="BP89" i="15"/>
  <c r="BP90" i="15"/>
  <c r="BP91" i="15"/>
  <c r="BP92" i="15"/>
  <c r="BP93" i="15"/>
  <c r="BP94" i="15"/>
  <c r="BP95" i="15"/>
  <c r="BP96" i="15"/>
  <c r="BP97" i="15"/>
  <c r="BP99" i="15"/>
  <c r="BP100" i="15"/>
  <c r="BP102" i="15"/>
  <c r="BP103" i="15"/>
  <c r="BP104" i="15"/>
  <c r="BP106" i="15"/>
  <c r="BT98" i="15"/>
  <c r="BT19" i="15"/>
  <c r="BT20" i="15"/>
  <c r="BT22" i="15"/>
  <c r="BT23" i="15"/>
  <c r="BT24" i="15"/>
  <c r="BT26" i="15"/>
  <c r="BT27" i="15"/>
  <c r="BT28" i="15"/>
  <c r="BT30" i="15"/>
  <c r="BT31" i="15"/>
  <c r="BT32" i="15"/>
  <c r="BT34" i="15"/>
  <c r="BT35" i="15"/>
  <c r="BT36" i="15"/>
  <c r="BT38" i="15"/>
  <c r="BT39" i="15"/>
  <c r="BT40" i="15"/>
  <c r="BT42" i="15"/>
  <c r="BT43" i="15"/>
  <c r="BT44" i="15"/>
  <c r="BT46" i="15"/>
  <c r="BT47" i="15"/>
  <c r="BT48" i="15"/>
  <c r="BT50" i="15"/>
  <c r="BT51" i="15"/>
  <c r="BT52" i="15"/>
  <c r="BT54" i="15"/>
  <c r="BT55" i="15"/>
  <c r="BT56" i="15"/>
  <c r="BT58" i="15"/>
  <c r="BT59" i="15"/>
  <c r="BT60" i="15"/>
  <c r="BT62" i="15"/>
  <c r="BT63" i="15"/>
  <c r="BT64" i="15"/>
  <c r="BT66" i="15"/>
  <c r="BT67" i="15"/>
  <c r="BT68" i="15"/>
  <c r="BT70" i="15"/>
  <c r="BT71" i="15"/>
  <c r="BT72" i="15"/>
  <c r="BT74" i="15"/>
  <c r="BT75" i="15"/>
  <c r="BT76" i="15"/>
  <c r="BT78" i="15"/>
  <c r="BT79" i="15"/>
  <c r="BT80" i="15"/>
  <c r="BT82" i="15"/>
  <c r="BT83" i="15"/>
  <c r="BT84" i="15"/>
  <c r="BT85" i="15"/>
  <c r="BT87" i="15"/>
  <c r="BT88" i="15"/>
  <c r="BT89" i="15"/>
  <c r="BT90" i="15"/>
  <c r="BT91" i="15"/>
  <c r="BT92" i="15"/>
  <c r="BT93" i="15"/>
  <c r="BT94" i="15"/>
  <c r="BT95" i="15"/>
  <c r="BT96" i="15"/>
  <c r="BT97" i="15"/>
  <c r="BT99" i="15"/>
  <c r="BT100" i="15"/>
  <c r="BT102" i="15"/>
  <c r="BT103" i="15"/>
  <c r="BT104" i="15"/>
  <c r="BT106" i="15"/>
  <c r="BX98" i="15"/>
  <c r="BX19" i="15"/>
  <c r="BX20" i="15"/>
  <c r="BX22" i="15"/>
  <c r="BX23" i="15"/>
  <c r="BX24" i="15"/>
  <c r="BX26" i="15"/>
  <c r="BX27" i="15"/>
  <c r="BX28" i="15"/>
  <c r="BX30" i="15"/>
  <c r="BX31" i="15"/>
  <c r="BX32" i="15"/>
  <c r="BX34" i="15"/>
  <c r="BX35" i="15"/>
  <c r="BX36" i="15"/>
  <c r="BX38" i="15"/>
  <c r="BX39" i="15"/>
  <c r="BX40" i="15"/>
  <c r="BX42" i="15"/>
  <c r="BX43" i="15"/>
  <c r="BX44" i="15"/>
  <c r="BX46" i="15"/>
  <c r="BX47" i="15"/>
  <c r="BX48" i="15"/>
  <c r="BX50" i="15"/>
  <c r="BX51" i="15"/>
  <c r="BX52" i="15"/>
  <c r="BX54" i="15"/>
  <c r="BX55" i="15"/>
  <c r="BX56" i="15"/>
  <c r="BX58" i="15"/>
  <c r="BX59" i="15"/>
  <c r="BX60" i="15"/>
  <c r="BX62" i="15"/>
  <c r="BX63" i="15"/>
  <c r="BX64" i="15"/>
  <c r="BX66" i="15"/>
  <c r="BX67" i="15"/>
  <c r="BX68" i="15"/>
  <c r="BX70" i="15"/>
  <c r="BX71" i="15"/>
  <c r="BX72" i="15"/>
  <c r="BX74" i="15"/>
  <c r="BX75" i="15"/>
  <c r="BX76" i="15"/>
  <c r="BX78" i="15"/>
  <c r="BX79" i="15"/>
  <c r="BX80" i="15"/>
  <c r="BX82" i="15"/>
  <c r="BX83" i="15"/>
  <c r="BX84" i="15"/>
  <c r="BX85" i="15"/>
  <c r="BX87" i="15"/>
  <c r="BX88" i="15"/>
  <c r="BX89" i="15"/>
  <c r="BX90" i="15"/>
  <c r="BX91" i="15"/>
  <c r="BX92" i="15"/>
  <c r="BX93" i="15"/>
  <c r="BX94" i="15"/>
  <c r="BX95" i="15"/>
  <c r="BX96" i="15"/>
  <c r="BX97" i="15"/>
  <c r="BX99" i="15"/>
  <c r="BX100" i="15"/>
  <c r="BX102" i="15"/>
  <c r="BX103" i="15"/>
  <c r="BX104" i="15"/>
  <c r="BX106" i="15"/>
  <c r="CB98" i="15"/>
  <c r="CB13" i="15"/>
  <c r="CB14" i="15"/>
  <c r="CB19" i="15"/>
  <c r="CB20" i="15"/>
  <c r="CB21" i="15"/>
  <c r="CB22" i="15"/>
  <c r="CB23" i="15"/>
  <c r="CB24" i="15"/>
  <c r="CB25" i="15"/>
  <c r="CB26" i="15"/>
  <c r="CB27" i="15"/>
  <c r="CB28" i="15"/>
  <c r="CB29" i="15"/>
  <c r="CB30" i="15"/>
  <c r="CB31" i="15"/>
  <c r="CB32" i="15"/>
  <c r="CB33" i="15"/>
  <c r="CB34" i="15"/>
  <c r="CB35" i="15"/>
  <c r="CB36" i="15"/>
  <c r="CB37" i="15"/>
  <c r="CB38" i="15"/>
  <c r="CB39" i="15"/>
  <c r="CB40" i="15"/>
  <c r="CB41" i="15"/>
  <c r="CB42" i="15"/>
  <c r="CB43" i="15"/>
  <c r="CB44" i="15"/>
  <c r="CB45" i="15"/>
  <c r="CB46" i="15"/>
  <c r="CB47" i="15"/>
  <c r="CB48" i="15"/>
  <c r="CB49" i="15"/>
  <c r="CB50" i="15"/>
  <c r="CB51" i="15"/>
  <c r="CB52" i="15"/>
  <c r="CB53" i="15"/>
  <c r="CB54" i="15"/>
  <c r="CB55" i="15"/>
  <c r="CB56" i="15"/>
  <c r="CB57" i="15"/>
  <c r="CB58" i="15"/>
  <c r="CB59" i="15"/>
  <c r="CB60" i="15"/>
  <c r="CB61" i="15"/>
  <c r="CB62" i="15"/>
  <c r="CB63" i="15"/>
  <c r="CB64" i="15"/>
  <c r="CB65" i="15"/>
  <c r="CB66" i="15"/>
  <c r="CB67" i="15"/>
  <c r="CB68" i="15"/>
  <c r="CB69" i="15"/>
  <c r="CB70" i="15"/>
  <c r="CB71" i="15"/>
  <c r="CB72" i="15"/>
  <c r="CB73" i="15"/>
  <c r="CB74" i="15"/>
  <c r="CB75" i="15"/>
  <c r="CB76" i="15"/>
  <c r="CB77" i="15"/>
  <c r="CB78" i="15"/>
  <c r="CB79" i="15"/>
  <c r="CB80" i="15"/>
  <c r="CB81" i="15"/>
  <c r="CB82" i="15"/>
  <c r="CB83" i="15"/>
  <c r="CB84" i="15"/>
  <c r="CB85" i="15"/>
  <c r="CB86" i="15"/>
  <c r="CB87" i="15"/>
  <c r="CB88" i="15"/>
  <c r="CB89" i="15"/>
  <c r="CB91" i="15"/>
  <c r="CB92" i="15"/>
  <c r="CB93" i="15"/>
  <c r="CB94" i="15"/>
  <c r="CB95" i="15"/>
  <c r="CB96" i="15"/>
  <c r="CB97" i="15"/>
  <c r="CB99" i="15"/>
  <c r="CB100" i="15"/>
  <c r="CB102" i="15"/>
  <c r="CB103" i="15"/>
  <c r="CB104" i="15"/>
  <c r="CB105" i="15"/>
  <c r="CB106" i="15"/>
  <c r="CF98" i="15"/>
  <c r="CF13" i="15"/>
  <c r="CF14" i="15"/>
  <c r="CF19" i="15"/>
  <c r="CF20" i="15"/>
  <c r="CF21" i="15"/>
  <c r="CF22" i="15"/>
  <c r="CF23" i="15"/>
  <c r="CF24" i="15"/>
  <c r="CF25" i="15"/>
  <c r="CF26" i="15"/>
  <c r="CF27" i="15"/>
  <c r="CF28" i="15"/>
  <c r="CF29" i="15"/>
  <c r="CF30" i="15"/>
  <c r="CF31" i="15"/>
  <c r="CF32" i="15"/>
  <c r="CF33" i="15"/>
  <c r="CF34" i="15"/>
  <c r="CF35" i="15"/>
  <c r="CF36" i="15"/>
  <c r="CF37" i="15"/>
  <c r="CF38" i="15"/>
  <c r="CF39" i="15"/>
  <c r="CF40" i="15"/>
  <c r="CF41" i="15"/>
  <c r="CF42" i="15"/>
  <c r="CF43" i="15"/>
  <c r="CF44" i="15"/>
  <c r="CF45" i="15"/>
  <c r="CF46" i="15"/>
  <c r="CF47" i="15"/>
  <c r="CF48" i="15"/>
  <c r="CF49" i="15"/>
  <c r="CF50" i="15"/>
  <c r="CF51" i="15"/>
  <c r="CF52" i="15"/>
  <c r="CF53" i="15"/>
  <c r="CF54" i="15"/>
  <c r="CF55" i="15"/>
  <c r="CF56" i="15"/>
  <c r="CF57" i="15"/>
  <c r="CF58" i="15"/>
  <c r="CF59" i="15"/>
  <c r="CF60" i="15"/>
  <c r="CF61" i="15"/>
  <c r="CF62" i="15"/>
  <c r="CF63" i="15"/>
  <c r="CF64" i="15"/>
  <c r="CF65" i="15"/>
  <c r="CF66" i="15"/>
  <c r="CF67" i="15"/>
  <c r="CF68" i="15"/>
  <c r="CF69" i="15"/>
  <c r="CF70" i="15"/>
  <c r="CF71" i="15"/>
  <c r="CF72" i="15"/>
  <c r="CF73" i="15"/>
  <c r="CF74" i="15"/>
  <c r="CF75" i="15"/>
  <c r="CF76" i="15"/>
  <c r="CF77" i="15"/>
  <c r="CF78" i="15"/>
  <c r="CF79" i="15"/>
  <c r="CF80" i="15"/>
  <c r="CF81" i="15"/>
  <c r="CF82" i="15"/>
  <c r="CF83" i="15"/>
  <c r="CF84" i="15"/>
  <c r="CF85" i="15"/>
  <c r="CF86" i="15"/>
  <c r="CF87" i="15"/>
  <c r="CF88" i="15"/>
  <c r="CF89" i="15"/>
  <c r="CF91" i="15"/>
  <c r="CF92" i="15"/>
  <c r="CF93" i="15"/>
  <c r="CF94" i="15"/>
  <c r="CF95" i="15"/>
  <c r="CF96" i="15"/>
  <c r="CF97" i="15"/>
  <c r="CF99" i="15"/>
  <c r="CF100" i="15"/>
  <c r="CF102" i="15"/>
  <c r="CF103" i="15"/>
  <c r="CF104" i="15"/>
  <c r="CF105" i="15"/>
  <c r="CF106" i="15"/>
  <c r="CJ98" i="15"/>
  <c r="CJ13" i="15"/>
  <c r="CJ14" i="15"/>
  <c r="CJ19" i="15"/>
  <c r="CJ20" i="15"/>
  <c r="CJ21" i="15"/>
  <c r="CJ22" i="15"/>
  <c r="CJ23" i="15"/>
  <c r="CJ24" i="15"/>
  <c r="CJ25" i="15"/>
  <c r="CJ26" i="15"/>
  <c r="CJ27" i="15"/>
  <c r="CJ28" i="15"/>
  <c r="CJ29" i="15"/>
  <c r="CJ30" i="15"/>
  <c r="CJ31" i="15"/>
  <c r="CJ32" i="15"/>
  <c r="CJ33" i="15"/>
  <c r="CJ34" i="15"/>
  <c r="CJ35" i="15"/>
  <c r="CJ36" i="15"/>
  <c r="CJ37" i="15"/>
  <c r="CJ38" i="15"/>
  <c r="CJ39" i="15"/>
  <c r="CJ40" i="15"/>
  <c r="CJ41" i="15"/>
  <c r="CJ42" i="15"/>
  <c r="CJ43" i="15"/>
  <c r="CJ44" i="15"/>
  <c r="CJ45" i="15"/>
  <c r="CJ46" i="15"/>
  <c r="CJ47" i="15"/>
  <c r="CJ48" i="15"/>
  <c r="CJ49" i="15"/>
  <c r="CJ50" i="15"/>
  <c r="CJ51" i="15"/>
  <c r="CJ52" i="15"/>
  <c r="CJ53" i="15"/>
  <c r="CJ54" i="15"/>
  <c r="CJ55" i="15"/>
  <c r="CJ56" i="15"/>
  <c r="CJ57" i="15"/>
  <c r="CJ58" i="15"/>
  <c r="CJ59" i="15"/>
  <c r="CJ60" i="15"/>
  <c r="CJ61" i="15"/>
  <c r="CJ62" i="15"/>
  <c r="CJ63" i="15"/>
  <c r="CJ64" i="15"/>
  <c r="CJ65" i="15"/>
  <c r="CJ66" i="15"/>
  <c r="CJ67" i="15"/>
  <c r="CJ68" i="15"/>
  <c r="CJ69" i="15"/>
  <c r="CJ70" i="15"/>
  <c r="CJ71" i="15"/>
  <c r="CJ72" i="15"/>
  <c r="CJ73" i="15"/>
  <c r="CJ74" i="15"/>
  <c r="CJ75" i="15"/>
  <c r="CJ76" i="15"/>
  <c r="CJ77" i="15"/>
  <c r="CJ78" i="15"/>
  <c r="CJ79" i="15"/>
  <c r="CJ80" i="15"/>
  <c r="CJ81" i="15"/>
  <c r="CJ82" i="15"/>
  <c r="CJ83" i="15"/>
  <c r="CJ84" i="15"/>
  <c r="CJ85" i="15"/>
  <c r="CJ86" i="15"/>
  <c r="CJ87" i="15"/>
  <c r="CJ88" i="15"/>
  <c r="CJ89" i="15"/>
  <c r="CJ91" i="15"/>
  <c r="CJ92" i="15"/>
  <c r="CJ93" i="15"/>
  <c r="CJ94" i="15"/>
  <c r="CJ95" i="15"/>
  <c r="CJ96" i="15"/>
  <c r="CJ97" i="15"/>
  <c r="CJ99" i="15"/>
  <c r="CJ100" i="15"/>
  <c r="CJ102" i="15"/>
  <c r="CJ103" i="15"/>
  <c r="CJ104" i="15"/>
  <c r="CJ105" i="15"/>
  <c r="CJ106" i="15"/>
  <c r="BQ98" i="15"/>
  <c r="BQ13" i="15"/>
  <c r="BQ19" i="15"/>
  <c r="BQ20" i="15"/>
  <c r="BQ21" i="15"/>
  <c r="BQ23" i="15"/>
  <c r="BQ24" i="15"/>
  <c r="BQ25" i="15"/>
  <c r="BQ27" i="15"/>
  <c r="BQ28" i="15"/>
  <c r="BQ29" i="15"/>
  <c r="BQ31" i="15"/>
  <c r="BQ32" i="15"/>
  <c r="BQ33" i="15"/>
  <c r="BQ35" i="15"/>
  <c r="BQ36" i="15"/>
  <c r="BQ37" i="15"/>
  <c r="BQ39" i="15"/>
  <c r="BQ40" i="15"/>
  <c r="BQ41" i="15"/>
  <c r="BQ43" i="15"/>
  <c r="BQ44" i="15"/>
  <c r="BQ45" i="15"/>
  <c r="BQ47" i="15"/>
  <c r="BQ48" i="15"/>
  <c r="BQ49" i="15"/>
  <c r="BQ51" i="15"/>
  <c r="BQ52" i="15"/>
  <c r="BQ53" i="15"/>
  <c r="BQ55" i="15"/>
  <c r="BQ56" i="15"/>
  <c r="BQ57" i="15"/>
  <c r="BQ59" i="15"/>
  <c r="BQ60" i="15"/>
  <c r="BQ61" i="15"/>
  <c r="BQ63" i="15"/>
  <c r="BQ64" i="15"/>
  <c r="BQ65" i="15"/>
  <c r="BQ67" i="15"/>
  <c r="BQ68" i="15"/>
  <c r="BQ69" i="15"/>
  <c r="BQ71" i="15"/>
  <c r="BQ72" i="15"/>
  <c r="BQ73" i="15"/>
  <c r="BQ75" i="15"/>
  <c r="BQ76" i="15"/>
  <c r="BQ77" i="15"/>
  <c r="BQ79" i="15"/>
  <c r="BQ80" i="15"/>
  <c r="BQ81" i="15"/>
  <c r="BQ83" i="15"/>
  <c r="BQ84" i="15"/>
  <c r="BQ85" i="15"/>
  <c r="BQ86" i="15"/>
  <c r="BQ88" i="15"/>
  <c r="BQ89" i="15"/>
  <c r="BQ90" i="15"/>
  <c r="BQ91" i="15"/>
  <c r="BQ92" i="15"/>
  <c r="BQ93" i="15"/>
  <c r="BQ94" i="15"/>
  <c r="BQ95" i="15"/>
  <c r="BQ96" i="15"/>
  <c r="BQ97" i="15"/>
  <c r="BQ99" i="15"/>
  <c r="BQ100" i="15"/>
  <c r="BQ103" i="15"/>
  <c r="BQ104" i="15"/>
  <c r="BQ105" i="15"/>
  <c r="BQ106" i="15"/>
  <c r="BU98" i="15"/>
  <c r="BU13" i="15"/>
  <c r="BU19" i="15"/>
  <c r="BU20" i="15"/>
  <c r="BU21" i="15"/>
  <c r="BU23" i="15"/>
  <c r="BU24" i="15"/>
  <c r="BU25" i="15"/>
  <c r="BU27" i="15"/>
  <c r="BU28" i="15"/>
  <c r="BU29" i="15"/>
  <c r="BU31" i="15"/>
  <c r="BU32" i="15"/>
  <c r="BU33" i="15"/>
  <c r="BU35" i="15"/>
  <c r="BU36" i="15"/>
  <c r="BU37" i="15"/>
  <c r="BU39" i="15"/>
  <c r="BU40" i="15"/>
  <c r="BU41" i="15"/>
  <c r="BU43" i="15"/>
  <c r="BU44" i="15"/>
  <c r="BU45" i="15"/>
  <c r="BU47" i="15"/>
  <c r="BU48" i="15"/>
  <c r="BU49" i="15"/>
  <c r="BU51" i="15"/>
  <c r="BU52" i="15"/>
  <c r="BU53" i="15"/>
  <c r="BU55" i="15"/>
  <c r="BU56" i="15"/>
  <c r="BU57" i="15"/>
  <c r="BU59" i="15"/>
  <c r="BU60" i="15"/>
  <c r="BU61" i="15"/>
  <c r="BU63" i="15"/>
  <c r="BU64" i="15"/>
  <c r="BU65" i="15"/>
  <c r="BU67" i="15"/>
  <c r="BU68" i="15"/>
  <c r="BU69" i="15"/>
  <c r="BU71" i="15"/>
  <c r="BU72" i="15"/>
  <c r="BU73" i="15"/>
  <c r="BU75" i="15"/>
  <c r="BU76" i="15"/>
  <c r="BU77" i="15"/>
  <c r="BU79" i="15"/>
  <c r="BU80" i="15"/>
  <c r="BU81" i="15"/>
  <c r="BU83" i="15"/>
  <c r="BU84" i="15"/>
  <c r="BU85" i="15"/>
  <c r="BU86" i="15"/>
  <c r="BU88" i="15"/>
  <c r="BU89" i="15"/>
  <c r="BU90" i="15"/>
  <c r="BU91" i="15"/>
  <c r="BU92" i="15"/>
  <c r="BU93" i="15"/>
  <c r="BU94" i="15"/>
  <c r="BU95" i="15"/>
  <c r="BU96" i="15"/>
  <c r="BU97" i="15"/>
  <c r="BU99" i="15"/>
  <c r="BU100" i="15"/>
  <c r="BU103" i="15"/>
  <c r="BU104" i="15"/>
  <c r="BU105" i="15"/>
  <c r="BU106" i="15"/>
  <c r="BY98" i="15"/>
  <c r="BY13" i="15"/>
  <c r="BY19" i="15"/>
  <c r="BY20" i="15"/>
  <c r="BY21" i="15"/>
  <c r="BY23" i="15"/>
  <c r="BY24" i="15"/>
  <c r="BY25" i="15"/>
  <c r="BY27" i="15"/>
  <c r="BY28" i="15"/>
  <c r="BY29" i="15"/>
  <c r="BY31" i="15"/>
  <c r="BY32" i="15"/>
  <c r="BY33" i="15"/>
  <c r="BY35" i="15"/>
  <c r="BY36" i="15"/>
  <c r="BY37" i="15"/>
  <c r="BY39" i="15"/>
  <c r="BY40" i="15"/>
  <c r="BY41" i="15"/>
  <c r="BY43" i="15"/>
  <c r="BY44" i="15"/>
  <c r="BY45" i="15"/>
  <c r="BY47" i="15"/>
  <c r="BY48" i="15"/>
  <c r="BY49" i="15"/>
  <c r="BY51" i="15"/>
  <c r="BY52" i="15"/>
  <c r="BY53" i="15"/>
  <c r="BY55" i="15"/>
  <c r="BY56" i="15"/>
  <c r="BY57" i="15"/>
  <c r="BY59" i="15"/>
  <c r="BY60" i="15"/>
  <c r="BY61" i="15"/>
  <c r="BY63" i="15"/>
  <c r="BY64" i="15"/>
  <c r="BY65" i="15"/>
  <c r="BY67" i="15"/>
  <c r="BY68" i="15"/>
  <c r="BY69" i="15"/>
  <c r="BY71" i="15"/>
  <c r="BY72" i="15"/>
  <c r="BY73" i="15"/>
  <c r="BY75" i="15"/>
  <c r="BY76" i="15"/>
  <c r="BY77" i="15"/>
  <c r="BY79" i="15"/>
  <c r="BY80" i="15"/>
  <c r="BY81" i="15"/>
  <c r="BY83" i="15"/>
  <c r="BY84" i="15"/>
  <c r="BY85" i="15"/>
  <c r="BY86" i="15"/>
  <c r="BY88" i="15"/>
  <c r="BY89" i="15"/>
  <c r="BY90" i="15"/>
  <c r="BY91" i="15"/>
  <c r="BY92" i="15"/>
  <c r="BY93" i="15"/>
  <c r="BY94" i="15"/>
  <c r="BY95" i="15"/>
  <c r="BY96" i="15"/>
  <c r="BY97" i="15"/>
  <c r="BY99" i="15"/>
  <c r="BY100" i="15"/>
  <c r="BY103" i="15"/>
  <c r="BY104" i="15"/>
  <c r="BY105" i="15"/>
  <c r="BY106" i="15"/>
  <c r="CO13" i="15"/>
  <c r="CO19" i="15"/>
  <c r="CO20" i="15"/>
  <c r="CO21" i="15"/>
  <c r="CO23" i="15"/>
  <c r="CO24" i="15"/>
  <c r="CO25" i="15"/>
  <c r="CO27" i="15"/>
  <c r="CO28" i="15"/>
  <c r="CO29" i="15"/>
  <c r="CO31" i="15"/>
  <c r="CO32" i="15"/>
  <c r="CO33" i="15"/>
  <c r="CO35" i="15"/>
  <c r="CO36" i="15"/>
  <c r="CO37" i="15"/>
  <c r="CO39" i="15"/>
  <c r="CO40" i="15"/>
  <c r="CO41" i="15"/>
  <c r="CO43" i="15"/>
  <c r="CO44" i="15"/>
  <c r="CO45" i="15"/>
  <c r="CO47" i="15"/>
  <c r="CO48" i="15"/>
  <c r="CO49" i="15"/>
  <c r="CO51" i="15"/>
  <c r="CO52" i="15"/>
  <c r="CO53" i="15"/>
  <c r="CO55" i="15"/>
  <c r="CO56" i="15"/>
  <c r="CO57" i="15"/>
  <c r="CO59" i="15"/>
  <c r="CO60" i="15"/>
  <c r="CO61" i="15"/>
  <c r="CO63" i="15"/>
  <c r="CO64" i="15"/>
  <c r="CO65" i="15"/>
  <c r="CO67" i="15"/>
  <c r="CO68" i="15"/>
  <c r="CO69" i="15"/>
  <c r="CO71" i="15"/>
  <c r="CO72" i="15"/>
  <c r="CO73" i="15"/>
  <c r="CO75" i="15"/>
  <c r="CO76" i="15"/>
  <c r="CO77" i="15"/>
  <c r="CO79" i="15"/>
  <c r="CO80" i="15"/>
  <c r="CO81" i="15"/>
  <c r="CO83" i="15"/>
  <c r="CO84" i="15"/>
  <c r="CO85" i="15"/>
  <c r="CO86" i="15"/>
  <c r="CO88" i="15"/>
  <c r="CO89" i="15"/>
  <c r="CO90" i="15"/>
  <c r="CO92" i="15"/>
  <c r="CO93" i="15"/>
  <c r="CO94" i="15"/>
  <c r="CO96" i="15"/>
  <c r="CO97" i="15"/>
  <c r="CO98" i="15"/>
  <c r="CO99" i="15"/>
  <c r="CO100" i="15"/>
  <c r="CO103" i="15"/>
  <c r="CO105" i="15"/>
  <c r="CO106" i="15"/>
  <c r="CC98" i="15"/>
  <c r="CC13" i="15"/>
  <c r="CC14" i="15"/>
  <c r="CC19" i="15"/>
  <c r="CC20" i="15"/>
  <c r="CC21" i="15"/>
  <c r="CC22" i="15"/>
  <c r="CC23" i="15"/>
  <c r="CC24" i="15"/>
  <c r="CC25" i="15"/>
  <c r="CC26" i="15"/>
  <c r="CC27" i="15"/>
  <c r="CC28" i="15"/>
  <c r="CC29" i="15"/>
  <c r="CC30" i="15"/>
  <c r="CC31" i="15"/>
  <c r="CC32" i="15"/>
  <c r="CC33" i="15"/>
  <c r="CC34" i="15"/>
  <c r="CC35" i="15"/>
  <c r="CC36" i="15"/>
  <c r="CC37" i="15"/>
  <c r="CC38" i="15"/>
  <c r="CC39" i="15"/>
  <c r="CC40" i="15"/>
  <c r="CC41" i="15"/>
  <c r="CC42" i="15"/>
  <c r="CC43" i="15"/>
  <c r="CC44" i="15"/>
  <c r="CC45" i="15"/>
  <c r="CC46" i="15"/>
  <c r="CC47" i="15"/>
  <c r="CC48" i="15"/>
  <c r="CC49" i="15"/>
  <c r="CC50" i="15"/>
  <c r="CC51" i="15"/>
  <c r="CC52" i="15"/>
  <c r="CC53" i="15"/>
  <c r="CC54" i="15"/>
  <c r="CC55" i="15"/>
  <c r="CC56" i="15"/>
  <c r="CC57" i="15"/>
  <c r="CC58" i="15"/>
  <c r="CC59" i="15"/>
  <c r="CC60" i="15"/>
  <c r="CC61" i="15"/>
  <c r="CC62" i="15"/>
  <c r="CC63" i="15"/>
  <c r="CC64" i="15"/>
  <c r="CC65" i="15"/>
  <c r="CC66" i="15"/>
  <c r="CC67" i="15"/>
  <c r="CC68" i="15"/>
  <c r="CC69" i="15"/>
  <c r="CC70" i="15"/>
  <c r="CC71" i="15"/>
  <c r="CC72" i="15"/>
  <c r="CC73" i="15"/>
  <c r="CC74" i="15"/>
  <c r="CC75" i="15"/>
  <c r="CC76" i="15"/>
  <c r="CC77" i="15"/>
  <c r="CC78" i="15"/>
  <c r="CC79" i="15"/>
  <c r="CC80" i="15"/>
  <c r="CC81" i="15"/>
  <c r="CC82" i="15"/>
  <c r="CC83" i="15"/>
  <c r="CC84" i="15"/>
  <c r="CC85" i="15"/>
  <c r="CC86" i="15"/>
  <c r="CC87" i="15"/>
  <c r="CC88" i="15"/>
  <c r="CC89" i="15"/>
  <c r="CC90" i="15"/>
  <c r="CC92" i="15"/>
  <c r="CC93" i="15"/>
  <c r="CC94" i="15"/>
  <c r="CC96" i="15"/>
  <c r="CC97" i="15"/>
  <c r="CC99" i="15"/>
  <c r="CC100" i="15"/>
  <c r="CC102" i="15"/>
  <c r="CC103" i="15"/>
  <c r="CC105" i="15"/>
  <c r="CC106" i="15"/>
  <c r="CG98" i="15"/>
  <c r="CG13" i="15"/>
  <c r="CG14" i="15"/>
  <c r="CG19" i="15"/>
  <c r="CG20" i="15"/>
  <c r="CG21" i="15"/>
  <c r="CG22" i="15"/>
  <c r="CG23" i="15"/>
  <c r="CG24" i="15"/>
  <c r="CG25" i="15"/>
  <c r="CG26" i="15"/>
  <c r="CG27" i="15"/>
  <c r="CG28" i="15"/>
  <c r="CG29" i="15"/>
  <c r="CG30" i="15"/>
  <c r="CG31" i="15"/>
  <c r="CG32" i="15"/>
  <c r="CG33" i="15"/>
  <c r="CG34" i="15"/>
  <c r="CG35" i="15"/>
  <c r="CG36" i="15"/>
  <c r="CG37" i="15"/>
  <c r="CG38" i="15"/>
  <c r="CG39" i="15"/>
  <c r="CG40" i="15"/>
  <c r="CG41" i="15"/>
  <c r="CG42" i="15"/>
  <c r="CG43" i="15"/>
  <c r="CG44" i="15"/>
  <c r="CG45" i="15"/>
  <c r="CG46" i="15"/>
  <c r="CG47" i="15"/>
  <c r="CG48" i="15"/>
  <c r="CG49" i="15"/>
  <c r="CG50" i="15"/>
  <c r="CG51" i="15"/>
  <c r="CG52" i="15"/>
  <c r="CG53" i="15"/>
  <c r="CG54" i="15"/>
  <c r="CG55" i="15"/>
  <c r="CG56" i="15"/>
  <c r="CG57" i="15"/>
  <c r="CG58" i="15"/>
  <c r="CG59" i="15"/>
  <c r="CG60" i="15"/>
  <c r="CG61" i="15"/>
  <c r="CG62" i="15"/>
  <c r="CG63" i="15"/>
  <c r="CG64" i="15"/>
  <c r="CG65" i="15"/>
  <c r="CG66" i="15"/>
  <c r="CG67" i="15"/>
  <c r="CG68" i="15"/>
  <c r="CG69" i="15"/>
  <c r="CG70" i="15"/>
  <c r="CG71" i="15"/>
  <c r="CG72" i="15"/>
  <c r="CG73" i="15"/>
  <c r="CG74" i="15"/>
  <c r="CG75" i="15"/>
  <c r="CG76" i="15"/>
  <c r="CG77" i="15"/>
  <c r="CG78" i="15"/>
  <c r="CG79" i="15"/>
  <c r="CG80" i="15"/>
  <c r="CG81" i="15"/>
  <c r="CG82" i="15"/>
  <c r="CG83" i="15"/>
  <c r="CG84" i="15"/>
  <c r="CG85" i="15"/>
  <c r="CG86" i="15"/>
  <c r="CG87" i="15"/>
  <c r="CG88" i="15"/>
  <c r="CG89" i="15"/>
  <c r="CG90" i="15"/>
  <c r="CG92" i="15"/>
  <c r="CG93" i="15"/>
  <c r="CG94" i="15"/>
  <c r="CG96" i="15"/>
  <c r="CG97" i="15"/>
  <c r="CG99" i="15"/>
  <c r="CG100" i="15"/>
  <c r="CG102" i="15"/>
  <c r="CG103" i="15"/>
  <c r="CG105" i="15"/>
  <c r="CG106" i="15"/>
  <c r="CK98" i="15"/>
  <c r="CK13" i="15"/>
  <c r="CK14" i="15"/>
  <c r="CK19" i="15"/>
  <c r="CK20" i="15"/>
  <c r="CK21" i="15"/>
  <c r="CK22" i="15"/>
  <c r="CK23" i="15"/>
  <c r="CK24" i="15"/>
  <c r="CK25" i="15"/>
  <c r="CK26" i="15"/>
  <c r="CK27" i="15"/>
  <c r="CK28" i="15"/>
  <c r="CK29" i="15"/>
  <c r="CK30" i="15"/>
  <c r="CK31" i="15"/>
  <c r="CK32" i="15"/>
  <c r="CK33" i="15"/>
  <c r="CK34" i="15"/>
  <c r="CK35" i="15"/>
  <c r="CK36" i="15"/>
  <c r="CK37" i="15"/>
  <c r="CK38" i="15"/>
  <c r="CK39" i="15"/>
  <c r="CK40" i="15"/>
  <c r="CK41" i="15"/>
  <c r="CK42" i="15"/>
  <c r="CK43" i="15"/>
  <c r="CK44" i="15"/>
  <c r="CK45" i="15"/>
  <c r="CK46" i="15"/>
  <c r="CK47" i="15"/>
  <c r="CK48" i="15"/>
  <c r="CK49" i="15"/>
  <c r="CK50" i="15"/>
  <c r="CK51" i="15"/>
  <c r="CK52" i="15"/>
  <c r="CK53" i="15"/>
  <c r="CK54" i="15"/>
  <c r="CK55" i="15"/>
  <c r="CK56" i="15"/>
  <c r="CK57" i="15"/>
  <c r="CK58" i="15"/>
  <c r="CK59" i="15"/>
  <c r="CK60" i="15"/>
  <c r="CK61" i="15"/>
  <c r="CK62" i="15"/>
  <c r="CK63" i="15"/>
  <c r="CK64" i="15"/>
  <c r="CK65" i="15"/>
  <c r="CK66" i="15"/>
  <c r="CK67" i="15"/>
  <c r="CK68" i="15"/>
  <c r="CK69" i="15"/>
  <c r="CK70" i="15"/>
  <c r="CK71" i="15"/>
  <c r="CK72" i="15"/>
  <c r="CK73" i="15"/>
  <c r="CK74" i="15"/>
  <c r="CK75" i="15"/>
  <c r="CK76" i="15"/>
  <c r="CK77" i="15"/>
  <c r="CK78" i="15"/>
  <c r="CK79" i="15"/>
  <c r="CK80" i="15"/>
  <c r="CK81" i="15"/>
  <c r="CK82" i="15"/>
  <c r="CK83" i="15"/>
  <c r="CK84" i="15"/>
  <c r="CK85" i="15"/>
  <c r="CK86" i="15"/>
  <c r="CK87" i="15"/>
  <c r="CK88" i="15"/>
  <c r="CK89" i="15"/>
  <c r="CK90" i="15"/>
  <c r="CK92" i="15"/>
  <c r="CK93" i="15"/>
  <c r="CK94" i="15"/>
  <c r="CK96" i="15"/>
  <c r="CK97" i="15"/>
  <c r="CK99" i="15"/>
  <c r="CK100" i="15"/>
  <c r="CK102" i="15"/>
  <c r="CK103" i="15"/>
  <c r="CK105" i="15"/>
  <c r="CK106" i="15"/>
  <c r="CN19" i="15"/>
  <c r="CN20" i="15"/>
  <c r="CN22" i="15"/>
  <c r="CN23" i="15"/>
  <c r="CN24" i="15"/>
  <c r="CN26" i="15"/>
  <c r="CN27" i="15"/>
  <c r="CN28" i="15"/>
  <c r="CN30" i="15"/>
  <c r="CN31" i="15"/>
  <c r="CN32" i="15"/>
  <c r="CN34" i="15"/>
  <c r="CN35" i="15"/>
  <c r="CN36" i="15"/>
  <c r="CN38" i="15"/>
  <c r="CN39" i="15"/>
  <c r="CN40" i="15"/>
  <c r="CN42" i="15"/>
  <c r="CN43" i="15"/>
  <c r="CN44" i="15"/>
  <c r="CN46" i="15"/>
  <c r="CN47" i="15"/>
  <c r="CN48" i="15"/>
  <c r="CN50" i="15"/>
  <c r="CN51" i="15"/>
  <c r="CN52" i="15"/>
  <c r="CN54" i="15"/>
  <c r="CN55" i="15"/>
  <c r="CN56" i="15"/>
  <c r="CN58" i="15"/>
  <c r="CN59" i="15"/>
  <c r="CN60" i="15"/>
  <c r="CN62" i="15"/>
  <c r="CN63" i="15"/>
  <c r="CN64" i="15"/>
  <c r="CN66" i="15"/>
  <c r="CN67" i="15"/>
  <c r="CN68" i="15"/>
  <c r="CN70" i="15"/>
  <c r="CN71" i="15"/>
  <c r="CN72" i="15"/>
  <c r="CN74" i="15"/>
  <c r="CN75" i="15"/>
  <c r="CN76" i="15"/>
  <c r="CN78" i="15"/>
  <c r="CN79" i="15"/>
  <c r="CN80" i="15"/>
  <c r="CN82" i="15"/>
  <c r="CN83" i="15"/>
  <c r="CN84" i="15"/>
  <c r="CN85" i="15"/>
  <c r="CN87" i="15"/>
  <c r="CN88" i="15"/>
  <c r="CN89" i="15"/>
  <c r="CN91" i="15"/>
  <c r="CN92" i="15"/>
  <c r="CN93" i="15"/>
  <c r="CN94" i="15"/>
  <c r="CN95" i="15"/>
  <c r="CN96" i="15"/>
  <c r="CN97" i="15"/>
  <c r="CN98" i="15"/>
  <c r="CN99" i="15"/>
  <c r="CN100" i="15"/>
  <c r="CN102" i="15"/>
  <c r="CN103" i="15"/>
  <c r="CN104" i="15"/>
  <c r="CN106" i="15"/>
  <c r="BL43" i="15"/>
  <c r="CM110" i="15"/>
  <c r="AZ43" i="15"/>
  <c r="CE110" i="15"/>
  <c r="BI110" i="15"/>
  <c r="CI110" i="15"/>
  <c r="BK110" i="15"/>
  <c r="AZ19" i="15"/>
  <c r="AZ67" i="15"/>
  <c r="BF96" i="15"/>
  <c r="CA110" i="15"/>
  <c r="BF110" i="15"/>
  <c r="BL96" i="15"/>
  <c r="BL67" i="15"/>
  <c r="BL19" i="15"/>
  <c r="BF88" i="15"/>
  <c r="BL88" i="15"/>
  <c r="BP14" i="15"/>
  <c r="BC99" i="15"/>
  <c r="BD14" i="15"/>
  <c r="BX14" i="15"/>
  <c r="AZ105" i="15"/>
  <c r="AZ100" i="15"/>
  <c r="BB14" i="15"/>
  <c r="BT14" i="15"/>
  <c r="CN14" i="15"/>
  <c r="BL14" i="15"/>
  <c r="BE99" i="15"/>
  <c r="AZ14" i="15"/>
  <c r="BO80" i="15"/>
  <c r="BA44" i="15"/>
  <c r="BO36" i="15"/>
  <c r="BY87" i="15"/>
  <c r="BY82" i="15"/>
  <c r="BY38" i="15"/>
  <c r="BV31" i="15"/>
  <c r="BL34" i="15"/>
  <c r="BE84" i="15"/>
  <c r="BW36" i="15"/>
  <c r="BE36" i="15"/>
  <c r="BX57" i="15"/>
  <c r="BX61" i="15"/>
  <c r="BV79" i="15"/>
  <c r="BV59" i="15"/>
  <c r="BC84" i="15"/>
  <c r="AZ80" i="15"/>
  <c r="BS84" i="15"/>
  <c r="BU34" i="15"/>
  <c r="BS56" i="15"/>
  <c r="BD31" i="15"/>
  <c r="BE38" i="15"/>
  <c r="BW84" i="15"/>
  <c r="BT86" i="15"/>
  <c r="BC60" i="15"/>
  <c r="BS60" i="15"/>
  <c r="BD34" i="15"/>
  <c r="BB56" i="15"/>
  <c r="BC87" i="15"/>
  <c r="BU87" i="15"/>
  <c r="BU62" i="15"/>
  <c r="BC62" i="15"/>
  <c r="BC38" i="15"/>
  <c r="BU38" i="15"/>
  <c r="BT61" i="15"/>
  <c r="BC61" i="15"/>
  <c r="BD33" i="15"/>
  <c r="BX33" i="15"/>
  <c r="BE35" i="15"/>
  <c r="BV35" i="15"/>
  <c r="BE37" i="15"/>
  <c r="BX37" i="15"/>
  <c r="BV55" i="15"/>
  <c r="BD55" i="15"/>
  <c r="BX81" i="15"/>
  <c r="BD81" i="15"/>
  <c r="BE83" i="15"/>
  <c r="BV83" i="15"/>
  <c r="BX86" i="15"/>
  <c r="BE86" i="15"/>
  <c r="BJ91" i="15"/>
  <c r="CK91" i="15"/>
  <c r="CN33" i="15"/>
  <c r="BL33" i="15"/>
  <c r="CL35" i="15"/>
  <c r="CN37" i="15"/>
  <c r="CL43" i="15"/>
  <c r="CN45" i="15"/>
  <c r="CL55" i="15"/>
  <c r="BL55" i="15"/>
  <c r="CN57" i="15"/>
  <c r="BL57" i="15"/>
  <c r="CN61" i="15"/>
  <c r="CL79" i="15"/>
  <c r="BL79" i="15"/>
  <c r="BL81" i="15"/>
  <c r="CN81" i="15"/>
  <c r="CM84" i="15"/>
  <c r="CN86" i="15"/>
  <c r="BL91" i="15"/>
  <c r="CO91" i="15"/>
  <c r="BU58" i="15"/>
  <c r="BB58" i="15"/>
  <c r="BB82" i="15"/>
  <c r="BU82" i="15"/>
  <c r="BR104" i="15"/>
  <c r="BS80" i="15"/>
  <c r="BB80" i="15"/>
  <c r="BS32" i="15"/>
  <c r="BB32" i="15"/>
  <c r="BO100" i="15"/>
  <c r="BA100" i="15"/>
  <c r="CN101" i="15"/>
  <c r="AZ32" i="15"/>
  <c r="BO32" i="15"/>
  <c r="BQ34" i="15"/>
  <c r="AZ34" i="15"/>
  <c r="BA38" i="15"/>
  <c r="BQ38" i="15"/>
  <c r="BA46" i="15"/>
  <c r="BQ46" i="15"/>
  <c r="BO56" i="15"/>
  <c r="AZ56" i="15"/>
  <c r="BQ58" i="15"/>
  <c r="AZ58" i="15"/>
  <c r="BA60" i="15"/>
  <c r="BO60" i="15"/>
  <c r="BQ62" i="15"/>
  <c r="BA62" i="15"/>
  <c r="BQ82" i="15"/>
  <c r="AZ82" i="15"/>
  <c r="BO84" i="15"/>
  <c r="BA84" i="15"/>
  <c r="BQ87" i="15"/>
  <c r="BA87" i="15"/>
  <c r="BZ92" i="15"/>
  <c r="BG92" i="15"/>
  <c r="BN31" i="15"/>
  <c r="AZ31" i="15"/>
  <c r="BP33" i="15"/>
  <c r="AZ33" i="15"/>
  <c r="BN35" i="15"/>
  <c r="BA35" i="15"/>
  <c r="BP37" i="15"/>
  <c r="BA37" i="15"/>
  <c r="BN43" i="15"/>
  <c r="BA43" i="15"/>
  <c r="BA45" i="15"/>
  <c r="BP45" i="15"/>
  <c r="AZ57" i="15"/>
  <c r="BP57" i="15"/>
  <c r="BN59" i="15"/>
  <c r="BA59" i="15"/>
  <c r="BA61" i="15"/>
  <c r="BP61" i="15"/>
  <c r="AZ79" i="15"/>
  <c r="BN79" i="15"/>
  <c r="AZ81" i="15"/>
  <c r="BP81" i="15"/>
  <c r="BN83" i="15"/>
  <c r="BA83" i="15"/>
  <c r="BP86" i="15"/>
  <c r="BA86" i="15"/>
  <c r="CC91" i="15"/>
  <c r="BF91" i="15"/>
  <c r="BG95" i="15"/>
  <c r="CC95" i="15"/>
  <c r="BB33" i="15"/>
  <c r="BT33" i="15"/>
  <c r="BS36" i="15"/>
  <c r="BC36" i="15"/>
  <c r="BT57" i="15"/>
  <c r="BB57" i="15"/>
  <c r="BT81" i="15"/>
  <c r="BB81" i="15"/>
  <c r="BC37" i="15"/>
  <c r="BC86" i="15"/>
  <c r="BB34" i="15"/>
  <c r="BD79" i="15"/>
  <c r="BE87" i="15"/>
  <c r="BD82" i="15"/>
  <c r="BE59" i="15"/>
  <c r="BE61" i="15"/>
  <c r="BD57" i="15"/>
  <c r="BE110" i="15"/>
  <c r="BV110" i="15"/>
  <c r="BC110" i="15"/>
  <c r="BR110" i="15"/>
  <c r="BT37" i="15"/>
  <c r="BY34" i="15"/>
  <c r="CM108" i="15"/>
  <c r="CL15" i="15"/>
  <c r="CO38" i="15"/>
  <c r="BO44" i="15"/>
  <c r="BW80" i="15"/>
  <c r="BD80" i="15"/>
  <c r="BI95" i="15"/>
  <c r="CG95" i="15"/>
  <c r="AZ55" i="15"/>
  <c r="BN55" i="15"/>
  <c r="BC83" i="15"/>
  <c r="BR83" i="15"/>
  <c r="BR59" i="15"/>
  <c r="BC59" i="15"/>
  <c r="BR35" i="15"/>
  <c r="BC35" i="15"/>
  <c r="BP101" i="15"/>
  <c r="BY62" i="15"/>
  <c r="BE62" i="15"/>
  <c r="BD58" i="15"/>
  <c r="BY58" i="15"/>
  <c r="CM32" i="15"/>
  <c r="BL32" i="15"/>
  <c r="BD32" i="15"/>
  <c r="BW32" i="15"/>
  <c r="CG91" i="15"/>
  <c r="BH91" i="15"/>
  <c r="BB79" i="15"/>
  <c r="BR79" i="15"/>
  <c r="BR55" i="15"/>
  <c r="BB55" i="15"/>
  <c r="BB31" i="15"/>
  <c r="BR31" i="15"/>
  <c r="CM100" i="15"/>
  <c r="BE60" i="15"/>
  <c r="BW60" i="15"/>
  <c r="BV104" i="15"/>
  <c r="BN19" i="15"/>
  <c r="BA19" i="15"/>
  <c r="AZ17" i="15"/>
  <c r="BA17" i="15"/>
  <c r="BP17" i="15"/>
  <c r="BV71" i="15"/>
  <c r="BE71" i="15"/>
  <c r="CM76" i="15"/>
  <c r="CL109" i="15"/>
  <c r="BX17" i="15"/>
  <c r="BE17" i="15"/>
  <c r="BD41" i="15"/>
  <c r="BX41" i="15"/>
  <c r="BT101" i="15"/>
  <c r="BL63" i="15"/>
  <c r="CL63" i="15"/>
  <c r="BA69" i="15"/>
  <c r="BP69" i="15"/>
  <c r="BV15" i="15"/>
  <c r="BE15" i="15"/>
  <c r="BE18" i="15"/>
  <c r="BY18" i="15"/>
  <c r="BK106" i="15"/>
  <c r="CI106" i="15"/>
  <c r="BC78" i="15"/>
  <c r="BU78" i="15"/>
  <c r="BS48" i="15"/>
  <c r="BC48" i="15"/>
  <c r="BE53" i="15"/>
  <c r="BX53" i="15"/>
  <c r="BL40" i="15"/>
  <c r="CM40" i="15"/>
  <c r="CN53" i="15"/>
  <c r="BC72" i="15"/>
  <c r="BS72" i="15"/>
  <c r="BD65" i="15"/>
  <c r="BX65" i="15"/>
  <c r="CN29" i="15"/>
  <c r="BR23" i="15"/>
  <c r="BC23" i="15"/>
  <c r="BE74" i="15"/>
  <c r="BY74" i="15"/>
  <c r="CH96" i="15"/>
  <c r="BK96" i="15"/>
  <c r="BE14" i="15"/>
  <c r="BY14" i="15"/>
  <c r="CO18" i="15"/>
  <c r="BR43" i="15"/>
  <c r="BC43" i="15"/>
  <c r="BE51" i="15"/>
  <c r="BV51" i="15"/>
  <c r="BB42" i="15"/>
  <c r="BU42" i="15"/>
  <c r="BR19" i="15"/>
  <c r="BC19" i="15"/>
  <c r="BA27" i="15"/>
  <c r="BN27" i="15"/>
  <c r="BW68" i="15"/>
  <c r="BE68" i="15"/>
  <c r="BB39" i="15"/>
  <c r="BR39" i="15"/>
  <c r="CD107" i="15"/>
  <c r="BI107" i="15"/>
  <c r="CL85" i="15"/>
  <c r="BL85" i="15"/>
  <c r="BV75" i="15"/>
  <c r="BE75" i="15"/>
  <c r="BV27" i="15"/>
  <c r="BE27" i="15"/>
  <c r="BC22" i="15"/>
  <c r="BU22" i="15"/>
  <c r="BC70" i="15"/>
  <c r="BU70" i="15"/>
  <c r="BB40" i="15"/>
  <c r="BS40" i="15"/>
  <c r="BP41" i="15"/>
  <c r="AZ41" i="15"/>
  <c r="BC76" i="15"/>
  <c r="BS76" i="15"/>
  <c r="BE30" i="15"/>
  <c r="BY30" i="15"/>
  <c r="BG88" i="15"/>
  <c r="BZ88" i="15"/>
  <c r="CH94" i="15"/>
  <c r="BK94" i="15"/>
  <c r="BX69" i="15"/>
  <c r="BE69" i="15"/>
  <c r="BW40" i="15"/>
  <c r="BD40" i="15"/>
  <c r="BX21" i="15"/>
  <c r="BE21" i="15"/>
  <c r="BK88" i="15"/>
  <c r="CH88" i="15"/>
  <c r="CN21" i="15"/>
  <c r="CI97" i="15"/>
  <c r="BK97" i="15"/>
  <c r="BA14" i="15"/>
  <c r="BQ14" i="15"/>
  <c r="BW52" i="15"/>
  <c r="BE52" i="15"/>
  <c r="BS20" i="15"/>
  <c r="BC20" i="15"/>
  <c r="BA22" i="15"/>
  <c r="BQ22" i="15"/>
  <c r="BK109" i="15"/>
  <c r="CH109" i="15"/>
  <c r="CM64" i="15"/>
  <c r="BL64" i="15"/>
  <c r="BK89" i="15"/>
  <c r="CI89" i="15"/>
  <c r="CE93" i="15"/>
  <c r="BI93" i="15"/>
  <c r="CE106" i="15"/>
  <c r="BI106" i="15"/>
  <c r="CN90" i="15"/>
  <c r="BI108" i="15"/>
  <c r="CE108" i="15"/>
  <c r="BA16" i="15"/>
  <c r="BO16" i="15"/>
  <c r="AZ16" i="15"/>
  <c r="BA29" i="15"/>
  <c r="BP29" i="15"/>
  <c r="BE77" i="15"/>
  <c r="BX77" i="15"/>
  <c r="BC16" i="15"/>
  <c r="BS16" i="15"/>
  <c r="BQ54" i="15"/>
  <c r="BA54" i="15"/>
  <c r="BX25" i="15"/>
  <c r="BE25" i="15"/>
  <c r="BG109" i="15"/>
  <c r="BZ109" i="15"/>
  <c r="BE49" i="15"/>
  <c r="BX49" i="15"/>
  <c r="CN41" i="15"/>
  <c r="BL41" i="15"/>
  <c r="CL51" i="15"/>
  <c r="BS24" i="15"/>
  <c r="BC24" i="15"/>
  <c r="BN67" i="15"/>
  <c r="BA67" i="15"/>
  <c r="BW20" i="15"/>
  <c r="BE20" i="15"/>
  <c r="CO70" i="15"/>
  <c r="BA75" i="15"/>
  <c r="BN75" i="15"/>
  <c r="BD99" i="15"/>
  <c r="BV99" i="15"/>
  <c r="CO14" i="15"/>
  <c r="BV67" i="15"/>
  <c r="BE67" i="15"/>
  <c r="BC53" i="15"/>
  <c r="BT53" i="15"/>
  <c r="BD39" i="15"/>
  <c r="BV39" i="15"/>
  <c r="CO42" i="15"/>
  <c r="BL42" i="15"/>
  <c r="BT49" i="15"/>
  <c r="BC49" i="15"/>
  <c r="BK92" i="15"/>
  <c r="CH92" i="15"/>
  <c r="BC100" i="15"/>
  <c r="BS100" i="15"/>
  <c r="CE97" i="15"/>
  <c r="BI97" i="15"/>
  <c r="BV43" i="15"/>
  <c r="BE43" i="15"/>
  <c r="BC30" i="15"/>
  <c r="BU30" i="15"/>
  <c r="BK107" i="15"/>
  <c r="CH107" i="15"/>
  <c r="BD42" i="15"/>
  <c r="BY42" i="15"/>
  <c r="BU46" i="15"/>
  <c r="BC46" i="15"/>
  <c r="BK90" i="15"/>
  <c r="CJ90" i="15"/>
  <c r="BC15" i="15"/>
  <c r="BR15" i="15"/>
  <c r="BF107" i="15"/>
  <c r="BZ107" i="15"/>
  <c r="BA76" i="15"/>
  <c r="BO76" i="15"/>
  <c r="CL88" i="15"/>
  <c r="BC27" i="15"/>
  <c r="BR27" i="15"/>
  <c r="BV19" i="15"/>
  <c r="BE19" i="15"/>
  <c r="BE78" i="15"/>
  <c r="BY78" i="15"/>
  <c r="BA21" i="15"/>
  <c r="BP21" i="15"/>
  <c r="BL65" i="15"/>
  <c r="CN65" i="15"/>
  <c r="CM12" i="15"/>
  <c r="CB90" i="15"/>
  <c r="BG90" i="15"/>
  <c r="BX101" i="15"/>
  <c r="CO22" i="15"/>
  <c r="BR71" i="15"/>
  <c r="BC71" i="15"/>
  <c r="BR47" i="15"/>
  <c r="BC47" i="15"/>
  <c r="BR75" i="15"/>
  <c r="BC75" i="15"/>
  <c r="BT45" i="15"/>
  <c r="BC45" i="15"/>
  <c r="BS52" i="15"/>
  <c r="BC52" i="15"/>
  <c r="BS28" i="15"/>
  <c r="BC28" i="15"/>
  <c r="BS104" i="15"/>
  <c r="BC104" i="15"/>
  <c r="BU102" i="15"/>
  <c r="CM16" i="15"/>
  <c r="BC67" i="15"/>
  <c r="BR67" i="15"/>
  <c r="BO64" i="15"/>
  <c r="AZ64" i="15"/>
  <c r="BA68" i="15"/>
  <c r="BO68" i="15"/>
  <c r="BW104" i="15"/>
  <c r="BE104" i="15"/>
  <c r="BP65" i="15"/>
  <c r="AZ65" i="15"/>
  <c r="BU14" i="15"/>
  <c r="BC14" i="15"/>
  <c r="BT13" i="15"/>
  <c r="BO12" i="15"/>
  <c r="CM68" i="15"/>
  <c r="BL39" i="15"/>
  <c r="CL39" i="15"/>
  <c r="BW16" i="15"/>
  <c r="BE16" i="15"/>
  <c r="BX73" i="15"/>
  <c r="BE73" i="15"/>
  <c r="BT69" i="15"/>
  <c r="BC69" i="15"/>
  <c r="BW48" i="15"/>
  <c r="BE48" i="15"/>
  <c r="CN13" i="15"/>
  <c r="CI98" i="15"/>
  <c r="BK98" i="15"/>
  <c r="CE98" i="15"/>
  <c r="BI98" i="15"/>
  <c r="CL27" i="15"/>
  <c r="BE47" i="15"/>
  <c r="BV47" i="15"/>
  <c r="CM20" i="15"/>
  <c r="BA18" i="15"/>
  <c r="AZ18" i="15"/>
  <c r="BQ18" i="15"/>
  <c r="BC68" i="15"/>
  <c r="BS68" i="15"/>
  <c r="BT105" i="15"/>
  <c r="BC105" i="15"/>
  <c r="BW12" i="15"/>
  <c r="CN69" i="15"/>
  <c r="BK108" i="15"/>
  <c r="CI108" i="15"/>
  <c r="CL94" i="15"/>
  <c r="CN105" i="15"/>
  <c r="BE45" i="15"/>
  <c r="BX45" i="15"/>
  <c r="AZ63" i="15"/>
  <c r="BN63" i="15"/>
  <c r="BA70" i="15"/>
  <c r="BQ70" i="15"/>
  <c r="BI92" i="15"/>
  <c r="CD92" i="15"/>
  <c r="BC21" i="15"/>
  <c r="BT21" i="15"/>
  <c r="BQ66" i="15"/>
  <c r="AZ66" i="15"/>
  <c r="BS44" i="15"/>
  <c r="BC44" i="15"/>
  <c r="BF108" i="15"/>
  <c r="CA108" i="15"/>
  <c r="BR99" i="15"/>
  <c r="BB99" i="15"/>
  <c r="BU66" i="15"/>
  <c r="BB66" i="15"/>
  <c r="BY102" i="15"/>
  <c r="BW44" i="15"/>
  <c r="BE44" i="15"/>
  <c r="CF90" i="15"/>
  <c r="BI90" i="15"/>
  <c r="BA30" i="15"/>
  <c r="BQ30" i="15"/>
  <c r="CO87" i="15"/>
  <c r="CO62" i="15"/>
  <c r="BL56" i="15"/>
  <c r="CM56" i="15"/>
  <c r="CM44" i="15"/>
  <c r="CK95" i="15"/>
  <c r="BK95" i="15"/>
  <c r="CM89" i="15"/>
  <c r="BT41" i="15"/>
  <c r="BB41" i="15"/>
  <c r="CL75" i="15"/>
  <c r="BY26" i="15"/>
  <c r="BE26" i="15"/>
  <c r="BP13" i="15"/>
  <c r="BA105" i="15"/>
  <c r="BP105" i="15"/>
  <c r="CO30" i="15"/>
  <c r="BQ102" i="15"/>
  <c r="AZ40" i="15"/>
  <c r="BO40" i="15"/>
  <c r="BA20" i="15"/>
  <c r="BO20" i="15"/>
  <c r="BT65" i="15"/>
  <c r="BB65" i="15"/>
  <c r="BE28" i="15"/>
  <c r="BW28" i="15"/>
  <c r="BB63" i="15"/>
  <c r="BR63" i="15"/>
  <c r="BW24" i="15"/>
  <c r="BE24" i="15"/>
  <c r="BE72" i="15"/>
  <c r="BW72" i="15"/>
  <c r="CO102" i="15"/>
  <c r="CN77" i="15"/>
  <c r="CO54" i="15"/>
  <c r="CM28" i="15"/>
  <c r="CO78" i="15"/>
  <c r="CL67" i="15"/>
  <c r="CL19" i="15"/>
  <c r="BP77" i="15"/>
  <c r="BA77" i="15"/>
  <c r="BS64" i="15"/>
  <c r="BB64" i="15"/>
  <c r="CD94" i="15"/>
  <c r="BI94" i="15"/>
  <c r="BD64" i="15"/>
  <c r="BW64" i="15"/>
  <c r="BD66" i="15"/>
  <c r="BY66" i="15"/>
  <c r="CN73" i="15"/>
  <c r="BA52" i="15"/>
  <c r="BO52" i="15"/>
  <c r="CM106" i="15"/>
  <c r="BA53" i="15"/>
  <c r="BP53" i="15"/>
  <c r="BA48" i="15"/>
  <c r="BO48" i="15"/>
  <c r="BE50" i="15"/>
  <c r="BY50" i="15"/>
  <c r="CL47" i="15"/>
  <c r="CL96" i="15"/>
  <c r="BS12" i="15"/>
  <c r="BI89" i="15"/>
  <c r="CE89" i="15"/>
  <c r="BQ42" i="15"/>
  <c r="AZ42" i="15"/>
  <c r="BA50" i="15"/>
  <c r="BQ50" i="15"/>
  <c r="BA51" i="15"/>
  <c r="BN51" i="15"/>
  <c r="BN39" i="15"/>
  <c r="AZ39" i="15"/>
  <c r="AZ85" i="15"/>
  <c r="BN85" i="15"/>
  <c r="CO82" i="15"/>
  <c r="BL82" i="15"/>
  <c r="CL59" i="15"/>
  <c r="CL92" i="15"/>
  <c r="CL83" i="15"/>
  <c r="BL80" i="15"/>
  <c r="CM80" i="15"/>
  <c r="CM60" i="15"/>
  <c r="BL58" i="15"/>
  <c r="CO58" i="15"/>
  <c r="CO46" i="15"/>
  <c r="BL31" i="15"/>
  <c r="CL31" i="15"/>
  <c r="BW56" i="15"/>
  <c r="BD56" i="15"/>
  <c r="BV63" i="15"/>
  <c r="BD63" i="15"/>
  <c r="CN17" i="15"/>
  <c r="BC18" i="15"/>
  <c r="BU18" i="15"/>
  <c r="BT25" i="15"/>
  <c r="BC25" i="15"/>
  <c r="BT17" i="15"/>
  <c r="BC17" i="15"/>
  <c r="BC26" i="15"/>
  <c r="BU26" i="15"/>
  <c r="BE23" i="15"/>
  <c r="BV23" i="15"/>
  <c r="BE105" i="15"/>
  <c r="BX105" i="15"/>
  <c r="BI96" i="15"/>
  <c r="CD96" i="15"/>
  <c r="BE54" i="15"/>
  <c r="BY54" i="15"/>
  <c r="BC77" i="15"/>
  <c r="BT77" i="15"/>
  <c r="CD109" i="15"/>
  <c r="BI109" i="15"/>
  <c r="BB85" i="15"/>
  <c r="BR85" i="15"/>
  <c r="BC29" i="15"/>
  <c r="BT29" i="15"/>
  <c r="BC74" i="15"/>
  <c r="BU74" i="15"/>
  <c r="BC50" i="15"/>
  <c r="BU50" i="15"/>
  <c r="BY22" i="15"/>
  <c r="BE22" i="15"/>
  <c r="BI88" i="15"/>
  <c r="CD88" i="15"/>
  <c r="BU54" i="15"/>
  <c r="BC54" i="15"/>
  <c r="BE70" i="15"/>
  <c r="BY70" i="15"/>
  <c r="BX13" i="15"/>
  <c r="CO66" i="15"/>
  <c r="BL66" i="15"/>
  <c r="BE100" i="15"/>
  <c r="BW100" i="15"/>
  <c r="CN25" i="15"/>
  <c r="CM52" i="15"/>
  <c r="CO26" i="15"/>
  <c r="CL99" i="15"/>
  <c r="BL99" i="15"/>
  <c r="BD85" i="15"/>
  <c r="BV85" i="15"/>
  <c r="BW76" i="15"/>
  <c r="BE76" i="15"/>
  <c r="BA28" i="15"/>
  <c r="BO28" i="15"/>
  <c r="BG96" i="15"/>
  <c r="BZ96" i="15"/>
  <c r="BP73" i="15"/>
  <c r="BA73" i="15"/>
  <c r="CO50" i="15"/>
  <c r="BC73" i="15"/>
  <c r="BT73" i="15"/>
  <c r="AZ15" i="15"/>
  <c r="BN15" i="15"/>
  <c r="BR51" i="15"/>
  <c r="BC51" i="15"/>
  <c r="BX29" i="15"/>
  <c r="BE29" i="15"/>
  <c r="BA78" i="15"/>
  <c r="BQ78" i="15"/>
  <c r="BE46" i="15"/>
  <c r="BY46" i="15"/>
  <c r="BK93" i="15"/>
  <c r="CI93" i="15"/>
  <c r="BG94" i="15"/>
  <c r="BZ94" i="15"/>
  <c r="AZ99" i="15"/>
  <c r="BN99" i="15"/>
  <c r="BG97" i="15"/>
  <c r="CA97" i="15"/>
  <c r="BA26" i="15"/>
  <c r="BQ26" i="15"/>
  <c r="AZ110" i="15"/>
  <c r="CL104" i="15"/>
  <c r="BN104" i="15"/>
  <c r="AZ104" i="15"/>
  <c r="BA110" i="15"/>
  <c r="BN110" i="15"/>
  <c r="CL110" i="15"/>
  <c r="CL107" i="15"/>
  <c r="BA36" i="15"/>
  <c r="CO95" i="15"/>
  <c r="CM36" i="15"/>
  <c r="CO34" i="15"/>
  <c r="BA25" i="15"/>
  <c r="BP25" i="15"/>
  <c r="BN71" i="15"/>
  <c r="BA71" i="15"/>
  <c r="BG89" i="15"/>
  <c r="CA89" i="15"/>
  <c r="CM97" i="15"/>
  <c r="CM24" i="15"/>
  <c r="CM48" i="15"/>
  <c r="BQ74" i="15"/>
  <c r="BA74" i="15"/>
  <c r="CN49" i="15"/>
  <c r="CM72" i="15"/>
  <c r="BA72" i="15"/>
  <c r="BO72" i="15"/>
  <c r="CL71" i="15"/>
  <c r="BG106" i="15"/>
  <c r="CA106" i="15"/>
  <c r="CL23" i="15"/>
  <c r="CA93" i="15"/>
  <c r="BG93" i="15"/>
  <c r="CM93" i="15"/>
  <c r="CM104" i="15"/>
  <c r="BO24" i="15"/>
  <c r="BA24" i="15"/>
  <c r="BO104" i="15"/>
  <c r="BA104" i="15"/>
  <c r="BN23" i="15"/>
  <c r="BA23" i="15"/>
  <c r="BN47" i="15"/>
  <c r="BA47" i="15"/>
  <c r="CM98" i="15"/>
  <c r="BP49" i="15"/>
  <c r="BA49" i="15"/>
  <c r="BG98" i="15"/>
  <c r="CA98" i="15"/>
  <c r="CO74" i="15"/>
  <c r="BZ11" i="15"/>
  <c r="CH11" i="15"/>
  <c r="CD11" i="15"/>
  <c r="CC11" i="15"/>
  <c r="CO11" i="15"/>
  <c r="CC101" i="15"/>
  <c r="BG101" i="15"/>
  <c r="CK101" i="15"/>
  <c r="BK101" i="15"/>
  <c r="CG101" i="15"/>
  <c r="BI101" i="15"/>
  <c r="CO101" i="15"/>
  <c r="CG11" i="15"/>
  <c r="CK11" i="15"/>
  <c r="CE11" i="15"/>
  <c r="BI11" i="15"/>
  <c r="CA11" i="15"/>
  <c r="BG11" i="15"/>
  <c r="CI11" i="15"/>
  <c r="BK11" i="15"/>
  <c r="CG104" i="15"/>
  <c r="BI104" i="15"/>
  <c r="CO104" i="15"/>
  <c r="CM11" i="15"/>
  <c r="CC104" i="15"/>
  <c r="BG104" i="15"/>
  <c r="CK104" i="15"/>
  <c r="BK104" i="15"/>
  <c r="CH12" i="15"/>
  <c r="BK12" i="15"/>
  <c r="BZ12" i="15"/>
  <c r="BG12" i="15"/>
  <c r="CD12" i="15"/>
  <c r="BI12" i="15"/>
  <c r="AR37" i="15"/>
  <c r="AQ21" i="15"/>
  <c r="AQ19" i="15"/>
  <c r="AR95" i="15"/>
  <c r="AR100" i="15"/>
  <c r="AR14" i="15"/>
  <c r="AQ108" i="15"/>
  <c r="AQ42" i="15"/>
  <c r="AQ87" i="15"/>
  <c r="AR104" i="15"/>
  <c r="AQ32" i="15"/>
  <c r="AQ78" i="15"/>
  <c r="AQ58" i="15"/>
  <c r="AR58" i="15"/>
  <c r="AQ45" i="15"/>
  <c r="AR39" i="15"/>
  <c r="AR34" i="15"/>
  <c r="AQ49" i="15"/>
  <c r="AR92" i="15"/>
  <c r="AR109" i="15"/>
  <c r="AQ79" i="15"/>
  <c r="AQ65" i="15"/>
  <c r="AR59" i="15"/>
  <c r="AR38" i="15"/>
  <c r="AR64" i="15"/>
  <c r="AR53" i="15"/>
  <c r="AR74" i="15"/>
  <c r="AR24" i="15"/>
  <c r="AQ34" i="15"/>
  <c r="AQ72" i="15"/>
  <c r="AQ37" i="15"/>
  <c r="AQ101" i="15"/>
  <c r="AQ70" i="15"/>
  <c r="AQ35" i="15"/>
  <c r="AQ99" i="15"/>
  <c r="AR85" i="15"/>
  <c r="AR52" i="15"/>
  <c r="AR41" i="15"/>
  <c r="AR50" i="15"/>
  <c r="AR12" i="15"/>
  <c r="AP34" i="15"/>
  <c r="AQ60" i="15"/>
  <c r="AQ25" i="15"/>
  <c r="AQ89" i="15"/>
  <c r="AQ74" i="15"/>
  <c r="AQ39" i="15"/>
  <c r="AQ103" i="15"/>
  <c r="AR54" i="15"/>
  <c r="AR61" i="15"/>
  <c r="AR32" i="15"/>
  <c r="AQ64" i="15"/>
  <c r="AQ93" i="15"/>
  <c r="AQ110" i="15"/>
  <c r="AR55" i="15"/>
  <c r="AR67" i="15"/>
  <c r="AR88" i="15"/>
  <c r="AR11" i="15"/>
  <c r="AQ48" i="15"/>
  <c r="AQ77" i="15"/>
  <c r="AQ27" i="15"/>
  <c r="AR71" i="15"/>
  <c r="AR49" i="15"/>
  <c r="AQ33" i="15"/>
  <c r="AR94" i="15"/>
  <c r="AQ82" i="15"/>
  <c r="AQ63" i="15"/>
  <c r="AR81" i="15"/>
  <c r="AQ98" i="15"/>
  <c r="AR31" i="15"/>
  <c r="AQ81" i="15"/>
  <c r="AQ68" i="15"/>
  <c r="AQ20" i="15"/>
  <c r="AR75" i="15"/>
  <c r="AR69" i="15"/>
  <c r="AR17" i="15"/>
  <c r="AQ88" i="15"/>
  <c r="AQ18" i="15"/>
  <c r="AQ51" i="15"/>
  <c r="AR46" i="15"/>
  <c r="AR57" i="15"/>
  <c r="AR28" i="15"/>
  <c r="AQ41" i="15"/>
  <c r="AQ90" i="15"/>
  <c r="AR51" i="15"/>
  <c r="AR101" i="15"/>
  <c r="AQ96" i="15"/>
  <c r="AQ43" i="15"/>
  <c r="AR93" i="15"/>
  <c r="AR16" i="15"/>
  <c r="AQ59" i="15"/>
  <c r="AR66" i="15"/>
  <c r="AR13" i="15"/>
  <c r="AR62" i="15"/>
  <c r="AR44" i="15"/>
  <c r="AQ50" i="15"/>
  <c r="AR35" i="15"/>
  <c r="AR91" i="15"/>
  <c r="AR106" i="15"/>
  <c r="AR96" i="15"/>
  <c r="AR89" i="15"/>
  <c r="AR19" i="15"/>
  <c r="AR33" i="15"/>
  <c r="AQ40" i="15"/>
  <c r="AQ104" i="15"/>
  <c r="AQ69" i="15"/>
  <c r="AQ38" i="15"/>
  <c r="AQ102" i="15"/>
  <c r="AQ67" i="15"/>
  <c r="AR79" i="15"/>
  <c r="AR82" i="15"/>
  <c r="AR84" i="15"/>
  <c r="AR73" i="15"/>
  <c r="AR110" i="15"/>
  <c r="AR21" i="15"/>
  <c r="AQ28" i="15"/>
  <c r="AQ92" i="15"/>
  <c r="AQ57" i="15"/>
  <c r="AQ22" i="15"/>
  <c r="AQ106" i="15"/>
  <c r="AQ71" i="15"/>
  <c r="AR83" i="15"/>
  <c r="AR72" i="15"/>
  <c r="AR86" i="15"/>
  <c r="AQ16" i="15"/>
  <c r="AQ29" i="15"/>
  <c r="AQ46" i="15"/>
  <c r="AQ75" i="15"/>
  <c r="AR47" i="15"/>
  <c r="AR90" i="15"/>
  <c r="AR77" i="15"/>
  <c r="AR25" i="15"/>
  <c r="AQ13" i="15"/>
  <c r="AQ62" i="15"/>
  <c r="AQ91" i="15"/>
  <c r="AR105" i="15"/>
  <c r="AR20" i="15"/>
  <c r="AQ31" i="15"/>
  <c r="AQ84" i="15"/>
  <c r="AQ100" i="15"/>
  <c r="AR98" i="15"/>
  <c r="AR29" i="15"/>
  <c r="AR108" i="15"/>
  <c r="AQ52" i="15"/>
  <c r="AQ15" i="15"/>
  <c r="AQ95" i="15"/>
  <c r="AQ11" i="15"/>
  <c r="AR43" i="15"/>
  <c r="AR107" i="15"/>
  <c r="AR48" i="15"/>
  <c r="AR42" i="15"/>
  <c r="AR22" i="15"/>
  <c r="AR30" i="15"/>
  <c r="AQ56" i="15"/>
  <c r="AQ85" i="15"/>
  <c r="AQ54" i="15"/>
  <c r="AQ83" i="15"/>
  <c r="AR36" i="15"/>
  <c r="AR97" i="15"/>
  <c r="AR23" i="15"/>
  <c r="AQ44" i="15"/>
  <c r="AQ73" i="15"/>
  <c r="AQ23" i="15"/>
  <c r="AR99" i="15"/>
  <c r="AR27" i="15"/>
  <c r="AQ61" i="15"/>
  <c r="AQ107" i="15"/>
  <c r="AR56" i="15"/>
  <c r="AS34" i="15"/>
  <c r="AQ94" i="15"/>
  <c r="AR60" i="15"/>
  <c r="AR76" i="15"/>
  <c r="AQ30" i="15"/>
  <c r="AQ36" i="15"/>
  <c r="AQ17" i="15"/>
  <c r="AR65" i="15"/>
  <c r="AR70" i="15"/>
  <c r="AR80" i="15"/>
  <c r="AR102" i="15"/>
  <c r="AQ24" i="15"/>
  <c r="AQ53" i="15"/>
  <c r="AQ86" i="15"/>
  <c r="AR63" i="15"/>
  <c r="AR68" i="15"/>
  <c r="AR78" i="15"/>
  <c r="AQ12" i="15"/>
  <c r="AQ76" i="15"/>
  <c r="AQ105" i="15"/>
  <c r="AQ55" i="15"/>
  <c r="AR40" i="15"/>
  <c r="AR18" i="15"/>
  <c r="AQ26" i="15"/>
  <c r="AR87" i="15"/>
  <c r="AR45" i="15"/>
  <c r="AQ80" i="15"/>
  <c r="AQ109" i="15"/>
  <c r="AR103" i="15"/>
  <c r="AQ66" i="15"/>
  <c r="AQ47" i="15"/>
  <c r="AR15" i="15"/>
  <c r="AR26" i="15"/>
  <c r="AQ97" i="15"/>
  <c r="AQ14" i="15"/>
  <c r="CC111" i="15" l="1"/>
  <c r="D65" i="17" s="1"/>
  <c r="BT111" i="15"/>
  <c r="E62" i="17" s="1"/>
  <c r="BF111" i="15"/>
  <c r="E27" i="17" s="1"/>
  <c r="CM111" i="15"/>
  <c r="G60" i="17" s="1"/>
  <c r="CA111" i="15"/>
  <c r="D61" i="17" s="1"/>
  <c r="BY111" i="15"/>
  <c r="F64" i="17" s="1"/>
  <c r="CH111" i="15"/>
  <c r="F59" i="17" s="1"/>
  <c r="BH111" i="15"/>
  <c r="E28" i="17" s="1"/>
  <c r="CI111" i="15"/>
  <c r="F61" i="17" s="1"/>
  <c r="BK111" i="15"/>
  <c r="E32" i="17" s="1"/>
  <c r="BP111" i="15"/>
  <c r="D62" i="17" s="1"/>
  <c r="CK111" i="15"/>
  <c r="F65" i="17" s="1"/>
  <c r="BO111" i="15"/>
  <c r="D60" i="17" s="1"/>
  <c r="CJ111" i="15"/>
  <c r="F63" i="17" s="1"/>
  <c r="BX111" i="15"/>
  <c r="F62" i="17" s="1"/>
  <c r="CE111" i="15"/>
  <c r="E61" i="17" s="1"/>
  <c r="CD111" i="15"/>
  <c r="E59" i="17" s="1"/>
  <c r="CF111" i="15"/>
  <c r="E63" i="17" s="1"/>
  <c r="BQ111" i="15"/>
  <c r="D64" i="17" s="1"/>
  <c r="CO111" i="15"/>
  <c r="G64" i="17" s="1"/>
  <c r="BG111" i="15"/>
  <c r="E30" i="17" s="1"/>
  <c r="BI111" i="15"/>
  <c r="E31" i="17" s="1"/>
  <c r="BZ111" i="15"/>
  <c r="D59" i="17" s="1"/>
  <c r="BW111" i="15"/>
  <c r="F60" i="17" s="1"/>
  <c r="CG111" i="15"/>
  <c r="E65" i="17" s="1"/>
  <c r="BJ111" i="15"/>
  <c r="E29" i="17" s="1"/>
  <c r="BS111" i="15"/>
  <c r="E60" i="17" s="1"/>
  <c r="BU111" i="15"/>
  <c r="E64" i="17" s="1"/>
  <c r="CB111" i="15"/>
  <c r="D63" i="17" s="1"/>
  <c r="CN111" i="15"/>
  <c r="G62" i="17" s="1"/>
  <c r="J61" i="17" l="1"/>
  <c r="I61" i="17"/>
  <c r="K61" i="17"/>
  <c r="AB65" i="15"/>
  <c r="AU27" i="15"/>
  <c r="AP17" i="15"/>
  <c r="AE62" i="15"/>
  <c r="AC17" i="15"/>
  <c r="AF92" i="15"/>
  <c r="AP52" i="15"/>
  <c r="AV78" i="15"/>
  <c r="AV102" i="15"/>
  <c r="AF15" i="15"/>
  <c r="AP12" i="15"/>
  <c r="AB19" i="15"/>
  <c r="AG18" i="15"/>
  <c r="AW84" i="15"/>
  <c r="AP102" i="15"/>
  <c r="AW101" i="15"/>
  <c r="AV73" i="15"/>
  <c r="AF67" i="15"/>
  <c r="AP20" i="15"/>
  <c r="AB75" i="15"/>
  <c r="AV85" i="15"/>
  <c r="AS69" i="15"/>
  <c r="AC52" i="15"/>
  <c r="AD21" i="15"/>
  <c r="AP49" i="15"/>
  <c r="AX88" i="15"/>
  <c r="AG67" i="15"/>
  <c r="AF17" i="15"/>
  <c r="AD57" i="15"/>
  <c r="AG63" i="15"/>
  <c r="AB79" i="15"/>
  <c r="AF41" i="15"/>
  <c r="AX104" i="15"/>
  <c r="AU73" i="15"/>
  <c r="AC37" i="15"/>
  <c r="AD64" i="15"/>
  <c r="AS40" i="15"/>
  <c r="AU34" i="15"/>
  <c r="AF61" i="15"/>
  <c r="AY88" i="15"/>
  <c r="AE98" i="15"/>
  <c r="AW24" i="15"/>
  <c r="AP91" i="15"/>
  <c r="AW37" i="15"/>
  <c r="AC64" i="15"/>
  <c r="AW56" i="15"/>
  <c r="AG110" i="15"/>
  <c r="AB95" i="15"/>
  <c r="AG79" i="15"/>
  <c r="AP48" i="15"/>
  <c r="AY52" i="15"/>
  <c r="AD33" i="15"/>
  <c r="AB66" i="15"/>
  <c r="AF72" i="15"/>
  <c r="AU96" i="15"/>
  <c r="AV72" i="15"/>
  <c r="AW71" i="15"/>
  <c r="AY69" i="15"/>
  <c r="AG53" i="15"/>
  <c r="AV70" i="15"/>
  <c r="AC96" i="15"/>
  <c r="AX40" i="15"/>
  <c r="AW20" i="15"/>
  <c r="AW72" i="15"/>
  <c r="AX79" i="15"/>
  <c r="AU56" i="15"/>
  <c r="AD93" i="15"/>
  <c r="AD32" i="15"/>
  <c r="AX87" i="15"/>
  <c r="AW110" i="15"/>
  <c r="AW91" i="15"/>
  <c r="AB105" i="15"/>
  <c r="AC70" i="15"/>
  <c r="AU80" i="15"/>
  <c r="AX42" i="15"/>
  <c r="AE89" i="15"/>
  <c r="AD47" i="15"/>
  <c r="AB63" i="15"/>
  <c r="AB51" i="15"/>
  <c r="AE78" i="15"/>
  <c r="AU100" i="15"/>
  <c r="AG56" i="15"/>
  <c r="AX25" i="15"/>
  <c r="AP21" i="15"/>
  <c r="AV48" i="15"/>
  <c r="AY84" i="15"/>
  <c r="AP47" i="15"/>
  <c r="AS61" i="15"/>
  <c r="AG73" i="15"/>
  <c r="AU40" i="15"/>
  <c r="AG108" i="15"/>
  <c r="AD107" i="15"/>
  <c r="AY79" i="15"/>
  <c r="AG89" i="15"/>
  <c r="AX71" i="15"/>
  <c r="AF34" i="15"/>
  <c r="AY85" i="15"/>
  <c r="AS91" i="15"/>
  <c r="AE101" i="15"/>
  <c r="AF22" i="15"/>
  <c r="AC30" i="15"/>
  <c r="AE95" i="15"/>
  <c r="AU32" i="15"/>
  <c r="AE106" i="15"/>
  <c r="AP30" i="15"/>
  <c r="AP86" i="15"/>
  <c r="AB85" i="15"/>
  <c r="AG76" i="15"/>
  <c r="AC56" i="15"/>
  <c r="AB83" i="15"/>
  <c r="AC109" i="15"/>
  <c r="AF91" i="15"/>
  <c r="AW80" i="15"/>
  <c r="AS71" i="15"/>
  <c r="AE51" i="15"/>
  <c r="AD17" i="15"/>
  <c r="AV109" i="15"/>
  <c r="AW83" i="15"/>
  <c r="AD52" i="15"/>
  <c r="AD78" i="15"/>
  <c r="AE18" i="15"/>
  <c r="AV15" i="15"/>
  <c r="AF18" i="15"/>
  <c r="AY98" i="15"/>
  <c r="AY93" i="15"/>
  <c r="AE100" i="15"/>
  <c r="AD104" i="15"/>
  <c r="AP23" i="15"/>
  <c r="AV103" i="15"/>
  <c r="AY17" i="15"/>
  <c r="AV68" i="15"/>
  <c r="AW105" i="15"/>
  <c r="AG37" i="15"/>
  <c r="AV50" i="15"/>
  <c r="AD41" i="15"/>
  <c r="AU77" i="15"/>
  <c r="AE87" i="15"/>
  <c r="AE39" i="15"/>
  <c r="AD101" i="15"/>
  <c r="AD36" i="15"/>
  <c r="AD103" i="15"/>
  <c r="AD108" i="15"/>
  <c r="AB71" i="15"/>
  <c r="AC82" i="15"/>
  <c r="AC57" i="15"/>
  <c r="AW58" i="15"/>
  <c r="AC60" i="15"/>
  <c r="AG54" i="15"/>
  <c r="AY109" i="15"/>
  <c r="AU58" i="15"/>
  <c r="AX98" i="15"/>
  <c r="AW79" i="15"/>
  <c r="AV17" i="15"/>
  <c r="AD49" i="15"/>
  <c r="AX44" i="15"/>
  <c r="AX47" i="15"/>
  <c r="AW46" i="15"/>
  <c r="AV51" i="15"/>
  <c r="AS66" i="15"/>
  <c r="AF43" i="15"/>
  <c r="AU103" i="15"/>
  <c r="AY50" i="15"/>
  <c r="AS43" i="15"/>
  <c r="AC46" i="15"/>
  <c r="AS106" i="15"/>
  <c r="AD100" i="15"/>
  <c r="AU99" i="15"/>
  <c r="AS26" i="15"/>
  <c r="AW36" i="15"/>
  <c r="AG17" i="15"/>
  <c r="AB76" i="15"/>
  <c r="AU30" i="15"/>
  <c r="AF79" i="15"/>
  <c r="AC39" i="15"/>
  <c r="AE45" i="15"/>
  <c r="AX82" i="15"/>
  <c r="AU109" i="15"/>
  <c r="AC75" i="15"/>
  <c r="AE15" i="15"/>
  <c r="AY32" i="15"/>
  <c r="AP45" i="15"/>
  <c r="AB101" i="15"/>
  <c r="AU85" i="15"/>
  <c r="AW27" i="15"/>
  <c r="AV105" i="15"/>
  <c r="AF19" i="15"/>
  <c r="AC72" i="15"/>
  <c r="AG20" i="15"/>
  <c r="AU11" i="15"/>
  <c r="AE17" i="15"/>
  <c r="AB80" i="15"/>
  <c r="AS36" i="15"/>
  <c r="AS81" i="15"/>
  <c r="AC91" i="15"/>
  <c r="AF42" i="15"/>
  <c r="AD25" i="15"/>
  <c r="AF39" i="15"/>
  <c r="AP72" i="15"/>
  <c r="AD81" i="15"/>
  <c r="AG50" i="15"/>
  <c r="AS16" i="15"/>
  <c r="AP11" i="15"/>
  <c r="AB109" i="15"/>
  <c r="AC74" i="15"/>
  <c r="AX16" i="15"/>
  <c r="AX68" i="15"/>
  <c r="AU66" i="15"/>
  <c r="AC40" i="15"/>
  <c r="AB103" i="15"/>
  <c r="AW81" i="15"/>
  <c r="AY107" i="15"/>
  <c r="AE13" i="15"/>
  <c r="AD53" i="15"/>
  <c r="AE50" i="15"/>
  <c r="AF96" i="15"/>
  <c r="AW78" i="15"/>
  <c r="AV12" i="15"/>
  <c r="AU90" i="15"/>
  <c r="AG46" i="15"/>
  <c r="AC79" i="15"/>
  <c r="AB28" i="15"/>
  <c r="AF45" i="15"/>
  <c r="AP76" i="15"/>
  <c r="AY63" i="15"/>
  <c r="AE41" i="15"/>
  <c r="AS17" i="15"/>
  <c r="AG30" i="15"/>
  <c r="AU26" i="15"/>
  <c r="AS24" i="15"/>
  <c r="AX96" i="15"/>
  <c r="AV59" i="15"/>
  <c r="AE57" i="15"/>
  <c r="AU74" i="15"/>
  <c r="AG86" i="15"/>
  <c r="AU75" i="15"/>
  <c r="AC95" i="15"/>
  <c r="AE88" i="15"/>
  <c r="AU71" i="15"/>
  <c r="AW100" i="15"/>
  <c r="AD59" i="15"/>
  <c r="AV93" i="15"/>
  <c r="AS18" i="15"/>
  <c r="AS84" i="15"/>
  <c r="AP37" i="15"/>
  <c r="AY87" i="15"/>
  <c r="AV71" i="15"/>
  <c r="AB99" i="15"/>
  <c r="AX92" i="15"/>
  <c r="AV11" i="15"/>
  <c r="AC89" i="15"/>
  <c r="AP56" i="15"/>
  <c r="AX29" i="15"/>
  <c r="AE97" i="15"/>
  <c r="AE73" i="15"/>
  <c r="AB58" i="15"/>
  <c r="AE59" i="15"/>
  <c r="AV60" i="15"/>
  <c r="AB88" i="15"/>
  <c r="AC77" i="15"/>
  <c r="AE58" i="15"/>
  <c r="AV83" i="15"/>
  <c r="AP66" i="15"/>
  <c r="AE110" i="15"/>
  <c r="AE71" i="15"/>
  <c r="AD97" i="15"/>
  <c r="AF99" i="15"/>
  <c r="AC15" i="15"/>
  <c r="AW98" i="15"/>
  <c r="AV34" i="15"/>
  <c r="AE29" i="15"/>
  <c r="AD71" i="15"/>
  <c r="AU55" i="15"/>
  <c r="AD27" i="15"/>
  <c r="AV16" i="15"/>
  <c r="AD14" i="15"/>
  <c r="AB45" i="15"/>
  <c r="AS50" i="15"/>
  <c r="AV58" i="15"/>
  <c r="AP82" i="15"/>
  <c r="AC13" i="15"/>
  <c r="AU15" i="15"/>
  <c r="AY36" i="15"/>
  <c r="AS95" i="15"/>
  <c r="AX20" i="15"/>
  <c r="AY66" i="15"/>
  <c r="AE30" i="15"/>
  <c r="AX51" i="15"/>
  <c r="AB62" i="15"/>
  <c r="AS28" i="15"/>
  <c r="AV35" i="15"/>
  <c r="AX23" i="15"/>
  <c r="AG44" i="15"/>
  <c r="AF95" i="15"/>
  <c r="AE22" i="15"/>
  <c r="AD62" i="15"/>
  <c r="AE76" i="15"/>
  <c r="AD109" i="15"/>
  <c r="AV47" i="15"/>
  <c r="AG68" i="15"/>
  <c r="AW15" i="15"/>
  <c r="I58" i="17"/>
  <c r="AX101" i="15"/>
  <c r="AW106" i="15"/>
  <c r="AV82" i="15"/>
  <c r="AD94" i="15"/>
  <c r="AU42" i="15"/>
  <c r="AP84" i="15"/>
  <c r="AB73" i="15"/>
  <c r="AE80" i="15"/>
  <c r="AG77" i="15"/>
  <c r="AF32" i="15"/>
  <c r="AB56" i="15"/>
  <c r="AP74" i="15"/>
  <c r="AV53" i="15"/>
  <c r="AW26" i="15"/>
  <c r="AW89" i="15"/>
  <c r="AD43" i="15"/>
  <c r="AY56" i="15"/>
  <c r="AV32" i="15"/>
  <c r="AY58" i="15"/>
  <c r="AS110" i="15"/>
  <c r="AG38" i="15"/>
  <c r="AF28" i="15"/>
  <c r="AE60" i="15"/>
  <c r="AF74" i="15"/>
  <c r="AC38" i="15"/>
  <c r="AF24" i="15"/>
  <c r="AS96" i="15"/>
  <c r="AG104" i="15"/>
  <c r="AW52" i="15"/>
  <c r="AE56" i="15"/>
  <c r="AX93" i="15"/>
  <c r="AG57" i="15"/>
  <c r="AP33" i="15"/>
  <c r="AG21" i="15"/>
  <c r="AV37" i="15"/>
  <c r="AE104" i="15"/>
  <c r="AW67" i="15"/>
  <c r="AD35" i="15"/>
  <c r="AW47" i="15"/>
  <c r="AX38" i="15"/>
  <c r="AV80" i="15"/>
  <c r="AY71" i="15"/>
  <c r="AV75" i="15"/>
  <c r="AY82" i="15"/>
  <c r="AP40" i="15"/>
  <c r="AC41" i="15"/>
  <c r="AY100" i="15"/>
  <c r="AD85" i="15"/>
  <c r="AG60" i="15"/>
  <c r="AY108" i="15"/>
  <c r="K58" i="17"/>
  <c r="AP53" i="15"/>
  <c r="AW75" i="15"/>
  <c r="AX50" i="15"/>
  <c r="AP73" i="15"/>
  <c r="AU83" i="15"/>
  <c r="AD28" i="15"/>
  <c r="AU31" i="15"/>
  <c r="AG14" i="15"/>
  <c r="AS56" i="15"/>
  <c r="AY70" i="15"/>
  <c r="AB69" i="15"/>
  <c r="AC68" i="15"/>
  <c r="AW88" i="15"/>
  <c r="AV28" i="15"/>
  <c r="AG83" i="15"/>
  <c r="AG109" i="15"/>
  <c r="AW76" i="15"/>
  <c r="AS47" i="15"/>
  <c r="AE93" i="15"/>
  <c r="AY91" i="15"/>
  <c r="AC94" i="15"/>
  <c r="AP38" i="15"/>
  <c r="AF11" i="15"/>
  <c r="AF80" i="15"/>
  <c r="AE23" i="15"/>
  <c r="AD19" i="15"/>
  <c r="AU18" i="15"/>
  <c r="AD50" i="15"/>
  <c r="AD56" i="15"/>
  <c r="AV84" i="15"/>
  <c r="AF110" i="15"/>
  <c r="AU37" i="15"/>
  <c r="AU19" i="15"/>
  <c r="AE79" i="15"/>
  <c r="AV106" i="15"/>
  <c r="AW95" i="15"/>
  <c r="AV39" i="15"/>
  <c r="AG36" i="15"/>
  <c r="AS64" i="15"/>
  <c r="AC54" i="15"/>
  <c r="AU48" i="15"/>
  <c r="AP15" i="15"/>
  <c r="AD37" i="15"/>
  <c r="AF77" i="15"/>
  <c r="AB49" i="15"/>
  <c r="AF53" i="15"/>
  <c r="AY48" i="15"/>
  <c r="AP65" i="15"/>
  <c r="AD91" i="15"/>
  <c r="AF100" i="15"/>
  <c r="AE40" i="15"/>
  <c r="AD80" i="15"/>
  <c r="AG81" i="15"/>
  <c r="AG85" i="15"/>
  <c r="AX67" i="15"/>
  <c r="AW82" i="15"/>
  <c r="AV62" i="15"/>
  <c r="AB72" i="15"/>
  <c r="AU107" i="15"/>
  <c r="AE107" i="15"/>
  <c r="AE72" i="15"/>
  <c r="AP19" i="15"/>
  <c r="AD105" i="15"/>
  <c r="AU86" i="15"/>
  <c r="AB74" i="15"/>
  <c r="AY80" i="15"/>
  <c r="AC78" i="15"/>
  <c r="AS27" i="15"/>
  <c r="AV97" i="15"/>
  <c r="AG90" i="15"/>
  <c r="AX85" i="15"/>
  <c r="AD83" i="15"/>
  <c r="AB93" i="15"/>
  <c r="AP63" i="15"/>
  <c r="AC67" i="15"/>
  <c r="AS105" i="15"/>
  <c r="AX63" i="15"/>
  <c r="AE35" i="15"/>
  <c r="AC110" i="15"/>
  <c r="AE65" i="15"/>
  <c r="AD34" i="15"/>
  <c r="AP42" i="15"/>
  <c r="AY12" i="15"/>
  <c r="AG22" i="15"/>
  <c r="AF71" i="15"/>
  <c r="AX49" i="15"/>
  <c r="AS82" i="15"/>
  <c r="AE33" i="15"/>
  <c r="AG78" i="15"/>
  <c r="AE49" i="15"/>
  <c r="AE63" i="15"/>
  <c r="AG80" i="15"/>
  <c r="AF55" i="15"/>
  <c r="AD86" i="15"/>
  <c r="AX95" i="15"/>
  <c r="AX99" i="15"/>
  <c r="AW90" i="15"/>
  <c r="AW92" i="15"/>
  <c r="AD95" i="15"/>
  <c r="AE47" i="15"/>
  <c r="AU91" i="15"/>
  <c r="AG103" i="15"/>
  <c r="AP59" i="15"/>
  <c r="AV104" i="15"/>
  <c r="AP77" i="15"/>
  <c r="AU94" i="15"/>
  <c r="AB47" i="15"/>
  <c r="AE92" i="15"/>
  <c r="AF31" i="15"/>
  <c r="AW33" i="15"/>
  <c r="AF56" i="15"/>
  <c r="AV76" i="15"/>
  <c r="AC44" i="15"/>
  <c r="AE34" i="15"/>
  <c r="AF82" i="15"/>
  <c r="AY16" i="15"/>
  <c r="AX48" i="15"/>
  <c r="AU67" i="15"/>
  <c r="AY33" i="15"/>
  <c r="AU44" i="15"/>
  <c r="AC23" i="15"/>
  <c r="AE90" i="15"/>
  <c r="AG13" i="15"/>
  <c r="AP64" i="15"/>
  <c r="AB13" i="15"/>
  <c r="AU106" i="15"/>
  <c r="AX17" i="15"/>
  <c r="AX80" i="15"/>
  <c r="AD96" i="15"/>
  <c r="AX28" i="15"/>
  <c r="AY40" i="15"/>
  <c r="AX78" i="15"/>
  <c r="AF58" i="15"/>
  <c r="AS30" i="15"/>
  <c r="AP16" i="15"/>
  <c r="AF59" i="15"/>
  <c r="AX32" i="15"/>
  <c r="AW108" i="15"/>
  <c r="AV65" i="15"/>
  <c r="AY35" i="15"/>
  <c r="AE84" i="15"/>
  <c r="AC90" i="15"/>
  <c r="AY18" i="15"/>
  <c r="AG58" i="15"/>
  <c r="AF65" i="15"/>
  <c r="AP29" i="15"/>
  <c r="AW13" i="15"/>
  <c r="AD102" i="15"/>
  <c r="AV33" i="15"/>
  <c r="AB15" i="15"/>
  <c r="AX26" i="15"/>
  <c r="AS54" i="15"/>
  <c r="AC97" i="15"/>
  <c r="AW107" i="15"/>
  <c r="AV26" i="15"/>
  <c r="AW34" i="15"/>
  <c r="AF13" i="15"/>
  <c r="AC106" i="15"/>
  <c r="AF25" i="15"/>
  <c r="AU76" i="15"/>
  <c r="AP50" i="15"/>
  <c r="AD38" i="15"/>
  <c r="AC11" i="15"/>
  <c r="AP92" i="15"/>
  <c r="AV110" i="15"/>
  <c r="AW69" i="15"/>
  <c r="AU95" i="15"/>
  <c r="AB102" i="15"/>
  <c r="AD69" i="15"/>
  <c r="AF35" i="15"/>
  <c r="AE24" i="15"/>
  <c r="AY73" i="15"/>
  <c r="AE38" i="15"/>
  <c r="AU65" i="15"/>
  <c r="AG99" i="15"/>
  <c r="AE32" i="15"/>
  <c r="AW30" i="15"/>
  <c r="AF98" i="15"/>
  <c r="AU84" i="15"/>
  <c r="AF83" i="15"/>
  <c r="AX11" i="15"/>
  <c r="AP107" i="15"/>
  <c r="AS67" i="15"/>
  <c r="AB67" i="15"/>
  <c r="AS107" i="15"/>
  <c r="AW77" i="15"/>
  <c r="AB37" i="15"/>
  <c r="AD40" i="15"/>
  <c r="AD29" i="15"/>
  <c r="AP28" i="15"/>
  <c r="AY104" i="15"/>
  <c r="AU82" i="15"/>
  <c r="AD45" i="15"/>
  <c r="AS41" i="15"/>
  <c r="AY29" i="15"/>
  <c r="AE69" i="15"/>
  <c r="AB42" i="15"/>
  <c r="AG101" i="15"/>
  <c r="AS97" i="15"/>
  <c r="AY30" i="15"/>
  <c r="AP108" i="15"/>
  <c r="AV52" i="15"/>
  <c r="AE70" i="15"/>
  <c r="AC43" i="15"/>
  <c r="AU97" i="15"/>
  <c r="AC48" i="15"/>
  <c r="AD68" i="15"/>
  <c r="AF78" i="15"/>
  <c r="AG100" i="15"/>
  <c r="AE81" i="15"/>
  <c r="AX66" i="15"/>
  <c r="AU25" i="15"/>
  <c r="AG96" i="15"/>
  <c r="AC104" i="15"/>
  <c r="AD89" i="15"/>
  <c r="AV57" i="15"/>
  <c r="AB110" i="15"/>
  <c r="AU93" i="15"/>
  <c r="AG59" i="15"/>
  <c r="AW93" i="15"/>
  <c r="AY49" i="15"/>
  <c r="AY101" i="15"/>
  <c r="AX13" i="15"/>
  <c r="AF70" i="15"/>
  <c r="AY81" i="15"/>
  <c r="AX31" i="15"/>
  <c r="AP24" i="15"/>
  <c r="AE67" i="15"/>
  <c r="AG93" i="15"/>
  <c r="AE26" i="15"/>
  <c r="AV23" i="15"/>
  <c r="AP104" i="15"/>
  <c r="AS57" i="15"/>
  <c r="AP41" i="15"/>
  <c r="AV64" i="15"/>
  <c r="AE75" i="15"/>
  <c r="AE94" i="15"/>
  <c r="AX30" i="15"/>
  <c r="AF75" i="15"/>
  <c r="AX74" i="15"/>
  <c r="AU63" i="15"/>
  <c r="AF23" i="15"/>
  <c r="AX12" i="15"/>
  <c r="AP109" i="15"/>
  <c r="AB32" i="15"/>
  <c r="AC86" i="15"/>
  <c r="AC108" i="15"/>
  <c r="AE66" i="15"/>
  <c r="AB61" i="15"/>
  <c r="AE83" i="15"/>
  <c r="AX69" i="15"/>
  <c r="AB106" i="15"/>
  <c r="AC65" i="15"/>
  <c r="AF62" i="15"/>
  <c r="AW53" i="15"/>
  <c r="AW17" i="15"/>
  <c r="AE14" i="15"/>
  <c r="AY38" i="15"/>
  <c r="AY60" i="15"/>
  <c r="AF27" i="15"/>
  <c r="AU46" i="15"/>
  <c r="AY110" i="15"/>
  <c r="AG74" i="15"/>
  <c r="AW61" i="15"/>
  <c r="AY102" i="15"/>
  <c r="AY75" i="15"/>
  <c r="AS87" i="15"/>
  <c r="AX107" i="15"/>
  <c r="AC81" i="15"/>
  <c r="AC63" i="15"/>
  <c r="AE53" i="15"/>
  <c r="AC100" i="15"/>
  <c r="AB97" i="15"/>
  <c r="AS33" i="15"/>
  <c r="AS77" i="15"/>
  <c r="AF81" i="15"/>
  <c r="AP26" i="15"/>
  <c r="AU108" i="15"/>
  <c r="AP70" i="15"/>
  <c r="AB94" i="15"/>
  <c r="AB104" i="15"/>
  <c r="AE31" i="15"/>
  <c r="AC27" i="15"/>
  <c r="AD48" i="15"/>
  <c r="AB78" i="15"/>
  <c r="AG47" i="15"/>
  <c r="AB26" i="15"/>
  <c r="AY51" i="15"/>
  <c r="AW41" i="15"/>
  <c r="AB34" i="15"/>
  <c r="AD98" i="15"/>
  <c r="AD99" i="15"/>
  <c r="AX14" i="15"/>
  <c r="AP54" i="15"/>
  <c r="AS62" i="15"/>
  <c r="AU61" i="15"/>
  <c r="AE86" i="15"/>
  <c r="AP68" i="15"/>
  <c r="AB33" i="15"/>
  <c r="AB54" i="15"/>
  <c r="AW32" i="15"/>
  <c r="AF20" i="15"/>
  <c r="AU41" i="15"/>
  <c r="AP14" i="15"/>
  <c r="AP36" i="15"/>
  <c r="AP31" i="15"/>
  <c r="AB70" i="15"/>
  <c r="H58" i="17"/>
  <c r="AW85" i="15"/>
  <c r="AC92" i="15"/>
  <c r="AF38" i="15"/>
  <c r="AP69" i="15"/>
  <c r="AF86" i="15"/>
  <c r="AB81" i="15"/>
  <c r="AW19" i="15"/>
  <c r="AS44" i="15"/>
  <c r="AB35" i="15"/>
  <c r="AG98" i="15"/>
  <c r="AC87" i="15"/>
  <c r="AE36" i="15"/>
  <c r="AB40" i="15"/>
  <c r="AP35" i="15"/>
  <c r="AU72" i="15"/>
  <c r="AG94" i="15"/>
  <c r="AP95" i="15"/>
  <c r="J58" i="17"/>
  <c r="AG42" i="15"/>
  <c r="AD88" i="15"/>
  <c r="AG48" i="15"/>
  <c r="AV91" i="15"/>
  <c r="AP44" i="15"/>
  <c r="AY24" i="15"/>
  <c r="AF104" i="15"/>
  <c r="AC88" i="15"/>
  <c r="AG97" i="15"/>
  <c r="AF63" i="15"/>
  <c r="AB38" i="15"/>
  <c r="AU57" i="15"/>
  <c r="AP88" i="15"/>
  <c r="AW87" i="15"/>
  <c r="AV56" i="15"/>
  <c r="AW45" i="15"/>
  <c r="AB91" i="15"/>
  <c r="AU12" i="15"/>
  <c r="AE91" i="15"/>
  <c r="AS21" i="15"/>
  <c r="AB52" i="15"/>
  <c r="AU98" i="15"/>
  <c r="AC18" i="15"/>
  <c r="AF51" i="15"/>
  <c r="AE43" i="15"/>
  <c r="AU45" i="15"/>
  <c r="AW99" i="15"/>
  <c r="AW43" i="15"/>
  <c r="AG95" i="15"/>
  <c r="AP75" i="15"/>
  <c r="AC103" i="15"/>
  <c r="AB53" i="15"/>
  <c r="AF54" i="15"/>
  <c r="AE82" i="15"/>
  <c r="AC36" i="15"/>
  <c r="AD31" i="15"/>
  <c r="AE12" i="15"/>
  <c r="AU104" i="15"/>
  <c r="AS90" i="15"/>
  <c r="AY74" i="15"/>
  <c r="AS20" i="15"/>
  <c r="AS99" i="15"/>
  <c r="AE105" i="15"/>
  <c r="AD84" i="15"/>
  <c r="AG19" i="15"/>
  <c r="AU69" i="15"/>
  <c r="AD39" i="15"/>
  <c r="AG70" i="15"/>
  <c r="AG84" i="15"/>
  <c r="AF60" i="15"/>
  <c r="AC49" i="15"/>
  <c r="AY67" i="15"/>
  <c r="AX43" i="15"/>
  <c r="AD67" i="15"/>
  <c r="AW74" i="15"/>
  <c r="AG52" i="15"/>
  <c r="AS46" i="15"/>
  <c r="AF40" i="15"/>
  <c r="AU59" i="15"/>
  <c r="AU14" i="15"/>
  <c r="AB57" i="15"/>
  <c r="AV77" i="15"/>
  <c r="AW59" i="15"/>
  <c r="AS38" i="15"/>
  <c r="AV98" i="15"/>
  <c r="AD70" i="15"/>
  <c r="AD46" i="15"/>
  <c r="AV63" i="15"/>
  <c r="AD20" i="15"/>
  <c r="AS109" i="15"/>
  <c r="AF93" i="15"/>
  <c r="AY47" i="15"/>
  <c r="AE28" i="15"/>
  <c r="AF21" i="15"/>
  <c r="AW11" i="15"/>
  <c r="AC80" i="15"/>
  <c r="AV27" i="15"/>
  <c r="AX97" i="15"/>
  <c r="AY86" i="15"/>
  <c r="AX70" i="15"/>
  <c r="AY53" i="15"/>
  <c r="AY72" i="15"/>
  <c r="AC84" i="15"/>
  <c r="AW54" i="15"/>
  <c r="AC76" i="15"/>
  <c r="AW38" i="15"/>
  <c r="AP79" i="15"/>
  <c r="AD61" i="15"/>
  <c r="AV36" i="15"/>
  <c r="AD18" i="15"/>
  <c r="AB84" i="15"/>
  <c r="AX76" i="15"/>
  <c r="AF89" i="15"/>
  <c r="AB14" i="15"/>
  <c r="AP71" i="15"/>
  <c r="AP57" i="15"/>
  <c r="AB43" i="15"/>
  <c r="AG11" i="15"/>
  <c r="AW40" i="15"/>
  <c r="AC51" i="15"/>
  <c r="AW31" i="15"/>
  <c r="AD44" i="15"/>
  <c r="AW65" i="15"/>
  <c r="AS55" i="15"/>
  <c r="AC16" i="15"/>
  <c r="AD12" i="15"/>
  <c r="AV94" i="15"/>
  <c r="AG87" i="15"/>
  <c r="AF49" i="15"/>
  <c r="AC33" i="15"/>
  <c r="AP97" i="15"/>
  <c r="AX64" i="15"/>
  <c r="AB17" i="15"/>
  <c r="AG15" i="15"/>
  <c r="AF107" i="15"/>
  <c r="AX94" i="15"/>
  <c r="AP58" i="15"/>
  <c r="AF76" i="15"/>
  <c r="AX100" i="15"/>
  <c r="AB29" i="15"/>
  <c r="AB89" i="15"/>
  <c r="AB60" i="15"/>
  <c r="AG71" i="15"/>
  <c r="AX21" i="15"/>
  <c r="AU47" i="15"/>
  <c r="AV87" i="15"/>
  <c r="AY15" i="15"/>
  <c r="AS60" i="15"/>
  <c r="AE21" i="15"/>
  <c r="AS59" i="15"/>
  <c r="AC59" i="15"/>
  <c r="AD26" i="15"/>
  <c r="AB22" i="15"/>
  <c r="AB59" i="15"/>
  <c r="AP43" i="15"/>
  <c r="AB31" i="15"/>
  <c r="AS73" i="15"/>
  <c r="AB18" i="15"/>
  <c r="AC99" i="15"/>
  <c r="AG26" i="15"/>
  <c r="AF109" i="15"/>
  <c r="AX45" i="15"/>
  <c r="AX84" i="15"/>
  <c r="AW35" i="15"/>
  <c r="AX103" i="15"/>
  <c r="AU43" i="15"/>
  <c r="AV40" i="15"/>
  <c r="AP55" i="15"/>
  <c r="AG102" i="15"/>
  <c r="AY20" i="15"/>
  <c r="AP78" i="15"/>
  <c r="AB46" i="15"/>
  <c r="AF37" i="15"/>
  <c r="AU64" i="15"/>
  <c r="AS103" i="15"/>
  <c r="AB50" i="15"/>
  <c r="AE68" i="15"/>
  <c r="AW51" i="15"/>
  <c r="AX56" i="15"/>
  <c r="AD54" i="15"/>
  <c r="AY90" i="15"/>
  <c r="AV86" i="15"/>
  <c r="AF14" i="15"/>
  <c r="AX35" i="15"/>
  <c r="AU101" i="15"/>
  <c r="AP101" i="15"/>
  <c r="AF88" i="15"/>
  <c r="AC107" i="15"/>
  <c r="AU24" i="15"/>
  <c r="AX75" i="15"/>
  <c r="AY45" i="15"/>
  <c r="AW103" i="15"/>
  <c r="AD74" i="15"/>
  <c r="AU35" i="15"/>
  <c r="AC20" i="15"/>
  <c r="AY25" i="15"/>
  <c r="AW48" i="15"/>
  <c r="AS98" i="15"/>
  <c r="AW44" i="15"/>
  <c r="AX37" i="15"/>
  <c r="AP106" i="15"/>
  <c r="AF108" i="15"/>
  <c r="AG65" i="15"/>
  <c r="AE25" i="15"/>
  <c r="AP67" i="15"/>
  <c r="AY28" i="15"/>
  <c r="AG40" i="15"/>
  <c r="AS49" i="15"/>
  <c r="AC62" i="15"/>
  <c r="AG61" i="15"/>
  <c r="AW29" i="15"/>
  <c r="AY23" i="15"/>
  <c r="AB12" i="15"/>
  <c r="AY21" i="15"/>
  <c r="AS83" i="15"/>
  <c r="AU81" i="15"/>
  <c r="AB30" i="15"/>
  <c r="AU16" i="15"/>
  <c r="AF101" i="15"/>
  <c r="AV96" i="15"/>
  <c r="AE96" i="15"/>
  <c r="AG69" i="15"/>
  <c r="AC14" i="15"/>
  <c r="AD24" i="15"/>
  <c r="AP83" i="15"/>
  <c r="AP22" i="15"/>
  <c r="AC24" i="15"/>
  <c r="AS108" i="15"/>
  <c r="AU22" i="15"/>
  <c r="AX34" i="15"/>
  <c r="AD65" i="15"/>
  <c r="AC19" i="15"/>
  <c r="AY97" i="15"/>
  <c r="AC102" i="15"/>
  <c r="AD60" i="15"/>
  <c r="AG31" i="15"/>
  <c r="AG105" i="15"/>
  <c r="AS37" i="15"/>
  <c r="AD90" i="15"/>
  <c r="AG51" i="15"/>
  <c r="AS70" i="15"/>
  <c r="AP18" i="15"/>
  <c r="AV31" i="15"/>
  <c r="AW55" i="15"/>
  <c r="AC42" i="15"/>
  <c r="AU70" i="15"/>
  <c r="AD58" i="15"/>
  <c r="AV95" i="15"/>
  <c r="AY55" i="15"/>
  <c r="AU50" i="15"/>
  <c r="AB90" i="15"/>
  <c r="AS48" i="15"/>
  <c r="AY59" i="15"/>
  <c r="AS101" i="15"/>
  <c r="AC29" i="15"/>
  <c r="AW86" i="15"/>
  <c r="AF33" i="15"/>
  <c r="AS58" i="15"/>
  <c r="AC50" i="15"/>
  <c r="AU60" i="15"/>
  <c r="AG32" i="15"/>
  <c r="AW42" i="15"/>
  <c r="AU52" i="15"/>
  <c r="AS51" i="15"/>
  <c r="AF105" i="15"/>
  <c r="AU17" i="15"/>
  <c r="AF44" i="15"/>
  <c r="AV88" i="15"/>
  <c r="AV89" i="15"/>
  <c r="AE46" i="15"/>
  <c r="AP94" i="15"/>
  <c r="AD51" i="15"/>
  <c r="AV42" i="15"/>
  <c r="AV79" i="15"/>
  <c r="AE19" i="15"/>
  <c r="AB77" i="15"/>
  <c r="AW25" i="15"/>
  <c r="AW94" i="15"/>
  <c r="AY64" i="15"/>
  <c r="AV45" i="15"/>
  <c r="AF85" i="15"/>
  <c r="AY13" i="15"/>
  <c r="AD79" i="15"/>
  <c r="AY62" i="15"/>
  <c r="AY54" i="15"/>
  <c r="AU51" i="15"/>
  <c r="AU68" i="15"/>
  <c r="AV13" i="15"/>
  <c r="AB36" i="15"/>
  <c r="AS104" i="15"/>
  <c r="AF30" i="15"/>
  <c r="AU105" i="15"/>
  <c r="AC66" i="15"/>
  <c r="AY19" i="15"/>
  <c r="AP62" i="15"/>
  <c r="AW73" i="15"/>
  <c r="AE102" i="15"/>
  <c r="AY46" i="15"/>
  <c r="AU29" i="15"/>
  <c r="AW66" i="15"/>
  <c r="AC32" i="15"/>
  <c r="AC93" i="15"/>
  <c r="AD92" i="15"/>
  <c r="AY31" i="15"/>
  <c r="AW57" i="15"/>
  <c r="AG62" i="15"/>
  <c r="AY34" i="15"/>
  <c r="AG92" i="15"/>
  <c r="AX58" i="15"/>
  <c r="AF26" i="15"/>
  <c r="AD16" i="15"/>
  <c r="AP25" i="15"/>
  <c r="AE85" i="15"/>
  <c r="AX41" i="15"/>
  <c r="AP103" i="15"/>
  <c r="AX86" i="15"/>
  <c r="AU92" i="15"/>
  <c r="AW70" i="15"/>
  <c r="AG25" i="15"/>
  <c r="AE74" i="15"/>
  <c r="AE11" i="15"/>
  <c r="AE64" i="15"/>
  <c r="AB27" i="15"/>
  <c r="AC31" i="15"/>
  <c r="AE109" i="15"/>
  <c r="AC105" i="15"/>
  <c r="AX59" i="15"/>
  <c r="AX91" i="15"/>
  <c r="AB41" i="15"/>
  <c r="AU13" i="15"/>
  <c r="AF64" i="15"/>
  <c r="AD11" i="15"/>
  <c r="AC35" i="15"/>
  <c r="AC22" i="15"/>
  <c r="AP13" i="15"/>
  <c r="AG82" i="15"/>
  <c r="AF16" i="15"/>
  <c r="AV29" i="15"/>
  <c r="AS86" i="15"/>
  <c r="AP81" i="15"/>
  <c r="AU38" i="15"/>
  <c r="AS19" i="15"/>
  <c r="AE16" i="15"/>
  <c r="AE48" i="15"/>
  <c r="AU28" i="15"/>
  <c r="AF102" i="15"/>
  <c r="AX61" i="15"/>
  <c r="AD76" i="15"/>
  <c r="AG12" i="15"/>
  <c r="AU54" i="15"/>
  <c r="AC47" i="15"/>
  <c r="AS63" i="15"/>
  <c r="AU89" i="15"/>
  <c r="AS13" i="15"/>
  <c r="AB55" i="15"/>
  <c r="AW12" i="15"/>
  <c r="AW96" i="15"/>
  <c r="AX52" i="15"/>
  <c r="AS52" i="15"/>
  <c r="AC85" i="15"/>
  <c r="AB86" i="15"/>
  <c r="AS25" i="15"/>
  <c r="AX89" i="15"/>
  <c r="AY89" i="15"/>
  <c r="AV19" i="15"/>
  <c r="AS35" i="15"/>
  <c r="AF66" i="15"/>
  <c r="AY42" i="15"/>
  <c r="AU21" i="15"/>
  <c r="AS102" i="15"/>
  <c r="AF57" i="15"/>
  <c r="AS72" i="15"/>
  <c r="AX65" i="15"/>
  <c r="AG27" i="15"/>
  <c r="AE37" i="15"/>
  <c r="AG34" i="15"/>
  <c r="AF29" i="15"/>
  <c r="AB48" i="15"/>
  <c r="AP60" i="15"/>
  <c r="AE44" i="15"/>
  <c r="AU88" i="15"/>
  <c r="AS85" i="15"/>
  <c r="AF47" i="15"/>
  <c r="AV24" i="15"/>
  <c r="AS15" i="15"/>
  <c r="AG29" i="15"/>
  <c r="AU36" i="15"/>
  <c r="AY26" i="15"/>
  <c r="AW97" i="15"/>
  <c r="AU49" i="15"/>
  <c r="AC26" i="15"/>
  <c r="AF73" i="15"/>
  <c r="AV90" i="15"/>
  <c r="AU20" i="15"/>
  <c r="AE20" i="15"/>
  <c r="AY94" i="15"/>
  <c r="AV99" i="15"/>
  <c r="AE77" i="15"/>
  <c r="AG49" i="15"/>
  <c r="AB98" i="15"/>
  <c r="AS93" i="15"/>
  <c r="AP39" i="15"/>
  <c r="AW14" i="15"/>
  <c r="AX54" i="15"/>
  <c r="AX36" i="15"/>
  <c r="AD110" i="15"/>
  <c r="AD73" i="15"/>
  <c r="AY57" i="15"/>
  <c r="AD55" i="15"/>
  <c r="AY37" i="15"/>
  <c r="AG75" i="15"/>
  <c r="AX27" i="15"/>
  <c r="AU62" i="15"/>
  <c r="AY76" i="15"/>
  <c r="AP46" i="15"/>
  <c r="AB100" i="15"/>
  <c r="AS88" i="15"/>
  <c r="AP61" i="15"/>
  <c r="AS100" i="15"/>
  <c r="AG72" i="15"/>
  <c r="AF94" i="15"/>
  <c r="AP96" i="15"/>
  <c r="AC28" i="15"/>
  <c r="AE103" i="15"/>
  <c r="AX46" i="15"/>
  <c r="AY106" i="15"/>
  <c r="AG33" i="15"/>
  <c r="AX77" i="15"/>
  <c r="AW60" i="15"/>
  <c r="AY68" i="15"/>
  <c r="AP51" i="15"/>
  <c r="AV14" i="15"/>
  <c r="AU33" i="15"/>
  <c r="AC98" i="15"/>
  <c r="AG39" i="15"/>
  <c r="AY95" i="15"/>
  <c r="AY11" i="15"/>
  <c r="AG106" i="15"/>
  <c r="AU87" i="15"/>
  <c r="AV66" i="15"/>
  <c r="AB11" i="15"/>
  <c r="AF68" i="15"/>
  <c r="AY14" i="15"/>
  <c r="AP100" i="15"/>
  <c r="AX15" i="15"/>
  <c r="AW21" i="15"/>
  <c r="AY41" i="15"/>
  <c r="AP98" i="15"/>
  <c r="AE54" i="15"/>
  <c r="AS53" i="15"/>
  <c r="AC69" i="15"/>
  <c r="AW49" i="15"/>
  <c r="AB20" i="15"/>
  <c r="AY105" i="15"/>
  <c r="AW18" i="15"/>
  <c r="AP105" i="15"/>
  <c r="AW102" i="15"/>
  <c r="AS12" i="15"/>
  <c r="AF97" i="15"/>
  <c r="AC58" i="15"/>
  <c r="AW63" i="15"/>
  <c r="AC34" i="15"/>
  <c r="AX53" i="15"/>
  <c r="AS78" i="15"/>
  <c r="AX105" i="15"/>
  <c r="AV21" i="15"/>
  <c r="AV18" i="15"/>
  <c r="AS65" i="15"/>
  <c r="AV22" i="15"/>
  <c r="AS11" i="15"/>
  <c r="AS94" i="15"/>
  <c r="AG41" i="15"/>
  <c r="AD15" i="15"/>
  <c r="AS92" i="15"/>
  <c r="AV100" i="15"/>
  <c r="AC53" i="15"/>
  <c r="AD66" i="15"/>
  <c r="AC73" i="15"/>
  <c r="AX109" i="15"/>
  <c r="AF106" i="15"/>
  <c r="AV41" i="15"/>
  <c r="AC12" i="15"/>
  <c r="AX81" i="15"/>
  <c r="AX110" i="15"/>
  <c r="AP27" i="15"/>
  <c r="AS89" i="15"/>
  <c r="AY43" i="15"/>
  <c r="AS14" i="15"/>
  <c r="AD22" i="15"/>
  <c r="AF48" i="15"/>
  <c r="AW68" i="15"/>
  <c r="AW39" i="15"/>
  <c r="AY78" i="15"/>
  <c r="AD13" i="15"/>
  <c r="AG66" i="15"/>
  <c r="AX22" i="15"/>
  <c r="AG43" i="15"/>
  <c r="AG64" i="15"/>
  <c r="AX102" i="15"/>
  <c r="AV67" i="15"/>
  <c r="AD106" i="15"/>
  <c r="AB68" i="15"/>
  <c r="AC101" i="15"/>
  <c r="AB21" i="15"/>
  <c r="AW109" i="15"/>
  <c r="AY77" i="15"/>
  <c r="AF90" i="15"/>
  <c r="AG24" i="15"/>
  <c r="AE108" i="15"/>
  <c r="AX62" i="15"/>
  <c r="AU39" i="15"/>
  <c r="AS42" i="15"/>
  <c r="AX57" i="15"/>
  <c r="AS80" i="15"/>
  <c r="AY103" i="15"/>
  <c r="AV74" i="15"/>
  <c r="AE52" i="15"/>
  <c r="AD63" i="15"/>
  <c r="AB108" i="15"/>
  <c r="AD42" i="15"/>
  <c r="AD23" i="15"/>
  <c r="AU79" i="15"/>
  <c r="AV44" i="15"/>
  <c r="AY61" i="15"/>
  <c r="AX108" i="15"/>
  <c r="AY22" i="15"/>
  <c r="AW104" i="15"/>
  <c r="AG35" i="15"/>
  <c r="AY92" i="15"/>
  <c r="AC83" i="15"/>
  <c r="AC25" i="15"/>
  <c r="AD87" i="15"/>
  <c r="AU23" i="15"/>
  <c r="AS32" i="15"/>
  <c r="AB96" i="15"/>
  <c r="AD75" i="15"/>
  <c r="AX18" i="15"/>
  <c r="AV54" i="15"/>
  <c r="AS76" i="15"/>
  <c r="AF36" i="15"/>
  <c r="AW23" i="15"/>
  <c r="AV69" i="15"/>
  <c r="AX72" i="15"/>
  <c r="AG16" i="15"/>
  <c r="AW22" i="15"/>
  <c r="AP90" i="15"/>
  <c r="AV20" i="15"/>
  <c r="AS45" i="15"/>
  <c r="AG23" i="15"/>
  <c r="AB39" i="15"/>
  <c r="AS75" i="15"/>
  <c r="AG28" i="15"/>
  <c r="AB24" i="15"/>
  <c r="AS68" i="15"/>
  <c r="AY39" i="15"/>
  <c r="AY44" i="15"/>
  <c r="AB64" i="15"/>
  <c r="AB44" i="15"/>
  <c r="AV49" i="15"/>
  <c r="AU110" i="15"/>
  <c r="AS23" i="15"/>
  <c r="AY27" i="15"/>
  <c r="AF50" i="15"/>
  <c r="AE99" i="15"/>
  <c r="AY83" i="15"/>
  <c r="AX60" i="15"/>
  <c r="AX106" i="15"/>
  <c r="AE42" i="15"/>
  <c r="AB87" i="15"/>
  <c r="AC45" i="15"/>
  <c r="AV108" i="15"/>
  <c r="AV43" i="15"/>
  <c r="AV25" i="15"/>
  <c r="AG45" i="15"/>
  <c r="AU53" i="15"/>
  <c r="AG91" i="15"/>
  <c r="AF12" i="15"/>
  <c r="AU78" i="15"/>
  <c r="AV107" i="15"/>
  <c r="AX39" i="15"/>
  <c r="AP32" i="15"/>
  <c r="AW50" i="15"/>
  <c r="AW28" i="15"/>
  <c r="AE27" i="15"/>
  <c r="AW62" i="15"/>
  <c r="AY99" i="15"/>
  <c r="AF69" i="15"/>
  <c r="AX24" i="15"/>
  <c r="AG55" i="15"/>
  <c r="AB92" i="15"/>
  <c r="AC71" i="15"/>
  <c r="AP99" i="15"/>
  <c r="AF46" i="15"/>
  <c r="AC21" i="15"/>
  <c r="AG88" i="15"/>
  <c r="AF52" i="15"/>
  <c r="AV81" i="15"/>
  <c r="AP93" i="15"/>
  <c r="AB82" i="15"/>
  <c r="AC55" i="15"/>
  <c r="AX73" i="15"/>
  <c r="AD77" i="15"/>
  <c r="AD82" i="15"/>
  <c r="AX33" i="15"/>
  <c r="AB23" i="15"/>
  <c r="AV55" i="15"/>
  <c r="AS29" i="15"/>
  <c r="AD30" i="15"/>
  <c r="AD72" i="15"/>
  <c r="AB16" i="15"/>
  <c r="AY65" i="15"/>
  <c r="AW64" i="15"/>
  <c r="AE61" i="15"/>
  <c r="AC61" i="15"/>
  <c r="AX55" i="15"/>
  <c r="AF87" i="15"/>
  <c r="AV92" i="15"/>
  <c r="AW16" i="15"/>
  <c r="AX90" i="15"/>
  <c r="AY96" i="15"/>
  <c r="AB107" i="15"/>
  <c r="AE55" i="15"/>
  <c r="AP89" i="15"/>
  <c r="AV46" i="15"/>
  <c r="AG107" i="15"/>
  <c r="AS31" i="15"/>
  <c r="AP85" i="15"/>
  <c r="AB25" i="15"/>
  <c r="AU102" i="15"/>
  <c r="AF84" i="15"/>
  <c r="AX19" i="15"/>
  <c r="AS39" i="15"/>
  <c r="AS74" i="15"/>
  <c r="AF103" i="15"/>
  <c r="AS79" i="15"/>
  <c r="AV30" i="15"/>
  <c r="AV101" i="15"/>
  <c r="AP80" i="15"/>
  <c r="AS22" i="15"/>
  <c r="AV38" i="15"/>
  <c r="AP110" i="15"/>
  <c r="AV61" i="15"/>
  <c r="AX83" i="15"/>
  <c r="AP87" i="15"/>
  <c r="Y83" i="15" l="1"/>
  <c r="Z61" i="15"/>
  <c r="AJ61" i="15" s="1"/>
  <c r="W61" i="15"/>
  <c r="AH61" i="15" s="1"/>
  <c r="W38" i="15"/>
  <c r="AH38" i="15" s="1"/>
  <c r="Z38" i="15"/>
  <c r="AJ38" i="15" s="1"/>
  <c r="Z101" i="15"/>
  <c r="W101" i="15"/>
  <c r="Z30" i="15"/>
  <c r="AJ30" i="15" s="1"/>
  <c r="W30" i="15"/>
  <c r="AH30" i="15" s="1"/>
  <c r="AN103" i="15"/>
  <c r="Y19" i="15"/>
  <c r="AN84" i="15"/>
  <c r="V102" i="15"/>
  <c r="Z46" i="15"/>
  <c r="AJ46" i="15" s="1"/>
  <c r="W46" i="15"/>
  <c r="AH46" i="15" s="1"/>
  <c r="Y90" i="15"/>
  <c r="X16" i="15"/>
  <c r="AI16" i="15" s="1"/>
  <c r="AA16" i="15"/>
  <c r="AK16" i="15" s="1"/>
  <c r="W92" i="15"/>
  <c r="AH92" i="15" s="1"/>
  <c r="Z92" i="15"/>
  <c r="AJ92" i="15" s="1"/>
  <c r="AN87" i="15"/>
  <c r="Y55" i="15"/>
  <c r="AL61" i="15"/>
  <c r="X64" i="15"/>
  <c r="AI64" i="15" s="1"/>
  <c r="AA64" i="15"/>
  <c r="AK64" i="15" s="1"/>
  <c r="AM72" i="15"/>
  <c r="AO72" i="15"/>
  <c r="AO30" i="15"/>
  <c r="AM30" i="15"/>
  <c r="Z55" i="15"/>
  <c r="AJ55" i="15" s="1"/>
  <c r="W55" i="15"/>
  <c r="AH55" i="15" s="1"/>
  <c r="Y33" i="15"/>
  <c r="AM82" i="15"/>
  <c r="AO82" i="15"/>
  <c r="AM77" i="15"/>
  <c r="AO77" i="15"/>
  <c r="Y73" i="15"/>
  <c r="AL55" i="15"/>
  <c r="Z81" i="15"/>
  <c r="AJ81" i="15" s="1"/>
  <c r="W81" i="15"/>
  <c r="AH81" i="15" s="1"/>
  <c r="AN52" i="15"/>
  <c r="AL21" i="15"/>
  <c r="AN46" i="15"/>
  <c r="AL71" i="15"/>
  <c r="Y24" i="15"/>
  <c r="AN69" i="15"/>
  <c r="X62" i="15"/>
  <c r="AI62" i="15" s="1"/>
  <c r="AA62" i="15"/>
  <c r="AK62" i="15" s="1"/>
  <c r="X28" i="15"/>
  <c r="AI28" i="15" s="1"/>
  <c r="AA28" i="15"/>
  <c r="AK28" i="15" s="1"/>
  <c r="AA50" i="15"/>
  <c r="AK50" i="15" s="1"/>
  <c r="X50" i="15"/>
  <c r="AI50" i="15" s="1"/>
  <c r="Y39" i="15"/>
  <c r="Z107" i="15"/>
  <c r="AJ107" i="15" s="1"/>
  <c r="W107" i="15"/>
  <c r="AH107" i="15" s="1"/>
  <c r="V78" i="15"/>
  <c r="AN12" i="15"/>
  <c r="V53" i="15"/>
  <c r="Z25" i="15"/>
  <c r="AJ25" i="15" s="1"/>
  <c r="W25" i="15"/>
  <c r="AH25" i="15" s="1"/>
  <c r="Z43" i="15"/>
  <c r="AJ43" i="15" s="1"/>
  <c r="W43" i="15"/>
  <c r="AH43" i="15" s="1"/>
  <c r="Z108" i="15"/>
  <c r="AJ108" i="15" s="1"/>
  <c r="W108" i="15"/>
  <c r="AH108" i="15" s="1"/>
  <c r="AL45" i="15"/>
  <c r="Y106" i="15"/>
  <c r="Y60" i="15"/>
  <c r="AN50" i="15"/>
  <c r="V110" i="15"/>
  <c r="Z49" i="15"/>
  <c r="AJ49" i="15" s="1"/>
  <c r="W49" i="15"/>
  <c r="AH49" i="15" s="1"/>
  <c r="W20" i="15"/>
  <c r="AH20" i="15" s="1"/>
  <c r="Z20" i="15"/>
  <c r="AJ20" i="15" s="1"/>
  <c r="X22" i="15"/>
  <c r="AI22" i="15" s="1"/>
  <c r="AA22" i="15"/>
  <c r="AK22" i="15" s="1"/>
  <c r="Y72" i="15"/>
  <c r="W69" i="15"/>
  <c r="AH69" i="15" s="1"/>
  <c r="Z69" i="15"/>
  <c r="AJ69" i="15" s="1"/>
  <c r="X23" i="15"/>
  <c r="AI23" i="15" s="1"/>
  <c r="AA23" i="15"/>
  <c r="AK23" i="15" s="1"/>
  <c r="AN36" i="15"/>
  <c r="W54" i="15"/>
  <c r="AH54" i="15" s="1"/>
  <c r="Z54" i="15"/>
  <c r="AJ54" i="15" s="1"/>
  <c r="Y18" i="15"/>
  <c r="AO75" i="15"/>
  <c r="AM75" i="15"/>
  <c r="V23" i="15"/>
  <c r="AM87" i="15"/>
  <c r="AO87" i="15"/>
  <c r="AL25" i="15"/>
  <c r="AL83" i="15"/>
  <c r="AA104" i="15"/>
  <c r="AK104" i="15" s="1"/>
  <c r="X104" i="15"/>
  <c r="AI104" i="15" s="1"/>
  <c r="Y108" i="15"/>
  <c r="W44" i="15"/>
  <c r="AH44" i="15" s="1"/>
  <c r="Z44" i="15"/>
  <c r="AJ44" i="15" s="1"/>
  <c r="V79" i="15"/>
  <c r="AO23" i="15"/>
  <c r="AM23" i="15"/>
  <c r="AO42" i="15"/>
  <c r="AM42" i="15"/>
  <c r="AO63" i="15"/>
  <c r="AM63" i="15"/>
  <c r="Z74" i="15"/>
  <c r="AJ74" i="15" s="1"/>
  <c r="W74" i="15"/>
  <c r="AH74" i="15" s="1"/>
  <c r="Y57" i="15"/>
  <c r="V39" i="15"/>
  <c r="Y62" i="15"/>
  <c r="AN90" i="15"/>
  <c r="AA109" i="15"/>
  <c r="AK109" i="15" s="1"/>
  <c r="X109" i="15"/>
  <c r="AI109" i="15" s="1"/>
  <c r="AL101" i="15"/>
  <c r="AO106" i="15"/>
  <c r="AM106" i="15"/>
  <c r="Z67" i="15"/>
  <c r="AJ67" i="15" s="1"/>
  <c r="W67" i="15"/>
  <c r="AH67" i="15" s="1"/>
  <c r="Y102" i="15"/>
  <c r="Y22" i="15"/>
  <c r="AM13" i="15"/>
  <c r="AO13" i="15"/>
  <c r="X39" i="15"/>
  <c r="AI39" i="15" s="1"/>
  <c r="AA39" i="15"/>
  <c r="AK39" i="15" s="1"/>
  <c r="AA68" i="15"/>
  <c r="AK68" i="15" s="1"/>
  <c r="X68" i="15"/>
  <c r="AI68" i="15" s="1"/>
  <c r="AN48" i="15"/>
  <c r="AM22" i="15"/>
  <c r="AO22" i="15"/>
  <c r="Y110" i="15"/>
  <c r="Y81" i="15"/>
  <c r="AL12" i="15"/>
  <c r="Z41" i="15"/>
  <c r="AJ41" i="15" s="1"/>
  <c r="W41" i="15"/>
  <c r="AH41" i="15" s="1"/>
  <c r="AN106" i="15"/>
  <c r="Y109" i="15"/>
  <c r="AL73" i="15"/>
  <c r="AO66" i="15"/>
  <c r="AM66" i="15"/>
  <c r="AL53" i="15"/>
  <c r="Z100" i="15"/>
  <c r="AJ100" i="15" s="1"/>
  <c r="W100" i="15"/>
  <c r="AH100" i="15" s="1"/>
  <c r="AO15" i="15"/>
  <c r="AM15" i="15"/>
  <c r="Z22" i="15"/>
  <c r="AJ22" i="15" s="1"/>
  <c r="W22" i="15"/>
  <c r="AH22" i="15" s="1"/>
  <c r="W18" i="15"/>
  <c r="AH18" i="15" s="1"/>
  <c r="Z18" i="15"/>
  <c r="AJ18" i="15" s="1"/>
  <c r="W21" i="15"/>
  <c r="AH21" i="15" s="1"/>
  <c r="Z21" i="15"/>
  <c r="AJ21" i="15" s="1"/>
  <c r="Y105" i="15"/>
  <c r="Y53" i="15"/>
  <c r="AL34" i="15"/>
  <c r="AA63" i="15"/>
  <c r="AK63" i="15" s="1"/>
  <c r="X63" i="15"/>
  <c r="AI63" i="15" s="1"/>
  <c r="AL58" i="15"/>
  <c r="AN97" i="15"/>
  <c r="X102" i="15"/>
  <c r="AA102" i="15"/>
  <c r="X18" i="15"/>
  <c r="AI18" i="15" s="1"/>
  <c r="AA18" i="15"/>
  <c r="AK18" i="15" s="1"/>
  <c r="X49" i="15"/>
  <c r="AI49" i="15" s="1"/>
  <c r="AA49" i="15"/>
  <c r="AK49" i="15" s="1"/>
  <c r="AL69" i="15"/>
  <c r="AA21" i="15"/>
  <c r="AK21" i="15" s="1"/>
  <c r="X21" i="15"/>
  <c r="AI21" i="15" s="1"/>
  <c r="Y15" i="15"/>
  <c r="AN68" i="15"/>
  <c r="Z66" i="15"/>
  <c r="AJ66" i="15" s="1"/>
  <c r="W66" i="15"/>
  <c r="AH66" i="15" s="1"/>
  <c r="V87" i="15"/>
  <c r="AL98" i="15"/>
  <c r="V33" i="15"/>
  <c r="W14" i="15"/>
  <c r="AH14" i="15" s="1"/>
  <c r="Z14" i="15"/>
  <c r="AJ14" i="15" s="1"/>
  <c r="AA60" i="15"/>
  <c r="AK60" i="15" s="1"/>
  <c r="X60" i="15"/>
  <c r="AI60" i="15" s="1"/>
  <c r="Y77" i="15"/>
  <c r="Y46" i="15"/>
  <c r="AL28" i="15"/>
  <c r="AN94" i="15"/>
  <c r="V62" i="15"/>
  <c r="Y27" i="15"/>
  <c r="AO55" i="15"/>
  <c r="AM55" i="15"/>
  <c r="AM73" i="15"/>
  <c r="AO73" i="15"/>
  <c r="AM110" i="15"/>
  <c r="AO110" i="15"/>
  <c r="Y36" i="15"/>
  <c r="Y54" i="15"/>
  <c r="AA14" i="15"/>
  <c r="AK14" i="15" s="1"/>
  <c r="X14" i="15"/>
  <c r="AI14" i="15" s="1"/>
  <c r="Z99" i="15"/>
  <c r="AJ99" i="15" s="1"/>
  <c r="W99" i="15"/>
  <c r="AH99" i="15" s="1"/>
  <c r="V20" i="15"/>
  <c r="Z90" i="15"/>
  <c r="AJ90" i="15" s="1"/>
  <c r="W90" i="15"/>
  <c r="AH90" i="15" s="1"/>
  <c r="AN73" i="15"/>
  <c r="AL26" i="15"/>
  <c r="V49" i="15"/>
  <c r="X97" i="15"/>
  <c r="AI97" i="15" s="1"/>
  <c r="AA97" i="15"/>
  <c r="AK97" i="15" s="1"/>
  <c r="V36" i="15"/>
  <c r="W24" i="15"/>
  <c r="AH24" i="15" s="1"/>
  <c r="Z24" i="15"/>
  <c r="AJ24" i="15" s="1"/>
  <c r="AN47" i="15"/>
  <c r="V88" i="15"/>
  <c r="AN29" i="15"/>
  <c r="Y65" i="15"/>
  <c r="AN57" i="15"/>
  <c r="V21" i="15"/>
  <c r="AN66" i="15"/>
  <c r="Z19" i="15"/>
  <c r="AJ19" i="15" s="1"/>
  <c r="W19" i="15"/>
  <c r="AH19" i="15" s="1"/>
  <c r="Y89" i="15"/>
  <c r="AL85" i="15"/>
  <c r="Y52" i="15"/>
  <c r="AA96" i="15"/>
  <c r="AK96" i="15" s="1"/>
  <c r="X96" i="15"/>
  <c r="AI96" i="15" s="1"/>
  <c r="X12" i="15"/>
  <c r="AI12" i="15" s="1"/>
  <c r="AA12" i="15"/>
  <c r="AK12" i="15" s="1"/>
  <c r="V89" i="15"/>
  <c r="AL47" i="15"/>
  <c r="V54" i="15"/>
  <c r="AO76" i="15"/>
  <c r="AM76" i="15"/>
  <c r="Y61" i="15"/>
  <c r="AN102" i="15"/>
  <c r="V28" i="15"/>
  <c r="V38" i="15"/>
  <c r="W29" i="15"/>
  <c r="AH29" i="15" s="1"/>
  <c r="Z29" i="15"/>
  <c r="AJ29" i="15" s="1"/>
  <c r="AN16" i="15"/>
  <c r="AL22" i="15"/>
  <c r="AL35" i="15"/>
  <c r="AM11" i="15"/>
  <c r="AO11" i="15"/>
  <c r="AN64" i="15"/>
  <c r="V13" i="15"/>
  <c r="Y91" i="15"/>
  <c r="Y59" i="15"/>
  <c r="AL105" i="15"/>
  <c r="AL31" i="15"/>
  <c r="AA70" i="15"/>
  <c r="AK70" i="15" s="1"/>
  <c r="X70" i="15"/>
  <c r="AI70" i="15" s="1"/>
  <c r="V92" i="15"/>
  <c r="Y86" i="15"/>
  <c r="Y41" i="15"/>
  <c r="AM16" i="15"/>
  <c r="AO16" i="15"/>
  <c r="AN26" i="15"/>
  <c r="Y58" i="15"/>
  <c r="AA57" i="15"/>
  <c r="AK57" i="15" s="1"/>
  <c r="X57" i="15"/>
  <c r="AI57" i="15" s="1"/>
  <c r="AO92" i="15"/>
  <c r="AM92" i="15"/>
  <c r="AL93" i="15"/>
  <c r="AL32" i="15"/>
  <c r="AA66" i="15"/>
  <c r="AK66" i="15" s="1"/>
  <c r="X66" i="15"/>
  <c r="AI66" i="15" s="1"/>
  <c r="V29" i="15"/>
  <c r="X73" i="15"/>
  <c r="AI73" i="15" s="1"/>
  <c r="AA73" i="15"/>
  <c r="AK73" i="15" s="1"/>
  <c r="AL66" i="15"/>
  <c r="V105" i="15"/>
  <c r="AN30" i="15"/>
  <c r="Z13" i="15"/>
  <c r="AJ13" i="15" s="1"/>
  <c r="W13" i="15"/>
  <c r="AH13" i="15" s="1"/>
  <c r="V68" i="15"/>
  <c r="V51" i="15"/>
  <c r="AM79" i="15"/>
  <c r="AO79" i="15"/>
  <c r="AN85" i="15"/>
  <c r="W45" i="15"/>
  <c r="AH45" i="15" s="1"/>
  <c r="Z45" i="15"/>
  <c r="AJ45" i="15" s="1"/>
  <c r="X94" i="15"/>
  <c r="AI94" i="15" s="1"/>
  <c r="AA94" i="15"/>
  <c r="AK94" i="15" s="1"/>
  <c r="X25" i="15"/>
  <c r="AI25" i="15" s="1"/>
  <c r="AA25" i="15"/>
  <c r="AK25" i="15" s="1"/>
  <c r="W79" i="15"/>
  <c r="AH79" i="15" s="1"/>
  <c r="Z79" i="15"/>
  <c r="AJ79" i="15" s="1"/>
  <c r="Z42" i="15"/>
  <c r="AJ42" i="15" s="1"/>
  <c r="W42" i="15"/>
  <c r="AH42" i="15" s="1"/>
  <c r="AO51" i="15"/>
  <c r="AM51" i="15"/>
  <c r="Z89" i="15"/>
  <c r="AJ89" i="15" s="1"/>
  <c r="W89" i="15"/>
  <c r="AH89" i="15" s="1"/>
  <c r="Z88" i="15"/>
  <c r="AJ88" i="15" s="1"/>
  <c r="W88" i="15"/>
  <c r="AH88" i="15" s="1"/>
  <c r="AN44" i="15"/>
  <c r="V17" i="15"/>
  <c r="AN105" i="15"/>
  <c r="V52" i="15"/>
  <c r="AA42" i="15"/>
  <c r="AK42" i="15" s="1"/>
  <c r="X42" i="15"/>
  <c r="AI42" i="15" s="1"/>
  <c r="V60" i="15"/>
  <c r="AL50" i="15"/>
  <c r="AN33" i="15"/>
  <c r="X86" i="15"/>
  <c r="AI86" i="15" s="1"/>
  <c r="AA86" i="15"/>
  <c r="AK86" i="15" s="1"/>
  <c r="AL29" i="15"/>
  <c r="V50" i="15"/>
  <c r="W95" i="15"/>
  <c r="AH95" i="15" s="1"/>
  <c r="Z95" i="15"/>
  <c r="AJ95" i="15" s="1"/>
  <c r="AM58" i="15"/>
  <c r="AO58" i="15"/>
  <c r="V70" i="15"/>
  <c r="AL42" i="15"/>
  <c r="AA55" i="15"/>
  <c r="AK55" i="15" s="1"/>
  <c r="X55" i="15"/>
  <c r="AI55" i="15" s="1"/>
  <c r="Z31" i="15"/>
  <c r="AJ31" i="15" s="1"/>
  <c r="W31" i="15"/>
  <c r="AH31" i="15" s="1"/>
  <c r="AO90" i="15"/>
  <c r="AM90" i="15"/>
  <c r="AM60" i="15"/>
  <c r="AO60" i="15"/>
  <c r="AL102" i="15"/>
  <c r="AL19" i="15"/>
  <c r="AM65" i="15"/>
  <c r="AO65" i="15"/>
  <c r="Y34" i="15"/>
  <c r="V22" i="15"/>
  <c r="AL24" i="15"/>
  <c r="AO24" i="15"/>
  <c r="AM24" i="15"/>
  <c r="AL14" i="15"/>
  <c r="W96" i="15"/>
  <c r="AH96" i="15" s="1"/>
  <c r="Z96" i="15"/>
  <c r="AJ96" i="15" s="1"/>
  <c r="AN101" i="15"/>
  <c r="V16" i="15"/>
  <c r="V81" i="15"/>
  <c r="AA29" i="15"/>
  <c r="AK29" i="15" s="1"/>
  <c r="X29" i="15"/>
  <c r="AI29" i="15" s="1"/>
  <c r="AL62" i="15"/>
  <c r="AN108" i="15"/>
  <c r="Y37" i="15"/>
  <c r="AA44" i="15"/>
  <c r="AK44" i="15" s="1"/>
  <c r="X44" i="15"/>
  <c r="AI44" i="15" s="1"/>
  <c r="X48" i="15"/>
  <c r="AI48" i="15" s="1"/>
  <c r="AA48" i="15"/>
  <c r="AK48" i="15" s="1"/>
  <c r="AL20" i="15"/>
  <c r="V35" i="15"/>
  <c r="AO74" i="15"/>
  <c r="AM74" i="15"/>
  <c r="AA103" i="15"/>
  <c r="X103" i="15"/>
  <c r="Y75" i="15"/>
  <c r="V24" i="15"/>
  <c r="AL107" i="15"/>
  <c r="AN88" i="15"/>
  <c r="V101" i="15"/>
  <c r="Y35" i="15"/>
  <c r="AN14" i="15"/>
  <c r="Z86" i="15"/>
  <c r="AJ86" i="15" s="1"/>
  <c r="W86" i="15"/>
  <c r="AH86" i="15" s="1"/>
  <c r="AM54" i="15"/>
  <c r="AO54" i="15"/>
  <c r="Y56" i="15"/>
  <c r="AA51" i="15"/>
  <c r="AK51" i="15" s="1"/>
  <c r="X51" i="15"/>
  <c r="AI51" i="15" s="1"/>
  <c r="V64" i="15"/>
  <c r="AN37" i="15"/>
  <c r="W40" i="15"/>
  <c r="AH40" i="15" s="1"/>
  <c r="Z40" i="15"/>
  <c r="AJ40" i="15" s="1"/>
  <c r="V43" i="15"/>
  <c r="Y103" i="15"/>
  <c r="X35" i="15"/>
  <c r="AI35" i="15" s="1"/>
  <c r="AA35" i="15"/>
  <c r="AK35" i="15" s="1"/>
  <c r="Y84" i="15"/>
  <c r="Y45" i="15"/>
  <c r="AN109" i="15"/>
  <c r="AL99" i="15"/>
  <c r="AM26" i="15"/>
  <c r="AO26" i="15"/>
  <c r="AL59" i="15"/>
  <c r="W87" i="15"/>
  <c r="AH87" i="15" s="1"/>
  <c r="Z87" i="15"/>
  <c r="AJ87" i="15" s="1"/>
  <c r="V47" i="15"/>
  <c r="Y21" i="15"/>
  <c r="Y100" i="15"/>
  <c r="AN76" i="15"/>
  <c r="Y94" i="15"/>
  <c r="AN107" i="15"/>
  <c r="Y64" i="15"/>
  <c r="AL33" i="15"/>
  <c r="AN49" i="15"/>
  <c r="W94" i="15"/>
  <c r="AH94" i="15" s="1"/>
  <c r="Z94" i="15"/>
  <c r="AJ94" i="15" s="1"/>
  <c r="AM12" i="15"/>
  <c r="AO12" i="15"/>
  <c r="AL16" i="15"/>
  <c r="AA65" i="15"/>
  <c r="AK65" i="15" s="1"/>
  <c r="X65" i="15"/>
  <c r="AI65" i="15" s="1"/>
  <c r="AO44" i="15"/>
  <c r="AM44" i="15"/>
  <c r="AA31" i="15"/>
  <c r="AK31" i="15" s="1"/>
  <c r="X31" i="15"/>
  <c r="AI31" i="15" s="1"/>
  <c r="AL51" i="15"/>
  <c r="AA40" i="15"/>
  <c r="AK40" i="15" s="1"/>
  <c r="X40" i="15"/>
  <c r="AI40" i="15" s="1"/>
  <c r="AN89" i="15"/>
  <c r="Y76" i="15"/>
  <c r="AO18" i="15"/>
  <c r="AM18" i="15"/>
  <c r="Z36" i="15"/>
  <c r="AJ36" i="15" s="1"/>
  <c r="W36" i="15"/>
  <c r="AH36" i="15" s="1"/>
  <c r="AO61" i="15"/>
  <c r="AM61" i="15"/>
  <c r="AA38" i="15"/>
  <c r="AK38" i="15" s="1"/>
  <c r="X38" i="15"/>
  <c r="AI38" i="15" s="1"/>
  <c r="AL76" i="15"/>
  <c r="R76" i="15" s="1"/>
  <c r="X54" i="15"/>
  <c r="AI54" i="15" s="1"/>
  <c r="AA54" i="15"/>
  <c r="AK54" i="15" s="1"/>
  <c r="AL84" i="15"/>
  <c r="Y70" i="15"/>
  <c r="Y97" i="15"/>
  <c r="W27" i="15"/>
  <c r="AH27" i="15" s="1"/>
  <c r="Z27" i="15"/>
  <c r="AJ27" i="15" s="1"/>
  <c r="AL80" i="15"/>
  <c r="X11" i="15"/>
  <c r="AI11" i="15" s="1"/>
  <c r="AA11" i="15"/>
  <c r="AK11" i="15" s="1"/>
  <c r="AN21" i="15"/>
  <c r="AN93" i="15"/>
  <c r="AO20" i="15"/>
  <c r="AM20" i="15"/>
  <c r="W63" i="15"/>
  <c r="AH63" i="15" s="1"/>
  <c r="Z63" i="15"/>
  <c r="AJ63" i="15" s="1"/>
  <c r="AM46" i="15"/>
  <c r="AO46" i="15"/>
  <c r="AO70" i="15"/>
  <c r="AM70" i="15"/>
  <c r="W98" i="15"/>
  <c r="AH98" i="15" s="1"/>
  <c r="Z98" i="15"/>
  <c r="AJ98" i="15" s="1"/>
  <c r="X59" i="15"/>
  <c r="AI59" i="15" s="1"/>
  <c r="AA59" i="15"/>
  <c r="AK59" i="15" s="1"/>
  <c r="Z77" i="15"/>
  <c r="AJ77" i="15" s="1"/>
  <c r="W77" i="15"/>
  <c r="AH77" i="15" s="1"/>
  <c r="V14" i="15"/>
  <c r="V59" i="15"/>
  <c r="AN40" i="15"/>
  <c r="AA74" i="15"/>
  <c r="AK74" i="15" s="1"/>
  <c r="X74" i="15"/>
  <c r="AI74" i="15" s="1"/>
  <c r="AO67" i="15"/>
  <c r="AM67" i="15"/>
  <c r="Y43" i="15"/>
  <c r="AL49" i="15"/>
  <c r="AN60" i="15"/>
  <c r="AO39" i="15"/>
  <c r="AM39" i="15"/>
  <c r="V69" i="15"/>
  <c r="AM84" i="15"/>
  <c r="AO84" i="15"/>
  <c r="V104" i="15"/>
  <c r="AM31" i="15"/>
  <c r="AO31" i="15"/>
  <c r="AL36" i="15"/>
  <c r="AN54" i="15"/>
  <c r="AL103" i="15"/>
  <c r="AA43" i="15"/>
  <c r="AK43" i="15" s="1"/>
  <c r="X43" i="15"/>
  <c r="AI43" i="15" s="1"/>
  <c r="X99" i="15"/>
  <c r="AI99" i="15" s="1"/>
  <c r="AA99" i="15"/>
  <c r="AK99" i="15" s="1"/>
  <c r="V45" i="15"/>
  <c r="AN51" i="15"/>
  <c r="AL18" i="15"/>
  <c r="V98" i="15"/>
  <c r="V12" i="15"/>
  <c r="X45" i="15"/>
  <c r="AI45" i="15" s="1"/>
  <c r="AA45" i="15"/>
  <c r="AK45" i="15" s="1"/>
  <c r="W56" i="15"/>
  <c r="AH56" i="15" s="1"/>
  <c r="Z56" i="15"/>
  <c r="AJ56" i="15" s="1"/>
  <c r="X87" i="15"/>
  <c r="AI87" i="15" s="1"/>
  <c r="AA87" i="15"/>
  <c r="AK87" i="15" s="1"/>
  <c r="V57" i="15"/>
  <c r="AN63" i="15"/>
  <c r="AL88" i="15"/>
  <c r="AN104" i="15"/>
  <c r="Z91" i="15"/>
  <c r="AJ91" i="15" s="1"/>
  <c r="W91" i="15"/>
  <c r="AH91" i="15" s="1"/>
  <c r="AM88" i="15"/>
  <c r="AO88" i="15"/>
  <c r="V72" i="15"/>
  <c r="AL87" i="15"/>
  <c r="X19" i="15"/>
  <c r="AI19" i="15" s="1"/>
  <c r="AA19" i="15"/>
  <c r="AK19" i="15" s="1"/>
  <c r="AN86" i="15"/>
  <c r="AN38" i="15"/>
  <c r="AL92" i="15"/>
  <c r="AA85" i="15"/>
  <c r="AK85" i="15" s="1"/>
  <c r="X85" i="15"/>
  <c r="AI85" i="15" s="1"/>
  <c r="E33" i="17"/>
  <c r="I27" i="17" s="1"/>
  <c r="V41" i="15"/>
  <c r="AN20" i="15"/>
  <c r="X32" i="15"/>
  <c r="AI32" i="15" s="1"/>
  <c r="AA32" i="15"/>
  <c r="AK32" i="15" s="1"/>
  <c r="V61" i="15"/>
  <c r="Y14" i="15"/>
  <c r="AM99" i="15"/>
  <c r="AO99" i="15"/>
  <c r="AM98" i="15"/>
  <c r="AO98" i="15"/>
  <c r="AA41" i="15"/>
  <c r="AK41" i="15" s="1"/>
  <c r="X41" i="15"/>
  <c r="AI41" i="15" s="1"/>
  <c r="AM48" i="15"/>
  <c r="AO48" i="15"/>
  <c r="AL27" i="15"/>
  <c r="V108" i="15"/>
  <c r="AN81" i="15"/>
  <c r="AL100" i="15"/>
  <c r="AL63" i="15"/>
  <c r="AL81" i="15"/>
  <c r="Y107" i="15"/>
  <c r="X61" i="15"/>
  <c r="AI61" i="15" s="1"/>
  <c r="AA61" i="15"/>
  <c r="AK61" i="15" s="1"/>
  <c r="V46" i="15"/>
  <c r="AN27" i="15"/>
  <c r="X17" i="15"/>
  <c r="AI17" i="15" s="1"/>
  <c r="AA17" i="15"/>
  <c r="AK17" i="15" s="1"/>
  <c r="AA53" i="15"/>
  <c r="AK53" i="15" s="1"/>
  <c r="X53" i="15"/>
  <c r="AI53" i="15" s="1"/>
  <c r="AN62" i="15"/>
  <c r="AL65" i="15"/>
  <c r="Y69" i="15"/>
  <c r="AL108" i="15"/>
  <c r="AL86" i="15"/>
  <c r="Y12" i="15"/>
  <c r="AN23" i="15"/>
  <c r="V63" i="15"/>
  <c r="Y74" i="15"/>
  <c r="AN75" i="15"/>
  <c r="Y30" i="15"/>
  <c r="W64" i="15"/>
  <c r="AH64" i="15" s="1"/>
  <c r="Z64" i="15"/>
  <c r="AJ64" i="15" s="1"/>
  <c r="W23" i="15"/>
  <c r="AH23" i="15" s="1"/>
  <c r="Z23" i="15"/>
  <c r="AJ23" i="15" s="1"/>
  <c r="Y31" i="15"/>
  <c r="AN70" i="15"/>
  <c r="Y13" i="15"/>
  <c r="X93" i="15"/>
  <c r="AI93" i="15" s="1"/>
  <c r="AA93" i="15"/>
  <c r="AK93" i="15" s="1"/>
  <c r="V93" i="15"/>
  <c r="W57" i="15"/>
  <c r="AH57" i="15" s="1"/>
  <c r="Z57" i="15"/>
  <c r="AJ57" i="15" s="1"/>
  <c r="AM89" i="15"/>
  <c r="AO89" i="15"/>
  <c r="AL104" i="15"/>
  <c r="V25" i="15"/>
  <c r="Y66" i="15"/>
  <c r="AN78" i="15"/>
  <c r="AM68" i="15"/>
  <c r="AO68" i="15"/>
  <c r="AL48" i="15"/>
  <c r="V97" i="15"/>
  <c r="AL43" i="15"/>
  <c r="W52" i="15"/>
  <c r="AH52" i="15" s="1"/>
  <c r="Z52" i="15"/>
  <c r="AJ52" i="15" s="1"/>
  <c r="AO45" i="15"/>
  <c r="AM45" i="15"/>
  <c r="V82" i="15"/>
  <c r="AM29" i="15"/>
  <c r="AO29" i="15"/>
  <c r="AO40" i="15"/>
  <c r="AM40" i="15"/>
  <c r="X77" i="15"/>
  <c r="AI77" i="15" s="1"/>
  <c r="AA77" i="15"/>
  <c r="AK77" i="15" s="1"/>
  <c r="Y11" i="15"/>
  <c r="AN83" i="15"/>
  <c r="V84" i="15"/>
  <c r="AN98" i="15"/>
  <c r="X30" i="15"/>
  <c r="AI30" i="15" s="1"/>
  <c r="AA30" i="15"/>
  <c r="AK30" i="15" s="1"/>
  <c r="V65" i="15"/>
  <c r="AN35" i="15"/>
  <c r="AO69" i="15"/>
  <c r="AM69" i="15"/>
  <c r="V95" i="15"/>
  <c r="X69" i="15"/>
  <c r="AI69" i="15" s="1"/>
  <c r="AA69" i="15"/>
  <c r="AK69" i="15" s="1"/>
  <c r="Z110" i="15"/>
  <c r="AJ110" i="15" s="1"/>
  <c r="W110" i="15"/>
  <c r="AH110" i="15" s="1"/>
  <c r="AL11" i="15"/>
  <c r="AO38" i="15"/>
  <c r="AM38" i="15"/>
  <c r="V76" i="15"/>
  <c r="AN25" i="15"/>
  <c r="AL106" i="15"/>
  <c r="AN13" i="15"/>
  <c r="AA34" i="15"/>
  <c r="AK34" i="15" s="1"/>
  <c r="X34" i="15"/>
  <c r="AI34" i="15" s="1"/>
  <c r="W26" i="15"/>
  <c r="AH26" i="15" s="1"/>
  <c r="Z26" i="15"/>
  <c r="AJ26" i="15" s="1"/>
  <c r="AA107" i="15"/>
  <c r="AK107" i="15" s="1"/>
  <c r="X107" i="15"/>
  <c r="AI107" i="15" s="1"/>
  <c r="AL97" i="15"/>
  <c r="Y26" i="15"/>
  <c r="Z33" i="15"/>
  <c r="AJ33" i="15" s="1"/>
  <c r="W33" i="15"/>
  <c r="AH33" i="15" s="1"/>
  <c r="AM102" i="15"/>
  <c r="AO102" i="15"/>
  <c r="X13" i="15"/>
  <c r="AI13" i="15" s="1"/>
  <c r="AA13" i="15"/>
  <c r="AK13" i="15" s="1"/>
  <c r="AN65" i="15"/>
  <c r="AL90" i="15"/>
  <c r="Z65" i="15"/>
  <c r="AJ65" i="15" s="1"/>
  <c r="W65" i="15"/>
  <c r="AH65" i="15" s="1"/>
  <c r="AA108" i="15"/>
  <c r="AK108" i="15" s="1"/>
  <c r="X108" i="15"/>
  <c r="AI108" i="15" s="1"/>
  <c r="Y32" i="15"/>
  <c r="AN59" i="15"/>
  <c r="AN58" i="15"/>
  <c r="Y78" i="15"/>
  <c r="Y28" i="15"/>
  <c r="AO96" i="15"/>
  <c r="AM96" i="15"/>
  <c r="Y80" i="15"/>
  <c r="Y17" i="15"/>
  <c r="V106" i="15"/>
  <c r="AL23" i="15"/>
  <c r="V44" i="15"/>
  <c r="V67" i="15"/>
  <c r="Y48" i="15"/>
  <c r="AN82" i="15"/>
  <c r="AL44" i="15"/>
  <c r="Z76" i="15"/>
  <c r="AJ76" i="15" s="1"/>
  <c r="W76" i="15"/>
  <c r="AH76" i="15" s="1"/>
  <c r="AN56" i="15"/>
  <c r="X33" i="15"/>
  <c r="AI33" i="15" s="1"/>
  <c r="AA33" i="15"/>
  <c r="AK33" i="15" s="1"/>
  <c r="AN31" i="15"/>
  <c r="V94" i="15"/>
  <c r="Z104" i="15"/>
  <c r="AJ104" i="15" s="1"/>
  <c r="W104" i="15"/>
  <c r="AH104" i="15" s="1"/>
  <c r="V91" i="15"/>
  <c r="AM95" i="15"/>
  <c r="AO95" i="15"/>
  <c r="AA92" i="15"/>
  <c r="AK92" i="15" s="1"/>
  <c r="X92" i="15"/>
  <c r="AI92" i="15" s="1"/>
  <c r="AA90" i="15"/>
  <c r="AK90" i="15" s="1"/>
  <c r="X90" i="15"/>
  <c r="AI90" i="15" s="1"/>
  <c r="Y99" i="15"/>
  <c r="Y95" i="15"/>
  <c r="AM86" i="15"/>
  <c r="AO86" i="15"/>
  <c r="AN55" i="15"/>
  <c r="Y49" i="15"/>
  <c r="AN71" i="15"/>
  <c r="AM34" i="15"/>
  <c r="AO34" i="15"/>
  <c r="AL110" i="15"/>
  <c r="Y63" i="15"/>
  <c r="AL67" i="15"/>
  <c r="AO83" i="15"/>
  <c r="AM83" i="15"/>
  <c r="Y85" i="15"/>
  <c r="Z97" i="15"/>
  <c r="AJ97" i="15" s="1"/>
  <c r="W97" i="15"/>
  <c r="AH97" i="15" s="1"/>
  <c r="AL78" i="15"/>
  <c r="V86" i="15"/>
  <c r="AO105" i="15"/>
  <c r="AM105" i="15"/>
  <c r="V107" i="15"/>
  <c r="Z62" i="15"/>
  <c r="AJ62" i="15" s="1"/>
  <c r="W62" i="15"/>
  <c r="AH62" i="15" s="1"/>
  <c r="X82" i="15"/>
  <c r="AI82" i="15" s="1"/>
  <c r="AA82" i="15"/>
  <c r="AK82" i="15" s="1"/>
  <c r="Y67" i="15"/>
  <c r="AO80" i="15"/>
  <c r="AM80" i="15"/>
  <c r="AN100" i="15"/>
  <c r="AO91" i="15"/>
  <c r="AM91" i="15"/>
  <c r="AN53" i="15"/>
  <c r="AN77" i="15"/>
  <c r="AM37" i="15"/>
  <c r="AO37" i="15"/>
  <c r="V48" i="15"/>
  <c r="AL54" i="15"/>
  <c r="W39" i="15"/>
  <c r="AH39" i="15" s="1"/>
  <c r="Z39" i="15"/>
  <c r="AJ39" i="15" s="1"/>
  <c r="X95" i="15"/>
  <c r="AI95" i="15" s="1"/>
  <c r="AA95" i="15"/>
  <c r="AK95" i="15" s="1"/>
  <c r="W106" i="15"/>
  <c r="AH106" i="15" s="1"/>
  <c r="Z106" i="15"/>
  <c r="AJ106" i="15" s="1"/>
  <c r="V19" i="15"/>
  <c r="V37" i="15"/>
  <c r="AN110" i="15"/>
  <c r="W84" i="15"/>
  <c r="AH84" i="15" s="1"/>
  <c r="Z84" i="15"/>
  <c r="AJ84" i="15" s="1"/>
  <c r="AO56" i="15"/>
  <c r="S56" i="15" s="1"/>
  <c r="AM56" i="15"/>
  <c r="AO50" i="15"/>
  <c r="AM50" i="15"/>
  <c r="V18" i="15"/>
  <c r="AO19" i="15"/>
  <c r="AM19" i="15"/>
  <c r="AN80" i="15"/>
  <c r="AN11" i="15"/>
  <c r="AL94" i="15"/>
  <c r="AA76" i="15"/>
  <c r="AK76" i="15" s="1"/>
  <c r="X76" i="15"/>
  <c r="AI76" i="15" s="1"/>
  <c r="Z28" i="15"/>
  <c r="AJ28" i="15" s="1"/>
  <c r="W28" i="15"/>
  <c r="AH28" i="15" s="1"/>
  <c r="X88" i="15"/>
  <c r="AI88" i="15" s="1"/>
  <c r="AA88" i="15"/>
  <c r="AK88" i="15" s="1"/>
  <c r="AL68" i="15"/>
  <c r="V31" i="15"/>
  <c r="AM28" i="15"/>
  <c r="AO28" i="15"/>
  <c r="V83" i="15"/>
  <c r="Y50" i="15"/>
  <c r="AA75" i="15"/>
  <c r="AK75" i="15" s="1"/>
  <c r="X75" i="15"/>
  <c r="AI75" i="15" s="1"/>
  <c r="AO85" i="15"/>
  <c r="AM85" i="15"/>
  <c r="AL41" i="15"/>
  <c r="W75" i="15"/>
  <c r="AH75" i="15" s="1"/>
  <c r="Z75" i="15"/>
  <c r="AJ75" i="15" s="1"/>
  <c r="Z80" i="15"/>
  <c r="AJ80" i="15" s="1"/>
  <c r="W80" i="15"/>
  <c r="AH80" i="15" s="1"/>
  <c r="Y38" i="15"/>
  <c r="AA47" i="15"/>
  <c r="AK47" i="15" s="1"/>
  <c r="X47" i="15"/>
  <c r="AI47" i="15" s="1"/>
  <c r="AM35" i="15"/>
  <c r="AO35" i="15"/>
  <c r="X67" i="15"/>
  <c r="AI67" i="15" s="1"/>
  <c r="AA67" i="15"/>
  <c r="AK67" i="15" s="1"/>
  <c r="W37" i="15"/>
  <c r="AH37" i="15" s="1"/>
  <c r="Z37" i="15"/>
  <c r="AJ37" i="15" s="1"/>
  <c r="Y93" i="15"/>
  <c r="X52" i="15"/>
  <c r="AI52" i="15" s="1"/>
  <c r="AA52" i="15"/>
  <c r="AK52" i="15" s="1"/>
  <c r="AN24" i="15"/>
  <c r="AL38" i="15"/>
  <c r="AN74" i="15"/>
  <c r="AN28" i="15"/>
  <c r="W32" i="15"/>
  <c r="AH32" i="15" s="1"/>
  <c r="Z32" i="15"/>
  <c r="AJ32" i="15" s="1"/>
  <c r="AO43" i="15"/>
  <c r="AM43" i="15"/>
  <c r="X89" i="15"/>
  <c r="AI89" i="15" s="1"/>
  <c r="AA89" i="15"/>
  <c r="AK89" i="15" s="1"/>
  <c r="X26" i="15"/>
  <c r="AI26" i="15" s="1"/>
  <c r="AA26" i="15"/>
  <c r="AK26" i="15" s="1"/>
  <c r="Z53" i="15"/>
  <c r="AJ53" i="15" s="1"/>
  <c r="W53" i="15"/>
  <c r="AH53" i="15" s="1"/>
  <c r="AN32" i="15"/>
  <c r="V42" i="15"/>
  <c r="AO94" i="15"/>
  <c r="AM94" i="15"/>
  <c r="R94" i="15" s="1"/>
  <c r="Z82" i="15"/>
  <c r="AJ82" i="15" s="1"/>
  <c r="W82" i="15"/>
  <c r="AH82" i="15" s="1"/>
  <c r="X106" i="15"/>
  <c r="AI106" i="15" s="1"/>
  <c r="AA106" i="15"/>
  <c r="AK106" i="15" s="1"/>
  <c r="Y101" i="15"/>
  <c r="X15" i="15"/>
  <c r="AI15" i="15" s="1"/>
  <c r="AA15" i="15"/>
  <c r="AK15" i="15" s="1"/>
  <c r="W47" i="15"/>
  <c r="AH47" i="15" s="1"/>
  <c r="Z47" i="15"/>
  <c r="AJ47" i="15" s="1"/>
  <c r="AO109" i="15"/>
  <c r="AM109" i="15"/>
  <c r="AO62" i="15"/>
  <c r="AM62" i="15"/>
  <c r="AN95" i="15"/>
  <c r="Y23" i="15"/>
  <c r="W35" i="15"/>
  <c r="AH35" i="15" s="1"/>
  <c r="Z35" i="15"/>
  <c r="AJ35" i="15" s="1"/>
  <c r="Y51" i="15"/>
  <c r="Y20" i="15"/>
  <c r="V15" i="15"/>
  <c r="AL13" i="15"/>
  <c r="W58" i="15"/>
  <c r="AH58" i="15" s="1"/>
  <c r="Z58" i="15"/>
  <c r="AJ58" i="15" s="1"/>
  <c r="AO14" i="15"/>
  <c r="AM14" i="15"/>
  <c r="W16" i="15"/>
  <c r="AH16" i="15" s="1"/>
  <c r="Z16" i="15"/>
  <c r="AJ16" i="15" s="1"/>
  <c r="AM27" i="15"/>
  <c r="AO27" i="15"/>
  <c r="V55" i="15"/>
  <c r="AO71" i="15"/>
  <c r="AM71" i="15"/>
  <c r="W34" i="15"/>
  <c r="AH34" i="15" s="1"/>
  <c r="Z34" i="15"/>
  <c r="AJ34" i="15" s="1"/>
  <c r="AA98" i="15"/>
  <c r="AK98" i="15" s="1"/>
  <c r="X98" i="15"/>
  <c r="AI98" i="15" s="1"/>
  <c r="AL15" i="15"/>
  <c r="AN99" i="15"/>
  <c r="AO97" i="15"/>
  <c r="AM97" i="15"/>
  <c r="R97" i="15" s="1"/>
  <c r="Z83" i="15"/>
  <c r="AJ83" i="15" s="1"/>
  <c r="W83" i="15"/>
  <c r="AH83" i="15" s="1"/>
  <c r="AL77" i="15"/>
  <c r="Z60" i="15"/>
  <c r="AJ60" i="15" s="1"/>
  <c r="W60" i="15"/>
  <c r="AH60" i="15" s="1"/>
  <c r="Y29" i="15"/>
  <c r="AL89" i="15"/>
  <c r="Z11" i="15"/>
  <c r="AJ11" i="15" s="1"/>
  <c r="U11" i="15" s="1"/>
  <c r="BM11" i="15" s="1"/>
  <c r="W11" i="15"/>
  <c r="AH11" i="15" s="1"/>
  <c r="Y92" i="15"/>
  <c r="W71" i="15"/>
  <c r="AH71" i="15" s="1"/>
  <c r="Z71" i="15"/>
  <c r="AJ71" i="15" s="1"/>
  <c r="U71" i="15" s="1"/>
  <c r="BM71" i="15" s="1"/>
  <c r="W93" i="15"/>
  <c r="AH93" i="15" s="1"/>
  <c r="Z93" i="15"/>
  <c r="AJ93" i="15" s="1"/>
  <c r="AO59" i="15"/>
  <c r="AM59" i="15"/>
  <c r="R59" i="15" s="1"/>
  <c r="X100" i="15"/>
  <c r="AI100" i="15" s="1"/>
  <c r="AA100" i="15"/>
  <c r="AK100" i="15" s="1"/>
  <c r="V71" i="15"/>
  <c r="AL95" i="15"/>
  <c r="V75" i="15"/>
  <c r="V74" i="15"/>
  <c r="Z59" i="15"/>
  <c r="AJ59" i="15" s="1"/>
  <c r="W59" i="15"/>
  <c r="AH59" i="15" s="1"/>
  <c r="Q59" i="15" s="1"/>
  <c r="Y96" i="15"/>
  <c r="V26" i="15"/>
  <c r="AN45" i="15"/>
  <c r="S45" i="15" s="1"/>
  <c r="AL79" i="15"/>
  <c r="R79" i="15" s="1"/>
  <c r="V90" i="15"/>
  <c r="Z12" i="15"/>
  <c r="AJ12" i="15" s="1"/>
  <c r="W12" i="15"/>
  <c r="AH12" i="15" s="1"/>
  <c r="AA78" i="15"/>
  <c r="AK78" i="15" s="1"/>
  <c r="X78" i="15"/>
  <c r="AI78" i="15" s="1"/>
  <c r="AN96" i="15"/>
  <c r="AM53" i="15"/>
  <c r="AO53" i="15"/>
  <c r="S53" i="15" s="1"/>
  <c r="AA81" i="15"/>
  <c r="AK81" i="15" s="1"/>
  <c r="X81" i="15"/>
  <c r="AI81" i="15" s="1"/>
  <c r="AL40" i="15"/>
  <c r="V66" i="15"/>
  <c r="Q66" i="15" s="1"/>
  <c r="Y68" i="15"/>
  <c r="Y16" i="15"/>
  <c r="AL74" i="15"/>
  <c r="AO81" i="15"/>
  <c r="AM81" i="15"/>
  <c r="AN39" i="15"/>
  <c r="AM25" i="15"/>
  <c r="AO25" i="15"/>
  <c r="AN42" i="15"/>
  <c r="AL91" i="15"/>
  <c r="V11" i="15"/>
  <c r="AL72" i="15"/>
  <c r="R72" i="15" s="1"/>
  <c r="AN19" i="15"/>
  <c r="Z105" i="15"/>
  <c r="AJ105" i="15" s="1"/>
  <c r="W105" i="15"/>
  <c r="AH105" i="15" s="1"/>
  <c r="X27" i="15"/>
  <c r="AI27" i="15" s="1"/>
  <c r="AA27" i="15"/>
  <c r="AK27" i="15" s="1"/>
  <c r="V85" i="15"/>
  <c r="AL75" i="15"/>
  <c r="V109" i="15"/>
  <c r="Q109" i="15" s="1"/>
  <c r="Y82" i="15"/>
  <c r="AL39" i="15"/>
  <c r="AN79" i="15"/>
  <c r="V30" i="15"/>
  <c r="X36" i="15"/>
  <c r="AI36" i="15" s="1"/>
  <c r="AA36" i="15"/>
  <c r="AK36" i="15" s="1"/>
  <c r="V99" i="15"/>
  <c r="AO100" i="15"/>
  <c r="AM100" i="15"/>
  <c r="AL46" i="15"/>
  <c r="V103" i="15"/>
  <c r="AN43" i="15"/>
  <c r="W51" i="15"/>
  <c r="AH51" i="15" s="1"/>
  <c r="Z51" i="15"/>
  <c r="AJ51" i="15" s="1"/>
  <c r="X46" i="15"/>
  <c r="AI46" i="15" s="1"/>
  <c r="AA46" i="15"/>
  <c r="AK46" i="15" s="1"/>
  <c r="U46" i="15" s="1"/>
  <c r="BM46" i="15" s="1"/>
  <c r="Y47" i="15"/>
  <c r="Y44" i="15"/>
  <c r="AM49" i="15"/>
  <c r="AO49" i="15"/>
  <c r="S49" i="15" s="1"/>
  <c r="W17" i="15"/>
  <c r="AH17" i="15" s="1"/>
  <c r="Z17" i="15"/>
  <c r="AJ17" i="15" s="1"/>
  <c r="X79" i="15"/>
  <c r="AI79" i="15" s="1"/>
  <c r="AA79" i="15"/>
  <c r="AK79" i="15" s="1"/>
  <c r="Y98" i="15"/>
  <c r="V58" i="15"/>
  <c r="AL60" i="15"/>
  <c r="X58" i="15"/>
  <c r="AI58" i="15" s="1"/>
  <c r="AA58" i="15"/>
  <c r="AK58" i="15" s="1"/>
  <c r="AL57" i="15"/>
  <c r="AL82" i="15"/>
  <c r="AM108" i="15"/>
  <c r="R108" i="15" s="1"/>
  <c r="AO108" i="15"/>
  <c r="AO103" i="15"/>
  <c r="AM103" i="15"/>
  <c r="AM36" i="15"/>
  <c r="AO36" i="15"/>
  <c r="S36" i="15" s="1"/>
  <c r="AO101" i="15"/>
  <c r="AM101" i="15"/>
  <c r="V77" i="15"/>
  <c r="AM41" i="15"/>
  <c r="AO41" i="15"/>
  <c r="Z50" i="15"/>
  <c r="AJ50" i="15" s="1"/>
  <c r="W50" i="15"/>
  <c r="AH50" i="15" s="1"/>
  <c r="X105" i="15"/>
  <c r="AI105" i="15" s="1"/>
  <c r="AA105" i="15"/>
  <c r="AK105" i="15" s="1"/>
  <c r="Z68" i="15"/>
  <c r="AJ68" i="15" s="1"/>
  <c r="W68" i="15"/>
  <c r="AH68" i="15" s="1"/>
  <c r="Z103" i="15"/>
  <c r="AJ103" i="15" s="1"/>
  <c r="W103" i="15"/>
  <c r="AO104" i="15"/>
  <c r="AM104" i="15"/>
  <c r="AN18" i="15"/>
  <c r="W15" i="15"/>
  <c r="AH15" i="15" s="1"/>
  <c r="Z15" i="15"/>
  <c r="AJ15" i="15" s="1"/>
  <c r="AM78" i="15"/>
  <c r="R78" i="15" s="1"/>
  <c r="AO78" i="15"/>
  <c r="AM52" i="15"/>
  <c r="AO52" i="15"/>
  <c r="X83" i="15"/>
  <c r="AI83" i="15" s="1"/>
  <c r="AA83" i="15"/>
  <c r="AK83" i="15" s="1"/>
  <c r="Z109" i="15"/>
  <c r="AJ109" i="15" s="1"/>
  <c r="W109" i="15"/>
  <c r="AH109" i="15" s="1"/>
  <c r="AM17" i="15"/>
  <c r="AO17" i="15"/>
  <c r="AA80" i="15"/>
  <c r="AK80" i="15" s="1"/>
  <c r="X80" i="15"/>
  <c r="AI80" i="15" s="1"/>
  <c r="AN91" i="15"/>
  <c r="AL109" i="15"/>
  <c r="AL56" i="15"/>
  <c r="V32" i="15"/>
  <c r="AL30" i="15"/>
  <c r="R30" i="15" s="1"/>
  <c r="AN22" i="15"/>
  <c r="AN34" i="15"/>
  <c r="Y71" i="15"/>
  <c r="AM107" i="15"/>
  <c r="R107" i="15" s="1"/>
  <c r="AO107" i="15"/>
  <c r="V40" i="15"/>
  <c r="W48" i="15"/>
  <c r="AH48" i="15" s="1"/>
  <c r="Z48" i="15"/>
  <c r="AJ48" i="15" s="1"/>
  <c r="U48" i="15" s="1"/>
  <c r="BM48" i="15" s="1"/>
  <c r="Y25" i="15"/>
  <c r="U25" i="15" s="1"/>
  <c r="BM25" i="15" s="1"/>
  <c r="V100" i="15"/>
  <c r="AO47" i="15"/>
  <c r="AM47" i="15"/>
  <c r="R47" i="15" s="1"/>
  <c r="Y42" i="15"/>
  <c r="V80" i="15"/>
  <c r="AL70" i="15"/>
  <c r="AA91" i="15"/>
  <c r="AK91" i="15" s="1"/>
  <c r="X91" i="15"/>
  <c r="AI91" i="15" s="1"/>
  <c r="AA110" i="15"/>
  <c r="AK110" i="15" s="1"/>
  <c r="X110" i="15"/>
  <c r="AI110" i="15" s="1"/>
  <c r="Y87" i="15"/>
  <c r="U87" i="15" s="1"/>
  <c r="BM87" i="15" s="1"/>
  <c r="AM32" i="15"/>
  <c r="AO32" i="15"/>
  <c r="AO93" i="15"/>
  <c r="AM93" i="15"/>
  <c r="R93" i="15" s="1"/>
  <c r="V56" i="15"/>
  <c r="Y79" i="15"/>
  <c r="X72" i="15"/>
  <c r="AI72" i="15" s="1"/>
  <c r="AA72" i="15"/>
  <c r="AK72" i="15" s="1"/>
  <c r="AA20" i="15"/>
  <c r="AK20" i="15" s="1"/>
  <c r="X20" i="15"/>
  <c r="AI20" i="15" s="1"/>
  <c r="Y40" i="15"/>
  <c r="U40" i="15" s="1"/>
  <c r="BM40" i="15" s="1"/>
  <c r="AL96" i="15"/>
  <c r="R96" i="15" s="1"/>
  <c r="W70" i="15"/>
  <c r="AH70" i="15" s="1"/>
  <c r="Z70" i="15"/>
  <c r="AJ70" i="15" s="1"/>
  <c r="AA71" i="15"/>
  <c r="AK71" i="15" s="1"/>
  <c r="X71" i="15"/>
  <c r="AI71" i="15" s="1"/>
  <c r="Q71" i="15" s="1"/>
  <c r="W72" i="15"/>
  <c r="AH72" i="15" s="1"/>
  <c r="Z72" i="15"/>
  <c r="AJ72" i="15" s="1"/>
  <c r="V96" i="15"/>
  <c r="AN72" i="15"/>
  <c r="S72" i="15" s="1"/>
  <c r="AM33" i="15"/>
  <c r="AO33" i="15"/>
  <c r="X56" i="15"/>
  <c r="AI56" i="15" s="1"/>
  <c r="AA56" i="15"/>
  <c r="AK56" i="15" s="1"/>
  <c r="U56" i="15" s="1"/>
  <c r="BM56" i="15" s="1"/>
  <c r="AL64" i="15"/>
  <c r="X37" i="15"/>
  <c r="AI37" i="15" s="1"/>
  <c r="AA37" i="15"/>
  <c r="AK37" i="15" s="1"/>
  <c r="X24" i="15"/>
  <c r="AI24" i="15" s="1"/>
  <c r="Q24" i="15" s="1"/>
  <c r="AA24" i="15"/>
  <c r="AK24" i="15" s="1"/>
  <c r="AN61" i="15"/>
  <c r="V34" i="15"/>
  <c r="AM64" i="15"/>
  <c r="R64" i="15" s="1"/>
  <c r="AO64" i="15"/>
  <c r="AL37" i="15"/>
  <c r="V73" i="15"/>
  <c r="Y104" i="15"/>
  <c r="U104" i="15" s="1"/>
  <c r="BM104" i="15" s="1"/>
  <c r="AN41" i="15"/>
  <c r="AO57" i="15"/>
  <c r="AM57" i="15"/>
  <c r="AN17" i="15"/>
  <c r="Y88" i="15"/>
  <c r="AO21" i="15"/>
  <c r="AM21" i="15"/>
  <c r="AL52" i="15"/>
  <c r="R52" i="15" s="1"/>
  <c r="W85" i="15"/>
  <c r="AH85" i="15" s="1"/>
  <c r="Z85" i="15"/>
  <c r="AJ85" i="15" s="1"/>
  <c r="AN67" i="15"/>
  <c r="Z73" i="15"/>
  <c r="AJ73" i="15" s="1"/>
  <c r="W73" i="15"/>
  <c r="AH73" i="15" s="1"/>
  <c r="X101" i="15"/>
  <c r="AA101" i="15"/>
  <c r="AK101" i="15" s="1"/>
  <c r="AA84" i="15"/>
  <c r="AK84" i="15" s="1"/>
  <c r="U84" i="15" s="1"/>
  <c r="BM84" i="15" s="1"/>
  <c r="X84" i="15"/>
  <c r="AI84" i="15" s="1"/>
  <c r="AN15" i="15"/>
  <c r="W102" i="15"/>
  <c r="AH102" i="15" s="1"/>
  <c r="Z102" i="15"/>
  <c r="AJ102" i="15" s="1"/>
  <c r="W78" i="15"/>
  <c r="AH78" i="15" s="1"/>
  <c r="Z78" i="15"/>
  <c r="AJ78" i="15" s="1"/>
  <c r="AN92" i="15"/>
  <c r="AL17" i="15"/>
  <c r="R17" i="15" s="1"/>
  <c r="V27" i="15"/>
  <c r="S77" i="15"/>
  <c r="S82" i="15"/>
  <c r="R63" i="15"/>
  <c r="S26" i="15"/>
  <c r="R40" i="15"/>
  <c r="S23" i="15"/>
  <c r="AI103" i="15"/>
  <c r="AH103" i="15"/>
  <c r="AK103" i="15"/>
  <c r="S51" i="15"/>
  <c r="S101" i="15"/>
  <c r="BD101" i="15" s="1"/>
  <c r="S66" i="15"/>
  <c r="R109" i="15"/>
  <c r="AK102" i="15"/>
  <c r="AI102" i="15"/>
  <c r="U29" i="15"/>
  <c r="BM29" i="15" s="1"/>
  <c r="S97" i="15"/>
  <c r="S15" i="15"/>
  <c r="S24" i="15"/>
  <c r="S68" i="15"/>
  <c r="S29" i="15"/>
  <c r="R15" i="15"/>
  <c r="S85" i="15"/>
  <c r="R54" i="15"/>
  <c r="S96" i="15"/>
  <c r="AJ101" i="15"/>
  <c r="AI101" i="15"/>
  <c r="AH101" i="15"/>
  <c r="BE101" i="15"/>
  <c r="S71" i="15"/>
  <c r="S55" i="15"/>
  <c r="R14" i="15"/>
  <c r="R86" i="15"/>
  <c r="R85" i="15"/>
  <c r="R13" i="15"/>
  <c r="BC13" i="15" s="1"/>
  <c r="U19" i="15"/>
  <c r="BM19" i="15" s="1"/>
  <c r="U68" i="15"/>
  <c r="BM68" i="15" s="1"/>
  <c r="S61" i="15"/>
  <c r="S18" i="15"/>
  <c r="S39" i="15"/>
  <c r="S57" i="15"/>
  <c r="R67" i="15"/>
  <c r="S80" i="15"/>
  <c r="S76" i="15"/>
  <c r="S100" i="15"/>
  <c r="R62" i="15"/>
  <c r="R106" i="15"/>
  <c r="S42" i="15"/>
  <c r="Q30" i="15"/>
  <c r="S70" i="15"/>
  <c r="S79" i="15"/>
  <c r="R84" i="15"/>
  <c r="R22" i="15"/>
  <c r="R12" i="15"/>
  <c r="BC12" i="15" s="1"/>
  <c r="R89" i="15"/>
  <c r="R65" i="15"/>
  <c r="S94" i="15"/>
  <c r="S106" i="15"/>
  <c r="Q13" i="15"/>
  <c r="BA13" i="15" s="1"/>
  <c r="R70" i="15"/>
  <c r="S46" i="15"/>
  <c r="S32" i="15"/>
  <c r="S50" i="15"/>
  <c r="R90" i="15"/>
  <c r="S28" i="15"/>
  <c r="U76" i="15"/>
  <c r="BM76" i="15" s="1"/>
  <c r="R60" i="15"/>
  <c r="R53" i="15"/>
  <c r="S35" i="15"/>
  <c r="Q74" i="15"/>
  <c r="Q44" i="15"/>
  <c r="R81" i="15"/>
  <c r="R27" i="15"/>
  <c r="R36" i="15"/>
  <c r="R43" i="15"/>
  <c r="S21" i="15"/>
  <c r="R11" i="15"/>
  <c r="S102" i="15"/>
  <c r="BD102" i="15" s="1"/>
  <c r="R34" i="15"/>
  <c r="R88" i="15"/>
  <c r="S90" i="15"/>
  <c r="S13" i="15"/>
  <c r="BE13" i="15" s="1"/>
  <c r="S47" i="15"/>
  <c r="S40" i="15"/>
  <c r="R38" i="15"/>
  <c r="U79" i="15"/>
  <c r="BM79" i="15" s="1"/>
  <c r="S33" i="15"/>
  <c r="S69" i="15"/>
  <c r="U23" i="15"/>
  <c r="BM23" i="15" s="1"/>
  <c r="R98" i="15"/>
  <c r="S95" i="15"/>
  <c r="R20" i="15"/>
  <c r="S83" i="15"/>
  <c r="S75" i="15"/>
  <c r="U96" i="15"/>
  <c r="BM96" i="15" s="1"/>
  <c r="U74" i="15"/>
  <c r="BM74" i="15" s="1"/>
  <c r="Q61" i="15"/>
  <c r="R74" i="15"/>
  <c r="U21" i="15"/>
  <c r="BM21" i="15" s="1"/>
  <c r="S84" i="15"/>
  <c r="Q107" i="15"/>
  <c r="S65" i="15"/>
  <c r="S87" i="15"/>
  <c r="R80" i="15"/>
  <c r="S107" i="15"/>
  <c r="R58" i="15"/>
  <c r="S12" i="15"/>
  <c r="Q55" i="15"/>
  <c r="R26" i="15"/>
  <c r="R69" i="15"/>
  <c r="Q25" i="15"/>
  <c r="Q104" i="15"/>
  <c r="Q94" i="15"/>
  <c r="S19" i="15"/>
  <c r="S92" i="15"/>
  <c r="Q56" i="15"/>
  <c r="S103" i="15"/>
  <c r="BD103" i="15" s="1"/>
  <c r="Q41" i="15"/>
  <c r="S89" i="15"/>
  <c r="R105" i="15"/>
  <c r="Q48" i="15"/>
  <c r="R21" i="15"/>
  <c r="Q86" i="15"/>
  <c r="U99" i="15"/>
  <c r="BM99" i="15" s="1"/>
  <c r="R29" i="15"/>
  <c r="S22" i="15"/>
  <c r="S30" i="15"/>
  <c r="S88" i="15"/>
  <c r="R55" i="15"/>
  <c r="Q12" i="15"/>
  <c r="R32" i="15"/>
  <c r="S44" i="15"/>
  <c r="R73" i="15"/>
  <c r="U22" i="15"/>
  <c r="BM22" i="15" s="1"/>
  <c r="S43" i="15"/>
  <c r="U51" i="15"/>
  <c r="BM51" i="15" s="1"/>
  <c r="U100" i="15"/>
  <c r="BM100" i="15" s="1"/>
  <c r="Q18" i="15"/>
  <c r="R104" i="15"/>
  <c r="Q108" i="15"/>
  <c r="R41" i="15"/>
  <c r="S48" i="15"/>
  <c r="S62" i="15"/>
  <c r="R91" i="15"/>
  <c r="Q97" i="15"/>
  <c r="S99" i="15"/>
  <c r="R103" i="15"/>
  <c r="BB103" i="15" s="1"/>
  <c r="R82" i="15"/>
  <c r="Q76" i="15"/>
  <c r="U42" i="15"/>
  <c r="BM42" i="15" s="1"/>
  <c r="S105" i="15"/>
  <c r="S78" i="15"/>
  <c r="U88" i="15"/>
  <c r="BM88" i="15" s="1"/>
  <c r="U38" i="15"/>
  <c r="BM38" i="15" s="1"/>
  <c r="Q57" i="15"/>
  <c r="U14" i="15"/>
  <c r="BM14" i="15" s="1"/>
  <c r="R87" i="15"/>
  <c r="R45" i="15"/>
  <c r="S109" i="15"/>
  <c r="Q21" i="15"/>
  <c r="S93" i="15"/>
  <c r="R57" i="15"/>
  <c r="S37" i="15"/>
  <c r="S86" i="15"/>
  <c r="R99" i="15"/>
  <c r="U45" i="15"/>
  <c r="BM45" i="15" s="1"/>
  <c r="R44" i="15"/>
  <c r="S16" i="15"/>
  <c r="Q70" i="15"/>
  <c r="U69" i="15"/>
  <c r="BM69" i="15" s="1"/>
  <c r="Q46" i="15"/>
  <c r="S52" i="15"/>
  <c r="R42" i="15"/>
  <c r="U26" i="15"/>
  <c r="BM26" i="15" s="1"/>
  <c r="R19" i="15"/>
  <c r="Q37" i="15"/>
  <c r="S104" i="15"/>
  <c r="U24" i="15"/>
  <c r="BM24" i="15" s="1"/>
  <c r="R33" i="15"/>
  <c r="U64" i="15"/>
  <c r="BM64" i="15" s="1"/>
  <c r="Q43" i="15"/>
  <c r="U33" i="15"/>
  <c r="BM33" i="15" s="1"/>
  <c r="R56" i="15"/>
  <c r="R95" i="15"/>
  <c r="R71" i="15"/>
  <c r="R75" i="15"/>
  <c r="Q53" i="15"/>
  <c r="R101" i="15"/>
  <c r="BB101" i="15" s="1"/>
  <c r="R31" i="15"/>
  <c r="R24" i="15"/>
  <c r="U109" i="15"/>
  <c r="BM109" i="15" s="1"/>
  <c r="Q36" i="15"/>
  <c r="R100" i="15"/>
  <c r="Q84" i="15"/>
  <c r="R102" i="15"/>
  <c r="BB102" i="15" s="1"/>
  <c r="Q90" i="15"/>
  <c r="Q98" i="15"/>
  <c r="R110" i="15"/>
  <c r="Q45" i="15"/>
  <c r="R28" i="15"/>
  <c r="R35" i="15"/>
  <c r="U61" i="15"/>
  <c r="BM61" i="15" s="1"/>
  <c r="Q88" i="15"/>
  <c r="S73" i="15"/>
  <c r="U12" i="15"/>
  <c r="S25" i="15"/>
  <c r="S20" i="15"/>
  <c r="U98" i="15"/>
  <c r="BM98" i="15" s="1"/>
  <c r="S108" i="15"/>
  <c r="S98" i="15"/>
  <c r="Q72" i="15"/>
  <c r="S14" i="15"/>
  <c r="S60" i="15"/>
  <c r="S11" i="15"/>
  <c r="U13" i="15"/>
  <c r="U83" i="15"/>
  <c r="BM83" i="15" s="1"/>
  <c r="U37" i="15"/>
  <c r="BM37" i="15" s="1"/>
  <c r="BL11" i="15"/>
  <c r="CL11" i="15"/>
  <c r="R18" i="15"/>
  <c r="U80" i="15"/>
  <c r="BM80" i="15" s="1"/>
  <c r="U32" i="15"/>
  <c r="BM32" i="15" s="1"/>
  <c r="U57" i="15"/>
  <c r="BM57" i="15" s="1"/>
  <c r="Q11" i="15"/>
  <c r="BA11" i="15" s="1"/>
  <c r="Q34" i="15"/>
  <c r="Q77" i="15"/>
  <c r="S74" i="15"/>
  <c r="Q85" i="15"/>
  <c r="U93" i="15"/>
  <c r="BM93" i="15" s="1"/>
  <c r="R46" i="15"/>
  <c r="U97" i="15"/>
  <c r="BM97" i="15" s="1"/>
  <c r="R48" i="15"/>
  <c r="Q99" i="15"/>
  <c r="S67" i="15"/>
  <c r="Q80" i="15"/>
  <c r="S27" i="15"/>
  <c r="U52" i="15"/>
  <c r="BM52" i="15" s="1"/>
  <c r="Q73" i="15"/>
  <c r="Q100" i="15"/>
  <c r="Q14" i="15"/>
  <c r="Q65" i="15"/>
  <c r="S110" i="15"/>
  <c r="R25" i="15"/>
  <c r="S38" i="15"/>
  <c r="R39" i="15"/>
  <c r="U91" i="15"/>
  <c r="BM91" i="15" s="1"/>
  <c r="U81" i="15"/>
  <c r="BM81" i="15" s="1"/>
  <c r="Q96" i="15"/>
  <c r="U66" i="15"/>
  <c r="BM66" i="15" s="1"/>
  <c r="U110" i="15"/>
  <c r="BM110" i="15" s="1"/>
  <c r="U47" i="15"/>
  <c r="BM47" i="15" s="1"/>
  <c r="Q40" i="15"/>
  <c r="U20" i="15"/>
  <c r="BM20" i="15" s="1"/>
  <c r="U107" i="15"/>
  <c r="BM107" i="15" s="1"/>
  <c r="R51" i="15"/>
  <c r="Q91" i="15"/>
  <c r="S34" i="15"/>
  <c r="U63" i="15"/>
  <c r="BM63" i="15" s="1"/>
  <c r="U89" i="15"/>
  <c r="BM89" i="15" s="1"/>
  <c r="Q26" i="15"/>
  <c r="U50" i="15"/>
  <c r="BM50" i="15" s="1"/>
  <c r="Q95" i="15"/>
  <c r="U94" i="15"/>
  <c r="BM94" i="15" s="1"/>
  <c r="Q63" i="15"/>
  <c r="Q67" i="15"/>
  <c r="U41" i="15"/>
  <c r="BM41" i="15" s="1"/>
  <c r="Q62" i="15"/>
  <c r="Q29" i="15"/>
  <c r="Q38" i="15"/>
  <c r="S58" i="15"/>
  <c r="Q81" i="15"/>
  <c r="Q50" i="15"/>
  <c r="U75" i="15"/>
  <c r="BM75" i="15" s="1"/>
  <c r="Q35" i="15"/>
  <c r="U90" i="15"/>
  <c r="BM90" i="15" s="1"/>
  <c r="U77" i="15"/>
  <c r="BM77" i="15" s="1"/>
  <c r="U58" i="15"/>
  <c r="BM58" i="15" s="1"/>
  <c r="U62" i="15"/>
  <c r="BM62" i="15" s="1"/>
  <c r="U55" i="15"/>
  <c r="BM55" i="15" s="1"/>
  <c r="U54" i="15"/>
  <c r="BM54" i="15" s="1"/>
  <c r="U34" i="15"/>
  <c r="BM34" i="15" s="1"/>
  <c r="Q52" i="15"/>
  <c r="U59" i="15"/>
  <c r="BM59" i="15" s="1"/>
  <c r="U39" i="15"/>
  <c r="BM39" i="15" s="1"/>
  <c r="U72" i="15"/>
  <c r="BM72" i="15" s="1"/>
  <c r="U18" i="15"/>
  <c r="BM18" i="15" s="1"/>
  <c r="U35" i="15"/>
  <c r="BM35" i="15" s="1"/>
  <c r="U36" i="15"/>
  <c r="BM36" i="15" s="1"/>
  <c r="R50" i="15"/>
  <c r="R23" i="15"/>
  <c r="Q19" i="15"/>
  <c r="U95" i="15"/>
  <c r="BM95" i="15" s="1"/>
  <c r="R66" i="15"/>
  <c r="U70" i="15"/>
  <c r="BM70" i="15" s="1"/>
  <c r="S81" i="15"/>
  <c r="S41" i="15"/>
  <c r="U85" i="15"/>
  <c r="BM85" i="15" s="1"/>
  <c r="R83" i="15"/>
  <c r="Q32" i="15"/>
  <c r="Q106" i="15"/>
  <c r="Q31" i="15"/>
  <c r="U49" i="15"/>
  <c r="BM49" i="15" s="1"/>
  <c r="U17" i="15"/>
  <c r="BM17" i="15" s="1"/>
  <c r="Q75" i="15"/>
  <c r="S54" i="15"/>
  <c r="R68" i="15"/>
  <c r="Q69" i="15"/>
  <c r="U78" i="15"/>
  <c r="BM78" i="15" s="1"/>
  <c r="Q68" i="15"/>
  <c r="U65" i="15"/>
  <c r="BM65" i="15" s="1"/>
  <c r="U92" i="15"/>
  <c r="BM92" i="15" s="1"/>
  <c r="U86" i="15"/>
  <c r="BM86" i="15" s="1"/>
  <c r="Q87" i="15"/>
  <c r="Q16" i="15"/>
  <c r="U43" i="15"/>
  <c r="BM43" i="15" s="1"/>
  <c r="U15" i="15"/>
  <c r="BM15" i="15" s="1"/>
  <c r="U73" i="15"/>
  <c r="BM73" i="15" s="1"/>
  <c r="Q89" i="15"/>
  <c r="Q23" i="15"/>
  <c r="Q17" i="15"/>
  <c r="Q20" i="15"/>
  <c r="Q49" i="15"/>
  <c r="U16" i="15"/>
  <c r="BM16" i="15" s="1"/>
  <c r="Q47" i="15"/>
  <c r="U27" i="15"/>
  <c r="BM27" i="15" s="1"/>
  <c r="U106" i="15"/>
  <c r="BM106" i="15" s="1"/>
  <c r="Q39" i="15"/>
  <c r="R77" i="15"/>
  <c r="R37" i="15"/>
  <c r="U82" i="15"/>
  <c r="BM82" i="15" s="1"/>
  <c r="Q42" i="15"/>
  <c r="Q58" i="15"/>
  <c r="R49" i="15"/>
  <c r="U44" i="15"/>
  <c r="BM44" i="15" s="1"/>
  <c r="Q15" i="15"/>
  <c r="R92" i="15"/>
  <c r="Q110" i="15"/>
  <c r="Q64" i="15"/>
  <c r="Q93" i="15"/>
  <c r="R16" i="15"/>
  <c r="U30" i="15"/>
  <c r="BM30" i="15" s="1"/>
  <c r="S64" i="15"/>
  <c r="Q82" i="15"/>
  <c r="S31" i="15"/>
  <c r="U31" i="15"/>
  <c r="BM31" i="15" s="1"/>
  <c r="Q83" i="15"/>
  <c r="Q79" i="15"/>
  <c r="U67" i="15"/>
  <c r="BM67" i="15" s="1"/>
  <c r="S91" i="15"/>
  <c r="Q51" i="15"/>
  <c r="S59" i="15"/>
  <c r="U28" i="15"/>
  <c r="BM28" i="15" s="1"/>
  <c r="U53" i="15"/>
  <c r="BM53" i="15" s="1"/>
  <c r="U105" i="15"/>
  <c r="BM105" i="15" s="1"/>
  <c r="R61" i="15"/>
  <c r="U108" i="15"/>
  <c r="BM108" i="15" s="1"/>
  <c r="Q28" i="15"/>
  <c r="Q92" i="15"/>
  <c r="U60" i="15"/>
  <c r="BM60" i="15" s="1"/>
  <c r="Q54" i="15"/>
  <c r="Q78" i="15"/>
  <c r="Q60" i="15"/>
  <c r="Q22" i="15"/>
  <c r="S63" i="15"/>
  <c r="Q33" i="15"/>
  <c r="Q105" i="15"/>
  <c r="Q27" i="15" l="1"/>
  <c r="S17" i="15"/>
  <c r="U103" i="15"/>
  <c r="BL103" i="15" s="1"/>
  <c r="Q103" i="15"/>
  <c r="BN103" i="15" s="1"/>
  <c r="BC103" i="15"/>
  <c r="BR103" i="15"/>
  <c r="BV103" i="15"/>
  <c r="BE103" i="15"/>
  <c r="CQ24" i="15"/>
  <c r="T24" i="15" s="1"/>
  <c r="BV101" i="15"/>
  <c r="Q101" i="15"/>
  <c r="AZ101" i="15" s="1"/>
  <c r="Q102" i="15"/>
  <c r="AZ102" i="15" s="1"/>
  <c r="U102" i="15"/>
  <c r="BL102" i="15" s="1"/>
  <c r="CQ45" i="15"/>
  <c r="T45" i="15" s="1"/>
  <c r="BV102" i="15"/>
  <c r="BE102" i="15"/>
  <c r="BR102" i="15"/>
  <c r="BC102" i="15"/>
  <c r="BA102" i="15"/>
  <c r="AZ13" i="15"/>
  <c r="U101" i="15"/>
  <c r="BL101" i="15" s="1"/>
  <c r="CQ15" i="15"/>
  <c r="T15" i="15" s="1"/>
  <c r="BA101" i="15"/>
  <c r="CQ76" i="15"/>
  <c r="T76" i="15" s="1"/>
  <c r="BN13" i="15"/>
  <c r="BC101" i="15"/>
  <c r="BR101" i="15"/>
  <c r="CQ18" i="15"/>
  <c r="T18" i="15" s="1"/>
  <c r="BB12" i="15"/>
  <c r="BB13" i="15"/>
  <c r="CQ85" i="15"/>
  <c r="T85" i="15" s="1"/>
  <c r="BR13" i="15"/>
  <c r="BV13" i="15"/>
  <c r="CQ17" i="15"/>
  <c r="T17" i="15" s="1"/>
  <c r="CQ94" i="15"/>
  <c r="T94" i="15" s="1"/>
  <c r="CQ35" i="15"/>
  <c r="T35" i="15" s="1"/>
  <c r="CQ100" i="15"/>
  <c r="T100" i="15" s="1"/>
  <c r="BR12" i="15"/>
  <c r="CQ66" i="15"/>
  <c r="T66" i="15" s="1"/>
  <c r="CQ80" i="15"/>
  <c r="T80" i="15" s="1"/>
  <c r="CQ84" i="15"/>
  <c r="T84" i="15" s="1"/>
  <c r="BN12" i="15"/>
  <c r="BA12" i="15"/>
  <c r="BD12" i="15"/>
  <c r="BE12" i="15"/>
  <c r="BV11" i="15"/>
  <c r="BE11" i="15"/>
  <c r="BB11" i="15"/>
  <c r="BC11" i="15"/>
  <c r="CQ72" i="15"/>
  <c r="T72" i="15" s="1"/>
  <c r="CQ51" i="15"/>
  <c r="T51" i="15" s="1"/>
  <c r="CQ106" i="15"/>
  <c r="T106" i="15" s="1"/>
  <c r="CQ13" i="15"/>
  <c r="T13" i="15" s="1"/>
  <c r="CL13" i="15"/>
  <c r="BM13" i="15"/>
  <c r="BL12" i="15"/>
  <c r="BM12" i="15"/>
  <c r="CQ70" i="15"/>
  <c r="T70" i="15" s="1"/>
  <c r="CQ61" i="15"/>
  <c r="T61" i="15" s="1"/>
  <c r="CQ22" i="15"/>
  <c r="T22" i="15" s="1"/>
  <c r="CQ40" i="15"/>
  <c r="T40" i="15" s="1"/>
  <c r="CQ74" i="15"/>
  <c r="T74" i="15" s="1"/>
  <c r="CQ36" i="15"/>
  <c r="T36" i="15" s="1"/>
  <c r="CQ59" i="15"/>
  <c r="T59" i="15" s="1"/>
  <c r="CQ39" i="15"/>
  <c r="T39" i="15" s="1"/>
  <c r="BV12" i="15"/>
  <c r="BR11" i="15"/>
  <c r="CQ98" i="15"/>
  <c r="T98" i="15" s="1"/>
  <c r="CQ29" i="15"/>
  <c r="T29" i="15" s="1"/>
  <c r="CQ48" i="15"/>
  <c r="T48" i="15" s="1"/>
  <c r="CQ12" i="15"/>
  <c r="T12" i="15" s="1"/>
  <c r="CQ55" i="15"/>
  <c r="T55" i="15" s="1"/>
  <c r="CQ73" i="15"/>
  <c r="T73" i="15" s="1"/>
  <c r="CQ46" i="15"/>
  <c r="T46" i="15" s="1"/>
  <c r="CQ71" i="15"/>
  <c r="T71" i="15" s="1"/>
  <c r="CQ21" i="15"/>
  <c r="T21" i="15" s="1"/>
  <c r="AZ12" i="15"/>
  <c r="BD13" i="15"/>
  <c r="CQ65" i="15"/>
  <c r="T65" i="15" s="1"/>
  <c r="CQ56" i="15"/>
  <c r="T56" i="15" s="1"/>
  <c r="CQ104" i="15"/>
  <c r="T104" i="15" s="1"/>
  <c r="CQ42" i="15"/>
  <c r="T42" i="15" s="1"/>
  <c r="CQ41" i="15"/>
  <c r="T41" i="15" s="1"/>
  <c r="CQ43" i="15"/>
  <c r="T43" i="15" s="1"/>
  <c r="CQ107" i="15"/>
  <c r="T107" i="15" s="1"/>
  <c r="CQ62" i="15"/>
  <c r="T62" i="15" s="1"/>
  <c r="CQ26" i="15"/>
  <c r="T26" i="15" s="1"/>
  <c r="CQ79" i="15"/>
  <c r="T79" i="15" s="1"/>
  <c r="CQ89" i="15"/>
  <c r="T89" i="15" s="1"/>
  <c r="CQ38" i="15"/>
  <c r="T38" i="15" s="1"/>
  <c r="CQ30" i="15"/>
  <c r="T30" i="15" s="1"/>
  <c r="CQ96" i="15"/>
  <c r="T96" i="15" s="1"/>
  <c r="CQ47" i="15"/>
  <c r="T47" i="15" s="1"/>
  <c r="CQ99" i="15"/>
  <c r="T99" i="15" s="1"/>
  <c r="CQ90" i="15"/>
  <c r="T90" i="15" s="1"/>
  <c r="CQ109" i="15"/>
  <c r="T109" i="15" s="1"/>
  <c r="CQ108" i="15"/>
  <c r="T108" i="15" s="1"/>
  <c r="CQ19" i="15"/>
  <c r="T19" i="15" s="1"/>
  <c r="CQ20" i="15"/>
  <c r="T20" i="15" s="1"/>
  <c r="CQ87" i="15"/>
  <c r="T87" i="15" s="1"/>
  <c r="CQ95" i="15"/>
  <c r="T95" i="15" s="1"/>
  <c r="CQ53" i="15"/>
  <c r="T53" i="15" s="1"/>
  <c r="BL13" i="15"/>
  <c r="CQ44" i="15"/>
  <c r="T44" i="15" s="1"/>
  <c r="CQ97" i="15"/>
  <c r="T97" i="15" s="1"/>
  <c r="CQ57" i="15"/>
  <c r="T57" i="15" s="1"/>
  <c r="CQ86" i="15"/>
  <c r="T86" i="15" s="1"/>
  <c r="CQ110" i="15"/>
  <c r="T110" i="15" s="1"/>
  <c r="CQ78" i="15"/>
  <c r="T78" i="15" s="1"/>
  <c r="CQ82" i="15"/>
  <c r="T82" i="15" s="1"/>
  <c r="CQ93" i="15"/>
  <c r="T93" i="15" s="1"/>
  <c r="CQ23" i="15"/>
  <c r="T23" i="15" s="1"/>
  <c r="CQ75" i="15"/>
  <c r="T75" i="15" s="1"/>
  <c r="CQ67" i="15"/>
  <c r="T67" i="15" s="1"/>
  <c r="CL12" i="15"/>
  <c r="CQ105" i="15"/>
  <c r="T105" i="15" s="1"/>
  <c r="CQ60" i="15"/>
  <c r="T60" i="15" s="1"/>
  <c r="CQ83" i="15"/>
  <c r="T83" i="15" s="1"/>
  <c r="CQ54" i="15"/>
  <c r="T54" i="15" s="1"/>
  <c r="CQ37" i="15"/>
  <c r="T37" i="15" s="1"/>
  <c r="CQ69" i="15"/>
  <c r="T69" i="15" s="1"/>
  <c r="CQ32" i="15"/>
  <c r="T32" i="15" s="1"/>
  <c r="CQ52" i="15"/>
  <c r="T52" i="15" s="1"/>
  <c r="CQ25" i="15"/>
  <c r="T25" i="15" s="1"/>
  <c r="CQ14" i="15"/>
  <c r="T14" i="15" s="1"/>
  <c r="CQ88" i="15"/>
  <c r="T88" i="15" s="1"/>
  <c r="BD11" i="15"/>
  <c r="CQ49" i="15"/>
  <c r="T49" i="15" s="1"/>
  <c r="S111" i="15"/>
  <c r="CQ27" i="15"/>
  <c r="T27" i="15" s="1"/>
  <c r="R111" i="15"/>
  <c r="CQ63" i="15"/>
  <c r="T63" i="15" s="1"/>
  <c r="CQ28" i="15"/>
  <c r="T28" i="15" s="1"/>
  <c r="CQ64" i="15"/>
  <c r="T64" i="15" s="1"/>
  <c r="CQ92" i="15"/>
  <c r="T92" i="15" s="1"/>
  <c r="CQ58" i="15"/>
  <c r="T58" i="15" s="1"/>
  <c r="CQ81" i="15"/>
  <c r="T81" i="15" s="1"/>
  <c r="CQ34" i="15"/>
  <c r="T34" i="15" s="1"/>
  <c r="CQ33" i="15"/>
  <c r="T33" i="15" s="1"/>
  <c r="CQ50" i="15"/>
  <c r="T50" i="15" s="1"/>
  <c r="AZ11" i="15"/>
  <c r="BN11" i="15"/>
  <c r="CQ11" i="15"/>
  <c r="T11" i="15" s="1"/>
  <c r="CQ16" i="15"/>
  <c r="T16" i="15" s="1"/>
  <c r="CQ68" i="15"/>
  <c r="T68" i="15" s="1"/>
  <c r="CQ31" i="15"/>
  <c r="T31" i="15" s="1"/>
  <c r="CQ91" i="15"/>
  <c r="T91" i="15" s="1"/>
  <c r="CQ77" i="15"/>
  <c r="T77" i="15" s="1"/>
  <c r="BM101" i="15" l="1"/>
  <c r="BM102" i="15"/>
  <c r="BM103" i="15"/>
  <c r="CQ103" i="15"/>
  <c r="T103" i="15" s="1"/>
  <c r="BA111" i="15"/>
  <c r="D30" i="17" s="1"/>
  <c r="CL103" i="15"/>
  <c r="AZ103" i="15"/>
  <c r="AZ111" i="15" s="1"/>
  <c r="D27" i="17" s="1"/>
  <c r="BE111" i="15"/>
  <c r="D32" i="17" s="1"/>
  <c r="CQ101" i="15"/>
  <c r="T101" i="15" s="1"/>
  <c r="BN101" i="15"/>
  <c r="BN102" i="15"/>
  <c r="CQ102" i="15"/>
  <c r="T102" i="15" s="1"/>
  <c r="CL102" i="15"/>
  <c r="Q111" i="15"/>
  <c r="CL101" i="15"/>
  <c r="BC111" i="15"/>
  <c r="D31" i="17" s="1"/>
  <c r="U111" i="15"/>
  <c r="I4" i="15" s="1"/>
  <c r="BV111" i="15"/>
  <c r="F58" i="17" s="1"/>
  <c r="F66" i="17" s="1"/>
  <c r="BB111" i="15"/>
  <c r="D28" i="17" s="1"/>
  <c r="BR111" i="15"/>
  <c r="E58" i="17" s="1"/>
  <c r="E66" i="17" s="1"/>
  <c r="BL111" i="15"/>
  <c r="F27" i="17" s="1"/>
  <c r="BD111" i="15"/>
  <c r="D29" i="17" s="1"/>
  <c r="BM111" i="15" l="1"/>
  <c r="F30" i="17" s="1"/>
  <c r="F33" i="17" s="1"/>
  <c r="J27" i="17" s="1"/>
  <c r="T111" i="15"/>
  <c r="I2" i="15" s="1"/>
  <c r="BN111" i="15"/>
  <c r="D58" i="17" s="1"/>
  <c r="D66" i="17" s="1"/>
  <c r="D67" i="17" s="1"/>
  <c r="CL111" i="15"/>
  <c r="G58" i="17" s="1"/>
  <c r="G66" i="17" s="1"/>
  <c r="D33" i="17"/>
  <c r="H27" i="17" s="1"/>
  <c r="H61" i="17" l="1"/>
</calcChain>
</file>

<file path=xl/comments1.xml><?xml version="1.0" encoding="utf-8"?>
<comments xmlns="http://schemas.openxmlformats.org/spreadsheetml/2006/main">
  <authors>
    <author xml:space="preserve"> </author>
  </authors>
  <commentList>
    <comment ref="D9" authorId="0" shapeId="0">
      <text>
        <r>
          <rPr>
            <b/>
            <sz val="8"/>
            <color indexed="81"/>
            <rFont val="Tahoma"/>
            <family val="2"/>
          </rPr>
          <t>Required field. Region where emission activities occurred.</t>
        </r>
      </text>
    </comment>
    <comment ref="E9" authorId="0" shapeId="0">
      <text>
        <r>
          <rPr>
            <b/>
            <sz val="8"/>
            <color indexed="81"/>
            <rFont val="Tahoma"/>
            <family val="2"/>
          </rPr>
          <t>Required field. For filtering the list of Vehicle Types.</t>
        </r>
      </text>
    </comment>
    <comment ref="F9" authorId="0" shapeId="0">
      <text>
        <r>
          <rPr>
            <b/>
            <sz val="8"/>
            <color indexed="81"/>
            <rFont val="Tahoma"/>
            <family val="2"/>
          </rPr>
          <t>Required field. Specify either Scope 1 or Scope 3.</t>
        </r>
      </text>
    </comment>
    <comment ref="G9" authorId="0" shapeId="0">
      <text>
        <r>
          <rPr>
            <b/>
            <sz val="8"/>
            <color indexed="81"/>
            <rFont val="Tahoma"/>
            <family val="2"/>
          </rPr>
          <t>Required field. Specify the type of activity data that is available for use to calculate GHG emissions.</t>
        </r>
      </text>
    </comment>
    <comment ref="J10" authorId="0" shapeId="0">
      <text>
        <r>
          <rPr>
            <b/>
            <sz val="8"/>
            <color indexed="81"/>
            <rFont val="Tahoma"/>
            <family val="2"/>
          </rPr>
          <t xml:space="preserve">For Weight-Distance activities only. </t>
        </r>
      </text>
    </comment>
    <comment ref="K10" authorId="0" shapeId="0">
      <text>
        <r>
          <rPr>
            <b/>
            <sz val="8"/>
            <color indexed="81"/>
            <rFont val="Tahoma"/>
            <family val="2"/>
          </rPr>
          <t>For Passenger-Distance activities only. Number of passengers.</t>
        </r>
      </text>
    </comment>
  </commentList>
</comments>
</file>

<file path=xl/comments2.xml><?xml version="1.0" encoding="utf-8"?>
<comments xmlns="http://schemas.openxmlformats.org/spreadsheetml/2006/main">
  <authors>
    <author xml:space="preserve"> </author>
  </authors>
  <commentList>
    <comment ref="A2" authorId="0" shapeId="0">
      <text>
        <r>
          <rPr>
            <b/>
            <sz val="8"/>
            <color indexed="81"/>
            <rFont val="Tahoma"/>
            <family val="2"/>
          </rPr>
          <t>Specify up to 4 conditions based on 4 different columns for custom messages to show. All conditions must be met. 
A blank value means a column is not populated, while an asterisk (*) means a column must be populated with a non-blank value.
Each custom message is evaluated in sequence from top to bottom. Only the 1st non-error custom message is displayed above the Activity Data table. All error custom messages are added to the Error Messages column.</t>
        </r>
      </text>
    </comment>
    <comment ref="I4" authorId="0" shapeId="0">
      <text>
        <r>
          <rPr>
            <b/>
            <sz val="8"/>
            <color indexed="81"/>
            <rFont val="Tahoma"/>
            <family val="2"/>
          </rPr>
          <t>Custom message to be displayed above the Activity Data table, and optionally in the Error Messages column</t>
        </r>
      </text>
    </comment>
    <comment ref="J4" authorId="0" shapeId="0">
      <text>
        <r>
          <rPr>
            <b/>
            <sz val="8"/>
            <color indexed="81"/>
            <rFont val="Tahoma"/>
            <family val="2"/>
          </rPr>
          <t>Indicates whether this should be treated as an error condition, which shows the custom message in the Error Messages column, and display the error icon in the Status column.</t>
        </r>
      </text>
    </comment>
  </commentList>
</comments>
</file>

<file path=xl/comments3.xml><?xml version="1.0" encoding="utf-8"?>
<comments xmlns="http://schemas.openxmlformats.org/spreadsheetml/2006/main">
  <authors>
    <author xml:space="preserve"> </author>
  </authors>
  <commentList>
    <comment ref="A1" authorId="0" shapeId="0">
      <text>
        <r>
          <rPr>
            <b/>
            <sz val="8"/>
            <color indexed="81"/>
            <rFont val="Tahoma"/>
            <family val="2"/>
          </rPr>
          <t>Specify unit conversion factor only for those units of similar type, e.g. weight</t>
        </r>
      </text>
    </comment>
    <comment ref="A33" authorId="0" shapeId="0">
      <text>
        <r>
          <rPr>
            <b/>
            <sz val="8"/>
            <color indexed="81"/>
            <rFont val="Tahoma"/>
            <family val="2"/>
          </rPr>
          <t>Drop down list for Region</t>
        </r>
      </text>
    </comment>
    <comment ref="A40" authorId="0" shapeId="0">
      <text>
        <r>
          <rPr>
            <b/>
            <sz val="8"/>
            <color indexed="81"/>
            <rFont val="Tahoma"/>
            <family val="2"/>
          </rPr>
          <t>Drop down list for Mode of Transport</t>
        </r>
      </text>
    </comment>
    <comment ref="A48" authorId="0" shapeId="0">
      <text>
        <r>
          <rPr>
            <b/>
            <sz val="8"/>
            <color indexed="81"/>
            <rFont val="Tahoma"/>
            <family val="2"/>
          </rPr>
          <t>Drop down list for Type of Activity Data</t>
        </r>
      </text>
    </comment>
    <comment ref="A60" authorId="0" shapeId="0">
      <text>
        <r>
          <rPr>
            <b/>
            <sz val="8"/>
            <color indexed="81"/>
            <rFont val="Tahoma"/>
            <family val="2"/>
          </rPr>
          <t>Drop down list for Scope</t>
        </r>
      </text>
    </comment>
    <comment ref="A67" authorId="0" shapeId="0">
      <text>
        <r>
          <rPr>
            <b/>
            <sz val="8"/>
            <color indexed="81"/>
            <rFont val="Tahoma"/>
            <family val="2"/>
          </rPr>
          <t>For showing a blank drop down list</t>
        </r>
      </text>
    </comment>
    <comment ref="A70" authorId="0" shapeId="0">
      <text>
        <r>
          <rPr>
            <b/>
            <sz val="8"/>
            <color indexed="81"/>
            <rFont val="Tahoma"/>
            <family val="2"/>
          </rPr>
          <t>Drop down list for Custom Vehicle's denominator unit</t>
        </r>
      </text>
    </comment>
    <comment ref="A82" authorId="0" shapeId="0">
      <text>
        <r>
          <rPr>
            <b/>
            <sz val="8"/>
            <color indexed="81"/>
            <rFont val="Tahoma"/>
            <family val="2"/>
          </rPr>
          <t>Drop down list for selecting GWP version</t>
        </r>
      </text>
    </comment>
    <comment ref="A90" authorId="0" shapeId="0">
      <text>
        <r>
          <rPr>
            <b/>
            <sz val="8"/>
            <color indexed="81"/>
            <rFont val="Tahoma"/>
            <family val="2"/>
          </rPr>
          <t>GWP values for each GWP version based on IPCC</t>
        </r>
      </text>
    </comment>
    <comment ref="A110" authorId="0" shapeId="0">
      <text>
        <r>
          <rPr>
            <b/>
            <sz val="8"/>
            <color indexed="81"/>
            <rFont val="Tahoma"/>
            <family val="2"/>
          </rPr>
          <t>Define which column in the Activity Data table is available for custom messages to be configured</t>
        </r>
      </text>
    </comment>
  </commentList>
</comments>
</file>

<file path=xl/comments4.xml><?xml version="1.0" encoding="utf-8"?>
<comments xmlns="http://schemas.openxmlformats.org/spreadsheetml/2006/main">
  <authors>
    <author xml:space="preserve"> </author>
    <author>bulldog</author>
  </authors>
  <commentList>
    <comment ref="D12" authorId="0" shapeId="0">
      <text>
        <r>
          <rPr>
            <b/>
            <sz val="8"/>
            <color indexed="81"/>
            <rFont val="Tahoma"/>
            <family val="2"/>
          </rPr>
          <t xml:space="preserve">EPA Climate Leaders guidance "Direct Emissions from Mobile Combustion Sources"
</t>
        </r>
      </text>
    </comment>
    <comment ref="D13" authorId="0" shapeId="0">
      <text>
        <r>
          <rPr>
            <b/>
            <sz val="8"/>
            <color indexed="81"/>
            <rFont val="Tahoma"/>
            <family val="2"/>
          </rPr>
          <t>EPA Climate Leaders guidance "Direct Emissions from Mobile Combustion Sources"</t>
        </r>
      </text>
    </comment>
    <comment ref="D14" authorId="0" shapeId="0">
      <text>
        <r>
          <rPr>
            <b/>
            <sz val="8"/>
            <color indexed="81"/>
            <rFont val="Tahoma"/>
            <family val="2"/>
          </rPr>
          <t>EPA Climate Leaders guidance "Direct Emissions from Mobile Combustion Sources"; Table B-6</t>
        </r>
      </text>
    </comment>
    <comment ref="D15" authorId="0" shapeId="0">
      <text>
        <r>
          <rPr>
            <b/>
            <sz val="8"/>
            <color indexed="81"/>
            <rFont val="Tahoma"/>
            <family val="2"/>
          </rPr>
          <t>EPA Climate Leaders guidance "Direct Emissions from Mobile Combustion Sources"</t>
        </r>
      </text>
    </comment>
    <comment ref="C16" authorId="1" shapeId="0">
      <text>
        <r>
          <rPr>
            <b/>
            <sz val="8"/>
            <color indexed="81"/>
            <rFont val="Tahoma"/>
            <family val="2"/>
          </rPr>
          <t>bulldog:</t>
        </r>
        <r>
          <rPr>
            <sz val="8"/>
            <color indexed="81"/>
            <rFont val="Tahoma"/>
            <family val="2"/>
          </rPr>
          <t xml:space="preserve">
UK DEFRA, October 2010 EFs, Table 1b</t>
        </r>
      </text>
    </comment>
    <comment ref="C17" authorId="1" shapeId="0">
      <text>
        <r>
          <rPr>
            <b/>
            <sz val="8"/>
            <color indexed="81"/>
            <rFont val="Tahoma"/>
            <family val="2"/>
          </rPr>
          <t>bulldog:</t>
        </r>
        <r>
          <rPr>
            <sz val="8"/>
            <color indexed="81"/>
            <rFont val="Tahoma"/>
            <family val="2"/>
          </rPr>
          <t xml:space="preserve">
UK DEFRA, October 2010 EFs, Table 1b</t>
        </r>
      </text>
    </comment>
    <comment ref="C18" authorId="1" shapeId="0">
      <text>
        <r>
          <rPr>
            <b/>
            <sz val="8"/>
            <color indexed="81"/>
            <rFont val="Tahoma"/>
            <family val="2"/>
          </rPr>
          <t>bulldog:</t>
        </r>
        <r>
          <rPr>
            <sz val="8"/>
            <color indexed="81"/>
            <rFont val="Tahoma"/>
            <family val="2"/>
          </rPr>
          <t xml:space="preserve">
UK DEFRA, October 2010 EFs, Table 1b</t>
        </r>
      </text>
    </comment>
    <comment ref="C19" authorId="1" shapeId="0">
      <text>
        <r>
          <rPr>
            <b/>
            <sz val="8"/>
            <color indexed="81"/>
            <rFont val="Tahoma"/>
            <family val="2"/>
          </rPr>
          <t>bulldog:</t>
        </r>
        <r>
          <rPr>
            <sz val="8"/>
            <color indexed="81"/>
            <rFont val="Tahoma"/>
            <family val="2"/>
          </rPr>
          <t xml:space="preserve">
UK DEFRA, October 2010 EFs, Table 1b</t>
        </r>
      </text>
    </comment>
    <comment ref="C20" authorId="1" shapeId="0">
      <text>
        <r>
          <rPr>
            <b/>
            <sz val="8"/>
            <color indexed="81"/>
            <rFont val="Tahoma"/>
            <family val="2"/>
          </rPr>
          <t>bulldog:</t>
        </r>
        <r>
          <rPr>
            <sz val="8"/>
            <color indexed="81"/>
            <rFont val="Tahoma"/>
            <family val="2"/>
          </rPr>
          <t xml:space="preserve">
UK DEFRA, October 2010 EFs, Table 1b</t>
        </r>
      </text>
    </comment>
    <comment ref="C21" authorId="1" shapeId="0">
      <text>
        <r>
          <rPr>
            <b/>
            <sz val="8"/>
            <color indexed="81"/>
            <rFont val="Tahoma"/>
            <family val="2"/>
          </rPr>
          <t>bulldog:</t>
        </r>
        <r>
          <rPr>
            <sz val="8"/>
            <color indexed="81"/>
            <rFont val="Tahoma"/>
            <family val="2"/>
          </rPr>
          <t xml:space="preserve">
UK DEFRA, October 2010 EFs, Table 1b</t>
        </r>
      </text>
    </comment>
    <comment ref="C22" authorId="1" shapeId="0">
      <text>
        <r>
          <rPr>
            <b/>
            <sz val="8"/>
            <color indexed="81"/>
            <rFont val="Tahoma"/>
            <family val="2"/>
          </rPr>
          <t>bulldog:</t>
        </r>
        <r>
          <rPr>
            <sz val="8"/>
            <color indexed="81"/>
            <rFont val="Tahoma"/>
            <family val="2"/>
          </rPr>
          <t xml:space="preserve">
UK DEFRA, October 2010 EFs, Table 1b</t>
        </r>
      </text>
    </comment>
    <comment ref="C23" authorId="1" shapeId="0">
      <text>
        <r>
          <rPr>
            <b/>
            <sz val="8"/>
            <color indexed="81"/>
            <rFont val="Tahoma"/>
            <family val="2"/>
          </rPr>
          <t>bulldog:</t>
        </r>
        <r>
          <rPr>
            <sz val="8"/>
            <color indexed="81"/>
            <rFont val="Tahoma"/>
            <family val="2"/>
          </rPr>
          <t xml:space="preserve">
UK DEFRA, October 2010 EFs, Table 1b</t>
        </r>
      </text>
    </comment>
    <comment ref="D24" authorId="1" shapeId="0">
      <text>
        <r>
          <rPr>
            <b/>
            <sz val="8"/>
            <color indexed="81"/>
            <rFont val="Tahoma"/>
            <family val="2"/>
          </rPr>
          <t>bulldog:</t>
        </r>
        <r>
          <rPr>
            <sz val="8"/>
            <color indexed="81"/>
            <rFont val="Tahoma"/>
            <family val="2"/>
          </rPr>
          <t xml:space="preserve">
Factor has not been revised since latest DEFRA guidance provides only LCA factors for biofuels</t>
        </r>
      </text>
    </comment>
    <comment ref="D25" authorId="1" shapeId="0">
      <text>
        <r>
          <rPr>
            <b/>
            <sz val="8"/>
            <color indexed="81"/>
            <rFont val="Tahoma"/>
            <family val="2"/>
          </rPr>
          <t>bulldog:</t>
        </r>
        <r>
          <rPr>
            <sz val="8"/>
            <color indexed="81"/>
            <rFont val="Tahoma"/>
            <family val="2"/>
          </rPr>
          <t xml:space="preserve">
Factor has not been revised since latest DEFRA guidance provides only LCA factors for biofuels</t>
        </r>
      </text>
    </comment>
    <comment ref="C26" authorId="1" shapeId="0">
      <text>
        <r>
          <rPr>
            <b/>
            <sz val="8"/>
            <color indexed="81"/>
            <rFont val="Tahoma"/>
            <family val="2"/>
          </rPr>
          <t>bulldog:</t>
        </r>
        <r>
          <rPr>
            <sz val="8"/>
            <color indexed="81"/>
            <rFont val="Tahoma"/>
            <family val="2"/>
          </rPr>
          <t xml:space="preserve">
Factor has not been revised since latest DEFRA guidance provides only LCA factors for biofuels</t>
        </r>
      </text>
    </comment>
    <comment ref="D26" authorId="1" shapeId="0">
      <text>
        <r>
          <rPr>
            <b/>
            <sz val="8"/>
            <color indexed="81"/>
            <rFont val="Tahoma"/>
            <family val="2"/>
          </rPr>
          <t>bulldog:</t>
        </r>
        <r>
          <rPr>
            <sz val="8"/>
            <color indexed="81"/>
            <rFont val="Tahoma"/>
            <family val="2"/>
          </rPr>
          <t xml:space="preserve">
Factor has not been revised since latest DEFRA guidance provides only LCA factors for biofuels</t>
        </r>
      </text>
    </comment>
    <comment ref="C27" authorId="1" shapeId="0">
      <text>
        <r>
          <rPr>
            <b/>
            <sz val="8"/>
            <color indexed="81"/>
            <rFont val="Tahoma"/>
            <family val="2"/>
          </rPr>
          <t>bulldog:</t>
        </r>
        <r>
          <rPr>
            <sz val="8"/>
            <color indexed="81"/>
            <rFont val="Tahoma"/>
            <family val="2"/>
          </rPr>
          <t xml:space="preserve">
Factor has not been revised since latest DEFRA guidance provides only LCA factors for biofuels</t>
        </r>
      </text>
    </comment>
    <comment ref="D27" authorId="0" shapeId="0">
      <text>
        <r>
          <rPr>
            <b/>
            <sz val="8"/>
            <color indexed="81"/>
            <rFont val="Tahoma"/>
            <family val="2"/>
          </rPr>
          <t>Factor has not been revised since latest DEFRA guidance provides only LCA factors for biofuels</t>
        </r>
      </text>
    </comment>
    <comment ref="C28" authorId="1" shapeId="0">
      <text>
        <r>
          <rPr>
            <b/>
            <sz val="8"/>
            <color indexed="81"/>
            <rFont val="Tahoma"/>
            <family val="2"/>
          </rPr>
          <t>bulldog:</t>
        </r>
        <r>
          <rPr>
            <sz val="8"/>
            <color indexed="81"/>
            <rFont val="Tahoma"/>
            <family val="2"/>
          </rPr>
          <t xml:space="preserve">
Table B-2, US EPA Direct Emissions from Mobile Combustion Sources</t>
        </r>
      </text>
    </comment>
    <comment ref="C29" authorId="1" shapeId="0">
      <text>
        <r>
          <rPr>
            <b/>
            <sz val="8"/>
            <color indexed="81"/>
            <rFont val="Tahoma"/>
            <family val="2"/>
          </rPr>
          <t>bulldog:</t>
        </r>
        <r>
          <rPr>
            <sz val="8"/>
            <color indexed="81"/>
            <rFont val="Tahoma"/>
            <family val="2"/>
          </rPr>
          <t xml:space="preserve">
Table B-2, US EPA Direct Emissions from Mobile Combustion Sources</t>
        </r>
      </text>
    </comment>
    <comment ref="C30" authorId="1" shapeId="0">
      <text>
        <r>
          <rPr>
            <b/>
            <sz val="8"/>
            <color indexed="81"/>
            <rFont val="Tahoma"/>
            <family val="2"/>
          </rPr>
          <t>bulldog:</t>
        </r>
        <r>
          <rPr>
            <sz val="8"/>
            <color indexed="81"/>
            <rFont val="Tahoma"/>
            <family val="2"/>
          </rPr>
          <t xml:space="preserve">
Table 5, US EPA Direct Emissions from Mobile Combustion Sources</t>
        </r>
      </text>
    </comment>
    <comment ref="C31" authorId="1" shapeId="0">
      <text>
        <r>
          <rPr>
            <b/>
            <sz val="8"/>
            <color indexed="81"/>
            <rFont val="Tahoma"/>
            <family val="2"/>
          </rPr>
          <t>bulldog:</t>
        </r>
        <r>
          <rPr>
            <sz val="8"/>
            <color indexed="81"/>
            <rFont val="Tahoma"/>
            <family val="2"/>
          </rPr>
          <t xml:space="preserve">
Table 5, US EPA Direct Emissions from Mobile Combustion Sources</t>
        </r>
      </text>
    </comment>
    <comment ref="C32" authorId="1" shapeId="0">
      <text>
        <r>
          <rPr>
            <b/>
            <sz val="8"/>
            <color indexed="81"/>
            <rFont val="Tahoma"/>
            <family val="2"/>
          </rPr>
          <t>bulldog:</t>
        </r>
        <r>
          <rPr>
            <sz val="8"/>
            <color indexed="81"/>
            <rFont val="Tahoma"/>
            <family val="2"/>
          </rPr>
          <t xml:space="preserve">
Table B-2, US EPA Direct Emissions from Mobile Combustion Sources</t>
        </r>
      </text>
    </comment>
    <comment ref="C33" authorId="1" shapeId="0">
      <text>
        <r>
          <rPr>
            <b/>
            <sz val="8"/>
            <color indexed="81"/>
            <rFont val="Tahoma"/>
            <family val="2"/>
          </rPr>
          <t>bulldog:</t>
        </r>
        <r>
          <rPr>
            <sz val="8"/>
            <color indexed="81"/>
            <rFont val="Tahoma"/>
            <family val="2"/>
          </rPr>
          <t xml:space="preserve">
Table B-3, US EPA Direct Emissions from Mobile Combustion Sources</t>
        </r>
      </text>
    </comment>
    <comment ref="C34" authorId="1" shapeId="0">
      <text>
        <r>
          <rPr>
            <b/>
            <sz val="8"/>
            <color indexed="81"/>
            <rFont val="Tahoma"/>
            <family val="2"/>
          </rPr>
          <t>bulldog:</t>
        </r>
        <r>
          <rPr>
            <sz val="8"/>
            <color indexed="81"/>
            <rFont val="Tahoma"/>
            <family val="2"/>
          </rPr>
          <t xml:space="preserve">
Table B-4, US EPA Direct Emissions from Mobile Combustion Sources</t>
        </r>
      </text>
    </comment>
    <comment ref="C35" authorId="1" shapeId="0">
      <text>
        <r>
          <rPr>
            <b/>
            <sz val="8"/>
            <color indexed="81"/>
            <rFont val="Tahoma"/>
            <family val="2"/>
          </rPr>
          <t>bulldog:</t>
        </r>
        <r>
          <rPr>
            <sz val="8"/>
            <color indexed="81"/>
            <rFont val="Tahoma"/>
            <family val="2"/>
          </rPr>
          <t xml:space="preserve">
Table B-5, US EPA Direct Emissions from Mobile Combustion Sources</t>
        </r>
      </text>
    </comment>
    <comment ref="D36" authorId="0" shapeId="0">
      <text>
        <r>
          <rPr>
            <b/>
            <sz val="8"/>
            <color indexed="81"/>
            <rFont val="Tahoma"/>
            <family val="2"/>
          </rPr>
          <t>US EPA 'Direct Emissions from mobile combustion sources', p31</t>
        </r>
      </text>
    </comment>
    <comment ref="D37" authorId="0" shapeId="0">
      <text>
        <r>
          <rPr>
            <b/>
            <sz val="8"/>
            <color indexed="81"/>
            <rFont val="Tahoma"/>
            <family val="2"/>
          </rPr>
          <t>US EPA 'Direct Emissions from mobile combustion sources', p31</t>
        </r>
      </text>
    </comment>
    <comment ref="C38" authorId="0" shapeId="0">
      <text>
        <r>
          <rPr>
            <b/>
            <sz val="8"/>
            <color indexed="81"/>
            <rFont val="Tahoma"/>
            <family val="2"/>
          </rPr>
          <t>Based on US EPA guidance "Direct Emissions from Mobile Combustion Sources"</t>
        </r>
      </text>
    </comment>
    <comment ref="C39" authorId="0" shapeId="0">
      <text>
        <r>
          <rPr>
            <b/>
            <sz val="8"/>
            <color indexed="81"/>
            <rFont val="Tahoma"/>
            <family val="2"/>
          </rPr>
          <t>Based on Table 1 (Fuel Use CO2 factors)</t>
        </r>
      </text>
    </comment>
    <comment ref="C44"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F44" authorId="0" shapeId="0">
      <text>
        <r>
          <rPr>
            <b/>
            <sz val="8"/>
            <color indexed="81"/>
            <rFont val="Tahoma"/>
            <family val="2"/>
          </rPr>
          <t>from p 24, US EPA Climate Leaders guidance "Direct Emissions from Mobile Combustion Sources"</t>
        </r>
      </text>
    </comment>
    <comment ref="C45"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F45"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C46"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F46"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C47"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F47"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C48"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F48"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C49"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F49"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C50"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F50"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C51"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F51" authorId="1" shapeId="0">
      <text>
        <r>
          <rPr>
            <b/>
            <sz val="8"/>
            <color indexed="81"/>
            <rFont val="Tahoma"/>
            <family val="2"/>
          </rPr>
          <t>bulldog:</t>
        </r>
        <r>
          <rPr>
            <sz val="8"/>
            <color indexed="81"/>
            <rFont val="Tahoma"/>
            <family val="2"/>
          </rPr>
          <t xml:space="preserve">
bulldog:
from p 24, US EPA Climate Leaders guidance "Direct Emissions from Mobile Combustion Sources"</t>
        </r>
      </text>
    </comment>
    <comment ref="C52"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F52" authorId="1" shapeId="0">
      <text>
        <r>
          <rPr>
            <b/>
            <sz val="8"/>
            <color indexed="81"/>
            <rFont val="Tahoma"/>
            <family val="2"/>
          </rPr>
          <t>bulldog:</t>
        </r>
        <r>
          <rPr>
            <sz val="8"/>
            <color indexed="81"/>
            <rFont val="Tahoma"/>
            <family val="2"/>
          </rPr>
          <t xml:space="preserve">
bulldog:
from p 24, US EPA Climate Leaders guidance "Direct Emissions from Mobile Combustion Sources"</t>
        </r>
      </text>
    </comment>
    <comment ref="C53" authorId="1" shapeId="0">
      <text>
        <r>
          <rPr>
            <b/>
            <sz val="8"/>
            <color indexed="81"/>
            <rFont val="Tahoma"/>
            <family val="2"/>
          </rPr>
          <t>bulldog:</t>
        </r>
        <r>
          <rPr>
            <sz val="8"/>
            <color indexed="81"/>
            <rFont val="Tahoma"/>
            <family val="2"/>
          </rPr>
          <t xml:space="preserve">
from p 24, US EPA Climate Leaders guidance "Direct Emissions from Mobile Combustion Sources"</t>
        </r>
      </text>
    </comment>
    <comment ref="F53" authorId="1" shapeId="0">
      <text>
        <r>
          <rPr>
            <b/>
            <sz val="8"/>
            <color indexed="81"/>
            <rFont val="Tahoma"/>
            <family val="2"/>
          </rPr>
          <t>bulldog:</t>
        </r>
        <r>
          <rPr>
            <sz val="8"/>
            <color indexed="81"/>
            <rFont val="Tahoma"/>
            <family val="2"/>
          </rPr>
          <t xml:space="preserve">
bulldog:
from p 24, US EPA Climate Leaders guidance "Direct Emissions from Mobile Combustion Sources"</t>
        </r>
      </text>
    </comment>
    <comment ref="C56" authorId="0" shapeId="0">
      <text>
        <r>
          <rPr>
            <b/>
            <sz val="8"/>
            <color indexed="81"/>
            <rFont val="Tahoma"/>
            <family val="2"/>
          </rPr>
          <t>from p 24, US EPA Climate Leaders guidance "Direct Emissions from Mobile Combustion Sources"</t>
        </r>
      </text>
    </comment>
    <comment ref="F56" authorId="0" shapeId="0">
      <text>
        <r>
          <rPr>
            <b/>
            <sz val="8"/>
            <color indexed="81"/>
            <rFont val="Tahoma"/>
            <family val="2"/>
          </rPr>
          <t>Based on Table 2 (Fuel Use CH4/N2O factors)</t>
        </r>
      </text>
    </comment>
    <comment ref="C57" authorId="0" shapeId="0">
      <text>
        <r>
          <rPr>
            <b/>
            <sz val="8"/>
            <color indexed="81"/>
            <rFont val="Tahoma"/>
            <family val="2"/>
          </rPr>
          <t>from p 24, US EPA Climate Leaders guidance "Direct Emissions from Mobile Combustion Sources"</t>
        </r>
      </text>
    </comment>
    <comment ref="F57" authorId="0" shapeId="0">
      <text>
        <r>
          <rPr>
            <b/>
            <sz val="8"/>
            <color indexed="81"/>
            <rFont val="Tahoma"/>
            <family val="2"/>
          </rPr>
          <t>Based on Table 2 (Fuel Use CH4/N2O factors)</t>
        </r>
      </text>
    </comment>
    <comment ref="C58" authorId="0" shapeId="0">
      <text>
        <r>
          <rPr>
            <b/>
            <sz val="8"/>
            <color indexed="81"/>
            <rFont val="Tahoma"/>
            <family val="2"/>
          </rPr>
          <t>from p 24, US EPA Climate Leaders guidance "Direct Emissions from Mobile Combustion Sources"</t>
        </r>
      </text>
    </comment>
    <comment ref="F58" authorId="0" shapeId="0">
      <text>
        <r>
          <rPr>
            <b/>
            <sz val="8"/>
            <color indexed="81"/>
            <rFont val="Tahoma"/>
            <family val="2"/>
          </rPr>
          <t>Based on Table 2 (Fuel Use CH4/N2O factors)</t>
        </r>
      </text>
    </comment>
    <comment ref="C59" authorId="0" shapeId="0">
      <text>
        <r>
          <rPr>
            <b/>
            <sz val="8"/>
            <color indexed="81"/>
            <rFont val="Tahoma"/>
            <family val="2"/>
          </rPr>
          <t>from p 24, US EPA Climate Leaders guidance "Direct Emissions from Mobile Combustion Sources"</t>
        </r>
      </text>
    </comment>
    <comment ref="F59" authorId="0" shapeId="0">
      <text>
        <r>
          <rPr>
            <b/>
            <sz val="8"/>
            <color indexed="81"/>
            <rFont val="Tahoma"/>
            <family val="2"/>
          </rPr>
          <t>Based on Table 2 (Fuel Use CH4/N2O factors)</t>
        </r>
      </text>
    </comment>
    <comment ref="C60" authorId="0" shapeId="0">
      <text>
        <r>
          <rPr>
            <b/>
            <sz val="8"/>
            <color indexed="81"/>
            <rFont val="Tahoma"/>
            <family val="2"/>
          </rPr>
          <t>from p 24, US EPA Climate Leaders guidance "Direct Emissions from Mobile Combustion Sources"</t>
        </r>
      </text>
    </comment>
    <comment ref="F60" authorId="0" shapeId="0">
      <text>
        <r>
          <rPr>
            <b/>
            <sz val="8"/>
            <color indexed="81"/>
            <rFont val="Tahoma"/>
            <family val="2"/>
          </rPr>
          <t>Based on Table 2 (Fuel Use CH4/N2O factors)</t>
        </r>
      </text>
    </comment>
    <comment ref="C61" authorId="0" shapeId="0">
      <text>
        <r>
          <rPr>
            <b/>
            <sz val="8"/>
            <color indexed="81"/>
            <rFont val="Tahoma"/>
            <family val="2"/>
          </rPr>
          <t>Derived by multiplying the CH4/N2O emission factors with the MPG (both from Table 5)</t>
        </r>
      </text>
    </comment>
    <comment ref="F61" authorId="0" shapeId="0">
      <text>
        <r>
          <rPr>
            <b/>
            <sz val="8"/>
            <color indexed="81"/>
            <rFont val="Tahoma"/>
            <family val="2"/>
          </rPr>
          <t>Derived by multiplying the CH4/N2O emission factors with the MPG (both from Table 5)</t>
        </r>
      </text>
    </comment>
    <comment ref="C62" authorId="0" shapeId="0">
      <text>
        <r>
          <rPr>
            <b/>
            <sz val="8"/>
            <color indexed="81"/>
            <rFont val="Tahoma"/>
            <family val="2"/>
          </rPr>
          <t>Derived by multiplying the CH4/N2O emission factors with the MPG (both from Table 5)</t>
        </r>
      </text>
    </comment>
    <comment ref="F62" authorId="0" shapeId="0">
      <text>
        <r>
          <rPr>
            <b/>
            <sz val="8"/>
            <color indexed="81"/>
            <rFont val="Tahoma"/>
            <family val="2"/>
          </rPr>
          <t>Derived by multiplying the CH4/N2O emission factors with the MPG (both from Table 5)</t>
        </r>
      </text>
    </comment>
    <comment ref="C63" authorId="0" shapeId="0">
      <text>
        <r>
          <rPr>
            <b/>
            <sz val="8"/>
            <color indexed="81"/>
            <rFont val="Tahoma"/>
            <family val="2"/>
          </rPr>
          <t>Derived by multiplying the CH4/N2O emission factors with the MPG (both from Table 5)</t>
        </r>
      </text>
    </comment>
    <comment ref="F63" authorId="0" shapeId="0">
      <text>
        <r>
          <rPr>
            <b/>
            <sz val="8"/>
            <color indexed="81"/>
            <rFont val="Tahoma"/>
            <family val="2"/>
          </rPr>
          <t>Derived by multiplying the CH4/N2O emission factors with the MPG (both from Table 5)</t>
        </r>
      </text>
    </comment>
    <comment ref="C64" authorId="0" shapeId="0">
      <text>
        <r>
          <rPr>
            <b/>
            <sz val="8"/>
            <color indexed="81"/>
            <rFont val="Tahoma"/>
            <family val="2"/>
          </rPr>
          <t>Derived by multiplying the CH4/N2O emission factors with the MPG (both from Table 5)</t>
        </r>
      </text>
    </comment>
    <comment ref="F64" authorId="0" shapeId="0">
      <text>
        <r>
          <rPr>
            <b/>
            <sz val="8"/>
            <color indexed="81"/>
            <rFont val="Tahoma"/>
            <family val="2"/>
          </rPr>
          <t>Derived by multiplying the CH4/N2O emission factors with the MPG (both from Table 5)</t>
        </r>
      </text>
    </comment>
    <comment ref="C65" authorId="0" shapeId="0">
      <text>
        <r>
          <rPr>
            <b/>
            <sz val="8"/>
            <color indexed="81"/>
            <rFont val="Tahoma"/>
            <family val="2"/>
          </rPr>
          <t>Derived by multiplying the CH4/N2O emission factors with the MPG (both from Table 5)</t>
        </r>
      </text>
    </comment>
    <comment ref="F65" authorId="0" shapeId="0">
      <text>
        <r>
          <rPr>
            <b/>
            <sz val="8"/>
            <color indexed="81"/>
            <rFont val="Tahoma"/>
            <family val="2"/>
          </rPr>
          <t>Derived by multiplying the CH4/N2O emission factors with the MPG (both from Table 5)</t>
        </r>
      </text>
    </comment>
    <comment ref="C66" authorId="0" shapeId="0">
      <text>
        <r>
          <rPr>
            <b/>
            <sz val="8"/>
            <color indexed="81"/>
            <rFont val="Tahoma"/>
            <family val="2"/>
          </rPr>
          <t>Derived by multiplying the CH4/N2O emission factors with the MPG (both from Table 5)</t>
        </r>
      </text>
    </comment>
    <comment ref="F66" authorId="0" shapeId="0">
      <text>
        <r>
          <rPr>
            <b/>
            <sz val="8"/>
            <color indexed="81"/>
            <rFont val="Tahoma"/>
            <family val="2"/>
          </rPr>
          <t>Derived by multiplying the CH4/N2O emission factors with the MPG (both from Table 5)</t>
        </r>
      </text>
    </comment>
    <comment ref="C67" authorId="0" shapeId="0">
      <text>
        <r>
          <rPr>
            <b/>
            <sz val="8"/>
            <color indexed="81"/>
            <rFont val="Tahoma"/>
            <family val="2"/>
          </rPr>
          <t>Derived by multiplying the CH4/N2O emission factors with the MPG (both from Table 5)</t>
        </r>
      </text>
    </comment>
    <comment ref="F67" authorId="0" shapeId="0">
      <text>
        <r>
          <rPr>
            <b/>
            <sz val="8"/>
            <color indexed="81"/>
            <rFont val="Tahoma"/>
            <family val="2"/>
          </rPr>
          <t>Derived by multiplying the CH4/N2O emission factors with the MPG (both from Table 5)</t>
        </r>
      </text>
    </comment>
    <comment ref="C68" authorId="0" shapeId="0">
      <text>
        <r>
          <rPr>
            <b/>
            <sz val="8"/>
            <color indexed="81"/>
            <rFont val="Tahoma"/>
            <family val="2"/>
          </rPr>
          <t>Derived by multiplying the CH4/N2O emission factors with the MPG (both from Table 5)</t>
        </r>
      </text>
    </comment>
    <comment ref="F68" authorId="0" shapeId="0">
      <text>
        <r>
          <rPr>
            <b/>
            <sz val="8"/>
            <color indexed="81"/>
            <rFont val="Tahoma"/>
            <family val="2"/>
          </rPr>
          <t>Derived by multiplying the CH4/N2O emission factors with the MPG (both from Table 5)</t>
        </r>
      </text>
    </comment>
    <comment ref="C69" authorId="0" shapeId="0">
      <text>
        <r>
          <rPr>
            <b/>
            <sz val="8"/>
            <color indexed="81"/>
            <rFont val="Tahoma"/>
            <family val="2"/>
          </rPr>
          <t>Derived by multiplying the CH4/N2O emission factors with the MPG (both from Table 5)</t>
        </r>
      </text>
    </comment>
    <comment ref="F69" authorId="0" shapeId="0">
      <text>
        <r>
          <rPr>
            <b/>
            <sz val="8"/>
            <color indexed="81"/>
            <rFont val="Tahoma"/>
            <family val="2"/>
          </rPr>
          <t>Derived by multiplying the CH4/N2O emission factors with the MPG (both from Table 5)</t>
        </r>
      </text>
    </comment>
    <comment ref="C70" authorId="0" shapeId="0">
      <text>
        <r>
          <rPr>
            <b/>
            <sz val="8"/>
            <color indexed="81"/>
            <rFont val="Tahoma"/>
            <family val="2"/>
          </rPr>
          <t>Derived by multiplying the CH4/N2O emission factors with the MPG (both from Table 5)</t>
        </r>
      </text>
    </comment>
    <comment ref="F70" authorId="0" shapeId="0">
      <text>
        <r>
          <rPr>
            <b/>
            <sz val="8"/>
            <color indexed="81"/>
            <rFont val="Tahoma"/>
            <family val="2"/>
          </rPr>
          <t>Derived by multiplying the CH4/N2O emission factors with the MPG (both from Table 5)</t>
        </r>
      </text>
    </comment>
    <comment ref="C71" authorId="0" shapeId="0">
      <text>
        <r>
          <rPr>
            <b/>
            <sz val="8"/>
            <color indexed="81"/>
            <rFont val="Tahoma"/>
            <family val="2"/>
          </rPr>
          <t>Derived by multiplying the CH4/N2O emission factors with the MPG (both from Table 5)</t>
        </r>
      </text>
    </comment>
    <comment ref="F71" authorId="0" shapeId="0">
      <text>
        <r>
          <rPr>
            <b/>
            <sz val="8"/>
            <color indexed="81"/>
            <rFont val="Tahoma"/>
            <family val="2"/>
          </rPr>
          <t>Derived by multiplying the CH4/N2O emission factors with the MPG (both from Table 5)</t>
        </r>
      </text>
    </comment>
    <comment ref="C72" authorId="0" shapeId="0">
      <text>
        <r>
          <rPr>
            <b/>
            <sz val="8"/>
            <color indexed="81"/>
            <rFont val="Tahoma"/>
            <family val="2"/>
          </rPr>
          <t>Derived by multiplying the CH4/N2O emission factors with the MPG (both from Table 5)</t>
        </r>
      </text>
    </comment>
    <comment ref="F72" authorId="0" shapeId="0">
      <text>
        <r>
          <rPr>
            <b/>
            <sz val="8"/>
            <color indexed="81"/>
            <rFont val="Tahoma"/>
            <family val="2"/>
          </rPr>
          <t>Derived by multiplying the CH4/N2O emission factors with the MPG (both from Table 5)</t>
        </r>
      </text>
    </comment>
    <comment ref="C73" authorId="0" shapeId="0">
      <text>
        <r>
          <rPr>
            <b/>
            <sz val="8"/>
            <color indexed="81"/>
            <rFont val="Tahoma"/>
            <family val="2"/>
          </rPr>
          <t>Derived by multiplying the CH4/N2O emission factors with the MPG (both from Table 5)</t>
        </r>
      </text>
    </comment>
    <comment ref="F73" authorId="0" shapeId="0">
      <text>
        <r>
          <rPr>
            <b/>
            <sz val="8"/>
            <color indexed="81"/>
            <rFont val="Tahoma"/>
            <family val="2"/>
          </rPr>
          <t>Derived by multiplying the CH4/N2O emission factors with the MPG (both from Table 5)</t>
        </r>
      </text>
    </comment>
    <comment ref="C74" authorId="0" shapeId="0">
      <text>
        <r>
          <rPr>
            <b/>
            <sz val="8"/>
            <color indexed="81"/>
            <rFont val="Tahoma"/>
            <family val="2"/>
          </rPr>
          <t>Derived by multiplying the CH4/N2O emission factors with the MPG (both from Table 5)</t>
        </r>
      </text>
    </comment>
    <comment ref="F74" authorId="0" shapeId="0">
      <text>
        <r>
          <rPr>
            <b/>
            <sz val="8"/>
            <color indexed="81"/>
            <rFont val="Tahoma"/>
            <family val="2"/>
          </rPr>
          <t>Derived by multiplying the CH4/N2O emission factors with the MPG (both from Table 5)</t>
        </r>
      </text>
    </comment>
    <comment ref="C75" authorId="0" shapeId="0">
      <text>
        <r>
          <rPr>
            <b/>
            <sz val="8"/>
            <color indexed="81"/>
            <rFont val="Tahoma"/>
            <family val="2"/>
          </rPr>
          <t>Derived by multiplying the CH4/N2O emission factors with the MPG (both from Table 5)</t>
        </r>
      </text>
    </comment>
    <comment ref="F75" authorId="0" shapeId="0">
      <text>
        <r>
          <rPr>
            <b/>
            <sz val="8"/>
            <color indexed="81"/>
            <rFont val="Tahoma"/>
            <family val="2"/>
          </rPr>
          <t>Derived by multiplying the CH4/N2O emission factors with the MPG (both from Table 5)</t>
        </r>
      </text>
    </comment>
    <comment ref="C76" authorId="0" shapeId="0">
      <text>
        <r>
          <rPr>
            <b/>
            <sz val="8"/>
            <color indexed="81"/>
            <rFont val="Tahoma"/>
            <family val="2"/>
          </rPr>
          <t>Derived by multiplying the CH4/N2O emission factors with the MPG (both from Table 5)</t>
        </r>
      </text>
    </comment>
    <comment ref="F76" authorId="0" shapeId="0">
      <text>
        <r>
          <rPr>
            <b/>
            <sz val="8"/>
            <color indexed="81"/>
            <rFont val="Tahoma"/>
            <family val="2"/>
          </rPr>
          <t>Derived by multiplying the CH4/N2O emission factors with the MPG (both from Table 5)</t>
        </r>
      </text>
    </comment>
    <comment ref="C77" authorId="0" shapeId="0">
      <text>
        <r>
          <rPr>
            <b/>
            <sz val="8"/>
            <color indexed="81"/>
            <rFont val="Tahoma"/>
            <family val="2"/>
          </rPr>
          <t>Derived by multiplying the CH4/N2O emission factors with the MPG (both from Table 5)</t>
        </r>
      </text>
    </comment>
    <comment ref="F77" authorId="0" shapeId="0">
      <text>
        <r>
          <rPr>
            <b/>
            <sz val="8"/>
            <color indexed="81"/>
            <rFont val="Tahoma"/>
            <family val="2"/>
          </rPr>
          <t>Derived by multiplying the CH4/N2O emission factors with the MPG (both from Table 5)</t>
        </r>
      </text>
    </comment>
    <comment ref="C78" authorId="0" shapeId="0">
      <text>
        <r>
          <rPr>
            <b/>
            <sz val="8"/>
            <color indexed="81"/>
            <rFont val="Tahoma"/>
            <family val="2"/>
          </rPr>
          <t>Derived by multiplying the CH4/N2O emission factors with the MPG (both from Table 5)</t>
        </r>
      </text>
    </comment>
    <comment ref="F78" authorId="0" shapeId="0">
      <text>
        <r>
          <rPr>
            <b/>
            <sz val="8"/>
            <color indexed="81"/>
            <rFont val="Tahoma"/>
            <family val="2"/>
          </rPr>
          <t>Derived by multiplying the CH4/N2O emission factors with the MPG (both from Table 5)</t>
        </r>
      </text>
    </comment>
    <comment ref="C79" authorId="0" shapeId="0">
      <text>
        <r>
          <rPr>
            <b/>
            <sz val="8"/>
            <color indexed="81"/>
            <rFont val="Tahoma"/>
            <family val="2"/>
          </rPr>
          <t>Derived by multiplying the CH4/N2O emission factors with the MPG (both from Table 5)</t>
        </r>
      </text>
    </comment>
    <comment ref="F79" authorId="0" shapeId="0">
      <text>
        <r>
          <rPr>
            <b/>
            <sz val="8"/>
            <color indexed="81"/>
            <rFont val="Tahoma"/>
            <family val="2"/>
          </rPr>
          <t>Derived by multiplying the CH4/N2O emission factors with the MPG (both from Table 5)</t>
        </r>
      </text>
    </comment>
    <comment ref="C80" authorId="0" shapeId="0">
      <text>
        <r>
          <rPr>
            <b/>
            <sz val="8"/>
            <color indexed="81"/>
            <rFont val="Tahoma"/>
            <family val="2"/>
          </rPr>
          <t>Derived by multiplying the CH4/N2O emission factors with the MPG (both from Table 5)</t>
        </r>
      </text>
    </comment>
    <comment ref="F80" authorId="0" shapeId="0">
      <text>
        <r>
          <rPr>
            <b/>
            <sz val="8"/>
            <color indexed="81"/>
            <rFont val="Tahoma"/>
            <family val="2"/>
          </rPr>
          <t>Derived by multiplying the CH4/N2O emission factors with the MPG (both from Table 5)</t>
        </r>
      </text>
    </comment>
    <comment ref="C81" authorId="0" shapeId="0">
      <text>
        <r>
          <rPr>
            <b/>
            <sz val="8"/>
            <color indexed="81"/>
            <rFont val="Tahoma"/>
            <family val="2"/>
          </rPr>
          <t>Derived by multiplying the CH4/N2O emission factors with the MPG (both from Table 5)</t>
        </r>
      </text>
    </comment>
    <comment ref="F81" authorId="0" shapeId="0">
      <text>
        <r>
          <rPr>
            <b/>
            <sz val="8"/>
            <color indexed="81"/>
            <rFont val="Tahoma"/>
            <family val="2"/>
          </rPr>
          <t>Derived by multiplying the CH4/N2O emission factors with the MPG (both from Table 5)</t>
        </r>
      </text>
    </comment>
    <comment ref="C82" authorId="0" shapeId="0">
      <text>
        <r>
          <rPr>
            <b/>
            <sz val="8"/>
            <color indexed="81"/>
            <rFont val="Tahoma"/>
            <family val="2"/>
          </rPr>
          <t>Derived by multiplying the CH4/N2O emission factors with the MPG (both from Table 5)</t>
        </r>
      </text>
    </comment>
    <comment ref="F82" authorId="0" shapeId="0">
      <text>
        <r>
          <rPr>
            <b/>
            <sz val="8"/>
            <color indexed="81"/>
            <rFont val="Tahoma"/>
            <family val="2"/>
          </rPr>
          <t>Derived by multiplying the CH4/N2O emission factors with the MPG (both from Table 5)</t>
        </r>
      </text>
    </comment>
    <comment ref="C83" authorId="0" shapeId="0">
      <text>
        <r>
          <rPr>
            <b/>
            <sz val="8"/>
            <color indexed="81"/>
            <rFont val="Tahoma"/>
            <family val="2"/>
          </rPr>
          <t>Derived by multiplying the CH4/N2O emission factors with the MPG (both from Table 5)</t>
        </r>
      </text>
    </comment>
    <comment ref="F83" authorId="0" shapeId="0">
      <text>
        <r>
          <rPr>
            <b/>
            <sz val="8"/>
            <color indexed="81"/>
            <rFont val="Tahoma"/>
            <family val="2"/>
          </rPr>
          <t>Derived by multiplying the CH4/N2O emission factors with the MPG (both from Table 5)</t>
        </r>
      </text>
    </comment>
    <comment ref="C84" authorId="0" shapeId="0">
      <text>
        <r>
          <rPr>
            <b/>
            <sz val="8"/>
            <color indexed="81"/>
            <rFont val="Tahoma"/>
            <family val="2"/>
          </rPr>
          <t>Derived by multiplying the CH4/N2O emission factors with the MPG (both from Table 5)</t>
        </r>
      </text>
    </comment>
    <comment ref="F84" authorId="0" shapeId="0">
      <text>
        <r>
          <rPr>
            <b/>
            <sz val="8"/>
            <color indexed="81"/>
            <rFont val="Tahoma"/>
            <family val="2"/>
          </rPr>
          <t>Derived by multiplying the CH4/N2O emission factors with the MPG (both from Table 5)</t>
        </r>
      </text>
    </comment>
    <comment ref="C85" authorId="0" shapeId="0">
      <text>
        <r>
          <rPr>
            <b/>
            <sz val="8"/>
            <color indexed="81"/>
            <rFont val="Tahoma"/>
            <family val="2"/>
          </rPr>
          <t>Derived by multiplying the CH4/N2O emission factors with the MPG (both from Table 5)</t>
        </r>
      </text>
    </comment>
    <comment ref="F85" authorId="0" shapeId="0">
      <text>
        <r>
          <rPr>
            <b/>
            <sz val="8"/>
            <color indexed="81"/>
            <rFont val="Tahoma"/>
            <family val="2"/>
          </rPr>
          <t>Derived by multiplying the CH4/N2O emission factors with the MPG (both from Table 5)</t>
        </r>
      </text>
    </comment>
    <comment ref="C86" authorId="0" shapeId="0">
      <text>
        <r>
          <rPr>
            <b/>
            <sz val="8"/>
            <color indexed="81"/>
            <rFont val="Tahoma"/>
            <family val="2"/>
          </rPr>
          <t>Derived by multiplying the CH4/N2O emission factors with the MPG (both from Table 5)</t>
        </r>
      </text>
    </comment>
    <comment ref="F86" authorId="0" shapeId="0">
      <text>
        <r>
          <rPr>
            <b/>
            <sz val="8"/>
            <color indexed="81"/>
            <rFont val="Tahoma"/>
            <family val="2"/>
          </rPr>
          <t>Derived by multiplying the CH4/N2O emission factors with the MPG (both from Table 5)</t>
        </r>
      </text>
    </comment>
    <comment ref="C87" authorId="0" shapeId="0">
      <text>
        <r>
          <rPr>
            <b/>
            <sz val="8"/>
            <color indexed="81"/>
            <rFont val="Tahoma"/>
            <family val="2"/>
          </rPr>
          <t>Derived by multiplying the CH4/N2O emission factors with the MPG (both from Table 5)</t>
        </r>
      </text>
    </comment>
    <comment ref="F87" authorId="0" shapeId="0">
      <text>
        <r>
          <rPr>
            <b/>
            <sz val="8"/>
            <color indexed="81"/>
            <rFont val="Tahoma"/>
            <family val="2"/>
          </rPr>
          <t>Derived by multiplying the CH4/N2O emission factors with the MPG (both from Table 5)</t>
        </r>
      </text>
    </comment>
    <comment ref="C88" authorId="0" shapeId="0">
      <text>
        <r>
          <rPr>
            <b/>
            <sz val="8"/>
            <color indexed="81"/>
            <rFont val="Tahoma"/>
            <family val="2"/>
          </rPr>
          <t>Derived by multiplying the CH4/N2O emission factors with the MPG (both from Table 5)</t>
        </r>
      </text>
    </comment>
    <comment ref="F88" authorId="0" shapeId="0">
      <text>
        <r>
          <rPr>
            <b/>
            <sz val="8"/>
            <color indexed="81"/>
            <rFont val="Tahoma"/>
            <family val="2"/>
          </rPr>
          <t>Derived by multiplying the CH4/N2O emission factors with the MPG (both from Table 5)</t>
        </r>
      </text>
    </comment>
    <comment ref="C89" authorId="0" shapeId="0">
      <text>
        <r>
          <rPr>
            <b/>
            <sz val="8"/>
            <color indexed="81"/>
            <rFont val="Tahoma"/>
            <family val="2"/>
          </rPr>
          <t>Derived by multiplying the CH4/N2O emission factors with the MPG (both from Table 5)</t>
        </r>
      </text>
    </comment>
    <comment ref="F89" authorId="0" shapeId="0">
      <text>
        <r>
          <rPr>
            <b/>
            <sz val="8"/>
            <color indexed="81"/>
            <rFont val="Tahoma"/>
            <family val="2"/>
          </rPr>
          <t>Derived by multiplying the CH4/N2O emission factors with the MPG (both from Table 5)</t>
        </r>
      </text>
    </comment>
    <comment ref="C90" authorId="0" shapeId="0">
      <text>
        <r>
          <rPr>
            <b/>
            <sz val="8"/>
            <color indexed="81"/>
            <rFont val="Tahoma"/>
            <family val="2"/>
          </rPr>
          <t>Derived by multiplying the CH4/N2O emission factors with the MPG (both from Table 5)</t>
        </r>
      </text>
    </comment>
    <comment ref="F90" authorId="0" shapeId="0">
      <text>
        <r>
          <rPr>
            <b/>
            <sz val="8"/>
            <color indexed="81"/>
            <rFont val="Tahoma"/>
            <family val="2"/>
          </rPr>
          <t>Derived by multiplying the CH4/N2O emission factors with the MPG (both from Table 5)</t>
        </r>
      </text>
    </comment>
    <comment ref="C91" authorId="0" shapeId="0">
      <text>
        <r>
          <rPr>
            <b/>
            <sz val="8"/>
            <color indexed="81"/>
            <rFont val="Tahoma"/>
            <family val="2"/>
          </rPr>
          <t>Derived by multiplying the CH4/N2O emission factors with the MPG (both from Table 5)</t>
        </r>
      </text>
    </comment>
    <comment ref="F91" authorId="0" shapeId="0">
      <text>
        <r>
          <rPr>
            <b/>
            <sz val="8"/>
            <color indexed="81"/>
            <rFont val="Tahoma"/>
            <family val="2"/>
          </rPr>
          <t>Derived by multiplying the CH4/N2O emission factors with the MPG (both from Table 5)</t>
        </r>
      </text>
    </comment>
    <comment ref="C92" authorId="0" shapeId="0">
      <text>
        <r>
          <rPr>
            <b/>
            <sz val="8"/>
            <color indexed="81"/>
            <rFont val="Tahoma"/>
            <family val="2"/>
          </rPr>
          <t>Derived by multiplying the CH4/N2O emission factors with the MPG (both from Table 5)</t>
        </r>
      </text>
    </comment>
    <comment ref="F92" authorId="0" shapeId="0">
      <text>
        <r>
          <rPr>
            <b/>
            <sz val="8"/>
            <color indexed="81"/>
            <rFont val="Tahoma"/>
            <family val="2"/>
          </rPr>
          <t>Derived by multiplying the CH4/N2O emission factors with the MPG (both from Table 5)</t>
        </r>
      </text>
    </comment>
    <comment ref="C93" authorId="0" shapeId="0">
      <text>
        <r>
          <rPr>
            <b/>
            <sz val="8"/>
            <color indexed="81"/>
            <rFont val="Tahoma"/>
            <family val="2"/>
          </rPr>
          <t>Derived by multiplying the CH4/N2O emission factors with the MPG (both from Table 5)</t>
        </r>
      </text>
    </comment>
    <comment ref="F93" authorId="0" shapeId="0">
      <text>
        <r>
          <rPr>
            <b/>
            <sz val="8"/>
            <color indexed="81"/>
            <rFont val="Tahoma"/>
            <family val="2"/>
          </rPr>
          <t>Derived by multiplying the CH4/N2O emission factors with the MPG (both from Table 5)</t>
        </r>
      </text>
    </comment>
    <comment ref="C94" authorId="0" shapeId="0">
      <text>
        <r>
          <rPr>
            <b/>
            <sz val="8"/>
            <color indexed="81"/>
            <rFont val="Tahoma"/>
            <family val="2"/>
          </rPr>
          <t>Derived by multiplying the CH4/N2O emission factors with the MPG (both from Table 5)</t>
        </r>
      </text>
    </comment>
    <comment ref="F94" authorId="0" shapeId="0">
      <text>
        <r>
          <rPr>
            <b/>
            <sz val="8"/>
            <color indexed="81"/>
            <rFont val="Tahoma"/>
            <family val="2"/>
          </rPr>
          <t>Derived by multiplying the CH4/N2O emission factors with the MPG (both from Table 5)</t>
        </r>
      </text>
    </comment>
    <comment ref="C95" authorId="0" shapeId="0">
      <text>
        <r>
          <rPr>
            <b/>
            <sz val="8"/>
            <color indexed="81"/>
            <rFont val="Tahoma"/>
            <family val="2"/>
          </rPr>
          <t>Derived by multiplying the CH4/N2O emission factors with the MPG (both from Table 5)</t>
        </r>
      </text>
    </comment>
    <comment ref="F95" authorId="0" shapeId="0">
      <text>
        <r>
          <rPr>
            <b/>
            <sz val="8"/>
            <color indexed="81"/>
            <rFont val="Tahoma"/>
            <family val="2"/>
          </rPr>
          <t>Derived by multiplying the CH4/N2O emission factors with the MPG (both from Table 5)</t>
        </r>
      </text>
    </comment>
    <comment ref="C96" authorId="0" shapeId="0">
      <text>
        <r>
          <rPr>
            <b/>
            <sz val="8"/>
            <color indexed="81"/>
            <rFont val="Tahoma"/>
            <family val="2"/>
          </rPr>
          <t>Derived by multiplying the CH4/N2O emission factors with the MPG (both from Table 5)</t>
        </r>
      </text>
    </comment>
    <comment ref="F96" authorId="0" shapeId="0">
      <text>
        <r>
          <rPr>
            <b/>
            <sz val="8"/>
            <color indexed="81"/>
            <rFont val="Tahoma"/>
            <family val="2"/>
          </rPr>
          <t>Derived by multiplying the CH4/N2O emission factors with the MPG (both from Table 5)</t>
        </r>
      </text>
    </comment>
    <comment ref="C97" authorId="0" shapeId="0">
      <text>
        <r>
          <rPr>
            <b/>
            <sz val="8"/>
            <color indexed="81"/>
            <rFont val="Tahoma"/>
            <family val="2"/>
          </rPr>
          <t>Derived by multiplying the CH4/N2O emission factors with the MPG (both from Table 5)</t>
        </r>
      </text>
    </comment>
    <comment ref="F97" authorId="0" shapeId="0">
      <text>
        <r>
          <rPr>
            <b/>
            <sz val="8"/>
            <color indexed="81"/>
            <rFont val="Tahoma"/>
            <family val="2"/>
          </rPr>
          <t>Derived by multiplying the CH4/N2O emission factors with the MPG (both from Table 5)</t>
        </r>
      </text>
    </comment>
    <comment ref="C98" authorId="0" shapeId="0">
      <text>
        <r>
          <rPr>
            <b/>
            <sz val="8"/>
            <color indexed="81"/>
            <rFont val="Tahoma"/>
            <family val="2"/>
          </rPr>
          <t>Derived by multiplying the CH4/N2O emission factors with the MPG (both from Table 5)</t>
        </r>
      </text>
    </comment>
    <comment ref="F98" authorId="0" shapeId="0">
      <text>
        <r>
          <rPr>
            <b/>
            <sz val="8"/>
            <color indexed="81"/>
            <rFont val="Tahoma"/>
            <family val="2"/>
          </rPr>
          <t>Derived by multiplying the CH4/N2O emission factors with the MPG (both from Table 5)</t>
        </r>
      </text>
    </comment>
    <comment ref="C99" authorId="0" shapeId="0">
      <text>
        <r>
          <rPr>
            <b/>
            <sz val="8"/>
            <color indexed="81"/>
            <rFont val="Tahoma"/>
            <family val="2"/>
          </rPr>
          <t>Derived by multiplying the CH4/N2O emission factors with the MPG (both from Table 5)</t>
        </r>
      </text>
    </comment>
    <comment ref="F99" authorId="0" shapeId="0">
      <text>
        <r>
          <rPr>
            <b/>
            <sz val="8"/>
            <color indexed="81"/>
            <rFont val="Tahoma"/>
            <family val="2"/>
          </rPr>
          <t>Derived by multiplying the CH4/N2O emission factors with the MPG (both from Table 5)</t>
        </r>
      </text>
    </comment>
    <comment ref="C100" authorId="0" shapeId="0">
      <text>
        <r>
          <rPr>
            <b/>
            <sz val="8"/>
            <color indexed="81"/>
            <rFont val="Tahoma"/>
            <family val="2"/>
          </rPr>
          <t>Derived by multiplying the CH4/N2O emission factors with the MPG (both from Table 5)</t>
        </r>
      </text>
    </comment>
    <comment ref="F100" authorId="0" shapeId="0">
      <text>
        <r>
          <rPr>
            <b/>
            <sz val="8"/>
            <color indexed="81"/>
            <rFont val="Tahoma"/>
            <family val="2"/>
          </rPr>
          <t>Derived by multiplying the CH4/N2O emission factors with the MPG (both from Table 5)</t>
        </r>
      </text>
    </comment>
    <comment ref="C101" authorId="0" shapeId="0">
      <text>
        <r>
          <rPr>
            <b/>
            <sz val="8"/>
            <color indexed="81"/>
            <rFont val="Tahoma"/>
            <family val="2"/>
          </rPr>
          <t>Derived by multiplying the CH4/N2O emission factors with the MPG (both from Table 5)</t>
        </r>
      </text>
    </comment>
    <comment ref="F101" authorId="0" shapeId="0">
      <text>
        <r>
          <rPr>
            <b/>
            <sz val="8"/>
            <color indexed="81"/>
            <rFont val="Tahoma"/>
            <family val="2"/>
          </rPr>
          <t>Derived by multiplying the CH4/N2O emission factors with the MPG (both from Table 5)</t>
        </r>
      </text>
    </comment>
    <comment ref="C102" authorId="0" shapeId="0">
      <text>
        <r>
          <rPr>
            <b/>
            <sz val="8"/>
            <color indexed="81"/>
            <rFont val="Tahoma"/>
            <family val="2"/>
          </rPr>
          <t>Derived by multiplying the CH4/N2O emission factors with the MPG (both from Table 5)</t>
        </r>
      </text>
    </comment>
    <comment ref="F102" authorId="0" shapeId="0">
      <text>
        <r>
          <rPr>
            <b/>
            <sz val="8"/>
            <color indexed="81"/>
            <rFont val="Tahoma"/>
            <family val="2"/>
          </rPr>
          <t>Derived by multiplying the CH4/N2O emission factors with the MPG (both from Table 5)</t>
        </r>
      </text>
    </comment>
    <comment ref="C103" authorId="0" shapeId="0">
      <text>
        <r>
          <rPr>
            <b/>
            <sz val="8"/>
            <color indexed="81"/>
            <rFont val="Tahoma"/>
            <family val="2"/>
          </rPr>
          <t>Derived by multiplying the CH4/N2O emission factors with the MPG (both from Table 5)</t>
        </r>
      </text>
    </comment>
    <comment ref="F103" authorId="0" shapeId="0">
      <text>
        <r>
          <rPr>
            <b/>
            <sz val="8"/>
            <color indexed="81"/>
            <rFont val="Tahoma"/>
            <family val="2"/>
          </rPr>
          <t>Derived by multiplying the CH4/N2O emission factors with the MPG (both from Table 5)</t>
        </r>
      </text>
    </comment>
    <comment ref="C104" authorId="0" shapeId="0">
      <text>
        <r>
          <rPr>
            <b/>
            <sz val="8"/>
            <color indexed="81"/>
            <rFont val="Tahoma"/>
            <family val="2"/>
          </rPr>
          <t>Derived by multiplying the CH4/N2O emission factors with the MPG (both from Table 5)</t>
        </r>
      </text>
    </comment>
    <comment ref="F104" authorId="0" shapeId="0">
      <text>
        <r>
          <rPr>
            <b/>
            <sz val="8"/>
            <color indexed="81"/>
            <rFont val="Tahoma"/>
            <family val="2"/>
          </rPr>
          <t>Derived by multiplying the CH4/N2O emission factors with the MPG (both from Table 5)</t>
        </r>
      </text>
    </comment>
    <comment ref="C105" authorId="0" shapeId="0">
      <text>
        <r>
          <rPr>
            <b/>
            <sz val="8"/>
            <color indexed="81"/>
            <rFont val="Tahoma"/>
            <family val="2"/>
          </rPr>
          <t>Derived by multiplying the CH4/N2O emission factors with the MPG (both from Table 5)</t>
        </r>
      </text>
    </comment>
    <comment ref="F105" authorId="0" shapeId="0">
      <text>
        <r>
          <rPr>
            <b/>
            <sz val="8"/>
            <color indexed="81"/>
            <rFont val="Tahoma"/>
            <family val="2"/>
          </rPr>
          <t>Derived by multiplying the CH4/N2O emission factors with the MPG (both from Table 5)</t>
        </r>
      </text>
    </comment>
    <comment ref="C106" authorId="0" shapeId="0">
      <text>
        <r>
          <rPr>
            <b/>
            <sz val="8"/>
            <color indexed="81"/>
            <rFont val="Tahoma"/>
            <family val="2"/>
          </rPr>
          <t>Derived by multiplying the CH4/N2O emission factors with the MPG (both from Table 5)</t>
        </r>
      </text>
    </comment>
    <comment ref="F106" authorId="0" shapeId="0">
      <text>
        <r>
          <rPr>
            <b/>
            <sz val="8"/>
            <color indexed="81"/>
            <rFont val="Tahoma"/>
            <family val="2"/>
          </rPr>
          <t>Derived by multiplying the CH4/N2O emission factors with the MPG (both from Table 5)</t>
        </r>
      </text>
    </comment>
    <comment ref="C107" authorId="0" shapeId="0">
      <text>
        <r>
          <rPr>
            <b/>
            <sz val="8"/>
            <color indexed="81"/>
            <rFont val="Tahoma"/>
            <family val="2"/>
          </rPr>
          <t>Derived by multiplying the CH4/N2O emission factors with the MPG (both from Table 5)</t>
        </r>
      </text>
    </comment>
    <comment ref="F107" authorId="0" shapeId="0">
      <text>
        <r>
          <rPr>
            <b/>
            <sz val="8"/>
            <color indexed="81"/>
            <rFont val="Tahoma"/>
            <family val="2"/>
          </rPr>
          <t>Derived by multiplying the CH4/N2O emission factors with the MPG (both from Table 5)</t>
        </r>
      </text>
    </comment>
    <comment ref="C108" authorId="0" shapeId="0">
      <text>
        <r>
          <rPr>
            <b/>
            <sz val="8"/>
            <color indexed="81"/>
            <rFont val="Tahoma"/>
            <family val="2"/>
          </rPr>
          <t>Derived by multiplying the CH4/N2O emission factors with the MPG (both from Table 5)</t>
        </r>
      </text>
    </comment>
    <comment ref="F108" authorId="0" shapeId="0">
      <text>
        <r>
          <rPr>
            <b/>
            <sz val="8"/>
            <color indexed="81"/>
            <rFont val="Tahoma"/>
            <family val="2"/>
          </rPr>
          <t>Derived by multiplying the CH4/N2O emission factors with the MPG (both from Table 5)</t>
        </r>
      </text>
    </comment>
    <comment ref="C109" authorId="0" shapeId="0">
      <text>
        <r>
          <rPr>
            <b/>
            <sz val="8"/>
            <color indexed="81"/>
            <rFont val="Tahoma"/>
            <family val="2"/>
          </rPr>
          <t>Derived by multiplying the CH4/N2O emission factors with the MPG (both from Table 5)</t>
        </r>
      </text>
    </comment>
    <comment ref="F109" authorId="0" shapeId="0">
      <text>
        <r>
          <rPr>
            <b/>
            <sz val="8"/>
            <color indexed="81"/>
            <rFont val="Tahoma"/>
            <family val="2"/>
          </rPr>
          <t>Derived by multiplying the CH4/N2O emission factors with the MPG (both from Table 5)</t>
        </r>
      </text>
    </comment>
    <comment ref="C110" authorId="0" shapeId="0">
      <text>
        <r>
          <rPr>
            <b/>
            <sz val="8"/>
            <color indexed="81"/>
            <rFont val="Tahoma"/>
            <family val="2"/>
          </rPr>
          <t>Derived by multiplying the CH4/N2O emission factors with the MPG (both from Table 5)</t>
        </r>
      </text>
    </comment>
    <comment ref="F110" authorId="0" shapeId="0">
      <text>
        <r>
          <rPr>
            <b/>
            <sz val="8"/>
            <color indexed="81"/>
            <rFont val="Tahoma"/>
            <family val="2"/>
          </rPr>
          <t>Derived by multiplying the CH4/N2O emission factors with the MPG (both from Table 5)</t>
        </r>
      </text>
    </comment>
    <comment ref="C111" authorId="0" shapeId="0">
      <text>
        <r>
          <rPr>
            <b/>
            <sz val="8"/>
            <color indexed="81"/>
            <rFont val="Tahoma"/>
            <family val="2"/>
          </rPr>
          <t>Derived by multiplying the CH4/N2O emission factors with the MPG (both from Table 5)</t>
        </r>
      </text>
    </comment>
    <comment ref="F111" authorId="0" shapeId="0">
      <text>
        <r>
          <rPr>
            <b/>
            <sz val="8"/>
            <color indexed="81"/>
            <rFont val="Tahoma"/>
            <family val="2"/>
          </rPr>
          <t>Derived by multiplying the CH4/N2O emission factors with the MPG (both from Table 5)</t>
        </r>
      </text>
    </comment>
    <comment ref="C112" authorId="0" shapeId="0">
      <text>
        <r>
          <rPr>
            <b/>
            <sz val="8"/>
            <color indexed="81"/>
            <rFont val="Tahoma"/>
            <family val="2"/>
          </rPr>
          <t>Derived by multiplying the CH4/N2O emission factors with the MPG (both from Table 5)</t>
        </r>
      </text>
    </comment>
    <comment ref="F112" authorId="0" shapeId="0">
      <text>
        <r>
          <rPr>
            <b/>
            <sz val="8"/>
            <color indexed="81"/>
            <rFont val="Tahoma"/>
            <family val="2"/>
          </rPr>
          <t>Derived by multiplying the CH4/N2O emission factors with the MPG (both from Table 5)</t>
        </r>
      </text>
    </comment>
    <comment ref="C113" authorId="0" shapeId="0">
      <text>
        <r>
          <rPr>
            <b/>
            <sz val="8"/>
            <color indexed="81"/>
            <rFont val="Tahoma"/>
            <family val="2"/>
          </rPr>
          <t>Derived by multiplying the CH4/N2O emission factors with the MPG (both from Table 5)</t>
        </r>
      </text>
    </comment>
    <comment ref="F113" authorId="0" shapeId="0">
      <text>
        <r>
          <rPr>
            <b/>
            <sz val="8"/>
            <color indexed="81"/>
            <rFont val="Tahoma"/>
            <family val="2"/>
          </rPr>
          <t>Derived by multiplying the CH4/N2O emission factors with the MPG (both from Table 5)</t>
        </r>
      </text>
    </comment>
    <comment ref="C114" authorId="0" shapeId="0">
      <text>
        <r>
          <rPr>
            <b/>
            <sz val="8"/>
            <color indexed="81"/>
            <rFont val="Tahoma"/>
            <family val="2"/>
          </rPr>
          <t>Derived by multiplying the CH4/N2O emission factors with the MPG (both from Table 5)</t>
        </r>
      </text>
    </comment>
    <comment ref="F114" authorId="0" shapeId="0">
      <text>
        <r>
          <rPr>
            <b/>
            <sz val="8"/>
            <color indexed="81"/>
            <rFont val="Tahoma"/>
            <family val="2"/>
          </rPr>
          <t>Derived by multiplying the CH4/N2O emission factors with the MPG (both from Table 5)</t>
        </r>
      </text>
    </comment>
    <comment ref="C115" authorId="0" shapeId="0">
      <text>
        <r>
          <rPr>
            <b/>
            <sz val="8"/>
            <color indexed="81"/>
            <rFont val="Tahoma"/>
            <family val="2"/>
          </rPr>
          <t>Derived by multiplying the CH4/N2O emission factors with the MPG (both from Table 5)</t>
        </r>
      </text>
    </comment>
    <comment ref="F115" authorId="0" shapeId="0">
      <text>
        <r>
          <rPr>
            <b/>
            <sz val="8"/>
            <color indexed="81"/>
            <rFont val="Tahoma"/>
            <family val="2"/>
          </rPr>
          <t>Derived by multiplying the CH4/N2O emission factors with the MPG (both from Table 5)</t>
        </r>
      </text>
    </comment>
    <comment ref="C116" authorId="0" shapeId="0">
      <text>
        <r>
          <rPr>
            <b/>
            <sz val="8"/>
            <color indexed="81"/>
            <rFont val="Tahoma"/>
            <family val="2"/>
          </rPr>
          <t>Derived by multiplying the CH4/N2O emission factors with the MPG (both from Table 5)</t>
        </r>
      </text>
    </comment>
    <comment ref="F116" authorId="0" shapeId="0">
      <text>
        <r>
          <rPr>
            <b/>
            <sz val="8"/>
            <color indexed="81"/>
            <rFont val="Tahoma"/>
            <family val="2"/>
          </rPr>
          <t>Derived by multiplying the CH4/N2O emission factors with the MPG (both from Table 5)</t>
        </r>
      </text>
    </comment>
    <comment ref="C117" authorId="0" shapeId="0">
      <text>
        <r>
          <rPr>
            <b/>
            <sz val="8"/>
            <color indexed="81"/>
            <rFont val="Tahoma"/>
            <family val="2"/>
          </rPr>
          <t>Derived by multiplying the CH4/N2O emission factors with the MPG (both from Table 5)</t>
        </r>
      </text>
    </comment>
    <comment ref="F117" authorId="0" shapeId="0">
      <text>
        <r>
          <rPr>
            <b/>
            <sz val="8"/>
            <color indexed="81"/>
            <rFont val="Tahoma"/>
            <family val="2"/>
          </rPr>
          <t>Derived by multiplying the CH4/N2O emission factors with the MPG (both from Table 5)</t>
        </r>
      </text>
    </comment>
    <comment ref="C118" authorId="0" shapeId="0">
      <text>
        <r>
          <rPr>
            <b/>
            <sz val="8"/>
            <color indexed="81"/>
            <rFont val="Tahoma"/>
            <family val="2"/>
          </rPr>
          <t>Derived by multiplying the CH4/N2O emission factors with the MPG (both from Table 5)</t>
        </r>
      </text>
    </comment>
    <comment ref="F118" authorId="0" shapeId="0">
      <text>
        <r>
          <rPr>
            <b/>
            <sz val="8"/>
            <color indexed="81"/>
            <rFont val="Tahoma"/>
            <family val="2"/>
          </rPr>
          <t>Derived by multiplying the CH4/N2O emission factors with the MPG (both from Table 5)</t>
        </r>
      </text>
    </comment>
    <comment ref="C119" authorId="0" shapeId="0">
      <text>
        <r>
          <rPr>
            <b/>
            <sz val="8"/>
            <color indexed="81"/>
            <rFont val="Tahoma"/>
            <family val="2"/>
          </rPr>
          <t>Derived by multiplying the CH4/N2O emission factors with the MPG (both from Table 5)</t>
        </r>
      </text>
    </comment>
    <comment ref="F119" authorId="0" shapeId="0">
      <text>
        <r>
          <rPr>
            <b/>
            <sz val="8"/>
            <color indexed="81"/>
            <rFont val="Tahoma"/>
            <family val="2"/>
          </rPr>
          <t>Derived by multiplying the CH4/N2O emission factors with the MPG (both from Table 5)</t>
        </r>
      </text>
    </comment>
    <comment ref="C120" authorId="0" shapeId="0">
      <text>
        <r>
          <rPr>
            <b/>
            <sz val="8"/>
            <color indexed="81"/>
            <rFont val="Tahoma"/>
            <family val="2"/>
          </rPr>
          <t>Derived by multiplying the CH4/N2O emission factors with the MPG (both from Table 5)</t>
        </r>
      </text>
    </comment>
    <comment ref="F120" authorId="0" shapeId="0">
      <text>
        <r>
          <rPr>
            <b/>
            <sz val="8"/>
            <color indexed="81"/>
            <rFont val="Tahoma"/>
            <family val="2"/>
          </rPr>
          <t>Derived by multiplying the CH4/N2O emission factors with the MPG (both from Table 5)</t>
        </r>
      </text>
    </comment>
    <comment ref="C121" authorId="0" shapeId="0">
      <text>
        <r>
          <rPr>
            <b/>
            <sz val="8"/>
            <color indexed="81"/>
            <rFont val="Tahoma"/>
            <family val="2"/>
          </rPr>
          <t>Derived by multiplying the CH4/N2O emission factors with the MPG (both from Table 5)</t>
        </r>
      </text>
    </comment>
    <comment ref="F121" authorId="0" shapeId="0">
      <text>
        <r>
          <rPr>
            <b/>
            <sz val="8"/>
            <color indexed="81"/>
            <rFont val="Tahoma"/>
            <family val="2"/>
          </rPr>
          <t>Derived by multiplying the CH4/N2O emission factors with the MPG (both from Table 5)</t>
        </r>
      </text>
    </comment>
    <comment ref="C122" authorId="0" shapeId="0">
      <text>
        <r>
          <rPr>
            <b/>
            <sz val="8"/>
            <color indexed="81"/>
            <rFont val="Tahoma"/>
            <family val="2"/>
          </rPr>
          <t>Derived by multiplying the CH4/N2O emission factors with the MPG (both from Table 5)</t>
        </r>
      </text>
    </comment>
    <comment ref="F122" authorId="0" shapeId="0">
      <text>
        <r>
          <rPr>
            <b/>
            <sz val="8"/>
            <color indexed="81"/>
            <rFont val="Tahoma"/>
            <family val="2"/>
          </rPr>
          <t>Derived by multiplying the CH4/N2O emission factors with the MPG (both from Table 5)</t>
        </r>
      </text>
    </comment>
    <comment ref="C123" authorId="0" shapeId="0">
      <text>
        <r>
          <rPr>
            <b/>
            <sz val="8"/>
            <color indexed="81"/>
            <rFont val="Tahoma"/>
            <family val="2"/>
          </rPr>
          <t>Derived by multiplying the CH4/N2O emission factors with the MPG (both from Table 5)</t>
        </r>
      </text>
    </comment>
    <comment ref="F123" authorId="0" shapeId="0">
      <text>
        <r>
          <rPr>
            <b/>
            <sz val="8"/>
            <color indexed="81"/>
            <rFont val="Tahoma"/>
            <family val="2"/>
          </rPr>
          <t>Derived by multiplying the CH4/N2O emission factors with the MPG (both from Table 5)</t>
        </r>
      </text>
    </comment>
    <comment ref="C124" authorId="0" shapeId="0">
      <text>
        <r>
          <rPr>
            <b/>
            <sz val="8"/>
            <color indexed="81"/>
            <rFont val="Tahoma"/>
            <family val="2"/>
          </rPr>
          <t>Derived by multiplying the CH4/N2O emission factors with the MPG (both from Table 5)</t>
        </r>
      </text>
    </comment>
    <comment ref="F124" authorId="0" shapeId="0">
      <text>
        <r>
          <rPr>
            <b/>
            <sz val="8"/>
            <color indexed="81"/>
            <rFont val="Tahoma"/>
            <family val="2"/>
          </rPr>
          <t>Derived by multiplying the CH4/N2O emission factors with the MPG (both from Table 5)</t>
        </r>
      </text>
    </comment>
    <comment ref="C125" authorId="0" shapeId="0">
      <text>
        <r>
          <rPr>
            <b/>
            <sz val="8"/>
            <color indexed="81"/>
            <rFont val="Tahoma"/>
            <family val="2"/>
          </rPr>
          <t>Derived by multiplying the CH4/N2O emission factors with the MPG (both from Table 5)</t>
        </r>
      </text>
    </comment>
    <comment ref="F125" authorId="0" shapeId="0">
      <text>
        <r>
          <rPr>
            <b/>
            <sz val="8"/>
            <color indexed="81"/>
            <rFont val="Tahoma"/>
            <family val="2"/>
          </rPr>
          <t>Derived by multiplying the CH4/N2O emission factors with the MPG (both from Table 5)</t>
        </r>
      </text>
    </comment>
    <comment ref="C126" authorId="0" shapeId="0">
      <text>
        <r>
          <rPr>
            <b/>
            <sz val="8"/>
            <color indexed="81"/>
            <rFont val="Tahoma"/>
            <family val="2"/>
          </rPr>
          <t>Derived by multiplying the CH4/N2O emission factors with the MPG (both from Table 5)</t>
        </r>
      </text>
    </comment>
    <comment ref="F126" authorId="0" shapeId="0">
      <text>
        <r>
          <rPr>
            <b/>
            <sz val="8"/>
            <color indexed="81"/>
            <rFont val="Tahoma"/>
            <family val="2"/>
          </rPr>
          <t>Derived by multiplying the CH4/N2O emission factors with the MPG (both from Table 5)</t>
        </r>
      </text>
    </comment>
    <comment ref="C127" authorId="0" shapeId="0">
      <text>
        <r>
          <rPr>
            <b/>
            <sz val="8"/>
            <color indexed="81"/>
            <rFont val="Tahoma"/>
            <family val="2"/>
          </rPr>
          <t>Derived by multiplying the CH4/N2O emission factors with the MPG (both from Table 5)</t>
        </r>
      </text>
    </comment>
    <comment ref="F127" authorId="0" shapeId="0">
      <text>
        <r>
          <rPr>
            <b/>
            <sz val="8"/>
            <color indexed="81"/>
            <rFont val="Tahoma"/>
            <family val="2"/>
          </rPr>
          <t>Derived by multiplying the CH4/N2O emission factors with the MPG (both from Table 5)</t>
        </r>
      </text>
    </comment>
    <comment ref="C128" authorId="0" shapeId="0">
      <text>
        <r>
          <rPr>
            <b/>
            <sz val="8"/>
            <color indexed="81"/>
            <rFont val="Tahoma"/>
            <family val="2"/>
          </rPr>
          <t>Derived by multiplying the CH4/N2O emission factors with the MPG (both from Table 5)</t>
        </r>
      </text>
    </comment>
    <comment ref="F128" authorId="0" shapeId="0">
      <text>
        <r>
          <rPr>
            <b/>
            <sz val="8"/>
            <color indexed="81"/>
            <rFont val="Tahoma"/>
            <family val="2"/>
          </rPr>
          <t>Derived by multiplying the CH4/N2O emission factors with the MPG (both from Table 5)</t>
        </r>
      </text>
    </comment>
    <comment ref="C129" authorId="0" shapeId="0">
      <text>
        <r>
          <rPr>
            <b/>
            <sz val="8"/>
            <color indexed="81"/>
            <rFont val="Tahoma"/>
            <family val="2"/>
          </rPr>
          <t>Derived by multiplying the CH4/N2O emission factors with the MPG (both from Table 5)</t>
        </r>
      </text>
    </comment>
    <comment ref="F129" authorId="0" shapeId="0">
      <text>
        <r>
          <rPr>
            <b/>
            <sz val="8"/>
            <color indexed="81"/>
            <rFont val="Tahoma"/>
            <family val="2"/>
          </rPr>
          <t>Derived by multiplying the CH4/N2O emission factors with the MPG (both from Table 5)</t>
        </r>
      </text>
    </comment>
    <comment ref="C130" authorId="0" shapeId="0">
      <text>
        <r>
          <rPr>
            <b/>
            <sz val="8"/>
            <color indexed="81"/>
            <rFont val="Tahoma"/>
            <family val="2"/>
          </rPr>
          <t>Derived by multiplying the CH4/N2O emission factors with the MPG (both from Table 5)</t>
        </r>
      </text>
    </comment>
    <comment ref="F130" authorId="0" shapeId="0">
      <text>
        <r>
          <rPr>
            <b/>
            <sz val="8"/>
            <color indexed="81"/>
            <rFont val="Tahoma"/>
            <family val="2"/>
          </rPr>
          <t>Derived by multiplying the CH4/N2O emission factors with the MPG (both from Table 5)</t>
        </r>
      </text>
    </comment>
    <comment ref="C131" authorId="0" shapeId="0">
      <text>
        <r>
          <rPr>
            <b/>
            <sz val="8"/>
            <color indexed="81"/>
            <rFont val="Tahoma"/>
            <family val="2"/>
          </rPr>
          <t>Derived by multiplying the CH4/N2O emission factors with the MPG (both from Table 5)</t>
        </r>
      </text>
    </comment>
    <comment ref="F131" authorId="0" shapeId="0">
      <text>
        <r>
          <rPr>
            <b/>
            <sz val="8"/>
            <color indexed="81"/>
            <rFont val="Tahoma"/>
            <family val="2"/>
          </rPr>
          <t>Derived by multiplying the CH4/N2O emission factors with the MPG (both from Table 5)</t>
        </r>
      </text>
    </comment>
    <comment ref="C132" authorId="0" shapeId="0">
      <text>
        <r>
          <rPr>
            <b/>
            <sz val="8"/>
            <color indexed="81"/>
            <rFont val="Tahoma"/>
            <family val="2"/>
          </rPr>
          <t>Derived by multiplying the CH4/N2O emission factors with the MPG (both from Table 5)</t>
        </r>
      </text>
    </comment>
    <comment ref="F132" authorId="0" shapeId="0">
      <text>
        <r>
          <rPr>
            <b/>
            <sz val="8"/>
            <color indexed="81"/>
            <rFont val="Tahoma"/>
            <family val="2"/>
          </rPr>
          <t>Derived by multiplying the CH4/N2O emission factors with the MPG (both from Table 5)</t>
        </r>
      </text>
    </comment>
    <comment ref="C133" authorId="0" shapeId="0">
      <text>
        <r>
          <rPr>
            <b/>
            <sz val="8"/>
            <color indexed="81"/>
            <rFont val="Tahoma"/>
            <family val="2"/>
          </rPr>
          <t>Derived by multiplying the CH4/N2O emission factors with the MPG (both from Table 5)</t>
        </r>
      </text>
    </comment>
    <comment ref="F133" authorId="0" shapeId="0">
      <text>
        <r>
          <rPr>
            <b/>
            <sz val="8"/>
            <color indexed="81"/>
            <rFont val="Tahoma"/>
            <family val="2"/>
          </rPr>
          <t>Derived by multiplying the CH4/N2O emission factors with the MPG (both from Table 5)</t>
        </r>
      </text>
    </comment>
    <comment ref="C134" authorId="0" shapeId="0">
      <text>
        <r>
          <rPr>
            <b/>
            <sz val="8"/>
            <color indexed="81"/>
            <rFont val="Tahoma"/>
            <family val="2"/>
          </rPr>
          <t>Derived by multiplying the CH4/N2O emission factors with the MPG (both from Table 5)</t>
        </r>
      </text>
    </comment>
    <comment ref="F134" authorId="0" shapeId="0">
      <text>
        <r>
          <rPr>
            <b/>
            <sz val="8"/>
            <color indexed="81"/>
            <rFont val="Tahoma"/>
            <family val="2"/>
          </rPr>
          <t>Derived by multiplying the CH4/N2O emission factors with the MPG (both from Table 5)</t>
        </r>
      </text>
    </comment>
    <comment ref="C135" authorId="0" shapeId="0">
      <text>
        <r>
          <rPr>
            <b/>
            <sz val="8"/>
            <color indexed="81"/>
            <rFont val="Tahoma"/>
            <family val="2"/>
          </rPr>
          <t>Derived by multiplying the CH4/N2O emission factors with the MPG (both from Table 5)</t>
        </r>
      </text>
    </comment>
    <comment ref="F135" authorId="0" shapeId="0">
      <text>
        <r>
          <rPr>
            <b/>
            <sz val="8"/>
            <color indexed="81"/>
            <rFont val="Tahoma"/>
            <family val="2"/>
          </rPr>
          <t>Derived by multiplying the CH4/N2O emission factors with the MPG (both from Table 5)</t>
        </r>
      </text>
    </comment>
    <comment ref="C136" authorId="0" shapeId="0">
      <text>
        <r>
          <rPr>
            <b/>
            <sz val="8"/>
            <color indexed="81"/>
            <rFont val="Tahoma"/>
            <family val="2"/>
          </rPr>
          <t>Derived by multiplying the CH4/N2O emission factors with the MPG (both from Table 5)</t>
        </r>
      </text>
    </comment>
    <comment ref="F136" authorId="0" shapeId="0">
      <text>
        <r>
          <rPr>
            <b/>
            <sz val="8"/>
            <color indexed="81"/>
            <rFont val="Tahoma"/>
            <family val="2"/>
          </rPr>
          <t>Derived by multiplying the CH4/N2O emission factors with the MPG (both from Table 5)</t>
        </r>
      </text>
    </comment>
    <comment ref="C137" authorId="0" shapeId="0">
      <text>
        <r>
          <rPr>
            <b/>
            <sz val="8"/>
            <color indexed="81"/>
            <rFont val="Tahoma"/>
            <family val="2"/>
          </rPr>
          <t>Derived by multiplying the CH4/N2O emission factors with the MPG (both from Table 5)</t>
        </r>
      </text>
    </comment>
    <comment ref="F137" authorId="0" shapeId="0">
      <text>
        <r>
          <rPr>
            <b/>
            <sz val="8"/>
            <color indexed="81"/>
            <rFont val="Tahoma"/>
            <family val="2"/>
          </rPr>
          <t>Derived by multiplying the CH4/N2O emission factors with the MPG (both from Table 5)</t>
        </r>
      </text>
    </comment>
    <comment ref="C138" authorId="0" shapeId="0">
      <text>
        <r>
          <rPr>
            <b/>
            <sz val="8"/>
            <color indexed="81"/>
            <rFont val="Tahoma"/>
            <family val="2"/>
          </rPr>
          <t>Derived by multiplying the CH4/N2O emission factors with the MPG (both from Table 5)</t>
        </r>
      </text>
    </comment>
    <comment ref="F138" authorId="0" shapeId="0">
      <text>
        <r>
          <rPr>
            <b/>
            <sz val="8"/>
            <color indexed="81"/>
            <rFont val="Tahoma"/>
            <family val="2"/>
          </rPr>
          <t>Derived by multiplying the CH4/N2O emission factors with the MPG (both from Table 5)</t>
        </r>
      </text>
    </comment>
    <comment ref="C139" authorId="0" shapeId="0">
      <text>
        <r>
          <rPr>
            <b/>
            <sz val="8"/>
            <color indexed="81"/>
            <rFont val="Tahoma"/>
            <family val="2"/>
          </rPr>
          <t>Derived by multiplying the CH4/N2O emission factors with the MPG (both from Table 5)</t>
        </r>
      </text>
    </comment>
    <comment ref="F139" authorId="0" shapeId="0">
      <text>
        <r>
          <rPr>
            <b/>
            <sz val="8"/>
            <color indexed="81"/>
            <rFont val="Tahoma"/>
            <family val="2"/>
          </rPr>
          <t>Derived by multiplying the CH4/N2O emission factors with the MPG (both from Table 5)</t>
        </r>
      </text>
    </comment>
    <comment ref="C140" authorId="0" shapeId="0">
      <text>
        <r>
          <rPr>
            <b/>
            <sz val="8"/>
            <color indexed="81"/>
            <rFont val="Tahoma"/>
            <family val="2"/>
          </rPr>
          <t>Derived by multiplying the CH4/N2O emission factors with the MPG (both from Table 5)</t>
        </r>
      </text>
    </comment>
    <comment ref="F140" authorId="0" shapeId="0">
      <text>
        <r>
          <rPr>
            <b/>
            <sz val="8"/>
            <color indexed="81"/>
            <rFont val="Tahoma"/>
            <family val="2"/>
          </rPr>
          <t>Derived by multiplying the CH4/N2O emission factors with the MPG (both from Table 5)</t>
        </r>
      </text>
    </comment>
    <comment ref="C141" authorId="0" shapeId="0">
      <text>
        <r>
          <rPr>
            <b/>
            <sz val="8"/>
            <color indexed="81"/>
            <rFont val="Tahoma"/>
            <family val="2"/>
          </rPr>
          <t>Derived by multiplying the CH4/N2O emission factors with the MPG (both from Table 5)</t>
        </r>
      </text>
    </comment>
    <comment ref="F141" authorId="0" shapeId="0">
      <text>
        <r>
          <rPr>
            <b/>
            <sz val="8"/>
            <color indexed="81"/>
            <rFont val="Tahoma"/>
            <family val="2"/>
          </rPr>
          <t>Derived by multiplying the CH4/N2O emission factors with the MPG (both from Table 5)</t>
        </r>
      </text>
    </comment>
    <comment ref="C142" authorId="0" shapeId="0">
      <text>
        <r>
          <rPr>
            <b/>
            <sz val="8"/>
            <color indexed="81"/>
            <rFont val="Tahoma"/>
            <family val="2"/>
          </rPr>
          <t>Derived by multiplying the CH4/N2O emission factors with the MPG (both from Table 5)</t>
        </r>
      </text>
    </comment>
    <comment ref="F142" authorId="0" shapeId="0">
      <text>
        <r>
          <rPr>
            <b/>
            <sz val="8"/>
            <color indexed="81"/>
            <rFont val="Tahoma"/>
            <family val="2"/>
          </rPr>
          <t>Derived by multiplying the CH4/N2O emission factors with the MPG (both from Table 5)</t>
        </r>
      </text>
    </comment>
    <comment ref="C143" authorId="0" shapeId="0">
      <text>
        <r>
          <rPr>
            <b/>
            <sz val="8"/>
            <color indexed="81"/>
            <rFont val="Tahoma"/>
            <family val="2"/>
          </rPr>
          <t>Derived by multiplying the CH4/N2O emission factors with the MPG (both from Table 5)</t>
        </r>
      </text>
    </comment>
    <comment ref="F143" authorId="0" shapeId="0">
      <text>
        <r>
          <rPr>
            <b/>
            <sz val="8"/>
            <color indexed="81"/>
            <rFont val="Tahoma"/>
            <family val="2"/>
          </rPr>
          <t>Derived by multiplying the CH4/N2O emission factors with the MPG (both from Table 5)</t>
        </r>
      </text>
    </comment>
    <comment ref="C144" authorId="0" shapeId="0">
      <text>
        <r>
          <rPr>
            <b/>
            <sz val="8"/>
            <color indexed="81"/>
            <rFont val="Tahoma"/>
            <family val="2"/>
          </rPr>
          <t>Based on Table 2 (Fuel Use CH4/N2O factors)</t>
        </r>
      </text>
    </comment>
    <comment ref="F144" authorId="0" shapeId="0">
      <text>
        <r>
          <rPr>
            <b/>
            <sz val="8"/>
            <color indexed="81"/>
            <rFont val="Tahoma"/>
            <family val="2"/>
          </rPr>
          <t>Based on Table 2 (Fuel Use CH4/N2O factors)</t>
        </r>
      </text>
    </comment>
    <comment ref="C145" authorId="0" shapeId="0">
      <text>
        <r>
          <rPr>
            <b/>
            <sz val="8"/>
            <color indexed="81"/>
            <rFont val="Tahoma"/>
            <family val="2"/>
          </rPr>
          <t>Based on Table 2 (Fuel Use CH4/N2O factors)</t>
        </r>
      </text>
    </comment>
    <comment ref="F145" authorId="0" shapeId="0">
      <text>
        <r>
          <rPr>
            <b/>
            <sz val="8"/>
            <color indexed="81"/>
            <rFont val="Tahoma"/>
            <family val="2"/>
          </rPr>
          <t>Based on Table 2 (Fuel Use CH4/N2O factors)</t>
        </r>
      </text>
    </comment>
    <comment ref="C146" authorId="0" shapeId="0">
      <text>
        <r>
          <rPr>
            <b/>
            <sz val="8"/>
            <color indexed="81"/>
            <rFont val="Tahoma"/>
            <family val="2"/>
          </rPr>
          <t>Based on Table 2 (Fuel Use CH4/N2O factors)</t>
        </r>
      </text>
    </comment>
    <comment ref="F146" authorId="0" shapeId="0">
      <text>
        <r>
          <rPr>
            <b/>
            <sz val="8"/>
            <color indexed="81"/>
            <rFont val="Tahoma"/>
            <family val="2"/>
          </rPr>
          <t>Based on Table 2 (Fuel Use CH4/N2O factors)</t>
        </r>
      </text>
    </comment>
  </commentList>
</comments>
</file>

<file path=xl/comments5.xml><?xml version="1.0" encoding="utf-8"?>
<comments xmlns="http://schemas.openxmlformats.org/spreadsheetml/2006/main">
  <authors>
    <author xml:space="preserve"> </author>
    <author>bulldog</author>
  </authors>
  <commentList>
    <comment ref="K4" authorId="0" shapeId="0">
      <text>
        <r>
          <rPr>
            <b/>
            <sz val="8"/>
            <color indexed="81"/>
            <rFont val="Tahoma"/>
            <family val="2"/>
          </rPr>
          <t>Based on MPG data from Table 5 (On Road Travel - US CH4/N2O factors)</t>
        </r>
      </text>
    </comment>
    <comment ref="K5" authorId="0" shapeId="0">
      <text>
        <r>
          <rPr>
            <b/>
            <sz val="8"/>
            <color indexed="81"/>
            <rFont val="Tahoma"/>
            <family val="2"/>
          </rPr>
          <t>Based on MPG data from Table 5 (On Road Travel - US CH4/N2O factors)</t>
        </r>
      </text>
    </comment>
    <comment ref="P5" authorId="0" shapeId="0">
      <text>
        <r>
          <rPr>
            <b/>
            <sz val="8"/>
            <color indexed="81"/>
            <rFont val="Tahoma"/>
            <family val="2"/>
          </rPr>
          <t>Derived by dividing the Fuel Use emission factors (from IPCC) by the MPG (from Table 5)</t>
        </r>
      </text>
    </comment>
    <comment ref="K6" authorId="0" shapeId="0">
      <text>
        <r>
          <rPr>
            <b/>
            <sz val="8"/>
            <color indexed="81"/>
            <rFont val="Tahoma"/>
            <family val="2"/>
          </rPr>
          <t>Based on MPG data from Table 5 (On Road Travel - US CH4/N2O factors)</t>
        </r>
      </text>
    </comment>
    <comment ref="O6" authorId="0" shapeId="0">
      <text>
        <r>
          <rPr>
            <b/>
            <sz val="8"/>
            <color indexed="81"/>
            <rFont val="Tahoma"/>
            <family val="2"/>
          </rPr>
          <t>Derived by dividing the Fuel Use emission factors (from IPCC) by the MPG (from Table 5)</t>
        </r>
      </text>
    </comment>
    <comment ref="K7" authorId="0" shapeId="0">
      <text>
        <r>
          <rPr>
            <b/>
            <sz val="8"/>
            <color indexed="81"/>
            <rFont val="Tahoma"/>
            <family val="2"/>
          </rPr>
          <t>Based on MPG data from Table 5 (On Road Travel - US CH4/N2O factors)</t>
        </r>
      </text>
    </comment>
    <comment ref="O7" authorId="0" shapeId="0">
      <text>
        <r>
          <rPr>
            <b/>
            <sz val="8"/>
            <color indexed="81"/>
            <rFont val="Tahoma"/>
            <family val="2"/>
          </rPr>
          <t>Derived by dividing the Fuel Use emission factors (from IPCC) by the MPG (from Table 5)</t>
        </r>
      </text>
    </comment>
    <comment ref="K8" authorId="0" shapeId="0">
      <text>
        <r>
          <rPr>
            <b/>
            <sz val="8"/>
            <color indexed="81"/>
            <rFont val="Tahoma"/>
            <family val="2"/>
          </rPr>
          <t>Based on MPG data from Table 5 (On Road Travel - US CH4/N2O factors)</t>
        </r>
      </text>
    </comment>
    <comment ref="O8" authorId="0" shapeId="0">
      <text>
        <r>
          <rPr>
            <b/>
            <sz val="8"/>
            <color indexed="81"/>
            <rFont val="Tahoma"/>
            <family val="2"/>
          </rPr>
          <t>Derived by dividing the Fuel Use emission factors (from IPCC) by the MPG (from Table 5)</t>
        </r>
      </text>
    </comment>
    <comment ref="K9" authorId="0" shapeId="0">
      <text>
        <r>
          <rPr>
            <b/>
            <sz val="8"/>
            <color indexed="81"/>
            <rFont val="Tahoma"/>
            <family val="2"/>
          </rPr>
          <t>Based on MPG data from Table 5 (On Road Travel - US CH4/N2O factors)</t>
        </r>
      </text>
    </comment>
    <comment ref="O9" authorId="0" shapeId="0">
      <text>
        <r>
          <rPr>
            <b/>
            <sz val="8"/>
            <color indexed="81"/>
            <rFont val="Tahoma"/>
            <family val="2"/>
          </rPr>
          <t>Derived by dividing the Fuel Use emission factors (from IPCC) by the MPG (from Table 5)</t>
        </r>
      </text>
    </comment>
    <comment ref="K10" authorId="0" shapeId="0">
      <text>
        <r>
          <rPr>
            <b/>
            <sz val="8"/>
            <color indexed="81"/>
            <rFont val="Tahoma"/>
            <family val="2"/>
          </rPr>
          <t>Based on MPG data from Table 5 (On Road Travel - US CH4/N2O factors)</t>
        </r>
      </text>
    </comment>
    <comment ref="O10" authorId="0" shapeId="0">
      <text>
        <r>
          <rPr>
            <b/>
            <sz val="8"/>
            <color indexed="81"/>
            <rFont val="Tahoma"/>
            <family val="2"/>
          </rPr>
          <t>Derived by dividing the Fuel Use emission factors (from IPCC) by the MPG (from Table 5)</t>
        </r>
      </text>
    </comment>
    <comment ref="K11" authorId="0" shapeId="0">
      <text>
        <r>
          <rPr>
            <b/>
            <sz val="8"/>
            <color indexed="81"/>
            <rFont val="Tahoma"/>
            <family val="2"/>
          </rPr>
          <t>Based on MPG data from Table 5 (On Road Travel - US CH4/N2O factors)</t>
        </r>
      </text>
    </comment>
    <comment ref="O11" authorId="0" shapeId="0">
      <text>
        <r>
          <rPr>
            <b/>
            <sz val="8"/>
            <color indexed="81"/>
            <rFont val="Tahoma"/>
            <family val="2"/>
          </rPr>
          <t>Derived by dividing the Fuel Use emission factors (from IPCC) by the MPG (from Table 5)</t>
        </r>
      </text>
    </comment>
    <comment ref="K12" authorId="0" shapeId="0">
      <text>
        <r>
          <rPr>
            <b/>
            <sz val="8"/>
            <color indexed="81"/>
            <rFont val="Tahoma"/>
            <family val="2"/>
          </rPr>
          <t>Based on MPG data from Table 5 (On Road Travel - US CH4/N2O factors)</t>
        </r>
      </text>
    </comment>
    <comment ref="O12" authorId="0" shapeId="0">
      <text>
        <r>
          <rPr>
            <b/>
            <sz val="8"/>
            <color indexed="81"/>
            <rFont val="Tahoma"/>
            <family val="2"/>
          </rPr>
          <t>Derived by dividing the Fuel Use emission factors (from IPCC) by the MPG (from Table 5)</t>
        </r>
      </text>
    </comment>
    <comment ref="K13" authorId="0" shapeId="0">
      <text>
        <r>
          <rPr>
            <b/>
            <sz val="8"/>
            <color indexed="81"/>
            <rFont val="Tahoma"/>
            <family val="2"/>
          </rPr>
          <t>Based on MPG data from Table 5 (On Road Travel - US CH4/N2O factors)</t>
        </r>
      </text>
    </comment>
    <comment ref="O13" authorId="0" shapeId="0">
      <text>
        <r>
          <rPr>
            <b/>
            <sz val="8"/>
            <color indexed="81"/>
            <rFont val="Tahoma"/>
            <family val="2"/>
          </rPr>
          <t>Derived by dividing the Fuel Use emission factors (from IPCC) by the MPG (from Table 5)</t>
        </r>
      </text>
    </comment>
    <comment ref="K14" authorId="0" shapeId="0">
      <text>
        <r>
          <rPr>
            <b/>
            <sz val="8"/>
            <color indexed="81"/>
            <rFont val="Tahoma"/>
            <family val="2"/>
          </rPr>
          <t>Based on MPG data from Table 5 (On Road Travel - US CH4/N2O factors)</t>
        </r>
      </text>
    </comment>
    <comment ref="O14" authorId="0" shapeId="0">
      <text>
        <r>
          <rPr>
            <b/>
            <sz val="8"/>
            <color indexed="81"/>
            <rFont val="Tahoma"/>
            <family val="2"/>
          </rPr>
          <t>Derived by dividing the Fuel Use emission factors (from IPCC) by the MPG (from Table 5)</t>
        </r>
      </text>
    </comment>
    <comment ref="K15" authorId="0" shapeId="0">
      <text>
        <r>
          <rPr>
            <b/>
            <sz val="8"/>
            <color indexed="81"/>
            <rFont val="Tahoma"/>
            <family val="2"/>
          </rPr>
          <t>Based on MPG data from Table 5 (On Road Travel - US CH4/N2O factors)</t>
        </r>
      </text>
    </comment>
    <comment ref="O15" authorId="0" shapeId="0">
      <text>
        <r>
          <rPr>
            <b/>
            <sz val="8"/>
            <color indexed="81"/>
            <rFont val="Tahoma"/>
            <family val="2"/>
          </rPr>
          <t>Derived by dividing the Fuel Use emission factors (from IPCC) by the MPG (from Table 5)</t>
        </r>
      </text>
    </comment>
    <comment ref="K16" authorId="0" shapeId="0">
      <text>
        <r>
          <rPr>
            <b/>
            <sz val="8"/>
            <color indexed="81"/>
            <rFont val="Tahoma"/>
            <family val="2"/>
          </rPr>
          <t>Based on MPG data from Table 5 (On Road Travel - US CH4/N2O factors)</t>
        </r>
      </text>
    </comment>
    <comment ref="O16" authorId="0" shapeId="0">
      <text>
        <r>
          <rPr>
            <b/>
            <sz val="8"/>
            <color indexed="81"/>
            <rFont val="Tahoma"/>
            <family val="2"/>
          </rPr>
          <t>Derived by dividing the Fuel Use emission factors (from IPCC) by the MPG (from Table 5)</t>
        </r>
      </text>
    </comment>
    <comment ref="K17" authorId="0" shapeId="0">
      <text>
        <r>
          <rPr>
            <b/>
            <sz val="8"/>
            <color indexed="81"/>
            <rFont val="Tahoma"/>
            <family val="2"/>
          </rPr>
          <t>Based on MPG data from Table 5 (On Road Travel - US CH4/N2O factors)</t>
        </r>
      </text>
    </comment>
    <comment ref="O17" authorId="0" shapeId="0">
      <text>
        <r>
          <rPr>
            <b/>
            <sz val="8"/>
            <color indexed="81"/>
            <rFont val="Tahoma"/>
            <family val="2"/>
          </rPr>
          <t>Derived by dividing the Fuel Use emission factors (from IPCC) by the MPG (from Table 5)</t>
        </r>
      </text>
    </comment>
    <comment ref="K18" authorId="0" shapeId="0">
      <text>
        <r>
          <rPr>
            <b/>
            <sz val="8"/>
            <color indexed="81"/>
            <rFont val="Tahoma"/>
            <family val="2"/>
          </rPr>
          <t>Based on MPG data from Table 5 (On Road Travel - US CH4/N2O factors)</t>
        </r>
      </text>
    </comment>
    <comment ref="O18" authorId="0" shapeId="0">
      <text>
        <r>
          <rPr>
            <b/>
            <sz val="8"/>
            <color indexed="81"/>
            <rFont val="Tahoma"/>
            <family val="2"/>
          </rPr>
          <t>Derived by dividing the Fuel Use emission factors (from IPCC) by the MPG (from Table 5)</t>
        </r>
      </text>
    </comment>
    <comment ref="K19" authorId="0" shapeId="0">
      <text>
        <r>
          <rPr>
            <b/>
            <sz val="8"/>
            <color indexed="81"/>
            <rFont val="Tahoma"/>
            <family val="2"/>
          </rPr>
          <t>Based on MPG data from Table 5 (On Road Travel - US CH4/N2O factors)</t>
        </r>
      </text>
    </comment>
    <comment ref="O19" authorId="0" shapeId="0">
      <text>
        <r>
          <rPr>
            <b/>
            <sz val="8"/>
            <color indexed="81"/>
            <rFont val="Tahoma"/>
            <family val="2"/>
          </rPr>
          <t>Derived by dividing the Fuel Use emission factors (from IPCC) by the MPG (from Table 5)</t>
        </r>
      </text>
    </comment>
    <comment ref="K20" authorId="0" shapeId="0">
      <text>
        <r>
          <rPr>
            <b/>
            <sz val="8"/>
            <color indexed="81"/>
            <rFont val="Tahoma"/>
            <family val="2"/>
          </rPr>
          <t>Based on MPG data from Table 5 (On Road Travel - US CH4/N2O factors)</t>
        </r>
      </text>
    </comment>
    <comment ref="O20" authorId="0" shapeId="0">
      <text>
        <r>
          <rPr>
            <b/>
            <sz val="8"/>
            <color indexed="81"/>
            <rFont val="Tahoma"/>
            <family val="2"/>
          </rPr>
          <t>Derived by dividing the Fuel Use emission factors (from IPCC) by the MPG (from Table 5)</t>
        </r>
      </text>
    </comment>
    <comment ref="K21" authorId="0" shapeId="0">
      <text>
        <r>
          <rPr>
            <b/>
            <sz val="8"/>
            <color indexed="81"/>
            <rFont val="Tahoma"/>
            <family val="2"/>
          </rPr>
          <t>Based on MPG data from Table 5 (On Road Travel - US CH4/N2O factors)</t>
        </r>
      </text>
    </comment>
    <comment ref="O21" authorId="0" shapeId="0">
      <text>
        <r>
          <rPr>
            <b/>
            <sz val="8"/>
            <color indexed="81"/>
            <rFont val="Tahoma"/>
            <family val="2"/>
          </rPr>
          <t>Derived by dividing the Fuel Use emission factors (from IPCC) by the MPG (from Table 5)</t>
        </r>
      </text>
    </comment>
    <comment ref="K22" authorId="0" shapeId="0">
      <text>
        <r>
          <rPr>
            <b/>
            <sz val="8"/>
            <color indexed="81"/>
            <rFont val="Tahoma"/>
            <family val="2"/>
          </rPr>
          <t>Based on MPG data from Table 5 (On Road Travel - US CH4/N2O factors)</t>
        </r>
      </text>
    </comment>
    <comment ref="O22" authorId="0" shapeId="0">
      <text>
        <r>
          <rPr>
            <b/>
            <sz val="8"/>
            <color indexed="81"/>
            <rFont val="Tahoma"/>
            <family val="2"/>
          </rPr>
          <t>Derived by dividing the Fuel Use emission factors (from IPCC) by the MPG (from Table 5)</t>
        </r>
      </text>
    </comment>
    <comment ref="K23" authorId="0" shapeId="0">
      <text>
        <r>
          <rPr>
            <b/>
            <sz val="8"/>
            <color indexed="81"/>
            <rFont val="Tahoma"/>
            <family val="2"/>
          </rPr>
          <t>Based on MPG data from Table 5 (On Road Travel - US CH4/N2O factors)</t>
        </r>
      </text>
    </comment>
    <comment ref="K24" authorId="0" shapeId="0">
      <text>
        <r>
          <rPr>
            <b/>
            <sz val="8"/>
            <color indexed="81"/>
            <rFont val="Tahoma"/>
            <family val="2"/>
          </rPr>
          <t>Based on MPG data from Table 5 (On Road Travel - US CH4/N2O factors)</t>
        </r>
      </text>
    </comment>
    <comment ref="K25" authorId="0" shapeId="0">
      <text>
        <r>
          <rPr>
            <b/>
            <sz val="8"/>
            <color indexed="81"/>
            <rFont val="Tahoma"/>
            <family val="2"/>
          </rPr>
          <t>Based on MPG data from Table 5 (On Road Travel - US CH4/N2O factors)</t>
        </r>
      </text>
    </comment>
    <comment ref="O25" authorId="0" shapeId="0">
      <text>
        <r>
          <rPr>
            <b/>
            <sz val="8"/>
            <color indexed="81"/>
            <rFont val="Tahoma"/>
            <family val="2"/>
          </rPr>
          <t>Derived by dividing the Fuel Use emission factors (from IPCC) by the MPG (from Table 5)</t>
        </r>
      </text>
    </comment>
    <comment ref="K26" authorId="0" shapeId="0">
      <text>
        <r>
          <rPr>
            <b/>
            <sz val="8"/>
            <color indexed="81"/>
            <rFont val="Tahoma"/>
            <family val="2"/>
          </rPr>
          <t>Based on MPG data from Table 5 (On Road Travel - US CH4/N2O factors)</t>
        </r>
      </text>
    </comment>
    <comment ref="P26" authorId="0" shapeId="0">
      <text>
        <r>
          <rPr>
            <b/>
            <sz val="8"/>
            <color indexed="81"/>
            <rFont val="Tahoma"/>
            <family val="2"/>
          </rPr>
          <t>Derived by dividing the Fuel Use emission factors (from IPCC) by the MPG (from Table 5)</t>
        </r>
      </text>
    </comment>
    <comment ref="K27" authorId="0" shapeId="0">
      <text>
        <r>
          <rPr>
            <b/>
            <sz val="8"/>
            <color indexed="81"/>
            <rFont val="Tahoma"/>
            <family val="2"/>
          </rPr>
          <t>Based on MPG data from Table 5 (On Road Travel - US CH4/N2O factors)</t>
        </r>
      </text>
    </comment>
    <comment ref="O27" authorId="0" shapeId="0">
      <text>
        <r>
          <rPr>
            <b/>
            <sz val="8"/>
            <color indexed="81"/>
            <rFont val="Tahoma"/>
            <family val="2"/>
          </rPr>
          <t>Derived by dividing the Fuel Use emission factors (from IPCC) by the MPG (from Table 5)</t>
        </r>
      </text>
    </comment>
    <comment ref="K28" authorId="0" shapeId="0">
      <text>
        <r>
          <rPr>
            <b/>
            <sz val="8"/>
            <color indexed="81"/>
            <rFont val="Tahoma"/>
            <family val="2"/>
          </rPr>
          <t>Based on MPG data from Table 5 (On Road Travel - US CH4/N2O factors)</t>
        </r>
      </text>
    </comment>
    <comment ref="O28" authorId="0" shapeId="0">
      <text>
        <r>
          <rPr>
            <b/>
            <sz val="8"/>
            <color indexed="81"/>
            <rFont val="Tahoma"/>
            <family val="2"/>
          </rPr>
          <t>Derived by dividing the Fuel Use emission factors (from IPCC) by the MPG (from Table 5)</t>
        </r>
      </text>
    </comment>
    <comment ref="K29" authorId="0" shapeId="0">
      <text>
        <r>
          <rPr>
            <b/>
            <sz val="8"/>
            <color indexed="81"/>
            <rFont val="Tahoma"/>
            <family val="2"/>
          </rPr>
          <t>Based on MPG data from Table 5 (On Road Travel - US CH4/N2O factors)</t>
        </r>
      </text>
    </comment>
    <comment ref="O29" authorId="0" shapeId="0">
      <text>
        <r>
          <rPr>
            <b/>
            <sz val="8"/>
            <color indexed="81"/>
            <rFont val="Tahoma"/>
            <family val="2"/>
          </rPr>
          <t>Derived by dividing the Fuel Use emission factors (from IPCC) by the MPG (from Table 5)</t>
        </r>
      </text>
    </comment>
    <comment ref="K30" authorId="0" shapeId="0">
      <text>
        <r>
          <rPr>
            <b/>
            <sz val="8"/>
            <color indexed="81"/>
            <rFont val="Tahoma"/>
            <family val="2"/>
          </rPr>
          <t>Based on MPG data from Table 5 (On Road Travel - US CH4/N2O factors)</t>
        </r>
      </text>
    </comment>
    <comment ref="O30" authorId="0" shapeId="0">
      <text>
        <r>
          <rPr>
            <b/>
            <sz val="8"/>
            <color indexed="81"/>
            <rFont val="Tahoma"/>
            <family val="2"/>
          </rPr>
          <t>Derived by dividing the Fuel Use emission factors (from IPCC) by the MPG (from Table 5)</t>
        </r>
      </text>
    </comment>
    <comment ref="K31" authorId="0" shapeId="0">
      <text>
        <r>
          <rPr>
            <b/>
            <sz val="8"/>
            <color indexed="81"/>
            <rFont val="Tahoma"/>
            <family val="2"/>
          </rPr>
          <t>Based on MPG data from Table 5 (On Road Travel - US CH4/N2O factors)</t>
        </r>
      </text>
    </comment>
    <comment ref="O31" authorId="0" shapeId="0">
      <text>
        <r>
          <rPr>
            <b/>
            <sz val="8"/>
            <color indexed="81"/>
            <rFont val="Tahoma"/>
            <family val="2"/>
          </rPr>
          <t>Derived by dividing the Fuel Use emission factors (from IPCC) by the MPG (from Table 5)</t>
        </r>
      </text>
    </comment>
    <comment ref="K32" authorId="0" shapeId="0">
      <text>
        <r>
          <rPr>
            <b/>
            <sz val="8"/>
            <color indexed="81"/>
            <rFont val="Tahoma"/>
            <family val="2"/>
          </rPr>
          <t>Based on MPG data from Table 5 (On Road Travel - US CH4/N2O factors)</t>
        </r>
      </text>
    </comment>
    <comment ref="O32" authorId="0" shapeId="0">
      <text>
        <r>
          <rPr>
            <b/>
            <sz val="8"/>
            <color indexed="81"/>
            <rFont val="Tahoma"/>
            <family val="2"/>
          </rPr>
          <t>Derived by dividing the Fuel Use emission factors (from IPCC) by the MPG (from Table 5)</t>
        </r>
      </text>
    </comment>
    <comment ref="K33" authorId="0" shapeId="0">
      <text>
        <r>
          <rPr>
            <b/>
            <sz val="8"/>
            <color indexed="81"/>
            <rFont val="Tahoma"/>
            <family val="2"/>
          </rPr>
          <t>Based on MPG data from Table 5 (On Road Travel - US CH4/N2O factors)</t>
        </r>
      </text>
    </comment>
    <comment ref="O33" authorId="0" shapeId="0">
      <text>
        <r>
          <rPr>
            <b/>
            <sz val="8"/>
            <color indexed="81"/>
            <rFont val="Tahoma"/>
            <family val="2"/>
          </rPr>
          <t>Derived by dividing the Fuel Use emission factors (from IPCC) by the MPG (from Table 5)</t>
        </r>
      </text>
    </comment>
    <comment ref="K34" authorId="0" shapeId="0">
      <text>
        <r>
          <rPr>
            <b/>
            <sz val="8"/>
            <color indexed="81"/>
            <rFont val="Tahoma"/>
            <family val="2"/>
          </rPr>
          <t>Based on MPG data from Table 5 (On Road Travel - US CH4/N2O factors)</t>
        </r>
      </text>
    </comment>
    <comment ref="O34" authorId="0" shapeId="0">
      <text>
        <r>
          <rPr>
            <b/>
            <sz val="8"/>
            <color indexed="81"/>
            <rFont val="Tahoma"/>
            <family val="2"/>
          </rPr>
          <t>Derived by dividing the Fuel Use emission factors (from IPCC) by the MPG (from Table 5)</t>
        </r>
      </text>
    </comment>
    <comment ref="K35" authorId="0" shapeId="0">
      <text>
        <r>
          <rPr>
            <b/>
            <sz val="8"/>
            <color indexed="81"/>
            <rFont val="Tahoma"/>
            <family val="2"/>
          </rPr>
          <t>Based on MPG data from Table 5 (On Road Travel - US CH4/N2O factors)</t>
        </r>
      </text>
    </comment>
    <comment ref="O35" authorId="0" shapeId="0">
      <text>
        <r>
          <rPr>
            <b/>
            <sz val="8"/>
            <color indexed="81"/>
            <rFont val="Tahoma"/>
            <family val="2"/>
          </rPr>
          <t>Derived by dividing the Fuel Use emission factors (from IPCC) by the MPG (from Table 5)</t>
        </r>
      </text>
    </comment>
    <comment ref="K36" authorId="0" shapeId="0">
      <text>
        <r>
          <rPr>
            <b/>
            <sz val="8"/>
            <color indexed="81"/>
            <rFont val="Tahoma"/>
            <family val="2"/>
          </rPr>
          <t>Based on MPG data from Table 5 (On Road Travel - US CH4/N2O factors)</t>
        </r>
      </text>
    </comment>
    <comment ref="O36" authorId="0" shapeId="0">
      <text>
        <r>
          <rPr>
            <b/>
            <sz val="8"/>
            <color indexed="81"/>
            <rFont val="Tahoma"/>
            <family val="2"/>
          </rPr>
          <t>Derived by dividing the Fuel Use emission factors (from IPCC) by the MPG (from Table 5)</t>
        </r>
      </text>
    </comment>
    <comment ref="K37" authorId="0" shapeId="0">
      <text>
        <r>
          <rPr>
            <b/>
            <sz val="8"/>
            <color indexed="81"/>
            <rFont val="Tahoma"/>
            <family val="2"/>
          </rPr>
          <t>Based on MPG data from Table 5 (On Road Travel - US CH4/N2O factors)</t>
        </r>
      </text>
    </comment>
    <comment ref="O37" authorId="0" shapeId="0">
      <text>
        <r>
          <rPr>
            <b/>
            <sz val="8"/>
            <color indexed="81"/>
            <rFont val="Tahoma"/>
            <family val="2"/>
          </rPr>
          <t>Derived by dividing the Fuel Use emission factors (from IPCC) by the MPG (from Table 5)</t>
        </r>
      </text>
    </comment>
    <comment ref="K38" authorId="0" shapeId="0">
      <text>
        <r>
          <rPr>
            <b/>
            <sz val="8"/>
            <color indexed="81"/>
            <rFont val="Tahoma"/>
            <family val="2"/>
          </rPr>
          <t>Based on MPG data from Table 5 (On Road Travel - US CH4/N2O factors)</t>
        </r>
      </text>
    </comment>
    <comment ref="O38" authorId="0" shapeId="0">
      <text>
        <r>
          <rPr>
            <b/>
            <sz val="8"/>
            <color indexed="81"/>
            <rFont val="Tahoma"/>
            <family val="2"/>
          </rPr>
          <t>Derived by dividing the Fuel Use emission factors (from IPCC) by the MPG (from Table 5)</t>
        </r>
      </text>
    </comment>
    <comment ref="K39" authorId="0" shapeId="0">
      <text>
        <r>
          <rPr>
            <b/>
            <sz val="8"/>
            <color indexed="81"/>
            <rFont val="Tahoma"/>
            <family val="2"/>
          </rPr>
          <t>Based on MPG data from Table 5 (On Road Travel - US CH4/N2O factors)</t>
        </r>
      </text>
    </comment>
    <comment ref="O39" authorId="0" shapeId="0">
      <text>
        <r>
          <rPr>
            <b/>
            <sz val="8"/>
            <color indexed="81"/>
            <rFont val="Tahoma"/>
            <family val="2"/>
          </rPr>
          <t>Derived by dividing the Fuel Use emission factors (from IPCC) by the MPG (from Table 5)</t>
        </r>
      </text>
    </comment>
    <comment ref="K40" authorId="0" shapeId="0">
      <text>
        <r>
          <rPr>
            <b/>
            <sz val="8"/>
            <color indexed="81"/>
            <rFont val="Tahoma"/>
            <family val="2"/>
          </rPr>
          <t>Based on MPG data from Table 5 (On Road Travel - US CH4/N2O factors)</t>
        </r>
      </text>
    </comment>
    <comment ref="O40" authorId="0" shapeId="0">
      <text>
        <r>
          <rPr>
            <b/>
            <sz val="8"/>
            <color indexed="81"/>
            <rFont val="Tahoma"/>
            <family val="2"/>
          </rPr>
          <t>Derived by dividing the Fuel Use emission factors (from IPCC) by the MPG (from Table 5)</t>
        </r>
      </text>
    </comment>
    <comment ref="K41" authorId="0" shapeId="0">
      <text>
        <r>
          <rPr>
            <b/>
            <sz val="8"/>
            <color indexed="81"/>
            <rFont val="Tahoma"/>
            <family val="2"/>
          </rPr>
          <t>Based on MPG data from Table 5 (On Road Travel - US CH4/N2O factors)</t>
        </r>
      </text>
    </comment>
    <comment ref="O41" authorId="0" shapeId="0">
      <text>
        <r>
          <rPr>
            <b/>
            <sz val="8"/>
            <color indexed="81"/>
            <rFont val="Tahoma"/>
            <family val="2"/>
          </rPr>
          <t>Derived by dividing the Fuel Use emission factors (from IPCC) by the MPG (from Table 5)</t>
        </r>
      </text>
    </comment>
    <comment ref="K42" authorId="0" shapeId="0">
      <text>
        <r>
          <rPr>
            <b/>
            <sz val="8"/>
            <color indexed="81"/>
            <rFont val="Tahoma"/>
            <family val="2"/>
          </rPr>
          <t>Based on MPG data from Table 5 (On Road Travel - US CH4/N2O factors)</t>
        </r>
      </text>
    </comment>
    <comment ref="O42" authorId="0" shapeId="0">
      <text>
        <r>
          <rPr>
            <b/>
            <sz val="8"/>
            <color indexed="81"/>
            <rFont val="Tahoma"/>
            <family val="2"/>
          </rPr>
          <t>Derived by dividing the Fuel Use emission factors (from IPCC) by the MPG (from Table 5)</t>
        </r>
      </text>
    </comment>
    <comment ref="K43" authorId="0" shapeId="0">
      <text>
        <r>
          <rPr>
            <b/>
            <sz val="8"/>
            <color indexed="81"/>
            <rFont val="Tahoma"/>
            <family val="2"/>
          </rPr>
          <t>Based on MPG data from Table 5 (On Road Travel - US CH4/N2O factors)</t>
        </r>
      </text>
    </comment>
    <comment ref="K44" authorId="0" shapeId="0">
      <text>
        <r>
          <rPr>
            <b/>
            <sz val="8"/>
            <color indexed="81"/>
            <rFont val="Tahoma"/>
            <family val="2"/>
          </rPr>
          <t>Based on MPG data from Table 5 (On Road Travel - US CH4/N2O factors)</t>
        </r>
      </text>
    </comment>
    <comment ref="O44" authorId="0" shapeId="0">
      <text>
        <r>
          <rPr>
            <b/>
            <sz val="8"/>
            <color indexed="81"/>
            <rFont val="Tahoma"/>
            <family val="2"/>
          </rPr>
          <t>Derived by dividing the Fuel Use emission factors (from IPCC) by the MPG (from Table 5)</t>
        </r>
      </text>
    </comment>
    <comment ref="K45" authorId="0" shapeId="0">
      <text>
        <r>
          <rPr>
            <b/>
            <sz val="8"/>
            <color indexed="81"/>
            <rFont val="Tahoma"/>
            <family val="2"/>
          </rPr>
          <t>Based on MPG data from Table 5 (On Road Travel - US CH4/N2O factors)</t>
        </r>
      </text>
    </comment>
    <comment ref="O45" authorId="0" shapeId="0">
      <text>
        <r>
          <rPr>
            <b/>
            <sz val="8"/>
            <color indexed="81"/>
            <rFont val="Tahoma"/>
            <family val="2"/>
          </rPr>
          <t>Derived by dividing the Fuel Use emission factors (from IPCC) by the MPG (from Table 5)</t>
        </r>
      </text>
    </comment>
    <comment ref="K46" authorId="0" shapeId="0">
      <text>
        <r>
          <rPr>
            <b/>
            <sz val="8"/>
            <color indexed="81"/>
            <rFont val="Tahoma"/>
            <family val="2"/>
          </rPr>
          <t>Based on MPG data from Table 5 (On Road Travel - US CH4/N2O factors)</t>
        </r>
      </text>
    </comment>
    <comment ref="O46" authorId="0" shapeId="0">
      <text>
        <r>
          <rPr>
            <b/>
            <sz val="8"/>
            <color indexed="81"/>
            <rFont val="Tahoma"/>
            <family val="2"/>
          </rPr>
          <t>Derived by dividing the Fuel Use emission factors (from IPCC) by the MPG (from Table 5)</t>
        </r>
      </text>
    </comment>
    <comment ref="K47" authorId="0" shapeId="0">
      <text>
        <r>
          <rPr>
            <b/>
            <sz val="8"/>
            <color indexed="81"/>
            <rFont val="Tahoma"/>
            <family val="2"/>
          </rPr>
          <t>Based on MPG data from Table 5 (On Road Travel - US CH4/N2O factors)</t>
        </r>
      </text>
    </comment>
    <comment ref="O47" authorId="0" shapeId="0">
      <text>
        <r>
          <rPr>
            <b/>
            <sz val="8"/>
            <color indexed="81"/>
            <rFont val="Tahoma"/>
            <family val="2"/>
          </rPr>
          <t>Derived by dividing the Fuel Use emission factors (from IPCC) by the MPG (from Table 5)</t>
        </r>
      </text>
    </comment>
    <comment ref="K48" authorId="0" shapeId="0">
      <text>
        <r>
          <rPr>
            <b/>
            <sz val="8"/>
            <color indexed="81"/>
            <rFont val="Tahoma"/>
            <family val="2"/>
          </rPr>
          <t>Based on MPG data from Table 5 (On Road Travel - US CH4/N2O factors)</t>
        </r>
      </text>
    </comment>
    <comment ref="O48" authorId="0" shapeId="0">
      <text>
        <r>
          <rPr>
            <b/>
            <sz val="8"/>
            <color indexed="81"/>
            <rFont val="Tahoma"/>
            <family val="2"/>
          </rPr>
          <t>Derived by dividing the Fuel Use emission factors (from IPCC) by the MPG (from Table 5)</t>
        </r>
      </text>
    </comment>
    <comment ref="K49" authorId="0" shapeId="0">
      <text>
        <r>
          <rPr>
            <b/>
            <sz val="8"/>
            <color indexed="81"/>
            <rFont val="Tahoma"/>
            <family val="2"/>
          </rPr>
          <t>Based on MPG data from Table 5 (On Road Travel - US CH4/N2O factors)</t>
        </r>
      </text>
    </comment>
    <comment ref="O49" authorId="0" shapeId="0">
      <text>
        <r>
          <rPr>
            <b/>
            <sz val="8"/>
            <color indexed="81"/>
            <rFont val="Tahoma"/>
            <family val="2"/>
          </rPr>
          <t>Derived by dividing the Fuel Use emission factors (from IPCC) by the MPG (from Table 5)</t>
        </r>
      </text>
    </comment>
    <comment ref="K50" authorId="0" shapeId="0">
      <text>
        <r>
          <rPr>
            <b/>
            <sz val="8"/>
            <color indexed="81"/>
            <rFont val="Tahoma"/>
            <family val="2"/>
          </rPr>
          <t>Based on MPG data from Table 5 (On Road Travel - US CH4/N2O factors)</t>
        </r>
      </text>
    </comment>
    <comment ref="O50" authorId="0" shapeId="0">
      <text>
        <r>
          <rPr>
            <b/>
            <sz val="8"/>
            <color indexed="81"/>
            <rFont val="Tahoma"/>
            <family val="2"/>
          </rPr>
          <t>Derived by dividing the Fuel Use emission factors (from IPCC) by the MPG (from Table 5)</t>
        </r>
      </text>
    </comment>
    <comment ref="K51" authorId="0" shapeId="0">
      <text>
        <r>
          <rPr>
            <b/>
            <sz val="8"/>
            <color indexed="81"/>
            <rFont val="Tahoma"/>
            <family val="2"/>
          </rPr>
          <t>Based on MPG data from Table 5 (On Road Travel - US CH4/N2O factors)</t>
        </r>
      </text>
    </comment>
    <comment ref="O51" authorId="0" shapeId="0">
      <text>
        <r>
          <rPr>
            <b/>
            <sz val="8"/>
            <color indexed="81"/>
            <rFont val="Tahoma"/>
            <family val="2"/>
          </rPr>
          <t>Derived by dividing the Fuel Use emission factors (from IPCC) by the MPG (from Table 5)</t>
        </r>
      </text>
    </comment>
    <comment ref="K52" authorId="0" shapeId="0">
      <text>
        <r>
          <rPr>
            <b/>
            <sz val="8"/>
            <color indexed="81"/>
            <rFont val="Tahoma"/>
            <family val="2"/>
          </rPr>
          <t>Based on MPG data from Table 5 (On Road Travel - US CH4/N2O factors)</t>
        </r>
      </text>
    </comment>
    <comment ref="O52" authorId="0" shapeId="0">
      <text>
        <r>
          <rPr>
            <b/>
            <sz val="8"/>
            <color indexed="81"/>
            <rFont val="Tahoma"/>
            <family val="2"/>
          </rPr>
          <t>Derived by dividing the Fuel Use emission factors (from IPCC) by the MPG (from Table 5)</t>
        </r>
      </text>
    </comment>
    <comment ref="K53" authorId="0" shapeId="0">
      <text>
        <r>
          <rPr>
            <b/>
            <sz val="8"/>
            <color indexed="81"/>
            <rFont val="Tahoma"/>
            <family val="2"/>
          </rPr>
          <t>Based on MPG data from Table 5 (On Road Travel - US CH4/N2O factors)</t>
        </r>
      </text>
    </comment>
    <comment ref="O53" authorId="0" shapeId="0">
      <text>
        <r>
          <rPr>
            <b/>
            <sz val="8"/>
            <color indexed="81"/>
            <rFont val="Tahoma"/>
            <family val="2"/>
          </rPr>
          <t>Derived by dividing the Fuel Use emission factors (from IPCC) by the MPG (from Table 5)</t>
        </r>
      </text>
    </comment>
    <comment ref="K54" authorId="0" shapeId="0">
      <text>
        <r>
          <rPr>
            <b/>
            <sz val="8"/>
            <color indexed="81"/>
            <rFont val="Tahoma"/>
            <family val="2"/>
          </rPr>
          <t>Based on MPG data from Table 5 (On Road Travel - US CH4/N2O factors)</t>
        </r>
      </text>
    </comment>
    <comment ref="O54" authorId="0" shapeId="0">
      <text>
        <r>
          <rPr>
            <b/>
            <sz val="8"/>
            <color indexed="81"/>
            <rFont val="Tahoma"/>
            <family val="2"/>
          </rPr>
          <t>Derived by dividing the Fuel Use emission factors (from IPCC) by the MPG (from Table 5)</t>
        </r>
      </text>
    </comment>
    <comment ref="K55" authorId="0" shapeId="0">
      <text>
        <r>
          <rPr>
            <b/>
            <sz val="8"/>
            <color indexed="81"/>
            <rFont val="Tahoma"/>
            <family val="2"/>
          </rPr>
          <t>Based on MPG data from Table 5 (On Road Travel - US CH4/N2O factors)</t>
        </r>
      </text>
    </comment>
    <comment ref="O55" authorId="0" shapeId="0">
      <text>
        <r>
          <rPr>
            <b/>
            <sz val="8"/>
            <color indexed="81"/>
            <rFont val="Tahoma"/>
            <family val="2"/>
          </rPr>
          <t>Derived by dividing the Fuel Use emission factors (from IPCC) by the MPG (from Table 5)</t>
        </r>
      </text>
    </comment>
    <comment ref="K56" authorId="0" shapeId="0">
      <text>
        <r>
          <rPr>
            <b/>
            <sz val="8"/>
            <color indexed="81"/>
            <rFont val="Tahoma"/>
            <family val="2"/>
          </rPr>
          <t>Based on MPG data from Table 5 (On Road Travel - US CH4/N2O factors)</t>
        </r>
      </text>
    </comment>
    <comment ref="O56" authorId="0" shapeId="0">
      <text>
        <r>
          <rPr>
            <b/>
            <sz val="8"/>
            <color indexed="81"/>
            <rFont val="Tahoma"/>
            <family val="2"/>
          </rPr>
          <t>Derived by dividing the Fuel Use emission factors (from IPCC) by the MPG (from Table 5)</t>
        </r>
      </text>
    </comment>
    <comment ref="K57" authorId="0" shapeId="0">
      <text>
        <r>
          <rPr>
            <b/>
            <sz val="8"/>
            <color indexed="81"/>
            <rFont val="Tahoma"/>
            <family val="2"/>
          </rPr>
          <t>Based on MPG data from Table 5 (On Road Travel - US CH4/N2O factors)</t>
        </r>
      </text>
    </comment>
    <comment ref="O57" authorId="0" shapeId="0">
      <text>
        <r>
          <rPr>
            <b/>
            <sz val="8"/>
            <color indexed="81"/>
            <rFont val="Tahoma"/>
            <family val="2"/>
          </rPr>
          <t>Derived by dividing the Fuel Use emission factors (from IPCC) by the MPG (from Table 5)</t>
        </r>
      </text>
    </comment>
    <comment ref="K58" authorId="0" shapeId="0">
      <text>
        <r>
          <rPr>
            <b/>
            <sz val="8"/>
            <color indexed="81"/>
            <rFont val="Tahoma"/>
            <family val="2"/>
          </rPr>
          <t>Based on MPG data from Table 5 (On Road Travel - US CH4/N2O factors)</t>
        </r>
      </text>
    </comment>
    <comment ref="O58" authorId="0" shapeId="0">
      <text>
        <r>
          <rPr>
            <b/>
            <sz val="8"/>
            <color indexed="81"/>
            <rFont val="Tahoma"/>
            <family val="2"/>
          </rPr>
          <t>Derived by dividing the Fuel Use emission factors (from IPCC) by the MPG (from Table 5)</t>
        </r>
      </text>
    </comment>
    <comment ref="K59" authorId="0" shapeId="0">
      <text>
        <r>
          <rPr>
            <b/>
            <sz val="8"/>
            <color indexed="81"/>
            <rFont val="Tahoma"/>
            <family val="2"/>
          </rPr>
          <t>Based on MPG data from Table 5 (On Road Travel - US CH4/N2O factors)</t>
        </r>
      </text>
    </comment>
    <comment ref="K60" authorId="0" shapeId="0">
      <text>
        <r>
          <rPr>
            <b/>
            <sz val="8"/>
            <color indexed="81"/>
            <rFont val="Tahoma"/>
            <family val="2"/>
          </rPr>
          <t>Based on MPG data from Table 5 (On Road Travel - US CH4/N2O factors)</t>
        </r>
      </text>
    </comment>
    <comment ref="O60" authorId="0" shapeId="0">
      <text>
        <r>
          <rPr>
            <b/>
            <sz val="8"/>
            <color indexed="81"/>
            <rFont val="Tahoma"/>
            <family val="2"/>
          </rPr>
          <t>Derived by dividing the Fuel Use emission factors (from IPCC) by the MPG (from Table 5)</t>
        </r>
      </text>
    </comment>
    <comment ref="K61" authorId="0" shapeId="0">
      <text>
        <r>
          <rPr>
            <b/>
            <sz val="8"/>
            <color indexed="81"/>
            <rFont val="Tahoma"/>
            <family val="2"/>
          </rPr>
          <t>Based on MPG data from Table 5 (On Road Travel - US CH4/N2O factors)</t>
        </r>
      </text>
    </comment>
    <comment ref="O61" authorId="0" shapeId="0">
      <text>
        <r>
          <rPr>
            <b/>
            <sz val="8"/>
            <color indexed="81"/>
            <rFont val="Tahoma"/>
            <family val="2"/>
          </rPr>
          <t>Derived by dividing the Fuel Use emission factors (from IPCC) by the MPG (from Table 5)</t>
        </r>
      </text>
    </comment>
    <comment ref="K62" authorId="0" shapeId="0">
      <text>
        <r>
          <rPr>
            <b/>
            <sz val="8"/>
            <color indexed="81"/>
            <rFont val="Tahoma"/>
            <family val="2"/>
          </rPr>
          <t>Based on MPG data from Table 5 (On Road Travel - US CH4/N2O factors)</t>
        </r>
      </text>
    </comment>
    <comment ref="P62" authorId="0" shapeId="0">
      <text>
        <r>
          <rPr>
            <b/>
            <sz val="8"/>
            <color indexed="81"/>
            <rFont val="Tahoma"/>
            <family val="2"/>
          </rPr>
          <t>Derived by dividing the Fuel Use emission factors (from IPCC) by the MPG (from Table 5)</t>
        </r>
      </text>
    </comment>
    <comment ref="K63" authorId="0" shapeId="0">
      <text>
        <r>
          <rPr>
            <b/>
            <sz val="8"/>
            <color indexed="81"/>
            <rFont val="Tahoma"/>
            <family val="2"/>
          </rPr>
          <t>Based on MPG data from Table 5 (On Road Travel - US CH4/N2O factors)</t>
        </r>
      </text>
    </comment>
    <comment ref="K64" authorId="0" shapeId="0">
      <text>
        <r>
          <rPr>
            <b/>
            <sz val="8"/>
            <color indexed="81"/>
            <rFont val="Tahoma"/>
            <family val="2"/>
          </rPr>
          <t>Based on MPG data from Table 5 (On Road Travel - US CH4/N2O factors)</t>
        </r>
      </text>
    </comment>
    <comment ref="O64" authorId="0" shapeId="0">
      <text>
        <r>
          <rPr>
            <b/>
            <sz val="8"/>
            <color indexed="81"/>
            <rFont val="Tahoma"/>
            <family val="2"/>
          </rPr>
          <t>Derived by dividing the Fuel Use emission factors (from IPCC) by the MPG (from Table 5)</t>
        </r>
      </text>
    </comment>
    <comment ref="K65" authorId="0" shapeId="0">
      <text>
        <r>
          <rPr>
            <b/>
            <sz val="8"/>
            <color indexed="81"/>
            <rFont val="Tahoma"/>
            <family val="2"/>
          </rPr>
          <t>Based on MPG data from Table 5 (On Road Travel - US CH4/N2O factors)</t>
        </r>
      </text>
    </comment>
    <comment ref="O65" authorId="0" shapeId="0">
      <text>
        <r>
          <rPr>
            <b/>
            <sz val="8"/>
            <color indexed="81"/>
            <rFont val="Tahoma"/>
            <family val="2"/>
          </rPr>
          <t>Derived by dividing the Fuel Use emission factors (from IPCC) by the MPG (from Table 5)</t>
        </r>
      </text>
    </comment>
    <comment ref="K66" authorId="0" shapeId="0">
      <text>
        <r>
          <rPr>
            <b/>
            <sz val="8"/>
            <color indexed="81"/>
            <rFont val="Tahoma"/>
            <family val="2"/>
          </rPr>
          <t>Based on MPG data from Table 5 (On Road Travel - US CH4/N2O factors)</t>
        </r>
      </text>
    </comment>
    <comment ref="O66" authorId="0" shapeId="0">
      <text>
        <r>
          <rPr>
            <b/>
            <sz val="8"/>
            <color indexed="81"/>
            <rFont val="Tahoma"/>
            <family val="2"/>
          </rPr>
          <t>Derived by dividing the Fuel Use emission factors (from IPCC) by the MPG (from Table 5)</t>
        </r>
      </text>
    </comment>
    <comment ref="K67" authorId="0" shapeId="0">
      <text>
        <r>
          <rPr>
            <b/>
            <sz val="8"/>
            <color indexed="81"/>
            <rFont val="Tahoma"/>
            <family val="2"/>
          </rPr>
          <t>Based on MPG data from Table 5 (On Road Travel - US CH4/N2O factors)</t>
        </r>
      </text>
    </comment>
    <comment ref="O67" authorId="0" shapeId="0">
      <text>
        <r>
          <rPr>
            <b/>
            <sz val="8"/>
            <color indexed="81"/>
            <rFont val="Tahoma"/>
            <family val="2"/>
          </rPr>
          <t>Derived by dividing the Fuel Use emission factors (from IPCC) by the MPG (from Table 5)</t>
        </r>
      </text>
    </comment>
    <comment ref="K68" authorId="0" shapeId="0">
      <text>
        <r>
          <rPr>
            <b/>
            <sz val="8"/>
            <color indexed="81"/>
            <rFont val="Tahoma"/>
            <family val="2"/>
          </rPr>
          <t>Based on MPG data from Table 5 (On Road Travel - US CH4/N2O factors)</t>
        </r>
      </text>
    </comment>
    <comment ref="O68" authorId="0" shapeId="0">
      <text>
        <r>
          <rPr>
            <b/>
            <sz val="8"/>
            <color indexed="81"/>
            <rFont val="Tahoma"/>
            <family val="2"/>
          </rPr>
          <t>Derived by dividing the Fuel Use emission factors (from IPCC) by the MPG (from Table 5)</t>
        </r>
      </text>
    </comment>
    <comment ref="K69" authorId="0" shapeId="0">
      <text>
        <r>
          <rPr>
            <b/>
            <sz val="8"/>
            <color indexed="81"/>
            <rFont val="Tahoma"/>
            <family val="2"/>
          </rPr>
          <t>Based on MPG data from Table 5 (On Road Travel - US CH4/N2O factors)</t>
        </r>
      </text>
    </comment>
    <comment ref="O69" authorId="0" shapeId="0">
      <text>
        <r>
          <rPr>
            <b/>
            <sz val="8"/>
            <color indexed="81"/>
            <rFont val="Tahoma"/>
            <family val="2"/>
          </rPr>
          <t>Derived by dividing the Fuel Use emission factors (from IPCC) by the MPG (from Table 5)</t>
        </r>
      </text>
    </comment>
    <comment ref="K70" authorId="0" shapeId="0">
      <text>
        <r>
          <rPr>
            <b/>
            <sz val="8"/>
            <color indexed="81"/>
            <rFont val="Tahoma"/>
            <family val="2"/>
          </rPr>
          <t>Based on MPG data from Table 5 (On Road Travel - US CH4/N2O factors)</t>
        </r>
      </text>
    </comment>
    <comment ref="O70" authorId="0" shapeId="0">
      <text>
        <r>
          <rPr>
            <b/>
            <sz val="8"/>
            <color indexed="81"/>
            <rFont val="Tahoma"/>
            <family val="2"/>
          </rPr>
          <t>Derived by dividing the Fuel Use emission factors (from IPCC) by the MPG (from Table 5)</t>
        </r>
      </text>
    </comment>
    <comment ref="K71" authorId="0" shapeId="0">
      <text>
        <r>
          <rPr>
            <b/>
            <sz val="8"/>
            <color indexed="81"/>
            <rFont val="Tahoma"/>
            <family val="2"/>
          </rPr>
          <t>Based on MPG data from Table 5 (On Road Travel - US CH4/N2O factors)</t>
        </r>
      </text>
    </comment>
    <comment ref="O71" authorId="0" shapeId="0">
      <text>
        <r>
          <rPr>
            <b/>
            <sz val="8"/>
            <color indexed="81"/>
            <rFont val="Tahoma"/>
            <family val="2"/>
          </rPr>
          <t>Derived by dividing the Fuel Use emission factors (from IPCC) by the MPG (from Table 5)</t>
        </r>
      </text>
    </comment>
    <comment ref="K72" authorId="0" shapeId="0">
      <text>
        <r>
          <rPr>
            <b/>
            <sz val="8"/>
            <color indexed="81"/>
            <rFont val="Tahoma"/>
            <family val="2"/>
          </rPr>
          <t>Based on MPG data from Table 5 (On Road Travel - US CH4/N2O factors)</t>
        </r>
      </text>
    </comment>
    <comment ref="O72" authorId="0" shapeId="0">
      <text>
        <r>
          <rPr>
            <b/>
            <sz val="8"/>
            <color indexed="81"/>
            <rFont val="Tahoma"/>
            <family val="2"/>
          </rPr>
          <t>Derived by dividing the Fuel Use emission factors (from IPCC) by the MPG (from Table 5)</t>
        </r>
      </text>
    </comment>
    <comment ref="K73" authorId="0" shapeId="0">
      <text>
        <r>
          <rPr>
            <b/>
            <sz val="8"/>
            <color indexed="81"/>
            <rFont val="Tahoma"/>
            <family val="2"/>
          </rPr>
          <t>Based on MPG data from Table 5 (On Road Travel - US CH4/N2O factors)</t>
        </r>
      </text>
    </comment>
    <comment ref="O73" authorId="0" shapeId="0">
      <text>
        <r>
          <rPr>
            <b/>
            <sz val="8"/>
            <color indexed="81"/>
            <rFont val="Tahoma"/>
            <family val="2"/>
          </rPr>
          <t>Derived by dividing the Fuel Use emission factors (from IPCC) by the MPG (from Table 5)</t>
        </r>
      </text>
    </comment>
    <comment ref="K74" authorId="0" shapeId="0">
      <text>
        <r>
          <rPr>
            <b/>
            <sz val="8"/>
            <color indexed="81"/>
            <rFont val="Tahoma"/>
            <family val="2"/>
          </rPr>
          <t>Based on MPG data from Table 5 (On Road Travel - US CH4/N2O factors)</t>
        </r>
      </text>
    </comment>
    <comment ref="O74" authorId="0" shapeId="0">
      <text>
        <r>
          <rPr>
            <b/>
            <sz val="8"/>
            <color indexed="81"/>
            <rFont val="Tahoma"/>
            <family val="2"/>
          </rPr>
          <t>Derived by dividing the Fuel Use emission factors (from IPCC) by the MPG (from Table 5)</t>
        </r>
      </text>
    </comment>
    <comment ref="K75" authorId="0" shapeId="0">
      <text>
        <r>
          <rPr>
            <b/>
            <sz val="8"/>
            <color indexed="81"/>
            <rFont val="Tahoma"/>
            <family val="2"/>
          </rPr>
          <t>Based on MPG data from Table 5 (On Road Travel - US CH4/N2O factors)</t>
        </r>
      </text>
    </comment>
    <comment ref="O75" authorId="0" shapeId="0">
      <text>
        <r>
          <rPr>
            <b/>
            <sz val="8"/>
            <color indexed="81"/>
            <rFont val="Tahoma"/>
            <family val="2"/>
          </rPr>
          <t>Derived by dividing the Fuel Use emission factors (from IPCC) by the MPG (from Table 5)</t>
        </r>
      </text>
    </comment>
    <comment ref="K76" authorId="0" shapeId="0">
      <text>
        <r>
          <rPr>
            <b/>
            <sz val="8"/>
            <color indexed="81"/>
            <rFont val="Tahoma"/>
            <family val="2"/>
          </rPr>
          <t>Based on MPG data from Table 5 (On Road Travel - US CH4/N2O factors)</t>
        </r>
      </text>
    </comment>
    <comment ref="O76" authorId="0" shapeId="0">
      <text>
        <r>
          <rPr>
            <b/>
            <sz val="8"/>
            <color indexed="81"/>
            <rFont val="Tahoma"/>
            <family val="2"/>
          </rPr>
          <t>Derived by dividing the Fuel Use emission factors (from IPCC) by the MPG (from Table 5)</t>
        </r>
      </text>
    </comment>
    <comment ref="K77" authorId="0" shapeId="0">
      <text>
        <r>
          <rPr>
            <b/>
            <sz val="8"/>
            <color indexed="81"/>
            <rFont val="Tahoma"/>
            <family val="2"/>
          </rPr>
          <t>Based on MPG data from Table 5 (On Road Travel - US CH4/N2O factors)</t>
        </r>
      </text>
    </comment>
    <comment ref="O77" authorId="0" shapeId="0">
      <text>
        <r>
          <rPr>
            <b/>
            <sz val="8"/>
            <color indexed="81"/>
            <rFont val="Tahoma"/>
            <family val="2"/>
          </rPr>
          <t>Derived by dividing the Fuel Use emission factors (from IPCC) by the MPG (from Table 5)</t>
        </r>
      </text>
    </comment>
    <comment ref="K78" authorId="0" shapeId="0">
      <text>
        <r>
          <rPr>
            <b/>
            <sz val="8"/>
            <color indexed="81"/>
            <rFont val="Tahoma"/>
            <family val="2"/>
          </rPr>
          <t>Based on MPG data from Table 5 (On Road Travel - US CH4/N2O factors)</t>
        </r>
      </text>
    </comment>
    <comment ref="O78" authorId="0" shapeId="0">
      <text>
        <r>
          <rPr>
            <b/>
            <sz val="8"/>
            <color indexed="81"/>
            <rFont val="Tahoma"/>
            <family val="2"/>
          </rPr>
          <t>Derived by dividing the Fuel Use emission factors (from IPCC) by the MPG (from Table 5)</t>
        </r>
      </text>
    </comment>
    <comment ref="K79" authorId="0" shapeId="0">
      <text>
        <r>
          <rPr>
            <b/>
            <sz val="8"/>
            <color indexed="81"/>
            <rFont val="Tahoma"/>
            <family val="2"/>
          </rPr>
          <t>Based on MPG data from Table 5 (On Road Travel - US CH4/N2O factors)</t>
        </r>
      </text>
    </comment>
    <comment ref="K80" authorId="0" shapeId="0">
      <text>
        <r>
          <rPr>
            <b/>
            <sz val="8"/>
            <color indexed="81"/>
            <rFont val="Tahoma"/>
            <family val="2"/>
          </rPr>
          <t>Based on MPG data from Table 5 (On Road Travel - US CH4/N2O factors)</t>
        </r>
      </text>
    </comment>
    <comment ref="O80" authorId="0" shapeId="0">
      <text>
        <r>
          <rPr>
            <b/>
            <sz val="8"/>
            <color indexed="81"/>
            <rFont val="Tahoma"/>
            <family val="2"/>
          </rPr>
          <t>Derived by dividing the Fuel Use emission factors (from IPCC) by the MPG (from Table 5)</t>
        </r>
      </text>
    </comment>
    <comment ref="K81" authorId="0" shapeId="0">
      <text>
        <r>
          <rPr>
            <b/>
            <sz val="8"/>
            <color indexed="81"/>
            <rFont val="Tahoma"/>
            <family val="2"/>
          </rPr>
          <t>Based on MPG data from Table 5 (On Road Travel - US CH4/N2O factors)</t>
        </r>
      </text>
    </comment>
    <comment ref="O81" authorId="0" shapeId="0">
      <text>
        <r>
          <rPr>
            <b/>
            <sz val="8"/>
            <color indexed="81"/>
            <rFont val="Tahoma"/>
            <family val="2"/>
          </rPr>
          <t>Derived by dividing the Fuel Use emission factors (from IPCC) by the MPG (from Table 5)</t>
        </r>
      </text>
    </comment>
    <comment ref="K82" authorId="0" shapeId="0">
      <text>
        <r>
          <rPr>
            <b/>
            <sz val="8"/>
            <color indexed="81"/>
            <rFont val="Tahoma"/>
            <family val="2"/>
          </rPr>
          <t>Based on MPG data from Table 5 (On Road Travel - US CH4/N2O factors)</t>
        </r>
      </text>
    </comment>
    <comment ref="P82" authorId="0" shapeId="0">
      <text>
        <r>
          <rPr>
            <b/>
            <sz val="8"/>
            <color indexed="81"/>
            <rFont val="Tahoma"/>
            <family val="2"/>
          </rPr>
          <t>Derived by dividing the Fuel Use emission factors (from IPCC) by the MPG (from Table 5)</t>
        </r>
      </text>
    </comment>
    <comment ref="K83" authorId="0" shapeId="0">
      <text>
        <r>
          <rPr>
            <b/>
            <sz val="8"/>
            <color indexed="81"/>
            <rFont val="Tahoma"/>
            <family val="2"/>
          </rPr>
          <t>Based on MPG data from Table 5 (On Road Travel - US CH4/N2O factors)</t>
        </r>
      </text>
    </comment>
    <comment ref="K84" authorId="0" shapeId="0">
      <text>
        <r>
          <rPr>
            <b/>
            <sz val="8"/>
            <color indexed="81"/>
            <rFont val="Tahoma"/>
            <family val="2"/>
          </rPr>
          <t>Based on MPG data from Table 5 (On Road Travel - US CH4/N2O factors)</t>
        </r>
      </text>
    </comment>
    <comment ref="O84" authorId="0" shapeId="0">
      <text>
        <r>
          <rPr>
            <b/>
            <sz val="8"/>
            <color indexed="81"/>
            <rFont val="Tahoma"/>
            <family val="2"/>
          </rPr>
          <t>Derived by dividing the Fuel Use emission factors (from IPCC) by the MPG (from Table 5)</t>
        </r>
      </text>
    </comment>
    <comment ref="K85" authorId="0" shapeId="0">
      <text>
        <r>
          <rPr>
            <b/>
            <sz val="8"/>
            <color indexed="81"/>
            <rFont val="Tahoma"/>
            <family val="2"/>
          </rPr>
          <t>Based on MPG data from Table 5 (On Road Travel - US CH4/N2O factors)</t>
        </r>
      </text>
    </comment>
    <comment ref="O85" authorId="0" shapeId="0">
      <text>
        <r>
          <rPr>
            <b/>
            <sz val="8"/>
            <color indexed="81"/>
            <rFont val="Tahoma"/>
            <family val="2"/>
          </rPr>
          <t>Derived by dividing the Fuel Use emission factors (from IPCC) by the MPG (from Table 5)</t>
        </r>
      </text>
    </comment>
    <comment ref="K86" authorId="0" shapeId="0">
      <text>
        <r>
          <rPr>
            <b/>
            <sz val="8"/>
            <color indexed="81"/>
            <rFont val="Tahoma"/>
            <family val="2"/>
          </rPr>
          <t>Based on MPG data from Table 5 (On Road Travel - US CH4/N2O factors)</t>
        </r>
      </text>
    </comment>
    <comment ref="O86" authorId="0" shapeId="0">
      <text>
        <r>
          <rPr>
            <b/>
            <sz val="8"/>
            <color indexed="81"/>
            <rFont val="Tahoma"/>
            <family val="2"/>
          </rPr>
          <t>Derived by dividing the Fuel Use emission factors (from IPCC) by the MPG (from Table 5)</t>
        </r>
      </text>
    </comment>
    <comment ref="C87" authorId="1" shapeId="0">
      <text>
        <r>
          <rPr>
            <b/>
            <sz val="8"/>
            <color indexed="81"/>
            <rFont val="Tahoma"/>
            <family val="2"/>
          </rPr>
          <t>bulldog:</t>
        </r>
        <r>
          <rPr>
            <sz val="8"/>
            <color indexed="81"/>
            <rFont val="Tahoma"/>
            <family val="2"/>
          </rPr>
          <t xml:space="preserve">
From Table A-7, p25 of the US EPA guidance 'Direct emissions from mobile combustion sources'</t>
        </r>
      </text>
    </comment>
    <comment ref="F87" authorId="0" shapeId="0">
      <text>
        <r>
          <rPr>
            <b/>
            <sz val="8"/>
            <color indexed="81"/>
            <rFont val="Tahoma"/>
            <family val="2"/>
          </rPr>
          <t>From Table A-7, p25 of the US EPA guidance 'Direct emissions from mobile combustion sources'</t>
        </r>
      </text>
    </comment>
    <comment ref="K87" authorId="0" shapeId="0">
      <text>
        <r>
          <rPr>
            <b/>
            <sz val="8"/>
            <color indexed="81"/>
            <rFont val="Tahoma"/>
            <family val="2"/>
          </rPr>
          <t>Based on MPG data from Table 5 (On Road Travel - US CH4/N2O factors)</t>
        </r>
      </text>
    </comment>
    <comment ref="C88" authorId="0" shapeId="0">
      <text>
        <r>
          <rPr>
            <b/>
            <sz val="8"/>
            <color indexed="81"/>
            <rFont val="Tahoma"/>
            <family val="2"/>
          </rPr>
          <t>From Table A-7, p25 of the US EPA guidance 'Direct emissions from mobile combustion sources'</t>
        </r>
      </text>
    </comment>
    <comment ref="F88" authorId="0" shapeId="0">
      <text>
        <r>
          <rPr>
            <b/>
            <sz val="8"/>
            <color indexed="81"/>
            <rFont val="Tahoma"/>
            <family val="2"/>
          </rPr>
          <t>From Table A-7, p25 of the US EPA guidance 'Direct emissions from mobile combustion sources'</t>
        </r>
      </text>
    </comment>
    <comment ref="K88" authorId="0" shapeId="0">
      <text>
        <r>
          <rPr>
            <b/>
            <sz val="8"/>
            <color indexed="81"/>
            <rFont val="Tahoma"/>
            <family val="2"/>
          </rPr>
          <t>Based on MPG data from Table 5 (On Road Travel - US CH4/N2O factors)</t>
        </r>
      </text>
    </comment>
    <comment ref="P88" authorId="0" shapeId="0">
      <text>
        <r>
          <rPr>
            <b/>
            <sz val="8"/>
            <color indexed="81"/>
            <rFont val="Tahoma"/>
            <family val="2"/>
          </rPr>
          <t>Derived by dividing the Fuel Use emission factors (from Table 1) by the MPG (from Table 5)</t>
        </r>
      </text>
    </comment>
    <comment ref="C89" authorId="0" shapeId="0">
      <text>
        <r>
          <rPr>
            <b/>
            <sz val="8"/>
            <color indexed="81"/>
            <rFont val="Tahoma"/>
            <family val="2"/>
          </rPr>
          <t>Based on Table 5 (On Road Travel - US CH4/N2O factors)</t>
        </r>
      </text>
    </comment>
    <comment ref="F89" authorId="0" shapeId="0">
      <text>
        <r>
          <rPr>
            <b/>
            <sz val="8"/>
            <color indexed="81"/>
            <rFont val="Tahoma"/>
            <family val="2"/>
          </rPr>
          <t>Based on Table 5 (On Road Travel - US CH4/N2O factors)</t>
        </r>
      </text>
    </comment>
    <comment ref="K89" authorId="0" shapeId="0">
      <text>
        <r>
          <rPr>
            <b/>
            <sz val="8"/>
            <color indexed="81"/>
            <rFont val="Tahoma"/>
            <family val="2"/>
          </rPr>
          <t>Based on MPG data from Table 5 (On Road Travel - US CH4/N2O factors)</t>
        </r>
      </text>
    </comment>
    <comment ref="O89" authorId="0" shapeId="0">
      <text>
        <r>
          <rPr>
            <b/>
            <sz val="8"/>
            <color indexed="81"/>
            <rFont val="Tahoma"/>
            <family val="2"/>
          </rPr>
          <t>Derived by dividing the Fuel Use emission factors (from Table 1) by the MPG (from Table 5)</t>
        </r>
      </text>
    </comment>
    <comment ref="F90" authorId="0" shapeId="0">
      <text>
        <r>
          <rPr>
            <b/>
            <sz val="8"/>
            <color indexed="81"/>
            <rFont val="Tahoma"/>
            <family val="2"/>
          </rPr>
          <t>Table 6, US EPA guidance on "Optional Emissions….". Assumed medium and heavy duty truck</t>
        </r>
      </text>
    </comment>
    <comment ref="K90" authorId="0" shapeId="0">
      <text>
        <r>
          <rPr>
            <b/>
            <sz val="8"/>
            <color indexed="81"/>
            <rFont val="Tahoma"/>
            <family val="2"/>
          </rPr>
          <t>Based on MPG data from Table 5 (On Road Travel - US CH4/N2O factors)</t>
        </r>
      </text>
    </comment>
    <comment ref="O90" authorId="0" shapeId="0">
      <text>
        <r>
          <rPr>
            <b/>
            <sz val="8"/>
            <color indexed="81"/>
            <rFont val="Tahoma"/>
            <family val="2"/>
          </rPr>
          <t>Derived by dividing the Fuel Use emission factors (from Table 1) by the MPG (from Table 5)</t>
        </r>
      </text>
    </comment>
    <comment ref="C9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9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91" authorId="0" shapeId="0">
      <text>
        <r>
          <rPr>
            <b/>
            <sz val="8"/>
            <color indexed="81"/>
            <rFont val="Tahoma"/>
            <family val="2"/>
          </rPr>
          <t>Based on MPG data from Table 5 (On Road Travel - US CH4/N2O factors)</t>
        </r>
      </text>
    </comment>
    <comment ref="O91" authorId="0" shapeId="0">
      <text>
        <r>
          <rPr>
            <b/>
            <sz val="8"/>
            <color indexed="81"/>
            <rFont val="Tahoma"/>
            <family val="2"/>
          </rPr>
          <t>Derived by dividing the Fuel Use emission factors (from Table 1) by the MPG (from Table 5)</t>
        </r>
      </text>
    </comment>
    <comment ref="C9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9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92" authorId="0" shapeId="0">
      <text>
        <r>
          <rPr>
            <b/>
            <sz val="8"/>
            <color indexed="81"/>
            <rFont val="Tahoma"/>
            <family val="2"/>
          </rPr>
          <t>Based on MPG data from Table 5 (On Road Travel - US CH4/N2O factors)</t>
        </r>
      </text>
    </comment>
    <comment ref="O92" authorId="0" shapeId="0">
      <text>
        <r>
          <rPr>
            <b/>
            <sz val="8"/>
            <color indexed="81"/>
            <rFont val="Tahoma"/>
            <family val="2"/>
          </rPr>
          <t>Derived by dividing the Fuel Use emission factors (from Table 1) by the MPG (from Table 5)</t>
        </r>
      </text>
    </comment>
    <comment ref="C9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9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93" authorId="0" shapeId="0">
      <text>
        <r>
          <rPr>
            <b/>
            <sz val="8"/>
            <color indexed="81"/>
            <rFont val="Tahoma"/>
            <family val="2"/>
          </rPr>
          <t>Based on MPG data from Table 5 (On Road Travel - US CH4/N2O factors)</t>
        </r>
      </text>
    </comment>
    <comment ref="O93" authorId="0" shapeId="0">
      <text>
        <r>
          <rPr>
            <b/>
            <sz val="8"/>
            <color indexed="81"/>
            <rFont val="Tahoma"/>
            <family val="2"/>
          </rPr>
          <t>Derived by dividing the Fuel Use emission factors (from Table 1) by the MPG (from Table 5)</t>
        </r>
      </text>
    </comment>
    <comment ref="C9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9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94" authorId="0" shapeId="0">
      <text>
        <r>
          <rPr>
            <b/>
            <sz val="8"/>
            <color indexed="81"/>
            <rFont val="Tahoma"/>
            <family val="2"/>
          </rPr>
          <t>Based on MPG data from Table 5 (On Road Travel - US CH4/N2O factors)</t>
        </r>
      </text>
    </comment>
    <comment ref="O94" authorId="0" shapeId="0">
      <text>
        <r>
          <rPr>
            <b/>
            <sz val="8"/>
            <color indexed="81"/>
            <rFont val="Tahoma"/>
            <family val="2"/>
          </rPr>
          <t>Derived by dividing the Fuel Use emission factors (from Table 1) by the MPG (from Table 5)</t>
        </r>
      </text>
    </comment>
    <comment ref="C9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9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95" authorId="0" shapeId="0">
      <text>
        <r>
          <rPr>
            <b/>
            <sz val="8"/>
            <color indexed="81"/>
            <rFont val="Tahoma"/>
            <family val="2"/>
          </rPr>
          <t>Based on MPG data from Table 5 (On Road Travel - US CH4/N2O factors)</t>
        </r>
      </text>
    </comment>
    <comment ref="O95" authorId="0" shapeId="0">
      <text>
        <r>
          <rPr>
            <b/>
            <sz val="8"/>
            <color indexed="81"/>
            <rFont val="Tahoma"/>
            <family val="2"/>
          </rPr>
          <t>Derived by dividing the Fuel Use emission factors (from Table 1) by the MPG (from Table 5)</t>
        </r>
      </text>
    </comment>
    <comment ref="C96"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96"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96" authorId="0" shapeId="0">
      <text>
        <r>
          <rPr>
            <b/>
            <sz val="8"/>
            <color indexed="81"/>
            <rFont val="Tahoma"/>
            <family val="2"/>
          </rPr>
          <t>Based on MPG data from Table 5 (On Road Travel - US CH4/N2O factors)</t>
        </r>
      </text>
    </comment>
    <comment ref="O96" authorId="0" shapeId="0">
      <text>
        <r>
          <rPr>
            <b/>
            <sz val="8"/>
            <color indexed="81"/>
            <rFont val="Tahoma"/>
            <family val="2"/>
          </rPr>
          <t>Derived by dividing the Fuel Use emission factors (from Table 1) by the MPG (from Table 5)</t>
        </r>
      </text>
    </comment>
    <comment ref="C9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9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97" authorId="0" shapeId="0">
      <text>
        <r>
          <rPr>
            <b/>
            <sz val="8"/>
            <color indexed="81"/>
            <rFont val="Tahoma"/>
            <family val="2"/>
          </rPr>
          <t>Based on MPG data from Table 5 (On Road Travel - US CH4/N2O factors)</t>
        </r>
      </text>
    </comment>
    <comment ref="O97" authorId="0" shapeId="0">
      <text>
        <r>
          <rPr>
            <b/>
            <sz val="8"/>
            <color indexed="81"/>
            <rFont val="Tahoma"/>
            <family val="2"/>
          </rPr>
          <t>Derived by dividing the Fuel Use emission factors (from Table 1) by the MPG (from Table 5)</t>
        </r>
      </text>
    </comment>
    <comment ref="C9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9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98" authorId="0" shapeId="0">
      <text>
        <r>
          <rPr>
            <b/>
            <sz val="8"/>
            <color indexed="81"/>
            <rFont val="Tahoma"/>
            <family val="2"/>
          </rPr>
          <t>Based on MPG data from Table 5 (On Road Travel - US CH4/N2O factors)</t>
        </r>
      </text>
    </comment>
    <comment ref="O98" authorId="0" shapeId="0">
      <text>
        <r>
          <rPr>
            <b/>
            <sz val="8"/>
            <color indexed="81"/>
            <rFont val="Tahoma"/>
            <family val="2"/>
          </rPr>
          <t>Derived by dividing the Fuel Use emission factors (from Table 1) by the MPG (from Table 5)</t>
        </r>
      </text>
    </comment>
    <comment ref="C9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9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99" authorId="0" shapeId="0">
      <text>
        <r>
          <rPr>
            <b/>
            <sz val="8"/>
            <color indexed="81"/>
            <rFont val="Tahoma"/>
            <family val="2"/>
          </rPr>
          <t>Based on MPG data from Table 5 (On Road Travel - US CH4/N2O factors)</t>
        </r>
      </text>
    </comment>
    <comment ref="O99" authorId="0" shapeId="0">
      <text>
        <r>
          <rPr>
            <b/>
            <sz val="8"/>
            <color indexed="81"/>
            <rFont val="Tahoma"/>
            <family val="2"/>
          </rPr>
          <t>Derived by dividing the Fuel Use emission factors (from Table 1) by the MPG (from Table 5)</t>
        </r>
      </text>
    </comment>
    <comment ref="C10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0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00" authorId="0" shapeId="0">
      <text>
        <r>
          <rPr>
            <b/>
            <sz val="8"/>
            <color indexed="81"/>
            <rFont val="Tahoma"/>
            <family val="2"/>
          </rPr>
          <t>Based on MPG data from Table 5 (On Road Travel - US CH4/N2O factors)</t>
        </r>
      </text>
    </comment>
    <comment ref="O100" authorId="0" shapeId="0">
      <text>
        <r>
          <rPr>
            <b/>
            <sz val="8"/>
            <color indexed="81"/>
            <rFont val="Tahoma"/>
            <family val="2"/>
          </rPr>
          <t>Derived by dividing the Fuel Use emission factors (from Table 1) by the MPG (from Table 5)</t>
        </r>
      </text>
    </comment>
    <comment ref="C10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0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01" authorId="0" shapeId="0">
      <text>
        <r>
          <rPr>
            <b/>
            <sz val="8"/>
            <color indexed="81"/>
            <rFont val="Tahoma"/>
            <family val="2"/>
          </rPr>
          <t>Based on MPG data from Table 5 (On Road Travel - US CH4/N2O factors)</t>
        </r>
      </text>
    </comment>
    <comment ref="O101" authorId="0" shapeId="0">
      <text>
        <r>
          <rPr>
            <b/>
            <sz val="8"/>
            <color indexed="81"/>
            <rFont val="Tahoma"/>
            <family val="2"/>
          </rPr>
          <t>Derived by dividing the Fuel Use emission factors (from Table 1) by the MPG (from Table 5)</t>
        </r>
      </text>
    </comment>
    <comment ref="C10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0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02" authorId="0" shapeId="0">
      <text>
        <r>
          <rPr>
            <b/>
            <sz val="8"/>
            <color indexed="81"/>
            <rFont val="Tahoma"/>
            <family val="2"/>
          </rPr>
          <t>Based on MPG data from Table 5 (On Road Travel - US CH4/N2O factors)</t>
        </r>
      </text>
    </comment>
    <comment ref="O102" authorId="0" shapeId="0">
      <text>
        <r>
          <rPr>
            <b/>
            <sz val="8"/>
            <color indexed="81"/>
            <rFont val="Tahoma"/>
            <family val="2"/>
          </rPr>
          <t>Derived by dividing the Fuel Use emission factors (from Table 1) by the MPG (from Table 5)</t>
        </r>
      </text>
    </comment>
    <comment ref="C10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0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03" authorId="0" shapeId="0">
      <text>
        <r>
          <rPr>
            <b/>
            <sz val="8"/>
            <color indexed="81"/>
            <rFont val="Tahoma"/>
            <family val="2"/>
          </rPr>
          <t>Based on MPG data from Table 5 (On Road Travel - US CH4/N2O factors)</t>
        </r>
      </text>
    </comment>
    <comment ref="O103" authorId="0" shapeId="0">
      <text>
        <r>
          <rPr>
            <b/>
            <sz val="8"/>
            <color indexed="81"/>
            <rFont val="Tahoma"/>
            <family val="2"/>
          </rPr>
          <t>Derived by dividing the Fuel Use emission factors (from Table 1) by the MPG (from Table 5)</t>
        </r>
      </text>
    </comment>
    <comment ref="C10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0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04" authorId="0" shapeId="0">
      <text>
        <r>
          <rPr>
            <b/>
            <sz val="8"/>
            <color indexed="81"/>
            <rFont val="Tahoma"/>
            <family val="2"/>
          </rPr>
          <t>Based on MPG data from Table 5 (On Road Travel - US CH4/N2O factors)</t>
        </r>
      </text>
    </comment>
    <comment ref="O104" authorId="0" shapeId="0">
      <text>
        <r>
          <rPr>
            <b/>
            <sz val="8"/>
            <color indexed="81"/>
            <rFont val="Tahoma"/>
            <family val="2"/>
          </rPr>
          <t>Derived by dividing the Fuel Use emission factors (from Table 1) by the MPG (from Table 5)</t>
        </r>
      </text>
    </comment>
    <comment ref="C10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0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05" authorId="0" shapeId="0">
      <text>
        <r>
          <rPr>
            <b/>
            <sz val="8"/>
            <color indexed="81"/>
            <rFont val="Tahoma"/>
            <family val="2"/>
          </rPr>
          <t>Based on MPG data from Table 5 (On Road Travel - US CH4/N2O factors)</t>
        </r>
      </text>
    </comment>
    <comment ref="O105" authorId="0" shapeId="0">
      <text>
        <r>
          <rPr>
            <b/>
            <sz val="8"/>
            <color indexed="81"/>
            <rFont val="Tahoma"/>
            <family val="2"/>
          </rPr>
          <t>Derived by dividing the Fuel Use emission factors (from Table 1) by the MPG (from Table 5)</t>
        </r>
      </text>
    </comment>
    <comment ref="C106" authorId="1" shapeId="0">
      <text>
        <r>
          <rPr>
            <b/>
            <sz val="8"/>
            <color indexed="81"/>
            <rFont val="Tahoma"/>
            <family val="2"/>
          </rPr>
          <t>bulldog:</t>
        </r>
        <r>
          <rPr>
            <sz val="8"/>
            <color indexed="81"/>
            <rFont val="Tahoma"/>
            <family val="2"/>
          </rPr>
          <t xml:space="preserve">
US EPA guidance on "Optional emisisons from …", Table 5.</t>
        </r>
      </text>
    </comment>
    <comment ref="F106" authorId="1" shapeId="0">
      <text>
        <r>
          <rPr>
            <b/>
            <sz val="8"/>
            <color indexed="81"/>
            <rFont val="Tahoma"/>
            <family val="2"/>
          </rPr>
          <t>US EPA guidance on "Optional emisisons from …", Table 5.</t>
        </r>
      </text>
    </comment>
    <comment ref="K106" authorId="0" shapeId="0">
      <text>
        <r>
          <rPr>
            <b/>
            <sz val="8"/>
            <color indexed="81"/>
            <rFont val="Tahoma"/>
            <family val="2"/>
          </rPr>
          <t>US EPA guidance on "Optional emisisons from …", Table 5.</t>
        </r>
      </text>
    </comment>
    <comment ref="C107"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F107"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K107" authorId="0" shapeId="0">
      <text>
        <r>
          <rPr>
            <b/>
            <sz val="8"/>
            <color indexed="81"/>
            <rFont val="Tahoma"/>
            <family val="2"/>
          </rPr>
          <t>Based on MPG data from Table 5 (On Road Travel - US CH4/N2O factors)</t>
        </r>
      </text>
    </comment>
    <comment ref="C108"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F108"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K108" authorId="0" shapeId="0">
      <text>
        <r>
          <rPr>
            <b/>
            <sz val="8"/>
            <color indexed="81"/>
            <rFont val="Tahoma"/>
            <family val="2"/>
          </rPr>
          <t>Based on MPG data from Table 5 (On Road Travel - US CH4/N2O factors)</t>
        </r>
      </text>
    </comment>
    <comment ref="O108" authorId="0" shapeId="0">
      <text>
        <r>
          <rPr>
            <b/>
            <sz val="8"/>
            <color indexed="81"/>
            <rFont val="Tahoma"/>
            <family val="2"/>
          </rPr>
          <t>Derived by dividing the Fuel Use emission factors (from Table 1) by the MPG (from Table 5)</t>
        </r>
      </text>
    </comment>
    <comment ref="C109"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F109"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K109" authorId="0" shapeId="0">
      <text>
        <r>
          <rPr>
            <b/>
            <sz val="8"/>
            <color indexed="81"/>
            <rFont val="Tahoma"/>
            <family val="2"/>
          </rPr>
          <t>Based on MPG data from Table 5 (On Road Travel - US CH4/N2O factors)</t>
        </r>
      </text>
    </comment>
    <comment ref="P109" authorId="0" shapeId="0">
      <text>
        <r>
          <rPr>
            <b/>
            <sz val="8"/>
            <color indexed="81"/>
            <rFont val="Tahoma"/>
            <family val="2"/>
          </rPr>
          <t>Derived by dividing the Fuel Use emission factors (from Table 1) by the MPG (from Table 5)</t>
        </r>
      </text>
    </comment>
    <comment ref="C11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1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10" authorId="0" shapeId="0">
      <text>
        <r>
          <rPr>
            <b/>
            <sz val="8"/>
            <color indexed="81"/>
            <rFont val="Tahoma"/>
            <family val="2"/>
          </rPr>
          <t>Based on MPG data from Table 5 (On Road Travel - US CH4/N2O factors)</t>
        </r>
      </text>
    </comment>
    <comment ref="O110" authorId="0" shapeId="0">
      <text>
        <r>
          <rPr>
            <b/>
            <sz val="8"/>
            <color indexed="81"/>
            <rFont val="Tahoma"/>
            <family val="2"/>
          </rPr>
          <t>Derived by dividing the Fuel Use emission factors (from Table 1) by the MPG (from Table 5)</t>
        </r>
      </text>
    </comment>
    <comment ref="C11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1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11" authorId="0" shapeId="0">
      <text>
        <r>
          <rPr>
            <b/>
            <sz val="8"/>
            <color indexed="81"/>
            <rFont val="Tahoma"/>
            <family val="2"/>
          </rPr>
          <t>Based on MPG data from Table 5 (On Road Travel - US CH4/N2O factors)</t>
        </r>
      </text>
    </comment>
    <comment ref="O111" authorId="0" shapeId="0">
      <text>
        <r>
          <rPr>
            <b/>
            <sz val="8"/>
            <color indexed="81"/>
            <rFont val="Tahoma"/>
            <family val="2"/>
          </rPr>
          <t>Derived by dividing the Fuel Use emission factors (from Table 1) by the MPG (from Table 5)</t>
        </r>
      </text>
    </comment>
    <comment ref="C11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1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12" authorId="0" shapeId="0">
      <text>
        <r>
          <rPr>
            <b/>
            <sz val="8"/>
            <color indexed="81"/>
            <rFont val="Tahoma"/>
            <family val="2"/>
          </rPr>
          <t>Based on MPG data from Table 5 (On Road Travel - US CH4/N2O factors)</t>
        </r>
      </text>
    </comment>
    <comment ref="O112" authorId="0" shapeId="0">
      <text>
        <r>
          <rPr>
            <b/>
            <sz val="8"/>
            <color indexed="81"/>
            <rFont val="Tahoma"/>
            <family val="2"/>
          </rPr>
          <t>Derived by dividing the Fuel Use emission factors (from Table 1) by the MPG (from Table 5)</t>
        </r>
      </text>
    </comment>
    <comment ref="C11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1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13" authorId="0" shapeId="0">
      <text>
        <r>
          <rPr>
            <b/>
            <sz val="8"/>
            <color indexed="81"/>
            <rFont val="Tahoma"/>
            <family val="2"/>
          </rPr>
          <t>Based on MPG data from Table 5 (On Road Travel - US CH4/N2O factors)</t>
        </r>
      </text>
    </comment>
    <comment ref="O113" authorId="0" shapeId="0">
      <text>
        <r>
          <rPr>
            <b/>
            <sz val="8"/>
            <color indexed="81"/>
            <rFont val="Tahoma"/>
            <family val="2"/>
          </rPr>
          <t>Derived by dividing the Fuel Use emission factors (from Table 1) by the MPG (from Table 5)</t>
        </r>
      </text>
    </comment>
    <comment ref="C11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1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14" authorId="0" shapeId="0">
      <text>
        <r>
          <rPr>
            <b/>
            <sz val="8"/>
            <color indexed="81"/>
            <rFont val="Tahoma"/>
            <family val="2"/>
          </rPr>
          <t>Based on MPG data from Table 5 (On Road Travel - US CH4/N2O factors)</t>
        </r>
      </text>
    </comment>
    <comment ref="O114" authorId="0" shapeId="0">
      <text>
        <r>
          <rPr>
            <b/>
            <sz val="8"/>
            <color indexed="81"/>
            <rFont val="Tahoma"/>
            <family val="2"/>
          </rPr>
          <t>Derived by dividing the Fuel Use emission factors (from Table 1) by the MPG (from Table 5)</t>
        </r>
      </text>
    </comment>
    <comment ref="C11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1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15" authorId="0" shapeId="0">
      <text>
        <r>
          <rPr>
            <b/>
            <sz val="8"/>
            <color indexed="81"/>
            <rFont val="Tahoma"/>
            <family val="2"/>
          </rPr>
          <t>Based on MPG data from Table 5 (On Road Travel - US CH4/N2O factors)</t>
        </r>
      </text>
    </comment>
    <comment ref="O115" authorId="0" shapeId="0">
      <text>
        <r>
          <rPr>
            <b/>
            <sz val="8"/>
            <color indexed="81"/>
            <rFont val="Tahoma"/>
            <family val="2"/>
          </rPr>
          <t>Derived by dividing the Fuel Use emission factors (from Table 1) by the MPG (from Table 5)</t>
        </r>
      </text>
    </comment>
    <comment ref="C116"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16"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16" authorId="0" shapeId="0">
      <text>
        <r>
          <rPr>
            <b/>
            <sz val="8"/>
            <color indexed="81"/>
            <rFont val="Tahoma"/>
            <family val="2"/>
          </rPr>
          <t>Based on MPG data from Table 5 (On Road Travel - US CH4/N2O factors)</t>
        </r>
      </text>
    </comment>
    <comment ref="O116" authorId="0" shapeId="0">
      <text>
        <r>
          <rPr>
            <b/>
            <sz val="8"/>
            <color indexed="81"/>
            <rFont val="Tahoma"/>
            <family val="2"/>
          </rPr>
          <t>Derived by dividing the Fuel Use emission factors (from Table 1) by the MPG (from Table 5)</t>
        </r>
      </text>
    </comment>
    <comment ref="C11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1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17" authorId="0" shapeId="0">
      <text>
        <r>
          <rPr>
            <b/>
            <sz val="8"/>
            <color indexed="81"/>
            <rFont val="Tahoma"/>
            <family val="2"/>
          </rPr>
          <t>Based on MPG data from Table 5 (On Road Travel - US CH4/N2O factors)</t>
        </r>
      </text>
    </comment>
    <comment ref="O117" authorId="0" shapeId="0">
      <text>
        <r>
          <rPr>
            <b/>
            <sz val="8"/>
            <color indexed="81"/>
            <rFont val="Tahoma"/>
            <family val="2"/>
          </rPr>
          <t>Derived by dividing the Fuel Use emission factors (from Table 1) by the MPG (from Table 5)</t>
        </r>
      </text>
    </comment>
    <comment ref="C11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1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18" authorId="0" shapeId="0">
      <text>
        <r>
          <rPr>
            <b/>
            <sz val="8"/>
            <color indexed="81"/>
            <rFont val="Tahoma"/>
            <family val="2"/>
          </rPr>
          <t>Based on MPG data from Table 5 (On Road Travel - US CH4/N2O factors)</t>
        </r>
      </text>
    </comment>
    <comment ref="O118" authorId="0" shapeId="0">
      <text>
        <r>
          <rPr>
            <b/>
            <sz val="8"/>
            <color indexed="81"/>
            <rFont val="Tahoma"/>
            <family val="2"/>
          </rPr>
          <t>Derived by dividing the Fuel Use emission factors (from Table 1) by the MPG (from Table 5)</t>
        </r>
      </text>
    </comment>
    <comment ref="C11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1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19" authorId="0" shapeId="0">
      <text>
        <r>
          <rPr>
            <b/>
            <sz val="8"/>
            <color indexed="81"/>
            <rFont val="Tahoma"/>
            <family val="2"/>
          </rPr>
          <t>Based on MPG data from Table 5 (On Road Travel - US CH4/N2O factors)</t>
        </r>
      </text>
    </comment>
    <comment ref="O119" authorId="0" shapeId="0">
      <text>
        <r>
          <rPr>
            <b/>
            <sz val="8"/>
            <color indexed="81"/>
            <rFont val="Tahoma"/>
            <family val="2"/>
          </rPr>
          <t>Derived by dividing the Fuel Use emission factors (from Table 1) by the MPG (from Table 5)</t>
        </r>
      </text>
    </comment>
    <comment ref="C12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2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20" authorId="0" shapeId="0">
      <text>
        <r>
          <rPr>
            <b/>
            <sz val="8"/>
            <color indexed="81"/>
            <rFont val="Tahoma"/>
            <family val="2"/>
          </rPr>
          <t>Based on MPG data from Table 5 (On Road Travel - US CH4/N2O factors)</t>
        </r>
      </text>
    </comment>
    <comment ref="O120" authorId="0" shapeId="0">
      <text>
        <r>
          <rPr>
            <b/>
            <sz val="8"/>
            <color indexed="81"/>
            <rFont val="Tahoma"/>
            <family val="2"/>
          </rPr>
          <t>Derived by dividing the Fuel Use emission factors (from Table 1) by the MPG (from Table 5)</t>
        </r>
      </text>
    </comment>
    <comment ref="C12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2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21" authorId="0" shapeId="0">
      <text>
        <r>
          <rPr>
            <b/>
            <sz val="8"/>
            <color indexed="81"/>
            <rFont val="Tahoma"/>
            <family val="2"/>
          </rPr>
          <t>Based on MPG data from Table 5 (On Road Travel - US CH4/N2O factors)</t>
        </r>
      </text>
    </comment>
    <comment ref="O121" authorId="0" shapeId="0">
      <text>
        <r>
          <rPr>
            <b/>
            <sz val="8"/>
            <color indexed="81"/>
            <rFont val="Tahoma"/>
            <family val="2"/>
          </rPr>
          <t>Derived by dividing the Fuel Use emission factors (from Table 1) by the MPG (from Table 5)</t>
        </r>
      </text>
    </comment>
    <comment ref="C12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2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22" authorId="0" shapeId="0">
      <text>
        <r>
          <rPr>
            <b/>
            <sz val="8"/>
            <color indexed="81"/>
            <rFont val="Tahoma"/>
            <family val="2"/>
          </rPr>
          <t>Based on MPG data from Table 5 (On Road Travel - US CH4/N2O factors)</t>
        </r>
      </text>
    </comment>
    <comment ref="O122" authorId="0" shapeId="0">
      <text>
        <r>
          <rPr>
            <b/>
            <sz val="8"/>
            <color indexed="81"/>
            <rFont val="Tahoma"/>
            <family val="2"/>
          </rPr>
          <t>Derived by dividing the Fuel Use emission factors (from Table 1) by the MPG (from Table 5)</t>
        </r>
      </text>
    </comment>
    <comment ref="C12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2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23" authorId="0" shapeId="0">
      <text>
        <r>
          <rPr>
            <b/>
            <sz val="8"/>
            <color indexed="81"/>
            <rFont val="Tahoma"/>
            <family val="2"/>
          </rPr>
          <t>Based on MPG data from Table 5 (On Road Travel - US CH4/N2O factors)</t>
        </r>
      </text>
    </comment>
    <comment ref="O123" authorId="0" shapeId="0">
      <text>
        <r>
          <rPr>
            <b/>
            <sz val="8"/>
            <color indexed="81"/>
            <rFont val="Tahoma"/>
            <family val="2"/>
          </rPr>
          <t>Derived by dividing the Fuel Use emission factors (from Table 1) by the MPG (from Table 5)</t>
        </r>
      </text>
    </comment>
    <comment ref="C12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2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24" authorId="0" shapeId="0">
      <text>
        <r>
          <rPr>
            <b/>
            <sz val="8"/>
            <color indexed="81"/>
            <rFont val="Tahoma"/>
            <family val="2"/>
          </rPr>
          <t>Based on MPG data from Table 5 (On Road Travel - US CH4/N2O factors)</t>
        </r>
      </text>
    </comment>
    <comment ref="O124" authorId="0" shapeId="0">
      <text>
        <r>
          <rPr>
            <b/>
            <sz val="8"/>
            <color indexed="81"/>
            <rFont val="Tahoma"/>
            <family val="2"/>
          </rPr>
          <t>Derived by dividing the Fuel Use emission factors (from Table 1) by the MPG (from Table 5)</t>
        </r>
      </text>
    </comment>
    <comment ref="C12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2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25" authorId="0" shapeId="0">
      <text>
        <r>
          <rPr>
            <b/>
            <sz val="8"/>
            <color indexed="81"/>
            <rFont val="Tahoma"/>
            <family val="2"/>
          </rPr>
          <t>Based on MPG data from Table 5 (On Road Travel - US CH4/N2O factors)</t>
        </r>
      </text>
    </comment>
    <comment ref="O125" authorId="0" shapeId="0">
      <text>
        <r>
          <rPr>
            <b/>
            <sz val="8"/>
            <color indexed="81"/>
            <rFont val="Tahoma"/>
            <family val="2"/>
          </rPr>
          <t>Derived by dividing the Fuel Use emission factors (from Table 1) by the MPG (from Table 5)</t>
        </r>
      </text>
    </comment>
    <comment ref="C126" authorId="1" shapeId="0">
      <text>
        <r>
          <rPr>
            <b/>
            <sz val="8"/>
            <color indexed="81"/>
            <rFont val="Tahoma"/>
            <family val="2"/>
          </rPr>
          <t>bulldog:</t>
        </r>
        <r>
          <rPr>
            <sz val="8"/>
            <color indexed="81"/>
            <rFont val="Tahoma"/>
            <family val="2"/>
          </rPr>
          <t xml:space="preserve">
US EPA guidance on "Optional emisisons from …", Table 5.</t>
        </r>
      </text>
    </comment>
    <comment ref="F126" authorId="1" shapeId="0">
      <text>
        <r>
          <rPr>
            <b/>
            <sz val="8"/>
            <color indexed="81"/>
            <rFont val="Tahoma"/>
            <family val="2"/>
          </rPr>
          <t>US EPA guidance on "Optional emisisons from …", Table 5.</t>
        </r>
      </text>
    </comment>
    <comment ref="K126" authorId="0" shapeId="0">
      <text>
        <r>
          <rPr>
            <b/>
            <sz val="8"/>
            <color indexed="81"/>
            <rFont val="Tahoma"/>
            <family val="2"/>
          </rPr>
          <t>US EPA guidance on "Optional emisisons from …", Table 5.</t>
        </r>
      </text>
    </comment>
    <comment ref="C12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2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27" authorId="0" shapeId="0">
      <text>
        <r>
          <rPr>
            <b/>
            <sz val="8"/>
            <color indexed="81"/>
            <rFont val="Tahoma"/>
            <family val="2"/>
          </rPr>
          <t>Based on MPG data from Table 5 (On Road Travel - US CH4/N2O factors)</t>
        </r>
      </text>
    </comment>
    <comment ref="O127" authorId="0" shapeId="0">
      <text>
        <r>
          <rPr>
            <b/>
            <sz val="8"/>
            <color indexed="81"/>
            <rFont val="Tahoma"/>
            <family val="2"/>
          </rPr>
          <t>Derived by dividing the Fuel Use emission factors (from Table 1) by the MPG (from Table 5)</t>
        </r>
      </text>
    </comment>
    <comment ref="C12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2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28" authorId="0" shapeId="0">
      <text>
        <r>
          <rPr>
            <b/>
            <sz val="8"/>
            <color indexed="81"/>
            <rFont val="Tahoma"/>
            <family val="2"/>
          </rPr>
          <t>Based on MPG data from Table 5 (On Road Travel - US CH4/N2O factors)</t>
        </r>
      </text>
    </comment>
    <comment ref="O128" authorId="0" shapeId="0">
      <text>
        <r>
          <rPr>
            <b/>
            <sz val="8"/>
            <color indexed="81"/>
            <rFont val="Tahoma"/>
            <family val="2"/>
          </rPr>
          <t>Derived by dividing the Fuel Use emission factors (from Table 1) by the MPG (from Table 5)</t>
        </r>
      </text>
    </comment>
    <comment ref="C12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2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29" authorId="0" shapeId="0">
      <text>
        <r>
          <rPr>
            <b/>
            <sz val="8"/>
            <color indexed="81"/>
            <rFont val="Tahoma"/>
            <family val="2"/>
          </rPr>
          <t>Based on MPG data from Table 5 (On Road Travel - US CH4/N2O factors)</t>
        </r>
      </text>
    </comment>
    <comment ref="O129" authorId="0" shapeId="0">
      <text>
        <r>
          <rPr>
            <b/>
            <sz val="8"/>
            <color indexed="81"/>
            <rFont val="Tahoma"/>
            <family val="2"/>
          </rPr>
          <t>Derived by dividing the Fuel Use emission factors (from Table 1) by the MPG (from Table 5)</t>
        </r>
      </text>
    </comment>
    <comment ref="C13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3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30" authorId="0" shapeId="0">
      <text>
        <r>
          <rPr>
            <b/>
            <sz val="8"/>
            <color indexed="81"/>
            <rFont val="Tahoma"/>
            <family val="2"/>
          </rPr>
          <t>Based on MPG data from Table 5 (On Road Travel - US CH4/N2O factors)</t>
        </r>
      </text>
    </comment>
    <comment ref="O130" authorId="0" shapeId="0">
      <text>
        <r>
          <rPr>
            <b/>
            <sz val="8"/>
            <color indexed="81"/>
            <rFont val="Tahoma"/>
            <family val="2"/>
          </rPr>
          <t>Derived by dividing the Fuel Use emission factors (from Table 1) by the MPG (from Table 5)</t>
        </r>
      </text>
    </comment>
    <comment ref="C13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3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31" authorId="0" shapeId="0">
      <text>
        <r>
          <rPr>
            <b/>
            <sz val="8"/>
            <color indexed="81"/>
            <rFont val="Tahoma"/>
            <family val="2"/>
          </rPr>
          <t>Based on MPG data from Table 5 (On Road Travel - US CH4/N2O factors)</t>
        </r>
      </text>
    </comment>
    <comment ref="O131" authorId="0" shapeId="0">
      <text>
        <r>
          <rPr>
            <b/>
            <sz val="8"/>
            <color indexed="81"/>
            <rFont val="Tahoma"/>
            <family val="2"/>
          </rPr>
          <t>Derived by dividing the Fuel Use emission factors (from Table 1) by the MPG (from Table 5)</t>
        </r>
      </text>
    </comment>
    <comment ref="C13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3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32" authorId="0" shapeId="0">
      <text>
        <r>
          <rPr>
            <b/>
            <sz val="8"/>
            <color indexed="81"/>
            <rFont val="Tahoma"/>
            <family val="2"/>
          </rPr>
          <t>Based on MPG data from Table 5 (On Road Travel - US CH4/N2O factors)</t>
        </r>
      </text>
    </comment>
    <comment ref="O132" authorId="0" shapeId="0">
      <text>
        <r>
          <rPr>
            <b/>
            <sz val="8"/>
            <color indexed="81"/>
            <rFont val="Tahoma"/>
            <family val="2"/>
          </rPr>
          <t>Derived by dividing the Fuel Use emission factors (from Table 1) by the MPG (from Table 5)</t>
        </r>
      </text>
    </comment>
    <comment ref="C13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3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33" authorId="0" shapeId="0">
      <text>
        <r>
          <rPr>
            <b/>
            <sz val="8"/>
            <color indexed="81"/>
            <rFont val="Tahoma"/>
            <family val="2"/>
          </rPr>
          <t>Based on MPG data from Table 5 (On Road Travel - US CH4/N2O factors)</t>
        </r>
      </text>
    </comment>
    <comment ref="O133" authorId="0" shapeId="0">
      <text>
        <r>
          <rPr>
            <b/>
            <sz val="8"/>
            <color indexed="81"/>
            <rFont val="Tahoma"/>
            <family val="2"/>
          </rPr>
          <t>Derived by dividing the Fuel Use emission factors (from Table 1) by the MPG (from Table 5)</t>
        </r>
      </text>
    </comment>
    <comment ref="C13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3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34" authorId="0" shapeId="0">
      <text>
        <r>
          <rPr>
            <b/>
            <sz val="8"/>
            <color indexed="81"/>
            <rFont val="Tahoma"/>
            <family val="2"/>
          </rPr>
          <t>Based on MPG data from Table 5 (On Road Travel - US CH4/N2O factors)</t>
        </r>
      </text>
    </comment>
    <comment ref="O134" authorId="0" shapeId="0">
      <text>
        <r>
          <rPr>
            <b/>
            <sz val="8"/>
            <color indexed="81"/>
            <rFont val="Tahoma"/>
            <family val="2"/>
          </rPr>
          <t>Derived by dividing the Fuel Use emission factors (from Table 1) by the MPG (from Table 5)</t>
        </r>
      </text>
    </comment>
    <comment ref="C13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3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35" authorId="0" shapeId="0">
      <text>
        <r>
          <rPr>
            <b/>
            <sz val="8"/>
            <color indexed="81"/>
            <rFont val="Tahoma"/>
            <family val="2"/>
          </rPr>
          <t>Based on MPG data from Table 5 (On Road Travel - US CH4/N2O factors)</t>
        </r>
      </text>
    </comment>
    <comment ref="O135" authorId="0" shapeId="0">
      <text>
        <r>
          <rPr>
            <b/>
            <sz val="8"/>
            <color indexed="81"/>
            <rFont val="Tahoma"/>
            <family val="2"/>
          </rPr>
          <t>Derived by dividing the Fuel Use emission factors (from Table 1) by the MPG (from Table 5)</t>
        </r>
      </text>
    </comment>
    <comment ref="C136"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36"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36" authorId="0" shapeId="0">
      <text>
        <r>
          <rPr>
            <b/>
            <sz val="8"/>
            <color indexed="81"/>
            <rFont val="Tahoma"/>
            <family val="2"/>
          </rPr>
          <t>Based on MPG data from Table 5 (On Road Travel - US CH4/N2O factors)</t>
        </r>
      </text>
    </comment>
    <comment ref="O136" authorId="0" shapeId="0">
      <text>
        <r>
          <rPr>
            <b/>
            <sz val="8"/>
            <color indexed="81"/>
            <rFont val="Tahoma"/>
            <family val="2"/>
          </rPr>
          <t>Derived by dividing the Fuel Use emission factors (from Table 1) by the MPG (from Table 5)</t>
        </r>
      </text>
    </comment>
    <comment ref="C13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3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37" authorId="0" shapeId="0">
      <text>
        <r>
          <rPr>
            <b/>
            <sz val="8"/>
            <color indexed="81"/>
            <rFont val="Tahoma"/>
            <family val="2"/>
          </rPr>
          <t>Based on MPG data from Table 5 (On Road Travel - US CH4/N2O factors)</t>
        </r>
      </text>
    </comment>
    <comment ref="O137" authorId="0" shapeId="0">
      <text>
        <r>
          <rPr>
            <b/>
            <sz val="8"/>
            <color indexed="81"/>
            <rFont val="Tahoma"/>
            <family val="2"/>
          </rPr>
          <t>Derived by dividing the Fuel Use emission factors (from Table 1) by the MPG (from Table 5)</t>
        </r>
      </text>
    </comment>
    <comment ref="C13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3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38" authorId="0" shapeId="0">
      <text>
        <r>
          <rPr>
            <b/>
            <sz val="8"/>
            <color indexed="81"/>
            <rFont val="Tahoma"/>
            <family val="2"/>
          </rPr>
          <t>Based on MPG data from Table 5 (On Road Travel - US CH4/N2O factors)</t>
        </r>
      </text>
    </comment>
    <comment ref="O138" authorId="0" shapeId="0">
      <text>
        <r>
          <rPr>
            <b/>
            <sz val="8"/>
            <color indexed="81"/>
            <rFont val="Tahoma"/>
            <family val="2"/>
          </rPr>
          <t>Derived by dividing the Fuel Use emission factors (from Table 1) by the MPG (from Table 5)</t>
        </r>
      </text>
    </comment>
    <comment ref="C13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3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39" authorId="0" shapeId="0">
      <text>
        <r>
          <rPr>
            <b/>
            <sz val="8"/>
            <color indexed="81"/>
            <rFont val="Tahoma"/>
            <family val="2"/>
          </rPr>
          <t>Based on MPG data from Table 5 (On Road Travel - US CH4/N2O factors)</t>
        </r>
      </text>
    </comment>
    <comment ref="O139" authorId="0" shapeId="0">
      <text>
        <r>
          <rPr>
            <b/>
            <sz val="8"/>
            <color indexed="81"/>
            <rFont val="Tahoma"/>
            <family val="2"/>
          </rPr>
          <t>Derived by dividing the Fuel Use emission factors (from Table 1) by the MPG (from Table 5)</t>
        </r>
      </text>
    </comment>
    <comment ref="C14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4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40" authorId="0" shapeId="0">
      <text>
        <r>
          <rPr>
            <b/>
            <sz val="8"/>
            <color indexed="81"/>
            <rFont val="Tahoma"/>
            <family val="2"/>
          </rPr>
          <t>Based on MPG data from Table 5 (On Road Travel - US CH4/N2O factors)</t>
        </r>
      </text>
    </comment>
    <comment ref="O140" authorId="0" shapeId="0">
      <text>
        <r>
          <rPr>
            <b/>
            <sz val="8"/>
            <color indexed="81"/>
            <rFont val="Tahoma"/>
            <family val="2"/>
          </rPr>
          <t>Derived by dividing the Fuel Use emission factors (from Table 1) by the MPG (from Table 5)</t>
        </r>
      </text>
    </comment>
    <comment ref="C14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4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41" authorId="0" shapeId="0">
      <text>
        <r>
          <rPr>
            <b/>
            <sz val="8"/>
            <color indexed="81"/>
            <rFont val="Tahoma"/>
            <family val="2"/>
          </rPr>
          <t>Based on MPG data from Table 5 (On Road Travel - US CH4/N2O factors)</t>
        </r>
      </text>
    </comment>
    <comment ref="O141" authorId="0" shapeId="0">
      <text>
        <r>
          <rPr>
            <b/>
            <sz val="8"/>
            <color indexed="81"/>
            <rFont val="Tahoma"/>
            <family val="2"/>
          </rPr>
          <t>Derived by dividing the Fuel Use emission factors (from Table 1) by the MPG (from Table 5)</t>
        </r>
      </text>
    </comment>
    <comment ref="C142"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F142"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K142" authorId="0" shapeId="0">
      <text>
        <r>
          <rPr>
            <b/>
            <sz val="8"/>
            <color indexed="81"/>
            <rFont val="Tahoma"/>
            <family val="2"/>
          </rPr>
          <t>Based on MPG data from Table 5 (On Road Travel - US CH4/N2O factors)</t>
        </r>
      </text>
    </comment>
    <comment ref="C143"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F143"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K143" authorId="0" shapeId="0">
      <text>
        <r>
          <rPr>
            <b/>
            <sz val="8"/>
            <color indexed="81"/>
            <rFont val="Tahoma"/>
            <family val="2"/>
          </rPr>
          <t>Based on MPG data from Table 5 (On Road Travel - US CH4/N2O factors)</t>
        </r>
      </text>
    </comment>
    <comment ref="O143" authorId="0" shapeId="0">
      <text>
        <r>
          <rPr>
            <b/>
            <sz val="8"/>
            <color indexed="81"/>
            <rFont val="Tahoma"/>
            <family val="2"/>
          </rPr>
          <t>Derived by dividing the Fuel Use emission factors (from Table 1) by the MPG (from Table 5)</t>
        </r>
      </text>
    </comment>
    <comment ref="C144"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F144"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K144" authorId="0" shapeId="0">
      <text>
        <r>
          <rPr>
            <b/>
            <sz val="8"/>
            <color indexed="81"/>
            <rFont val="Tahoma"/>
            <family val="2"/>
          </rPr>
          <t>Based on MPG data from Table 5 (On Road Travel - US CH4/N2O factors)</t>
        </r>
      </text>
    </comment>
    <comment ref="O144" authorId="0" shapeId="0">
      <text>
        <r>
          <rPr>
            <b/>
            <sz val="8"/>
            <color indexed="81"/>
            <rFont val="Tahoma"/>
            <family val="2"/>
          </rPr>
          <t>Derived by dividing the Fuel Use emission factors (from Table 1) by the MPG (from Table 5)</t>
        </r>
      </text>
    </comment>
    <comment ref="C145"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F145" authorId="1" shapeId="0">
      <text>
        <r>
          <rPr>
            <b/>
            <sz val="8"/>
            <color indexed="81"/>
            <rFont val="Tahoma"/>
            <family val="2"/>
          </rPr>
          <t>bulldog:</t>
        </r>
        <r>
          <rPr>
            <sz val="8"/>
            <color indexed="81"/>
            <rFont val="Tahoma"/>
            <family val="2"/>
          </rPr>
          <t xml:space="preserve">
Table A-7, US EPA guidance "Direct emissions from mobile combustion sources"</t>
        </r>
      </text>
    </comment>
    <comment ref="K145" authorId="0" shapeId="0">
      <text>
        <r>
          <rPr>
            <b/>
            <sz val="8"/>
            <color indexed="81"/>
            <rFont val="Tahoma"/>
            <family val="2"/>
          </rPr>
          <t>Based on MPG data from Table 5 (On Road Travel - US CH4/N2O factors)</t>
        </r>
      </text>
    </comment>
    <comment ref="P145" authorId="0" shapeId="0">
      <text>
        <r>
          <rPr>
            <b/>
            <sz val="8"/>
            <color indexed="81"/>
            <rFont val="Tahoma"/>
            <family val="2"/>
          </rPr>
          <t>Derived by dividing the Fuel Use emission factors (from Table 1) by the MPG (from Table 5)</t>
        </r>
      </text>
    </comment>
    <comment ref="C146" authorId="0" shapeId="0">
      <text>
        <r>
          <rPr>
            <b/>
            <sz val="8"/>
            <color indexed="81"/>
            <rFont val="Tahoma"/>
            <family val="2"/>
          </rPr>
          <t>US EPA guidance on "Optional emisisons from …", Table 5.</t>
        </r>
      </text>
    </comment>
    <comment ref="F146" authorId="1" shapeId="0">
      <text>
        <r>
          <rPr>
            <b/>
            <sz val="8"/>
            <color indexed="81"/>
            <rFont val="Tahoma"/>
            <family val="2"/>
          </rPr>
          <t>US EPA guidance on "Optional emisisons from …", Table 5.</t>
        </r>
      </text>
    </comment>
    <comment ref="K146" authorId="0" shapeId="0">
      <text>
        <r>
          <rPr>
            <b/>
            <sz val="8"/>
            <color indexed="81"/>
            <rFont val="Tahoma"/>
            <family val="2"/>
          </rPr>
          <t>US EPA guidance on "Optional emisisons from …", Table 5.</t>
        </r>
      </text>
    </comment>
    <comment ref="C14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4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47" authorId="0" shapeId="0">
      <text>
        <r>
          <rPr>
            <b/>
            <sz val="8"/>
            <color indexed="81"/>
            <rFont val="Tahoma"/>
            <family val="2"/>
          </rPr>
          <t>Based on MPG data from Table 5 (On Road Travel - US CH4/N2O factors)</t>
        </r>
      </text>
    </comment>
    <comment ref="O147" authorId="0" shapeId="0">
      <text>
        <r>
          <rPr>
            <b/>
            <sz val="8"/>
            <color indexed="81"/>
            <rFont val="Tahoma"/>
            <family val="2"/>
          </rPr>
          <t>Derived by dividing the Fuel Use emission factors (from Table 1) by the MPG (from Table 5)</t>
        </r>
      </text>
    </comment>
    <comment ref="C14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4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48" authorId="0" shapeId="0">
      <text>
        <r>
          <rPr>
            <b/>
            <sz val="8"/>
            <color indexed="81"/>
            <rFont val="Tahoma"/>
            <family val="2"/>
          </rPr>
          <t>Based on MPG data from Table 5 (On Road Travel - US CH4/N2O factors)</t>
        </r>
      </text>
    </comment>
    <comment ref="O148" authorId="0" shapeId="0">
      <text>
        <r>
          <rPr>
            <b/>
            <sz val="8"/>
            <color indexed="81"/>
            <rFont val="Tahoma"/>
            <family val="2"/>
          </rPr>
          <t>Derived by dividing the Fuel Use emission factors (from Table 1) by the MPG (from Table 5)</t>
        </r>
      </text>
    </comment>
    <comment ref="C14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4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49" authorId="0" shapeId="0">
      <text>
        <r>
          <rPr>
            <b/>
            <sz val="8"/>
            <color indexed="81"/>
            <rFont val="Tahoma"/>
            <family val="2"/>
          </rPr>
          <t>Based on MPG data from Table 5 (On Road Travel - US CH4/N2O factors)</t>
        </r>
      </text>
    </comment>
    <comment ref="O149" authorId="0" shapeId="0">
      <text>
        <r>
          <rPr>
            <b/>
            <sz val="8"/>
            <color indexed="81"/>
            <rFont val="Tahoma"/>
            <family val="2"/>
          </rPr>
          <t>Derived by dividing the Fuel Use emission factors (from Table 1) by the MPG (from Table 5)</t>
        </r>
      </text>
    </comment>
    <comment ref="C15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5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50" authorId="0" shapeId="0">
      <text>
        <r>
          <rPr>
            <b/>
            <sz val="8"/>
            <color indexed="81"/>
            <rFont val="Tahoma"/>
            <family val="2"/>
          </rPr>
          <t>Based on MPG data from Table 5 (On Road Travel - US CH4/N2O factors)</t>
        </r>
      </text>
    </comment>
    <comment ref="O150" authorId="0" shapeId="0">
      <text>
        <r>
          <rPr>
            <b/>
            <sz val="8"/>
            <color indexed="81"/>
            <rFont val="Tahoma"/>
            <family val="2"/>
          </rPr>
          <t>Derived by dividing the Fuel Use emission factors (from Table 1) by the MPG (from Table 5)</t>
        </r>
      </text>
    </comment>
    <comment ref="C15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51"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51" authorId="0" shapeId="0">
      <text>
        <r>
          <rPr>
            <b/>
            <sz val="8"/>
            <color indexed="81"/>
            <rFont val="Tahoma"/>
            <family val="2"/>
          </rPr>
          <t>Based on MPG data from Table 5 (On Road Travel - US CH4/N2O factors)</t>
        </r>
      </text>
    </comment>
    <comment ref="O151" authorId="0" shapeId="0">
      <text>
        <r>
          <rPr>
            <b/>
            <sz val="8"/>
            <color indexed="81"/>
            <rFont val="Tahoma"/>
            <family val="2"/>
          </rPr>
          <t>Derived by dividing the Fuel Use emission factors (from Table 1) by the MPG (from Table 5)</t>
        </r>
      </text>
    </comment>
    <comment ref="C15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52"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52" authorId="0" shapeId="0">
      <text>
        <r>
          <rPr>
            <b/>
            <sz val="8"/>
            <color indexed="81"/>
            <rFont val="Tahoma"/>
            <family val="2"/>
          </rPr>
          <t>Based on MPG data from Table 5 (On Road Travel - US CH4/N2O factors)</t>
        </r>
      </text>
    </comment>
    <comment ref="O152" authorId="0" shapeId="0">
      <text>
        <r>
          <rPr>
            <b/>
            <sz val="8"/>
            <color indexed="81"/>
            <rFont val="Tahoma"/>
            <family val="2"/>
          </rPr>
          <t>Derived by dividing the Fuel Use emission factors (from Table 1) by the MPG (from Table 5)</t>
        </r>
      </text>
    </comment>
    <comment ref="C15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53"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53" authorId="0" shapeId="0">
      <text>
        <r>
          <rPr>
            <b/>
            <sz val="8"/>
            <color indexed="81"/>
            <rFont val="Tahoma"/>
            <family val="2"/>
          </rPr>
          <t>Based on MPG data from Table 5 (On Road Travel - US CH4/N2O factors)</t>
        </r>
      </text>
    </comment>
    <comment ref="O153" authorId="0" shapeId="0">
      <text>
        <r>
          <rPr>
            <b/>
            <sz val="8"/>
            <color indexed="81"/>
            <rFont val="Tahoma"/>
            <family val="2"/>
          </rPr>
          <t>Derived by dividing the Fuel Use emission factors (from Table 1) by the MPG (from Table 5)</t>
        </r>
      </text>
    </comment>
    <comment ref="C15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54"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54" authorId="0" shapeId="0">
      <text>
        <r>
          <rPr>
            <b/>
            <sz val="8"/>
            <color indexed="81"/>
            <rFont val="Tahoma"/>
            <family val="2"/>
          </rPr>
          <t>Based on MPG data from Table 5 (On Road Travel - US CH4/N2O factors)</t>
        </r>
      </text>
    </comment>
    <comment ref="O154" authorId="0" shapeId="0">
      <text>
        <r>
          <rPr>
            <b/>
            <sz val="8"/>
            <color indexed="81"/>
            <rFont val="Tahoma"/>
            <family val="2"/>
          </rPr>
          <t>Derived by dividing the Fuel Use emission factors (from Table 1) by the MPG (from Table 5)</t>
        </r>
      </text>
    </comment>
    <comment ref="C15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55"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55" authorId="0" shapeId="0">
      <text>
        <r>
          <rPr>
            <b/>
            <sz val="8"/>
            <color indexed="81"/>
            <rFont val="Tahoma"/>
            <family val="2"/>
          </rPr>
          <t>Based on MPG data from Table 5 (On Road Travel - US CH4/N2O factors)</t>
        </r>
      </text>
    </comment>
    <comment ref="O155" authorId="0" shapeId="0">
      <text>
        <r>
          <rPr>
            <b/>
            <sz val="8"/>
            <color indexed="81"/>
            <rFont val="Tahoma"/>
            <family val="2"/>
          </rPr>
          <t>Derived by dividing the Fuel Use emission factors (from Table 1) by the MPG (from Table 5)</t>
        </r>
      </text>
    </comment>
    <comment ref="C156"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56"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56" authorId="0" shapeId="0">
      <text>
        <r>
          <rPr>
            <b/>
            <sz val="8"/>
            <color indexed="81"/>
            <rFont val="Tahoma"/>
            <family val="2"/>
          </rPr>
          <t>Based on MPG data from Table 5 (On Road Travel - US CH4/N2O factors)</t>
        </r>
      </text>
    </comment>
    <comment ref="O156" authorId="0" shapeId="0">
      <text>
        <r>
          <rPr>
            <b/>
            <sz val="8"/>
            <color indexed="81"/>
            <rFont val="Tahoma"/>
            <family val="2"/>
          </rPr>
          <t>Derived by dividing the Fuel Use emission factors (from Table 1) by the MPG (from Table 5)</t>
        </r>
      </text>
    </comment>
    <comment ref="C15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57"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57" authorId="0" shapeId="0">
      <text>
        <r>
          <rPr>
            <b/>
            <sz val="8"/>
            <color indexed="81"/>
            <rFont val="Tahoma"/>
            <family val="2"/>
          </rPr>
          <t>Based on MPG data from Table 5 (On Road Travel - US CH4/N2O factors)</t>
        </r>
      </text>
    </comment>
    <comment ref="O157" authorId="0" shapeId="0">
      <text>
        <r>
          <rPr>
            <b/>
            <sz val="8"/>
            <color indexed="81"/>
            <rFont val="Tahoma"/>
            <family val="2"/>
          </rPr>
          <t>Derived by dividing the Fuel Use emission factors (from Table 1) by the MPG (from Table 5)</t>
        </r>
      </text>
    </comment>
    <comment ref="C15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58"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58" authorId="0" shapeId="0">
      <text>
        <r>
          <rPr>
            <b/>
            <sz val="8"/>
            <color indexed="81"/>
            <rFont val="Tahoma"/>
            <family val="2"/>
          </rPr>
          <t>Based on MPG data from Table 5 (On Road Travel - US CH4/N2O factors)</t>
        </r>
      </text>
    </comment>
    <comment ref="O158" authorId="0" shapeId="0">
      <text>
        <r>
          <rPr>
            <b/>
            <sz val="8"/>
            <color indexed="81"/>
            <rFont val="Tahoma"/>
            <family val="2"/>
          </rPr>
          <t>Derived by dividing the Fuel Use emission factors (from Table 1) by the MPG (from Table 5)</t>
        </r>
      </text>
    </comment>
    <comment ref="C15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59"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59" authorId="0" shapeId="0">
      <text>
        <r>
          <rPr>
            <b/>
            <sz val="8"/>
            <color indexed="81"/>
            <rFont val="Tahoma"/>
            <family val="2"/>
          </rPr>
          <t>Based on MPG data from Table 5 (On Road Travel - US CH4/N2O factors)</t>
        </r>
      </text>
    </comment>
    <comment ref="O159" authorId="0" shapeId="0">
      <text>
        <r>
          <rPr>
            <b/>
            <sz val="8"/>
            <color indexed="81"/>
            <rFont val="Tahoma"/>
            <family val="2"/>
          </rPr>
          <t>Derived by dividing the Fuel Use emission factors (from Table 1) by the MPG (from Table 5)</t>
        </r>
      </text>
    </comment>
    <comment ref="C16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F160" authorId="1" shapeId="0">
      <text>
        <r>
          <rPr>
            <b/>
            <sz val="8"/>
            <color indexed="81"/>
            <rFont val="Tahoma"/>
            <family val="2"/>
          </rPr>
          <t>bulldog:</t>
        </r>
        <r>
          <rPr>
            <sz val="8"/>
            <color indexed="81"/>
            <rFont val="Tahoma"/>
            <family val="2"/>
          </rPr>
          <t xml:space="preserve">
US EPA guidance on "Direct emissions from mobile combustion sources" Table 3</t>
        </r>
      </text>
    </comment>
    <comment ref="K160" authorId="0" shapeId="0">
      <text>
        <r>
          <rPr>
            <b/>
            <sz val="8"/>
            <color indexed="81"/>
            <rFont val="Tahoma"/>
            <family val="2"/>
          </rPr>
          <t>Based on MPG data from Table 5 (On Road Travel - US CH4/N2O factors)</t>
        </r>
      </text>
    </comment>
    <comment ref="O160" authorId="0" shapeId="0">
      <text>
        <r>
          <rPr>
            <b/>
            <sz val="8"/>
            <color indexed="81"/>
            <rFont val="Tahoma"/>
            <family val="2"/>
          </rPr>
          <t>Derived by dividing the Fuel Use emission factors (from Table 1) by the MPG (from Table 5)</t>
        </r>
      </text>
    </comment>
    <comment ref="C161" authorId="0" shapeId="0">
      <text>
        <r>
          <rPr>
            <b/>
            <sz val="8"/>
            <color indexed="81"/>
            <rFont val="Tahoma"/>
            <family val="2"/>
          </rPr>
          <t>US EPA guidance on "Direct emissions from mobile combustion sources" Table 3</t>
        </r>
      </text>
    </comment>
    <comment ref="F161" authorId="0" shapeId="0">
      <text>
        <r>
          <rPr>
            <b/>
            <sz val="8"/>
            <color indexed="81"/>
            <rFont val="Tahoma"/>
            <family val="2"/>
          </rPr>
          <t>US EPA guidance on "Direct emissions from mobile combustion sources" Table 3</t>
        </r>
      </text>
    </comment>
    <comment ref="K161" authorId="0" shapeId="0">
      <text>
        <r>
          <rPr>
            <b/>
            <sz val="8"/>
            <color indexed="81"/>
            <rFont val="Tahoma"/>
            <family val="2"/>
          </rPr>
          <t>Based on MPG data from Table 5 (On Road Travel - US CH4/N2O factors)</t>
        </r>
      </text>
    </comment>
    <comment ref="O161" authorId="0" shapeId="0">
      <text>
        <r>
          <rPr>
            <b/>
            <sz val="8"/>
            <color indexed="81"/>
            <rFont val="Tahoma"/>
            <family val="2"/>
          </rPr>
          <t>Derived by dividing the Fuel Use emission factors (from Table 1) by the MPG (from Table 5)</t>
        </r>
      </text>
    </comment>
    <comment ref="C162" authorId="0" shapeId="0">
      <text>
        <r>
          <rPr>
            <b/>
            <sz val="8"/>
            <color indexed="81"/>
            <rFont val="Tahoma"/>
            <family val="2"/>
          </rPr>
          <t>Table A-7, US EPA "Direct emisisons from mobile combustion sources"</t>
        </r>
      </text>
    </comment>
    <comment ref="F162" authorId="1" shapeId="0">
      <text>
        <r>
          <rPr>
            <b/>
            <sz val="8"/>
            <color indexed="81"/>
            <rFont val="Tahoma"/>
            <family val="2"/>
          </rPr>
          <t>bulldog:</t>
        </r>
        <r>
          <rPr>
            <sz val="8"/>
            <color indexed="81"/>
            <rFont val="Tahoma"/>
            <family val="2"/>
          </rPr>
          <t xml:space="preserve">
Table A-7, US EPA "Direct emisisons from mobile combustion sources"</t>
        </r>
      </text>
    </comment>
    <comment ref="K162" authorId="0" shapeId="0">
      <text>
        <r>
          <rPr>
            <b/>
            <sz val="8"/>
            <color indexed="81"/>
            <rFont val="Tahoma"/>
            <family val="2"/>
          </rPr>
          <t>Based on MPG data from Table 5 (On Road Travel - US CH4/N2O factors)</t>
        </r>
      </text>
    </comment>
    <comment ref="C163" authorId="1" shapeId="0">
      <text>
        <r>
          <rPr>
            <b/>
            <sz val="8"/>
            <color indexed="81"/>
            <rFont val="Tahoma"/>
            <family val="2"/>
          </rPr>
          <t>bulldog:</t>
        </r>
        <r>
          <rPr>
            <sz val="8"/>
            <color indexed="81"/>
            <rFont val="Tahoma"/>
            <family val="2"/>
          </rPr>
          <t xml:space="preserve">
Table A-7, US EPA "Direct emisisons from mobile combustion sources"</t>
        </r>
      </text>
    </comment>
    <comment ref="F163" authorId="1" shapeId="0">
      <text>
        <r>
          <rPr>
            <b/>
            <sz val="8"/>
            <color indexed="81"/>
            <rFont val="Tahoma"/>
            <family val="2"/>
          </rPr>
          <t>bulldog:</t>
        </r>
        <r>
          <rPr>
            <sz val="8"/>
            <color indexed="81"/>
            <rFont val="Tahoma"/>
            <family val="2"/>
          </rPr>
          <t xml:space="preserve">
Table A-7, US EPA "Direct emisisons from mobile combustion sources"</t>
        </r>
      </text>
    </comment>
    <comment ref="K163" authorId="0" shapeId="0">
      <text>
        <r>
          <rPr>
            <b/>
            <sz val="8"/>
            <color indexed="81"/>
            <rFont val="Tahoma"/>
            <family val="2"/>
          </rPr>
          <t>Based on MPG data from Table 5 (On Road Travel - US CH4/N2O factors)</t>
        </r>
      </text>
    </comment>
    <comment ref="O163" authorId="0" shapeId="0">
      <text>
        <r>
          <rPr>
            <b/>
            <sz val="8"/>
            <color indexed="81"/>
            <rFont val="Tahoma"/>
            <family val="2"/>
          </rPr>
          <t>Derived by dividing the Fuel Use emission factors (from Table 1) by the MPG (from Table 5)</t>
        </r>
      </text>
    </comment>
    <comment ref="C164" authorId="1" shapeId="0">
      <text>
        <r>
          <rPr>
            <b/>
            <sz val="8"/>
            <color indexed="81"/>
            <rFont val="Tahoma"/>
            <family val="2"/>
          </rPr>
          <t>bulldog:</t>
        </r>
        <r>
          <rPr>
            <sz val="8"/>
            <color indexed="81"/>
            <rFont val="Tahoma"/>
            <family val="2"/>
          </rPr>
          <t xml:space="preserve">
Table A-7, US EPA "Direct emisisons from mobile combustion sources"</t>
        </r>
      </text>
    </comment>
    <comment ref="F164" authorId="1" shapeId="0">
      <text>
        <r>
          <rPr>
            <b/>
            <sz val="8"/>
            <color indexed="81"/>
            <rFont val="Tahoma"/>
            <family val="2"/>
          </rPr>
          <t>bulldog:</t>
        </r>
        <r>
          <rPr>
            <sz val="8"/>
            <color indexed="81"/>
            <rFont val="Tahoma"/>
            <family val="2"/>
          </rPr>
          <t xml:space="preserve">
Table A-7, US EPA "Direct emisisons from mobile combustion sources"</t>
        </r>
      </text>
    </comment>
    <comment ref="K164" authorId="0" shapeId="0">
      <text>
        <r>
          <rPr>
            <b/>
            <sz val="8"/>
            <color indexed="81"/>
            <rFont val="Tahoma"/>
            <family val="2"/>
          </rPr>
          <t>Based on MPG data from Table 5 (On Road Travel - US CH4/N2O factors)</t>
        </r>
      </text>
    </comment>
    <comment ref="O164" authorId="0" shapeId="0">
      <text>
        <r>
          <rPr>
            <b/>
            <sz val="8"/>
            <color indexed="81"/>
            <rFont val="Tahoma"/>
            <family val="2"/>
          </rPr>
          <t>Derived by dividing the Fuel Use emission factors (from Table 1) by the MPG (from Table 5)</t>
        </r>
      </text>
    </comment>
    <comment ref="C165" authorId="1" shapeId="0">
      <text>
        <r>
          <rPr>
            <b/>
            <sz val="8"/>
            <color indexed="81"/>
            <rFont val="Tahoma"/>
            <family val="2"/>
          </rPr>
          <t>bulldog:</t>
        </r>
        <r>
          <rPr>
            <sz val="8"/>
            <color indexed="81"/>
            <rFont val="Tahoma"/>
            <family val="2"/>
          </rPr>
          <t xml:space="preserve">
Table A-7, US EPA "Direct emisisons from mobile combustion sources"</t>
        </r>
      </text>
    </comment>
    <comment ref="F165" authorId="1" shapeId="0">
      <text>
        <r>
          <rPr>
            <b/>
            <sz val="8"/>
            <color indexed="81"/>
            <rFont val="Tahoma"/>
            <family val="2"/>
          </rPr>
          <t>bulldog:</t>
        </r>
        <r>
          <rPr>
            <sz val="8"/>
            <color indexed="81"/>
            <rFont val="Tahoma"/>
            <family val="2"/>
          </rPr>
          <t xml:space="preserve">
Table A-7, US EPA "Direct emisisons from mobile combustion sources"</t>
        </r>
      </text>
    </comment>
    <comment ref="K165" authorId="0" shapeId="0">
      <text>
        <r>
          <rPr>
            <b/>
            <sz val="8"/>
            <color indexed="81"/>
            <rFont val="Tahoma"/>
            <family val="2"/>
          </rPr>
          <t>Based on MPG data from Table 5 (On Road Travel - US CH4/N2O factors)</t>
        </r>
      </text>
    </comment>
    <comment ref="P165" authorId="0" shapeId="0">
      <text>
        <r>
          <rPr>
            <b/>
            <sz val="8"/>
            <color indexed="81"/>
            <rFont val="Tahoma"/>
            <family val="2"/>
          </rPr>
          <t>Derived by dividing the Fuel Use emission factors (from Table 1) by the MPG (from Table 5)</t>
        </r>
      </text>
    </comment>
    <comment ref="C166" authorId="1" shapeId="0">
      <text>
        <r>
          <rPr>
            <b/>
            <sz val="8"/>
            <color indexed="81"/>
            <rFont val="Tahoma"/>
            <family val="2"/>
          </rPr>
          <t>US EPA guidance on "Optional emisisons from …", Table 5.</t>
        </r>
      </text>
    </comment>
    <comment ref="F166" authorId="1" shapeId="0">
      <text>
        <r>
          <rPr>
            <b/>
            <sz val="8"/>
            <color indexed="81"/>
            <rFont val="Tahoma"/>
            <family val="2"/>
          </rPr>
          <t>US EPA guidance on "Optional emisisons from …", Table 5.</t>
        </r>
      </text>
    </comment>
    <comment ref="K166" authorId="0" shapeId="0">
      <text>
        <r>
          <rPr>
            <b/>
            <sz val="8"/>
            <color indexed="81"/>
            <rFont val="Tahoma"/>
            <family val="2"/>
          </rPr>
          <t>US EPA guidance on "Optional emisisons from …", Table 5.</t>
        </r>
      </text>
    </comment>
    <comment ref="C167" authorId="1" shapeId="0">
      <text>
        <r>
          <rPr>
            <b/>
            <sz val="8"/>
            <color indexed="81"/>
            <rFont val="Tahoma"/>
            <family val="2"/>
          </rPr>
          <t>bulldog:</t>
        </r>
        <r>
          <rPr>
            <sz val="8"/>
            <color indexed="81"/>
            <rFont val="Tahoma"/>
            <family val="2"/>
          </rPr>
          <t xml:space="preserve">
Table A-1, US EPA" Direct Emissions from mobile combustion sources"</t>
        </r>
      </text>
    </comment>
    <comment ref="F167" authorId="1" shapeId="0">
      <text>
        <r>
          <rPr>
            <b/>
            <sz val="8"/>
            <color indexed="81"/>
            <rFont val="Tahoma"/>
            <family val="2"/>
          </rPr>
          <t>bulldog:</t>
        </r>
        <r>
          <rPr>
            <sz val="8"/>
            <color indexed="81"/>
            <rFont val="Tahoma"/>
            <family val="2"/>
          </rPr>
          <t xml:space="preserve">
Table A-1, US EPA" Direct Emissions from mobile combustion sources"</t>
        </r>
      </text>
    </comment>
    <comment ref="K167" authorId="0" shapeId="0">
      <text>
        <r>
          <rPr>
            <b/>
            <sz val="8"/>
            <color indexed="81"/>
            <rFont val="Tahoma"/>
            <family val="2"/>
          </rPr>
          <t>Based on MPG data from Table 5 (On Road Travel - US CH4/N2O factors)</t>
        </r>
      </text>
    </comment>
    <comment ref="O167" authorId="0" shapeId="0">
      <text>
        <r>
          <rPr>
            <b/>
            <sz val="8"/>
            <color indexed="81"/>
            <rFont val="Tahoma"/>
            <family val="2"/>
          </rPr>
          <t>Derived by dividing the Fuel Use emission factors (from Table 1) by the MPG (from Table 5)</t>
        </r>
      </text>
    </comment>
    <comment ref="C168" authorId="1" shapeId="0">
      <text>
        <r>
          <rPr>
            <b/>
            <sz val="8"/>
            <color indexed="81"/>
            <rFont val="Tahoma"/>
            <family val="2"/>
          </rPr>
          <t>bulldog:</t>
        </r>
        <r>
          <rPr>
            <sz val="8"/>
            <color indexed="81"/>
            <rFont val="Tahoma"/>
            <family val="2"/>
          </rPr>
          <t xml:space="preserve">
Table A-1, US EPA" Direct Emissions from mobile combustion sources"</t>
        </r>
      </text>
    </comment>
    <comment ref="F168" authorId="1" shapeId="0">
      <text>
        <r>
          <rPr>
            <b/>
            <sz val="8"/>
            <color indexed="81"/>
            <rFont val="Tahoma"/>
            <family val="2"/>
          </rPr>
          <t>bulldog:</t>
        </r>
        <r>
          <rPr>
            <sz val="8"/>
            <color indexed="81"/>
            <rFont val="Tahoma"/>
            <family val="2"/>
          </rPr>
          <t xml:space="preserve">
Table A-1, US EPA" Direct Emissions from mobile combustion sources"</t>
        </r>
      </text>
    </comment>
    <comment ref="K168" authorId="0" shapeId="0">
      <text>
        <r>
          <rPr>
            <b/>
            <sz val="8"/>
            <color indexed="81"/>
            <rFont val="Tahoma"/>
            <family val="2"/>
          </rPr>
          <t>Based on MPG data from Table 5 (On Road Travel - US CH4/N2O factors)</t>
        </r>
      </text>
    </comment>
    <comment ref="O168" authorId="0" shapeId="0">
      <text>
        <r>
          <rPr>
            <b/>
            <sz val="8"/>
            <color indexed="81"/>
            <rFont val="Tahoma"/>
            <family val="2"/>
          </rPr>
          <t>Derived by dividing the Fuel Use emission factors (from Table 1) by the MPG (from Table 5)</t>
        </r>
      </text>
    </comment>
    <comment ref="C169" authorId="1" shapeId="0">
      <text>
        <r>
          <rPr>
            <b/>
            <sz val="8"/>
            <color indexed="81"/>
            <rFont val="Tahoma"/>
            <family val="2"/>
          </rPr>
          <t>bulldog:</t>
        </r>
        <r>
          <rPr>
            <sz val="8"/>
            <color indexed="81"/>
            <rFont val="Tahoma"/>
            <family val="2"/>
          </rPr>
          <t xml:space="preserve">
From Table 1 of the US EPA guidance 'Optional Emissions from …Transport"</t>
        </r>
      </text>
    </comment>
    <comment ref="F169" authorId="1" shapeId="0">
      <text>
        <r>
          <rPr>
            <b/>
            <sz val="8"/>
            <color indexed="81"/>
            <rFont val="Tahoma"/>
            <family val="2"/>
          </rPr>
          <t>bulldog:</t>
        </r>
        <r>
          <rPr>
            <sz val="8"/>
            <color indexed="81"/>
            <rFont val="Tahoma"/>
            <family val="2"/>
          </rPr>
          <t xml:space="preserve">
From Table 1 of the US EPA guidance 'Optional Emissions from …Transport"</t>
        </r>
      </text>
    </comment>
    <comment ref="K169" authorId="0" shapeId="0">
      <text>
        <r>
          <rPr>
            <b/>
            <sz val="8"/>
            <color indexed="81"/>
            <rFont val="Tahoma"/>
            <family val="2"/>
          </rPr>
          <t>Based on MPG data from Table 5 (On Road Travel - US CH4/N2O factors)</t>
        </r>
      </text>
    </comment>
    <comment ref="O169" authorId="0" shapeId="0">
      <text>
        <r>
          <rPr>
            <b/>
            <sz val="8"/>
            <color indexed="81"/>
            <rFont val="Tahoma"/>
            <family val="2"/>
          </rPr>
          <t>Derived by dividing the Fuel Use emission factors (from Table 1) by the MPG (from Table 5)</t>
        </r>
      </text>
    </comment>
    <comment ref="C174" authorId="1" shapeId="0">
      <text>
        <r>
          <rPr>
            <b/>
            <sz val="8"/>
            <color indexed="81"/>
            <rFont val="Tahoma"/>
            <family val="2"/>
          </rPr>
          <t>bulldog:</t>
        </r>
        <r>
          <rPr>
            <sz val="8"/>
            <color indexed="81"/>
            <rFont val="Tahoma"/>
            <family val="2"/>
          </rPr>
          <t xml:space="preserve">
UK DEFRA, October 2010, Table 6b</t>
        </r>
      </text>
    </comment>
    <comment ref="C175" authorId="1" shapeId="0">
      <text>
        <r>
          <rPr>
            <b/>
            <sz val="8"/>
            <color indexed="81"/>
            <rFont val="Tahoma"/>
            <family val="2"/>
          </rPr>
          <t>bulldog:</t>
        </r>
        <r>
          <rPr>
            <sz val="8"/>
            <color indexed="81"/>
            <rFont val="Tahoma"/>
            <family val="2"/>
          </rPr>
          <t xml:space="preserve">
UK DEFRA, October 2010, Table 6b</t>
        </r>
      </text>
    </comment>
    <comment ref="C176" authorId="1" shapeId="0">
      <text>
        <r>
          <rPr>
            <b/>
            <sz val="8"/>
            <color indexed="81"/>
            <rFont val="Tahoma"/>
            <family val="2"/>
          </rPr>
          <t>bulldog:</t>
        </r>
        <r>
          <rPr>
            <sz val="8"/>
            <color indexed="81"/>
            <rFont val="Tahoma"/>
            <family val="2"/>
          </rPr>
          <t xml:space="preserve">
UK DEFRA, October 2010, Table 6b</t>
        </r>
      </text>
    </comment>
    <comment ref="C177" authorId="1" shapeId="0">
      <text>
        <r>
          <rPr>
            <b/>
            <sz val="8"/>
            <color indexed="81"/>
            <rFont val="Tahoma"/>
            <family val="2"/>
          </rPr>
          <t>bulldog:</t>
        </r>
        <r>
          <rPr>
            <sz val="8"/>
            <color indexed="81"/>
            <rFont val="Tahoma"/>
            <family val="2"/>
          </rPr>
          <t xml:space="preserve">
UK DEFRA, October 2010, Table 6b</t>
        </r>
      </text>
    </comment>
    <comment ref="C178" authorId="1" shapeId="0">
      <text>
        <r>
          <rPr>
            <b/>
            <sz val="8"/>
            <color indexed="81"/>
            <rFont val="Tahoma"/>
            <family val="2"/>
          </rPr>
          <t>bulldog:</t>
        </r>
        <r>
          <rPr>
            <sz val="8"/>
            <color indexed="81"/>
            <rFont val="Tahoma"/>
            <family val="2"/>
          </rPr>
          <t xml:space="preserve">
UK DEFRA, October 2010, Table 6c</t>
        </r>
      </text>
    </comment>
    <comment ref="C179" authorId="1" shapeId="0">
      <text>
        <r>
          <rPr>
            <b/>
            <sz val="8"/>
            <color indexed="81"/>
            <rFont val="Tahoma"/>
            <family val="2"/>
          </rPr>
          <t>bulldog:</t>
        </r>
        <r>
          <rPr>
            <sz val="8"/>
            <color indexed="81"/>
            <rFont val="Tahoma"/>
            <family val="2"/>
          </rPr>
          <t xml:space="preserve">
UK DEFRA, October 2010, Table 6c</t>
        </r>
      </text>
    </comment>
    <comment ref="C180" authorId="1" shapeId="0">
      <text>
        <r>
          <rPr>
            <b/>
            <sz val="8"/>
            <color indexed="81"/>
            <rFont val="Tahoma"/>
            <family val="2"/>
          </rPr>
          <t>bulldog:</t>
        </r>
        <r>
          <rPr>
            <sz val="8"/>
            <color indexed="81"/>
            <rFont val="Tahoma"/>
            <family val="2"/>
          </rPr>
          <t xml:space="preserve">
UK DEFRA, October 2010, Table 6c</t>
        </r>
      </text>
    </comment>
    <comment ref="C181" authorId="1" shapeId="0">
      <text>
        <r>
          <rPr>
            <b/>
            <sz val="8"/>
            <color indexed="81"/>
            <rFont val="Tahoma"/>
            <family val="2"/>
          </rPr>
          <t>bulldog:</t>
        </r>
        <r>
          <rPr>
            <sz val="8"/>
            <color indexed="81"/>
            <rFont val="Tahoma"/>
            <family val="2"/>
          </rPr>
          <t xml:space="preserve">
UK DEFRA, October 2010, Table 6c</t>
        </r>
      </text>
    </comment>
    <comment ref="C182" authorId="1" shapeId="0">
      <text>
        <r>
          <rPr>
            <b/>
            <sz val="8"/>
            <color indexed="81"/>
            <rFont val="Tahoma"/>
            <family val="2"/>
          </rPr>
          <t>bulldog:</t>
        </r>
        <r>
          <rPr>
            <sz val="8"/>
            <color indexed="81"/>
            <rFont val="Tahoma"/>
            <family val="2"/>
          </rPr>
          <t xml:space="preserve">
UK DEFRA, October 2010, Table 6c</t>
        </r>
      </text>
    </comment>
    <comment ref="C183" authorId="1" shapeId="0">
      <text>
        <r>
          <rPr>
            <b/>
            <sz val="8"/>
            <color indexed="81"/>
            <rFont val="Tahoma"/>
            <family val="2"/>
          </rPr>
          <t>bulldog:</t>
        </r>
        <r>
          <rPr>
            <sz val="8"/>
            <color indexed="81"/>
            <rFont val="Tahoma"/>
            <family val="2"/>
          </rPr>
          <t xml:space="preserve">
UK DEFRA, October 2010, Table 6c</t>
        </r>
      </text>
    </comment>
    <comment ref="C184" authorId="1" shapeId="0">
      <text>
        <r>
          <rPr>
            <b/>
            <sz val="8"/>
            <color indexed="81"/>
            <rFont val="Tahoma"/>
            <family val="2"/>
          </rPr>
          <t>bulldog:</t>
        </r>
        <r>
          <rPr>
            <sz val="8"/>
            <color indexed="81"/>
            <rFont val="Tahoma"/>
            <family val="2"/>
          </rPr>
          <t xml:space="preserve">
UK DEFRA, October 2010, Table 6c</t>
        </r>
      </text>
    </comment>
    <comment ref="C188" authorId="1" shapeId="0">
      <text>
        <r>
          <rPr>
            <b/>
            <sz val="8"/>
            <color indexed="81"/>
            <rFont val="Tahoma"/>
            <family val="2"/>
          </rPr>
          <t>bulldog:</t>
        </r>
        <r>
          <rPr>
            <sz val="8"/>
            <color indexed="81"/>
            <rFont val="Tahoma"/>
            <family val="2"/>
          </rPr>
          <t xml:space="preserve">
UK DEFRA, October 2010, Table 6c</t>
        </r>
      </text>
    </comment>
    <comment ref="C189" authorId="1" shapeId="0">
      <text>
        <r>
          <rPr>
            <b/>
            <sz val="8"/>
            <color indexed="81"/>
            <rFont val="Tahoma"/>
            <family val="2"/>
          </rPr>
          <t>bulldog:</t>
        </r>
        <r>
          <rPr>
            <sz val="8"/>
            <color indexed="81"/>
            <rFont val="Tahoma"/>
            <family val="2"/>
          </rPr>
          <t xml:space="preserve">
UK DEFRA, October 2010, Table 6c</t>
        </r>
      </text>
    </comment>
    <comment ref="C190" authorId="1" shapeId="0">
      <text>
        <r>
          <rPr>
            <b/>
            <sz val="8"/>
            <color indexed="81"/>
            <rFont val="Tahoma"/>
            <family val="2"/>
          </rPr>
          <t>bulldog:</t>
        </r>
        <r>
          <rPr>
            <sz val="8"/>
            <color indexed="81"/>
            <rFont val="Tahoma"/>
            <family val="2"/>
          </rPr>
          <t xml:space="preserve">
UK DEFRA, October 2010, Table 6c</t>
        </r>
      </text>
    </comment>
    <comment ref="C191" authorId="1" shapeId="0">
      <text>
        <r>
          <rPr>
            <b/>
            <sz val="8"/>
            <color indexed="81"/>
            <rFont val="Tahoma"/>
            <family val="2"/>
          </rPr>
          <t>bulldog:</t>
        </r>
        <r>
          <rPr>
            <sz val="8"/>
            <color indexed="81"/>
            <rFont val="Tahoma"/>
            <family val="2"/>
          </rPr>
          <t xml:space="preserve">
UK DEFRA, October 2010, Table 6i</t>
        </r>
      </text>
    </comment>
    <comment ref="C192" authorId="1" shapeId="0">
      <text>
        <r>
          <rPr>
            <b/>
            <sz val="8"/>
            <color indexed="81"/>
            <rFont val="Tahoma"/>
            <family val="2"/>
          </rPr>
          <t>bulldog:</t>
        </r>
        <r>
          <rPr>
            <sz val="8"/>
            <color indexed="81"/>
            <rFont val="Tahoma"/>
            <family val="2"/>
          </rPr>
          <t xml:space="preserve">
UK DEFRA, October 2010, Table 6i</t>
        </r>
      </text>
    </comment>
    <comment ref="C193" authorId="1" shapeId="0">
      <text>
        <r>
          <rPr>
            <b/>
            <sz val="8"/>
            <color indexed="81"/>
            <rFont val="Tahoma"/>
            <family val="2"/>
          </rPr>
          <t>bulldog:</t>
        </r>
        <r>
          <rPr>
            <sz val="8"/>
            <color indexed="81"/>
            <rFont val="Tahoma"/>
            <family val="2"/>
          </rPr>
          <t xml:space="preserve">
UK DEFRA, October 2010, Table 6i</t>
        </r>
      </text>
    </comment>
    <comment ref="C195" authorId="1" shapeId="0">
      <text>
        <r>
          <rPr>
            <b/>
            <sz val="8"/>
            <color indexed="81"/>
            <rFont val="Tahoma"/>
            <family val="2"/>
          </rPr>
          <t>bulldog:</t>
        </r>
        <r>
          <rPr>
            <sz val="8"/>
            <color indexed="81"/>
            <rFont val="Tahoma"/>
            <family val="2"/>
          </rPr>
          <t xml:space="preserve">
UK DEFRA, October 2010, Table 6i</t>
        </r>
      </text>
    </comment>
    <comment ref="C196" authorId="1" shapeId="0">
      <text>
        <r>
          <rPr>
            <b/>
            <sz val="8"/>
            <color indexed="81"/>
            <rFont val="Tahoma"/>
            <family val="2"/>
          </rPr>
          <t>bulldog:</t>
        </r>
        <r>
          <rPr>
            <sz val="8"/>
            <color indexed="81"/>
            <rFont val="Tahoma"/>
            <family val="2"/>
          </rPr>
          <t xml:space="preserve">
UK DEFRA, October 2010, Table 6j</t>
        </r>
      </text>
    </comment>
    <comment ref="C197" authorId="1" shapeId="0">
      <text>
        <r>
          <rPr>
            <b/>
            <sz val="8"/>
            <color indexed="81"/>
            <rFont val="Tahoma"/>
            <family val="2"/>
          </rPr>
          <t>bulldog:</t>
        </r>
        <r>
          <rPr>
            <sz val="8"/>
            <color indexed="81"/>
            <rFont val="Tahoma"/>
            <family val="2"/>
          </rPr>
          <t xml:space="preserve">
UK DEFRA, October 2010, Table 6j</t>
        </r>
      </text>
    </comment>
    <comment ref="C198" authorId="1" shapeId="0">
      <text>
        <r>
          <rPr>
            <b/>
            <sz val="8"/>
            <color indexed="81"/>
            <rFont val="Tahoma"/>
            <family val="2"/>
          </rPr>
          <t>bulldog:</t>
        </r>
        <r>
          <rPr>
            <sz val="8"/>
            <color indexed="81"/>
            <rFont val="Tahoma"/>
            <family val="2"/>
          </rPr>
          <t xml:space="preserve">
UK DEFRA, October 2010, Table 6j</t>
        </r>
      </text>
    </comment>
    <comment ref="C199" authorId="1" shapeId="0">
      <text>
        <r>
          <rPr>
            <b/>
            <sz val="8"/>
            <color indexed="81"/>
            <rFont val="Tahoma"/>
            <family val="2"/>
          </rPr>
          <t>bulldog:</t>
        </r>
        <r>
          <rPr>
            <sz val="8"/>
            <color indexed="81"/>
            <rFont val="Tahoma"/>
            <family val="2"/>
          </rPr>
          <t xml:space="preserve">
UK DEFRA, October 2010, Table 6j</t>
        </r>
      </text>
    </comment>
    <comment ref="C200" authorId="1" shapeId="0">
      <text>
        <r>
          <rPr>
            <b/>
            <sz val="8"/>
            <color indexed="81"/>
            <rFont val="Tahoma"/>
            <family val="2"/>
          </rPr>
          <t>bulldog:</t>
        </r>
        <r>
          <rPr>
            <sz val="8"/>
            <color indexed="81"/>
            <rFont val="Tahoma"/>
            <family val="2"/>
          </rPr>
          <t xml:space="preserve">
Table 7d, UK DEFRA, October 2010 EFs</t>
        </r>
      </text>
    </comment>
    <comment ref="C201" authorId="1" shapeId="0">
      <text>
        <r>
          <rPr>
            <b/>
            <sz val="8"/>
            <color indexed="81"/>
            <rFont val="Tahoma"/>
            <family val="2"/>
          </rPr>
          <t>bulldog:</t>
        </r>
        <r>
          <rPr>
            <sz val="8"/>
            <color indexed="81"/>
            <rFont val="Tahoma"/>
            <family val="2"/>
          </rPr>
          <t xml:space="preserve">
Table 7d, UK DEFRA, October 2010 EFs</t>
        </r>
      </text>
    </comment>
    <comment ref="C202" authorId="1" shapeId="0">
      <text>
        <r>
          <rPr>
            <b/>
            <sz val="8"/>
            <color indexed="81"/>
            <rFont val="Tahoma"/>
            <family val="2"/>
          </rPr>
          <t>bulldog:</t>
        </r>
        <r>
          <rPr>
            <sz val="8"/>
            <color indexed="81"/>
            <rFont val="Tahoma"/>
            <family val="2"/>
          </rPr>
          <t xml:space="preserve">
Table 7d, UK DEFRA, October 2010 EFs</t>
        </r>
      </text>
    </comment>
    <comment ref="C203" authorId="1" shapeId="0">
      <text>
        <r>
          <rPr>
            <b/>
            <sz val="8"/>
            <color indexed="81"/>
            <rFont val="Tahoma"/>
            <family val="2"/>
          </rPr>
          <t>bulldog:</t>
        </r>
        <r>
          <rPr>
            <sz val="8"/>
            <color indexed="81"/>
            <rFont val="Tahoma"/>
            <family val="2"/>
          </rPr>
          <t xml:space="preserve">
Table 7d, UK DEFRA, October 2010 EFs</t>
        </r>
      </text>
    </comment>
    <comment ref="C204" authorId="1" shapeId="0">
      <text>
        <r>
          <rPr>
            <b/>
            <sz val="8"/>
            <color indexed="81"/>
            <rFont val="Tahoma"/>
            <family val="2"/>
          </rPr>
          <t>bulldog:</t>
        </r>
        <r>
          <rPr>
            <sz val="8"/>
            <color indexed="81"/>
            <rFont val="Tahoma"/>
            <family val="2"/>
          </rPr>
          <t xml:space="preserve">
Table 7d, UK DEFRA, October 2010 EFs</t>
        </r>
      </text>
    </comment>
    <comment ref="C205" authorId="1" shapeId="0">
      <text>
        <r>
          <rPr>
            <b/>
            <sz val="8"/>
            <color indexed="81"/>
            <rFont val="Tahoma"/>
            <family val="2"/>
          </rPr>
          <t>bulldog:</t>
        </r>
        <r>
          <rPr>
            <sz val="8"/>
            <color indexed="81"/>
            <rFont val="Tahoma"/>
            <family val="2"/>
          </rPr>
          <t xml:space="preserve">
Table 7d, UK DEFRA, October 2010 EFs</t>
        </r>
      </text>
    </comment>
    <comment ref="C206" authorId="1" shapeId="0">
      <text>
        <r>
          <rPr>
            <b/>
            <sz val="8"/>
            <color indexed="81"/>
            <rFont val="Tahoma"/>
            <family val="2"/>
          </rPr>
          <t>bulldog:</t>
        </r>
        <r>
          <rPr>
            <sz val="8"/>
            <color indexed="81"/>
            <rFont val="Tahoma"/>
            <family val="2"/>
          </rPr>
          <t xml:space="preserve">
Table 7d, UK DEFRA, October 2010 EFs</t>
        </r>
      </text>
    </comment>
    <comment ref="C207" authorId="1" shapeId="0">
      <text>
        <r>
          <rPr>
            <b/>
            <sz val="8"/>
            <color indexed="81"/>
            <rFont val="Tahoma"/>
            <family val="2"/>
          </rPr>
          <t>bulldog:</t>
        </r>
        <r>
          <rPr>
            <sz val="8"/>
            <color indexed="81"/>
            <rFont val="Tahoma"/>
            <family val="2"/>
          </rPr>
          <t xml:space="preserve">
Table 7d, UK DEFRA, October 2010 EFs</t>
        </r>
      </text>
    </comment>
    <comment ref="C208" authorId="1" shapeId="0">
      <text>
        <r>
          <rPr>
            <b/>
            <sz val="8"/>
            <color indexed="81"/>
            <rFont val="Tahoma"/>
            <family val="2"/>
          </rPr>
          <t>bulldog:</t>
        </r>
        <r>
          <rPr>
            <sz val="8"/>
            <color indexed="81"/>
            <rFont val="Tahoma"/>
            <family val="2"/>
          </rPr>
          <t xml:space="preserve">
Table 7d, UK DEFRA, October 2010 EFs</t>
        </r>
      </text>
    </comment>
    <comment ref="C209" authorId="1" shapeId="0">
      <text>
        <r>
          <rPr>
            <b/>
            <sz val="8"/>
            <color indexed="81"/>
            <rFont val="Tahoma"/>
            <family val="2"/>
          </rPr>
          <t>bulldog:</t>
        </r>
        <r>
          <rPr>
            <sz val="8"/>
            <color indexed="81"/>
            <rFont val="Tahoma"/>
            <family val="2"/>
          </rPr>
          <t xml:space="preserve">
Table 7d, UK DEFRA, October 2010 EFs</t>
        </r>
      </text>
    </comment>
    <comment ref="C210" authorId="1" shapeId="0">
      <text>
        <r>
          <rPr>
            <b/>
            <sz val="8"/>
            <color indexed="81"/>
            <rFont val="Tahoma"/>
            <family val="2"/>
          </rPr>
          <t>bulldog:</t>
        </r>
        <r>
          <rPr>
            <sz val="8"/>
            <color indexed="81"/>
            <rFont val="Tahoma"/>
            <family val="2"/>
          </rPr>
          <t xml:space="preserve">
Table 7d, UK DEFRA, October 2010 EFs</t>
        </r>
      </text>
    </comment>
    <comment ref="C211" authorId="1" shapeId="0">
      <text>
        <r>
          <rPr>
            <b/>
            <sz val="8"/>
            <color indexed="81"/>
            <rFont val="Tahoma"/>
            <family val="2"/>
          </rPr>
          <t>bulldog:</t>
        </r>
        <r>
          <rPr>
            <sz val="8"/>
            <color indexed="81"/>
            <rFont val="Tahoma"/>
            <family val="2"/>
          </rPr>
          <t xml:space="preserve">
Table 7d, UK DEFRA, October 2010 EFs</t>
        </r>
      </text>
    </comment>
    <comment ref="C212" authorId="1" shapeId="0">
      <text>
        <r>
          <rPr>
            <b/>
            <sz val="8"/>
            <color indexed="81"/>
            <rFont val="Tahoma"/>
            <family val="2"/>
          </rPr>
          <t>bulldog:</t>
        </r>
        <r>
          <rPr>
            <sz val="8"/>
            <color indexed="81"/>
            <rFont val="Tahoma"/>
            <family val="2"/>
          </rPr>
          <t xml:space="preserve">
Table 7d, UK DEFRA, October 2010 EFs</t>
        </r>
      </text>
    </comment>
    <comment ref="C213" authorId="1" shapeId="0">
      <text>
        <r>
          <rPr>
            <b/>
            <sz val="8"/>
            <color indexed="81"/>
            <rFont val="Tahoma"/>
            <family val="2"/>
          </rPr>
          <t>bulldog:</t>
        </r>
        <r>
          <rPr>
            <sz val="8"/>
            <color indexed="81"/>
            <rFont val="Tahoma"/>
            <family val="2"/>
          </rPr>
          <t xml:space="preserve">
Table 7d, UK DEFRA, October 2010 EFs</t>
        </r>
      </text>
    </comment>
    <comment ref="C214" authorId="1" shapeId="0">
      <text>
        <r>
          <rPr>
            <b/>
            <sz val="8"/>
            <color indexed="81"/>
            <rFont val="Tahoma"/>
            <family val="2"/>
          </rPr>
          <t>bulldog:</t>
        </r>
        <r>
          <rPr>
            <sz val="8"/>
            <color indexed="81"/>
            <rFont val="Tahoma"/>
            <family val="2"/>
          </rPr>
          <t xml:space="preserve">
Table 7d, UK DEFRA, October 2010 EFs</t>
        </r>
      </text>
    </comment>
    <comment ref="C215" authorId="1" shapeId="0">
      <text>
        <r>
          <rPr>
            <b/>
            <sz val="8"/>
            <color indexed="81"/>
            <rFont val="Tahoma"/>
            <family val="2"/>
          </rPr>
          <t>bulldog:</t>
        </r>
        <r>
          <rPr>
            <sz val="8"/>
            <color indexed="81"/>
            <rFont val="Tahoma"/>
            <family val="2"/>
          </rPr>
          <t xml:space="preserve">
Table 7d, UK DEFRA, October 2010 EFs</t>
        </r>
      </text>
    </comment>
    <comment ref="C216" authorId="1" shapeId="0">
      <text>
        <r>
          <rPr>
            <b/>
            <sz val="8"/>
            <color indexed="81"/>
            <rFont val="Tahoma"/>
            <family val="2"/>
          </rPr>
          <t>bulldog:</t>
        </r>
        <r>
          <rPr>
            <sz val="8"/>
            <color indexed="81"/>
            <rFont val="Tahoma"/>
            <family val="2"/>
          </rPr>
          <t xml:space="preserve">
Table 7d, UK DEFRA, October 2010 EFs</t>
        </r>
      </text>
    </comment>
    <comment ref="C217" authorId="1" shapeId="0">
      <text>
        <r>
          <rPr>
            <b/>
            <sz val="8"/>
            <color indexed="81"/>
            <rFont val="Tahoma"/>
            <family val="2"/>
          </rPr>
          <t>bulldog:</t>
        </r>
        <r>
          <rPr>
            <sz val="8"/>
            <color indexed="81"/>
            <rFont val="Tahoma"/>
            <family val="2"/>
          </rPr>
          <t xml:space="preserve">
Table 7d, UK DEFRA, October 2010 EFs</t>
        </r>
      </text>
    </comment>
    <comment ref="C218" authorId="1" shapeId="0">
      <text>
        <r>
          <rPr>
            <b/>
            <sz val="8"/>
            <color indexed="81"/>
            <rFont val="Tahoma"/>
            <family val="2"/>
          </rPr>
          <t>bulldog:</t>
        </r>
        <r>
          <rPr>
            <sz val="8"/>
            <color indexed="81"/>
            <rFont val="Tahoma"/>
            <family val="2"/>
          </rPr>
          <t xml:space="preserve">
Table 7d, UK DEFRA, October 2010 EFs</t>
        </r>
      </text>
    </comment>
    <comment ref="C219" authorId="1" shapeId="0">
      <text>
        <r>
          <rPr>
            <b/>
            <sz val="8"/>
            <color indexed="81"/>
            <rFont val="Tahoma"/>
            <family val="2"/>
          </rPr>
          <t>bulldog:</t>
        </r>
        <r>
          <rPr>
            <sz val="8"/>
            <color indexed="81"/>
            <rFont val="Tahoma"/>
            <family val="2"/>
          </rPr>
          <t xml:space="preserve">
Table 7d, UK DEFRA, October 2010 EFs</t>
        </r>
      </text>
    </comment>
    <comment ref="C220" authorId="1" shapeId="0">
      <text>
        <r>
          <rPr>
            <b/>
            <sz val="8"/>
            <color indexed="81"/>
            <rFont val="Tahoma"/>
            <family val="2"/>
          </rPr>
          <t>bulldog:</t>
        </r>
        <r>
          <rPr>
            <sz val="8"/>
            <color indexed="81"/>
            <rFont val="Tahoma"/>
            <family val="2"/>
          </rPr>
          <t xml:space="preserve">
Table 7d, UK DEFRA, October 2010 EFs</t>
        </r>
      </text>
    </comment>
    <comment ref="C221" authorId="1" shapeId="0">
      <text>
        <r>
          <rPr>
            <b/>
            <sz val="8"/>
            <color indexed="81"/>
            <rFont val="Tahoma"/>
            <family val="2"/>
          </rPr>
          <t>bulldog:</t>
        </r>
        <r>
          <rPr>
            <sz val="8"/>
            <color indexed="81"/>
            <rFont val="Tahoma"/>
            <family val="2"/>
          </rPr>
          <t xml:space="preserve">
Table 7d, UK DEFRA, October 2010 EFs</t>
        </r>
      </text>
    </comment>
    <comment ref="C222" authorId="1" shapeId="0">
      <text>
        <r>
          <rPr>
            <b/>
            <sz val="8"/>
            <color indexed="81"/>
            <rFont val="Tahoma"/>
            <family val="2"/>
          </rPr>
          <t>bulldog:</t>
        </r>
        <r>
          <rPr>
            <sz val="8"/>
            <color indexed="81"/>
            <rFont val="Tahoma"/>
            <family val="2"/>
          </rPr>
          <t xml:space="preserve">
Table 7d, UK DEFRA, October 2010 EFs</t>
        </r>
      </text>
    </comment>
  </commentList>
</comments>
</file>

<file path=xl/comments6.xml><?xml version="1.0" encoding="utf-8"?>
<comments xmlns="http://schemas.openxmlformats.org/spreadsheetml/2006/main">
  <authors>
    <author>bulldog</author>
    <author xml:space="preserve"> </author>
  </authors>
  <commentList>
    <comment ref="C4" authorId="0" shapeId="0">
      <text>
        <r>
          <rPr>
            <b/>
            <sz val="8"/>
            <color indexed="81"/>
            <rFont val="Tahoma"/>
            <family val="2"/>
          </rPr>
          <t>bulldog:</t>
        </r>
        <r>
          <rPr>
            <sz val="8"/>
            <color indexed="81"/>
            <rFont val="Tahoma"/>
            <family val="2"/>
          </rPr>
          <t xml:space="preserve">
UK DEFRA October 2010 guidance, Table 7f</t>
        </r>
      </text>
    </comment>
    <comment ref="H4" authorId="1" shapeId="0">
      <text>
        <r>
          <rPr>
            <b/>
            <sz val="8"/>
            <color indexed="81"/>
            <rFont val="Tahoma"/>
            <family val="2"/>
          </rPr>
          <t>Must match the Vehicle Type specified in the CH4/N2O emission factor table below</t>
        </r>
      </text>
    </comment>
    <comment ref="C5" authorId="0" shapeId="0">
      <text>
        <r>
          <rPr>
            <b/>
            <sz val="8"/>
            <color indexed="81"/>
            <rFont val="Tahoma"/>
            <family val="2"/>
          </rPr>
          <t>bulldog:</t>
        </r>
        <r>
          <rPr>
            <sz val="8"/>
            <color indexed="81"/>
            <rFont val="Tahoma"/>
            <family val="2"/>
          </rPr>
          <t xml:space="preserve">
UK DEFRA October 2010 guidance, Table 7f</t>
        </r>
      </text>
    </comment>
    <comment ref="H5" authorId="1" shapeId="0">
      <text>
        <r>
          <rPr>
            <b/>
            <sz val="8"/>
            <color indexed="81"/>
            <rFont val="Tahoma"/>
            <family val="2"/>
          </rPr>
          <t>Must match the Vehicle Type specified in the CH4/N2O emission factor table below</t>
        </r>
      </text>
    </comment>
    <comment ref="C6" authorId="0" shapeId="0">
      <text>
        <r>
          <rPr>
            <b/>
            <sz val="8"/>
            <color indexed="81"/>
            <rFont val="Tahoma"/>
            <family val="2"/>
          </rPr>
          <t>bulldog:</t>
        </r>
        <r>
          <rPr>
            <sz val="8"/>
            <color indexed="81"/>
            <rFont val="Tahoma"/>
            <family val="2"/>
          </rPr>
          <t xml:space="preserve">
UK DEFRA October 2010 guidance, Table 7f</t>
        </r>
      </text>
    </comment>
    <comment ref="H6" authorId="1" shapeId="0">
      <text>
        <r>
          <rPr>
            <b/>
            <sz val="8"/>
            <color indexed="81"/>
            <rFont val="Tahoma"/>
            <family val="2"/>
          </rPr>
          <t>Must match the Vehicle Type specified in the CH4/N2O emission factor table below</t>
        </r>
      </text>
    </comment>
    <comment ref="C7" authorId="1" shapeId="0">
      <text>
        <r>
          <rPr>
            <b/>
            <sz val="8"/>
            <color indexed="81"/>
            <rFont val="Tahoma"/>
            <family val="2"/>
          </rPr>
          <t>Copy of emission factors used for US</t>
        </r>
      </text>
    </comment>
    <comment ref="H7" authorId="1" shapeId="0">
      <text>
        <r>
          <rPr>
            <b/>
            <sz val="8"/>
            <color indexed="81"/>
            <rFont val="Tahoma"/>
            <family val="2"/>
          </rPr>
          <t>Must match the Vehicle Type specified in the CH4/N2O emission factor table below</t>
        </r>
      </text>
    </comment>
    <comment ref="C8" authorId="1" shapeId="0">
      <text>
        <r>
          <rPr>
            <b/>
            <sz val="8"/>
            <color indexed="81"/>
            <rFont val="Tahoma"/>
            <family val="2"/>
          </rPr>
          <t>Copy of emission factors used for US</t>
        </r>
      </text>
    </comment>
    <comment ref="H8" authorId="1" shapeId="0">
      <text>
        <r>
          <rPr>
            <b/>
            <sz val="8"/>
            <color indexed="81"/>
            <rFont val="Tahoma"/>
            <family val="2"/>
          </rPr>
          <t>Must match the Vehicle Type specified in the CH4/N2O emission factor table below</t>
        </r>
      </text>
    </comment>
    <comment ref="C9" authorId="1" shapeId="0">
      <text>
        <r>
          <rPr>
            <b/>
            <sz val="8"/>
            <color indexed="81"/>
            <rFont val="Tahoma"/>
            <family val="2"/>
          </rPr>
          <t>Copy of emission factors used for US</t>
        </r>
      </text>
    </comment>
    <comment ref="H9" authorId="1" shapeId="0">
      <text>
        <r>
          <rPr>
            <b/>
            <sz val="8"/>
            <color indexed="81"/>
            <rFont val="Tahoma"/>
            <family val="2"/>
          </rPr>
          <t>Must match the Vehicle Type specified in the CH4/N2O emission factor table below</t>
        </r>
      </text>
    </comment>
    <comment ref="C10" authorId="1" shapeId="0">
      <text>
        <r>
          <rPr>
            <b/>
            <sz val="8"/>
            <color indexed="81"/>
            <rFont val="Tahoma"/>
            <family val="2"/>
          </rPr>
          <t>Copy of emission factors used for US</t>
        </r>
      </text>
    </comment>
    <comment ref="H10" authorId="1" shapeId="0">
      <text>
        <r>
          <rPr>
            <b/>
            <sz val="8"/>
            <color indexed="81"/>
            <rFont val="Tahoma"/>
            <family val="2"/>
          </rPr>
          <t>Must match the Vehicle Type specified in the CH4/N2O emission factor table below</t>
        </r>
      </text>
    </comment>
    <comment ref="C11" authorId="1" shapeId="0">
      <text>
        <r>
          <rPr>
            <b/>
            <sz val="8"/>
            <color indexed="81"/>
            <rFont val="Tahoma"/>
            <family val="2"/>
          </rPr>
          <t>Copy of emission factors used for US</t>
        </r>
      </text>
    </comment>
    <comment ref="H11" authorId="1" shapeId="0">
      <text>
        <r>
          <rPr>
            <b/>
            <sz val="8"/>
            <color indexed="81"/>
            <rFont val="Tahoma"/>
            <family val="2"/>
          </rPr>
          <t>Must match the Vehicle Type specified in the CH4/N2O emission factor table below</t>
        </r>
      </text>
    </comment>
    <comment ref="C12" authorId="1" shapeId="0">
      <text>
        <r>
          <rPr>
            <b/>
            <sz val="8"/>
            <color indexed="81"/>
            <rFont val="Tahoma"/>
            <family val="2"/>
          </rPr>
          <t>Copy of emission factors used for US</t>
        </r>
      </text>
    </comment>
    <comment ref="H12" authorId="1" shapeId="0">
      <text>
        <r>
          <rPr>
            <b/>
            <sz val="8"/>
            <color indexed="81"/>
            <rFont val="Tahoma"/>
            <family val="2"/>
          </rPr>
          <t>Must match the Vehicle Type specified in the CH4/N2O emission factor table below</t>
        </r>
      </text>
    </comment>
    <comment ref="C13" authorId="1" shapeId="0">
      <text>
        <r>
          <rPr>
            <b/>
            <sz val="8"/>
            <color indexed="81"/>
            <rFont val="Tahoma"/>
            <family val="2"/>
          </rPr>
          <t>Copy of emission factors used for US</t>
        </r>
      </text>
    </comment>
    <comment ref="H13" authorId="1" shapeId="0">
      <text>
        <r>
          <rPr>
            <b/>
            <sz val="8"/>
            <color indexed="81"/>
            <rFont val="Tahoma"/>
            <family val="2"/>
          </rPr>
          <t>Must match the Vehicle Type specified in the CH4/N2O emission factor table below</t>
        </r>
      </text>
    </comment>
    <comment ref="C14" authorId="1" shapeId="0">
      <text>
        <r>
          <rPr>
            <b/>
            <sz val="8"/>
            <color indexed="81"/>
            <rFont val="Tahoma"/>
            <family val="2"/>
          </rPr>
          <t>Copy of emission factors used for US</t>
        </r>
      </text>
    </comment>
    <comment ref="H14" authorId="1" shapeId="0">
      <text>
        <r>
          <rPr>
            <b/>
            <sz val="8"/>
            <color indexed="81"/>
            <rFont val="Tahoma"/>
            <family val="2"/>
          </rPr>
          <t>Must match the Vehicle Type specified in the CH4/N2O emission factor table below</t>
        </r>
      </text>
    </comment>
    <comment ref="C15" authorId="1" shapeId="0">
      <text>
        <r>
          <rPr>
            <b/>
            <sz val="8"/>
            <color indexed="81"/>
            <rFont val="Tahoma"/>
            <family val="2"/>
          </rPr>
          <t>Copy of emission factors used for US</t>
        </r>
      </text>
    </comment>
    <comment ref="H15" authorId="1" shapeId="0">
      <text>
        <r>
          <rPr>
            <b/>
            <sz val="8"/>
            <color indexed="81"/>
            <rFont val="Tahoma"/>
            <family val="2"/>
          </rPr>
          <t>Must match the Vehicle Type specified in the CH4/N2O emission factor table below</t>
        </r>
      </text>
    </comment>
    <comment ref="C16" authorId="1" shapeId="0">
      <text>
        <r>
          <rPr>
            <b/>
            <sz val="8"/>
            <color indexed="81"/>
            <rFont val="Tahoma"/>
            <family val="2"/>
          </rPr>
          <t>Copy of emission factors used for US</t>
        </r>
      </text>
    </comment>
    <comment ref="H16" authorId="1" shapeId="0">
      <text>
        <r>
          <rPr>
            <b/>
            <sz val="8"/>
            <color indexed="81"/>
            <rFont val="Tahoma"/>
            <family val="2"/>
          </rPr>
          <t>Must match the Vehicle Type specified in the CH4/N2O emission factor table below</t>
        </r>
      </text>
    </comment>
    <comment ref="C17" authorId="1" shapeId="0">
      <text>
        <r>
          <rPr>
            <b/>
            <sz val="8"/>
            <color indexed="81"/>
            <rFont val="Tahoma"/>
            <family val="2"/>
          </rPr>
          <t>Copy of emission factors used for US</t>
        </r>
      </text>
    </comment>
    <comment ref="H17" authorId="1" shapeId="0">
      <text>
        <r>
          <rPr>
            <b/>
            <sz val="8"/>
            <color indexed="81"/>
            <rFont val="Tahoma"/>
            <family val="2"/>
          </rPr>
          <t>Must match the Vehicle Type specified in the CH4/N2O emission factor table below</t>
        </r>
      </text>
    </comment>
    <comment ref="C18" authorId="1" shapeId="0">
      <text>
        <r>
          <rPr>
            <b/>
            <sz val="8"/>
            <color indexed="81"/>
            <rFont val="Tahoma"/>
            <family val="2"/>
          </rPr>
          <t>Copy of emission factors used for US</t>
        </r>
      </text>
    </comment>
    <comment ref="H18" authorId="1" shapeId="0">
      <text>
        <r>
          <rPr>
            <b/>
            <sz val="8"/>
            <color indexed="81"/>
            <rFont val="Tahoma"/>
            <family val="2"/>
          </rPr>
          <t>Must match the Vehicle Type specified in the CH4/N2O emission factor table below</t>
        </r>
      </text>
    </comment>
    <comment ref="C19" authorId="1" shapeId="0">
      <text>
        <r>
          <rPr>
            <b/>
            <sz val="8"/>
            <color indexed="81"/>
            <rFont val="Tahoma"/>
            <family val="2"/>
          </rPr>
          <t>Copy of emission factors used for US</t>
        </r>
      </text>
    </comment>
    <comment ref="H19" authorId="1" shapeId="0">
      <text>
        <r>
          <rPr>
            <b/>
            <sz val="8"/>
            <color indexed="81"/>
            <rFont val="Tahoma"/>
            <family val="2"/>
          </rPr>
          <t>Must match the Vehicle Type specified in the CH4/N2O emission factor table below</t>
        </r>
      </text>
    </comment>
    <comment ref="C20" authorId="1" shapeId="0">
      <text>
        <r>
          <rPr>
            <b/>
            <sz val="8"/>
            <color indexed="81"/>
            <rFont val="Tahoma"/>
            <family val="2"/>
          </rPr>
          <t>Copy of emission factors used for US</t>
        </r>
      </text>
    </comment>
    <comment ref="H20" authorId="1" shapeId="0">
      <text>
        <r>
          <rPr>
            <b/>
            <sz val="8"/>
            <color indexed="81"/>
            <rFont val="Tahoma"/>
            <family val="2"/>
          </rPr>
          <t>Must match the Vehicle Type specified in the CH4/N2O emission factor table below</t>
        </r>
      </text>
    </comment>
    <comment ref="C21" authorId="1" shapeId="0">
      <text>
        <r>
          <rPr>
            <b/>
            <sz val="8"/>
            <color indexed="81"/>
            <rFont val="Tahoma"/>
            <family val="2"/>
          </rPr>
          <t>Copy of emission factors used for US</t>
        </r>
      </text>
    </comment>
    <comment ref="H21" authorId="1" shapeId="0">
      <text>
        <r>
          <rPr>
            <b/>
            <sz val="8"/>
            <color indexed="81"/>
            <rFont val="Tahoma"/>
            <family val="2"/>
          </rPr>
          <t>Must match the Vehicle Type specified in the CH4/N2O emission factor table below</t>
        </r>
      </text>
    </comment>
    <comment ref="C22" authorId="1" shapeId="0">
      <text>
        <r>
          <rPr>
            <b/>
            <sz val="8"/>
            <color indexed="81"/>
            <rFont val="Tahoma"/>
            <family val="2"/>
          </rPr>
          <t>Copy of emission factors used for US</t>
        </r>
      </text>
    </comment>
    <comment ref="H22" authorId="1" shapeId="0">
      <text>
        <r>
          <rPr>
            <b/>
            <sz val="8"/>
            <color indexed="81"/>
            <rFont val="Tahoma"/>
            <family val="2"/>
          </rPr>
          <t>Must match the Vehicle Type specified in the CH4/N2O emission factor table below</t>
        </r>
      </text>
    </comment>
    <comment ref="C23" authorId="1" shapeId="0">
      <text>
        <r>
          <rPr>
            <b/>
            <sz val="8"/>
            <color indexed="81"/>
            <rFont val="Tahoma"/>
            <family val="2"/>
          </rPr>
          <t>Copy of emission factors used for US</t>
        </r>
      </text>
    </comment>
    <comment ref="H23" authorId="1" shapeId="0">
      <text>
        <r>
          <rPr>
            <b/>
            <sz val="8"/>
            <color indexed="81"/>
            <rFont val="Tahoma"/>
            <family val="2"/>
          </rPr>
          <t>Must match the Vehicle Type specified in the CH4/N2O emission factor table below</t>
        </r>
      </text>
    </comment>
    <comment ref="C24" authorId="1" shapeId="0">
      <text>
        <r>
          <rPr>
            <b/>
            <sz val="8"/>
            <color indexed="81"/>
            <rFont val="Tahoma"/>
            <family val="2"/>
          </rPr>
          <t>Copy of emission factors used for US</t>
        </r>
      </text>
    </comment>
    <comment ref="H24" authorId="1" shapeId="0">
      <text>
        <r>
          <rPr>
            <b/>
            <sz val="8"/>
            <color indexed="81"/>
            <rFont val="Tahoma"/>
            <family val="2"/>
          </rPr>
          <t>Must match the Vehicle Type specified in the CH4/N2O emission factor table below</t>
        </r>
      </text>
    </comment>
    <comment ref="C25" authorId="1" shapeId="0">
      <text>
        <r>
          <rPr>
            <b/>
            <sz val="8"/>
            <color indexed="81"/>
            <rFont val="Tahoma"/>
            <family val="2"/>
          </rPr>
          <t>Copy of emission factors used for US</t>
        </r>
      </text>
    </comment>
    <comment ref="H25" authorId="1" shapeId="0">
      <text>
        <r>
          <rPr>
            <b/>
            <sz val="8"/>
            <color indexed="81"/>
            <rFont val="Tahoma"/>
            <family val="2"/>
          </rPr>
          <t>Must match the Vehicle Type specified in the CH4/N2O emission factor table below</t>
        </r>
      </text>
    </comment>
    <comment ref="C26" authorId="1" shapeId="0">
      <text>
        <r>
          <rPr>
            <b/>
            <sz val="8"/>
            <color indexed="81"/>
            <rFont val="Tahoma"/>
            <family val="2"/>
          </rPr>
          <t>Copy of emission factors used for US</t>
        </r>
      </text>
    </comment>
    <comment ref="H26" authorId="1" shapeId="0">
      <text>
        <r>
          <rPr>
            <b/>
            <sz val="8"/>
            <color indexed="81"/>
            <rFont val="Tahoma"/>
            <family val="2"/>
          </rPr>
          <t>Must match the Vehicle Type specified in the CH4/N2O emission factor table below</t>
        </r>
      </text>
    </comment>
    <comment ref="C27" authorId="1" shapeId="0">
      <text>
        <r>
          <rPr>
            <b/>
            <sz val="8"/>
            <color indexed="81"/>
            <rFont val="Tahoma"/>
            <family val="2"/>
          </rPr>
          <t>Copy of emission factors used for US</t>
        </r>
      </text>
    </comment>
    <comment ref="H27" authorId="1" shapeId="0">
      <text>
        <r>
          <rPr>
            <b/>
            <sz val="8"/>
            <color indexed="81"/>
            <rFont val="Tahoma"/>
            <family val="2"/>
          </rPr>
          <t>Must match the Vehicle Type specified in the CH4/N2O emission factor table below</t>
        </r>
      </text>
    </comment>
    <comment ref="C28" authorId="1" shapeId="0">
      <text>
        <r>
          <rPr>
            <b/>
            <sz val="8"/>
            <color indexed="81"/>
            <rFont val="Tahoma"/>
            <family val="2"/>
          </rPr>
          <t>Copy of emission factors used for US</t>
        </r>
      </text>
    </comment>
    <comment ref="H28" authorId="1" shapeId="0">
      <text>
        <r>
          <rPr>
            <b/>
            <sz val="8"/>
            <color indexed="81"/>
            <rFont val="Tahoma"/>
            <family val="2"/>
          </rPr>
          <t>Must match the Vehicle Type specified in the CH4/N2O emission factor table below</t>
        </r>
      </text>
    </comment>
    <comment ref="C29" authorId="0" shapeId="0">
      <text>
        <r>
          <rPr>
            <b/>
            <sz val="8"/>
            <color indexed="81"/>
            <rFont val="Tahoma"/>
            <family val="2"/>
          </rPr>
          <t>bulldog:</t>
        </r>
        <r>
          <rPr>
            <sz val="8"/>
            <color indexed="81"/>
            <rFont val="Tahoma"/>
            <family val="2"/>
          </rPr>
          <t xml:space="preserve">
UK DEFRA October 2010 guidance, Table 7f</t>
        </r>
      </text>
    </comment>
    <comment ref="H29" authorId="1" shapeId="0">
      <text>
        <r>
          <rPr>
            <b/>
            <sz val="8"/>
            <color indexed="81"/>
            <rFont val="Tahoma"/>
            <family val="2"/>
          </rPr>
          <t>Must match the Vehicle Type specified in the CH4/N2O emission factor table below</t>
        </r>
      </text>
    </comment>
    <comment ref="C30" authorId="0" shapeId="0">
      <text>
        <r>
          <rPr>
            <b/>
            <sz val="8"/>
            <color indexed="81"/>
            <rFont val="Tahoma"/>
            <family val="2"/>
          </rPr>
          <t>bulldog:</t>
        </r>
        <r>
          <rPr>
            <sz val="8"/>
            <color indexed="81"/>
            <rFont val="Tahoma"/>
            <family val="2"/>
          </rPr>
          <t xml:space="preserve">
UK DEFRA October 2010 guidance, Table 7f</t>
        </r>
      </text>
    </comment>
    <comment ref="H30" authorId="1" shapeId="0">
      <text>
        <r>
          <rPr>
            <b/>
            <sz val="8"/>
            <color indexed="81"/>
            <rFont val="Tahoma"/>
            <family val="2"/>
          </rPr>
          <t>Must match the Vehicle Type specified in the CH4/N2O emission factor table below</t>
        </r>
      </text>
    </comment>
    <comment ref="C31" authorId="0" shapeId="0">
      <text>
        <r>
          <rPr>
            <b/>
            <sz val="8"/>
            <color indexed="81"/>
            <rFont val="Tahoma"/>
            <family val="2"/>
          </rPr>
          <t>bulldog:</t>
        </r>
        <r>
          <rPr>
            <sz val="8"/>
            <color indexed="81"/>
            <rFont val="Tahoma"/>
            <family val="2"/>
          </rPr>
          <t xml:space="preserve">
UK DEFRA October 2010 guidance, Table 7f</t>
        </r>
      </text>
    </comment>
    <comment ref="H31" authorId="1" shapeId="0">
      <text>
        <r>
          <rPr>
            <b/>
            <sz val="8"/>
            <color indexed="81"/>
            <rFont val="Tahoma"/>
            <family val="2"/>
          </rPr>
          <t>Must match the Vehicle Type specified in the CH4/N2O emission factor table below</t>
        </r>
      </text>
    </comment>
    <comment ref="C32" authorId="0" shapeId="0">
      <text>
        <r>
          <rPr>
            <b/>
            <sz val="8"/>
            <color indexed="81"/>
            <rFont val="Tahoma"/>
            <family val="2"/>
          </rPr>
          <t>bulldog:</t>
        </r>
        <r>
          <rPr>
            <sz val="8"/>
            <color indexed="81"/>
            <rFont val="Tahoma"/>
            <family val="2"/>
          </rPr>
          <t xml:space="preserve">
UK DEFRA October 2010 guidance, Table 7f</t>
        </r>
      </text>
    </comment>
    <comment ref="H32" authorId="1" shapeId="0">
      <text>
        <r>
          <rPr>
            <b/>
            <sz val="8"/>
            <color indexed="81"/>
            <rFont val="Tahoma"/>
            <family val="2"/>
          </rPr>
          <t>Must match the Vehicle Type specified in the CH4/N2O emission factor table below</t>
        </r>
      </text>
    </comment>
    <comment ref="C33" authorId="0" shapeId="0">
      <text>
        <r>
          <rPr>
            <b/>
            <sz val="8"/>
            <color indexed="81"/>
            <rFont val="Tahoma"/>
            <family val="2"/>
          </rPr>
          <t>bulldog:</t>
        </r>
        <r>
          <rPr>
            <sz val="8"/>
            <color indexed="81"/>
            <rFont val="Tahoma"/>
            <family val="2"/>
          </rPr>
          <t xml:space="preserve">
UK DEFRA October 2010 guidance, Table 7e</t>
        </r>
      </text>
    </comment>
    <comment ref="H33" authorId="1" shapeId="0">
      <text>
        <r>
          <rPr>
            <b/>
            <sz val="8"/>
            <color indexed="81"/>
            <rFont val="Tahoma"/>
            <family val="2"/>
          </rPr>
          <t>Must match the Vehicle Type specified in the CH4/N2O emission factor table below</t>
        </r>
      </text>
    </comment>
    <comment ref="C34" authorId="0" shapeId="0">
      <text>
        <r>
          <rPr>
            <b/>
            <sz val="8"/>
            <color indexed="81"/>
            <rFont val="Tahoma"/>
            <family val="2"/>
          </rPr>
          <t>bulldog:</t>
        </r>
        <r>
          <rPr>
            <sz val="8"/>
            <color indexed="81"/>
            <rFont val="Tahoma"/>
            <family val="2"/>
          </rPr>
          <t xml:space="preserve">
UK DEFRA October 2010 guidance, Table 7e</t>
        </r>
      </text>
    </comment>
    <comment ref="H34" authorId="1" shapeId="0">
      <text>
        <r>
          <rPr>
            <b/>
            <sz val="8"/>
            <color indexed="81"/>
            <rFont val="Tahoma"/>
            <family val="2"/>
          </rPr>
          <t>Must match the Vehicle Type specified in the CH4/N2O emission factor table below</t>
        </r>
      </text>
    </comment>
    <comment ref="C35" authorId="0" shapeId="0">
      <text>
        <r>
          <rPr>
            <b/>
            <sz val="8"/>
            <color indexed="81"/>
            <rFont val="Tahoma"/>
            <family val="2"/>
          </rPr>
          <t>bulldog:</t>
        </r>
        <r>
          <rPr>
            <sz val="8"/>
            <color indexed="81"/>
            <rFont val="Tahoma"/>
            <family val="2"/>
          </rPr>
          <t xml:space="preserve">
UK DEFRA October 2010 guidance, Table 7e</t>
        </r>
      </text>
    </comment>
    <comment ref="H35" authorId="1" shapeId="0">
      <text>
        <r>
          <rPr>
            <b/>
            <sz val="8"/>
            <color indexed="81"/>
            <rFont val="Tahoma"/>
            <family val="2"/>
          </rPr>
          <t>Must match the Vehicle Type specified in the CH4/N2O emission factor table below</t>
        </r>
      </text>
    </comment>
    <comment ref="C36" authorId="0" shapeId="0">
      <text>
        <r>
          <rPr>
            <b/>
            <sz val="8"/>
            <color indexed="81"/>
            <rFont val="Tahoma"/>
            <family val="2"/>
          </rPr>
          <t>bulldog:</t>
        </r>
        <r>
          <rPr>
            <sz val="8"/>
            <color indexed="81"/>
            <rFont val="Tahoma"/>
            <family val="2"/>
          </rPr>
          <t xml:space="preserve">
UK DEFRA October 2010 guidance, Table 7e</t>
        </r>
      </text>
    </comment>
    <comment ref="H36" authorId="1" shapeId="0">
      <text>
        <r>
          <rPr>
            <b/>
            <sz val="8"/>
            <color indexed="81"/>
            <rFont val="Tahoma"/>
            <family val="2"/>
          </rPr>
          <t>Must match the Vehicle Type specified in the CH4/N2O emission factor table below</t>
        </r>
      </text>
    </comment>
    <comment ref="C37" authorId="0" shapeId="0">
      <text>
        <r>
          <rPr>
            <b/>
            <sz val="8"/>
            <color indexed="81"/>
            <rFont val="Tahoma"/>
            <family val="2"/>
          </rPr>
          <t>bulldog:</t>
        </r>
        <r>
          <rPr>
            <sz val="8"/>
            <color indexed="81"/>
            <rFont val="Tahoma"/>
            <family val="2"/>
          </rPr>
          <t xml:space="preserve">
UK DEFRA October 2010 guidance, Table 7e</t>
        </r>
      </text>
    </comment>
    <comment ref="H37" authorId="1" shapeId="0">
      <text>
        <r>
          <rPr>
            <b/>
            <sz val="8"/>
            <color indexed="81"/>
            <rFont val="Tahoma"/>
            <family val="2"/>
          </rPr>
          <t>Must match the Vehicle Type specified in the CH4/N2O emission factor table below</t>
        </r>
      </text>
    </comment>
    <comment ref="C38" authorId="0" shapeId="0">
      <text>
        <r>
          <rPr>
            <b/>
            <sz val="8"/>
            <color indexed="81"/>
            <rFont val="Tahoma"/>
            <family val="2"/>
          </rPr>
          <t>bulldog:</t>
        </r>
        <r>
          <rPr>
            <sz val="8"/>
            <color indexed="81"/>
            <rFont val="Tahoma"/>
            <family val="2"/>
          </rPr>
          <t xml:space="preserve">
UK DEFRA October 2010 guidance, Table 7e</t>
        </r>
      </text>
    </comment>
    <comment ref="H38" authorId="1" shapeId="0">
      <text>
        <r>
          <rPr>
            <b/>
            <sz val="8"/>
            <color indexed="81"/>
            <rFont val="Tahoma"/>
            <family val="2"/>
          </rPr>
          <t>Must match the Vehicle Type specified in the CH4/N2O emission factor table below</t>
        </r>
      </text>
    </comment>
    <comment ref="C39" authorId="0" shapeId="0">
      <text>
        <r>
          <rPr>
            <b/>
            <sz val="8"/>
            <color indexed="81"/>
            <rFont val="Tahoma"/>
            <family val="2"/>
          </rPr>
          <t>bulldog:</t>
        </r>
        <r>
          <rPr>
            <sz val="8"/>
            <color indexed="81"/>
            <rFont val="Tahoma"/>
            <family val="2"/>
          </rPr>
          <t xml:space="preserve">
UK DEFRA October 2010 guidance, Table 7e</t>
        </r>
      </text>
    </comment>
    <comment ref="H39" authorId="1" shapeId="0">
      <text>
        <r>
          <rPr>
            <b/>
            <sz val="8"/>
            <color indexed="81"/>
            <rFont val="Tahoma"/>
            <family val="2"/>
          </rPr>
          <t>Must match the Vehicle Type specified in the CH4/N2O emission factor table below</t>
        </r>
      </text>
    </comment>
    <comment ref="C40" authorId="0" shapeId="0">
      <text>
        <r>
          <rPr>
            <b/>
            <sz val="8"/>
            <color indexed="81"/>
            <rFont val="Tahoma"/>
            <family val="2"/>
          </rPr>
          <t>bulldog:</t>
        </r>
        <r>
          <rPr>
            <sz val="8"/>
            <color indexed="81"/>
            <rFont val="Tahoma"/>
            <family val="2"/>
          </rPr>
          <t xml:space="preserve">
UK DEFRA October 2010 guidance, Table 7e</t>
        </r>
      </text>
    </comment>
    <comment ref="H40" authorId="1" shapeId="0">
      <text>
        <r>
          <rPr>
            <b/>
            <sz val="8"/>
            <color indexed="81"/>
            <rFont val="Tahoma"/>
            <family val="2"/>
          </rPr>
          <t>Must match the Vehicle Type specified in the CH4/N2O emission factor table below</t>
        </r>
      </text>
    </comment>
    <comment ref="C41" authorId="0" shapeId="0">
      <text>
        <r>
          <rPr>
            <b/>
            <sz val="8"/>
            <color indexed="81"/>
            <rFont val="Tahoma"/>
            <family val="2"/>
          </rPr>
          <t>bulldog:</t>
        </r>
        <r>
          <rPr>
            <sz val="8"/>
            <color indexed="81"/>
            <rFont val="Tahoma"/>
            <family val="2"/>
          </rPr>
          <t xml:space="preserve">
UK DEFRA October 2010 guidance, Table 7c</t>
        </r>
      </text>
    </comment>
    <comment ref="H41" authorId="1" shapeId="0">
      <text>
        <r>
          <rPr>
            <b/>
            <sz val="8"/>
            <color indexed="81"/>
            <rFont val="Tahoma"/>
            <family val="2"/>
          </rPr>
          <t>Must match the Vehicle Type specified in the CH4/N2O emission factor table below</t>
        </r>
      </text>
    </comment>
    <comment ref="H44" authorId="1" shapeId="0">
      <text>
        <r>
          <rPr>
            <b/>
            <sz val="8"/>
            <color indexed="81"/>
            <rFont val="Tahoma"/>
            <family val="2"/>
          </rPr>
          <t>Must match the Vehicle Type specified in the CH4/N2O emission factor table below</t>
        </r>
      </text>
    </comment>
    <comment ref="C46" authorId="0" shapeId="0">
      <text>
        <r>
          <rPr>
            <b/>
            <sz val="8"/>
            <color indexed="81"/>
            <rFont val="Tahoma"/>
            <family val="2"/>
          </rPr>
          <t>bulldog:</t>
        </r>
        <r>
          <rPr>
            <sz val="8"/>
            <color indexed="81"/>
            <rFont val="Tahoma"/>
            <family val="2"/>
          </rPr>
          <t xml:space="preserve">
UK DEFRA October 2010 guidance, Table 7c</t>
        </r>
      </text>
    </comment>
    <comment ref="C47" authorId="0" shapeId="0">
      <text>
        <r>
          <rPr>
            <b/>
            <sz val="8"/>
            <color indexed="81"/>
            <rFont val="Tahoma"/>
            <family val="2"/>
          </rPr>
          <t>bulldog:</t>
        </r>
        <r>
          <rPr>
            <sz val="8"/>
            <color indexed="81"/>
            <rFont val="Tahoma"/>
            <family val="2"/>
          </rPr>
          <t xml:space="preserve">
UK DEFRA October 2010 guidance, Table 7c</t>
        </r>
      </text>
    </comment>
    <comment ref="H47" authorId="1" shapeId="0">
      <text>
        <r>
          <rPr>
            <b/>
            <sz val="8"/>
            <color indexed="81"/>
            <rFont val="Tahoma"/>
            <family val="2"/>
          </rPr>
          <t>Must match the Vehicle Type specified in the CH4/N2O emission factor table below</t>
        </r>
      </text>
    </comment>
    <comment ref="C48" authorId="0" shapeId="0">
      <text>
        <r>
          <rPr>
            <b/>
            <sz val="8"/>
            <color indexed="81"/>
            <rFont val="Tahoma"/>
            <family val="2"/>
          </rPr>
          <t>bulldog:</t>
        </r>
        <r>
          <rPr>
            <sz val="8"/>
            <color indexed="81"/>
            <rFont val="Tahoma"/>
            <family val="2"/>
          </rPr>
          <t xml:space="preserve">
UK DEFRA October 2010 guidance, Table 7c</t>
        </r>
      </text>
    </comment>
    <comment ref="H48" authorId="1" shapeId="0">
      <text>
        <r>
          <rPr>
            <b/>
            <sz val="8"/>
            <color indexed="81"/>
            <rFont val="Tahoma"/>
            <family val="2"/>
          </rPr>
          <t>Must match the Vehicle Type specified in the CH4/N2O emission factor table below</t>
        </r>
      </text>
    </comment>
    <comment ref="C49" authorId="0" shapeId="0">
      <text>
        <r>
          <rPr>
            <b/>
            <sz val="8"/>
            <color indexed="81"/>
            <rFont val="Tahoma"/>
            <family val="2"/>
          </rPr>
          <t>bulldog:</t>
        </r>
        <r>
          <rPr>
            <sz val="8"/>
            <color indexed="81"/>
            <rFont val="Tahoma"/>
            <family val="2"/>
          </rPr>
          <t xml:space="preserve">
UK DEFRA October 2010 guidance, Table 7g</t>
        </r>
      </text>
    </comment>
    <comment ref="H49" authorId="1" shapeId="0">
      <text>
        <r>
          <rPr>
            <b/>
            <sz val="8"/>
            <color indexed="81"/>
            <rFont val="Tahoma"/>
            <family val="2"/>
          </rPr>
          <t>Must match the Vehicle Type specified in the CH4/N2O emission factor table below</t>
        </r>
      </text>
    </comment>
    <comment ref="C50" authorId="0" shapeId="0">
      <text>
        <r>
          <rPr>
            <b/>
            <sz val="8"/>
            <color indexed="81"/>
            <rFont val="Tahoma"/>
            <family val="2"/>
          </rPr>
          <t>bulldog:</t>
        </r>
        <r>
          <rPr>
            <sz val="8"/>
            <color indexed="81"/>
            <rFont val="Tahoma"/>
            <family val="2"/>
          </rPr>
          <t xml:space="preserve">
UK DEFRA October 2010 guidance, Table 7g</t>
        </r>
      </text>
    </comment>
    <comment ref="H50" authorId="1" shapeId="0">
      <text>
        <r>
          <rPr>
            <b/>
            <sz val="8"/>
            <color indexed="81"/>
            <rFont val="Tahoma"/>
            <family val="2"/>
          </rPr>
          <t>Must match the Vehicle Type specified in the CH4/N2O emission factor table below</t>
        </r>
      </text>
    </comment>
    <comment ref="C51" authorId="0" shapeId="0">
      <text>
        <r>
          <rPr>
            <b/>
            <sz val="8"/>
            <color indexed="81"/>
            <rFont val="Tahoma"/>
            <family val="2"/>
          </rPr>
          <t>bulldog:</t>
        </r>
        <r>
          <rPr>
            <sz val="8"/>
            <color indexed="81"/>
            <rFont val="Tahoma"/>
            <family val="2"/>
          </rPr>
          <t xml:space="preserve">
UK DEFRA October 2010 guidance, Table 7g</t>
        </r>
      </text>
    </comment>
    <comment ref="H51" authorId="1" shapeId="0">
      <text>
        <r>
          <rPr>
            <b/>
            <sz val="8"/>
            <color indexed="81"/>
            <rFont val="Tahoma"/>
            <family val="2"/>
          </rPr>
          <t>Must match the Vehicle Type specified in the CH4/N2O emission factor table below</t>
        </r>
      </text>
    </comment>
    <comment ref="C52" authorId="0" shapeId="0">
      <text>
        <r>
          <rPr>
            <b/>
            <sz val="8"/>
            <color indexed="81"/>
            <rFont val="Tahoma"/>
            <family val="2"/>
          </rPr>
          <t>bulldog:</t>
        </r>
        <r>
          <rPr>
            <sz val="8"/>
            <color indexed="81"/>
            <rFont val="Tahoma"/>
            <family val="2"/>
          </rPr>
          <t xml:space="preserve">
UK DEFRA October 2010 guidance, Table 7g</t>
        </r>
      </text>
    </comment>
    <comment ref="H52" authorId="1" shapeId="0">
      <text>
        <r>
          <rPr>
            <b/>
            <sz val="8"/>
            <color indexed="81"/>
            <rFont val="Tahoma"/>
            <family val="2"/>
          </rPr>
          <t>Must match the Vehicle Type specified in the CH4/N2O emission factor table below</t>
        </r>
      </text>
    </comment>
    <comment ref="C53" authorId="0" shapeId="0">
      <text>
        <r>
          <rPr>
            <b/>
            <sz val="8"/>
            <color indexed="81"/>
            <rFont val="Tahoma"/>
            <family val="2"/>
          </rPr>
          <t>bulldog:</t>
        </r>
        <r>
          <rPr>
            <sz val="8"/>
            <color indexed="81"/>
            <rFont val="Tahoma"/>
            <family val="2"/>
          </rPr>
          <t xml:space="preserve">
UK DEFRA October 2010 guidance, Table 7g</t>
        </r>
      </text>
    </comment>
    <comment ref="H53" authorId="1" shapeId="0">
      <text>
        <r>
          <rPr>
            <b/>
            <sz val="8"/>
            <color indexed="81"/>
            <rFont val="Tahoma"/>
            <family val="2"/>
          </rPr>
          <t>Must match the Vehicle Type specified in the CH4/N2O emission factor table below</t>
        </r>
      </text>
    </comment>
    <comment ref="C54" authorId="0" shapeId="0">
      <text>
        <r>
          <rPr>
            <b/>
            <sz val="8"/>
            <color indexed="81"/>
            <rFont val="Tahoma"/>
            <family val="2"/>
          </rPr>
          <t>bulldog:</t>
        </r>
        <r>
          <rPr>
            <sz val="8"/>
            <color indexed="81"/>
            <rFont val="Tahoma"/>
            <family val="2"/>
          </rPr>
          <t xml:space="preserve">
UK DEFRA October 2010 guidance, Table 7g</t>
        </r>
      </text>
    </comment>
    <comment ref="H54" authorId="1" shapeId="0">
      <text>
        <r>
          <rPr>
            <b/>
            <sz val="8"/>
            <color indexed="81"/>
            <rFont val="Tahoma"/>
            <family val="2"/>
          </rPr>
          <t>Must match the Vehicle Type specified in the CH4/N2O emission factor table below</t>
        </r>
      </text>
    </comment>
    <comment ref="C55" authorId="0" shapeId="0">
      <text>
        <r>
          <rPr>
            <b/>
            <sz val="8"/>
            <color indexed="81"/>
            <rFont val="Tahoma"/>
            <family val="2"/>
          </rPr>
          <t>bulldog:</t>
        </r>
        <r>
          <rPr>
            <sz val="8"/>
            <color indexed="81"/>
            <rFont val="Tahoma"/>
            <family val="2"/>
          </rPr>
          <t xml:space="preserve">
UK DEFRA October 2010 guidance, Table 7g</t>
        </r>
      </text>
    </comment>
    <comment ref="H55" authorId="1" shapeId="0">
      <text>
        <r>
          <rPr>
            <b/>
            <sz val="8"/>
            <color indexed="81"/>
            <rFont val="Tahoma"/>
            <family val="2"/>
          </rPr>
          <t>Must match the Vehicle Type specified in the CH4/N2O emission factor table below</t>
        </r>
      </text>
    </comment>
    <comment ref="C56" authorId="0" shapeId="0">
      <text>
        <r>
          <rPr>
            <b/>
            <sz val="8"/>
            <color indexed="81"/>
            <rFont val="Tahoma"/>
            <family val="2"/>
          </rPr>
          <t>bulldog:</t>
        </r>
        <r>
          <rPr>
            <sz val="8"/>
            <color indexed="81"/>
            <rFont val="Tahoma"/>
            <family val="2"/>
          </rPr>
          <t xml:space="preserve">
UK DEFRA October 2010 guidance, Table 7g</t>
        </r>
      </text>
    </comment>
    <comment ref="H56" authorId="1" shapeId="0">
      <text>
        <r>
          <rPr>
            <b/>
            <sz val="8"/>
            <color indexed="81"/>
            <rFont val="Tahoma"/>
            <family val="2"/>
          </rPr>
          <t>Must match the Vehicle Type specified in the CH4/N2O emission factor table below</t>
        </r>
      </text>
    </comment>
    <comment ref="C57" authorId="0" shapeId="0">
      <text>
        <r>
          <rPr>
            <b/>
            <sz val="8"/>
            <color indexed="81"/>
            <rFont val="Tahoma"/>
            <family val="2"/>
          </rPr>
          <t>bulldog:</t>
        </r>
        <r>
          <rPr>
            <sz val="8"/>
            <color indexed="81"/>
            <rFont val="Tahoma"/>
            <family val="2"/>
          </rPr>
          <t xml:space="preserve">
UK DEFRA October 2010 guidance, Table 7g</t>
        </r>
      </text>
    </comment>
    <comment ref="H57" authorId="1" shapeId="0">
      <text>
        <r>
          <rPr>
            <b/>
            <sz val="8"/>
            <color indexed="81"/>
            <rFont val="Tahoma"/>
            <family val="2"/>
          </rPr>
          <t>Must match the Vehicle Type specified in the CH4/N2O emission factor table below</t>
        </r>
      </text>
    </comment>
    <comment ref="C58" authorId="0" shapeId="0">
      <text>
        <r>
          <rPr>
            <b/>
            <sz val="8"/>
            <color indexed="81"/>
            <rFont val="Tahoma"/>
            <family val="2"/>
          </rPr>
          <t>bulldog:</t>
        </r>
        <r>
          <rPr>
            <sz val="8"/>
            <color indexed="81"/>
            <rFont val="Tahoma"/>
            <family val="2"/>
          </rPr>
          <t xml:space="preserve">
US EPA guidance on "Optional emisisons from …", Table 8</t>
        </r>
      </text>
    </comment>
    <comment ref="H58" authorId="1" shapeId="0">
      <text>
        <r>
          <rPr>
            <b/>
            <sz val="8"/>
            <color indexed="81"/>
            <rFont val="Tahoma"/>
            <family val="2"/>
          </rPr>
          <t>Must match the Vehicle Type specified in the CH4/N2O emission factor table below</t>
        </r>
      </text>
    </comment>
    <comment ref="C59" authorId="0" shapeId="0">
      <text>
        <r>
          <rPr>
            <b/>
            <sz val="8"/>
            <color indexed="81"/>
            <rFont val="Tahoma"/>
            <family val="2"/>
          </rPr>
          <t>bulldog:</t>
        </r>
        <r>
          <rPr>
            <sz val="8"/>
            <color indexed="81"/>
            <rFont val="Tahoma"/>
            <family val="2"/>
          </rPr>
          <t xml:space="preserve">
US EPA guidance on "Optional emisisons from …", Table 8</t>
        </r>
      </text>
    </comment>
    <comment ref="H59" authorId="1" shapeId="0">
      <text>
        <r>
          <rPr>
            <b/>
            <sz val="8"/>
            <color indexed="81"/>
            <rFont val="Tahoma"/>
            <family val="2"/>
          </rPr>
          <t>Must match the Vehicle Type specified in the CH4/N2O emission factor table below</t>
        </r>
      </text>
    </comment>
    <comment ref="C60" authorId="0" shapeId="0">
      <text>
        <r>
          <rPr>
            <b/>
            <sz val="8"/>
            <color indexed="81"/>
            <rFont val="Tahoma"/>
            <family val="2"/>
          </rPr>
          <t>bulldog:</t>
        </r>
        <r>
          <rPr>
            <sz val="8"/>
            <color indexed="81"/>
            <rFont val="Tahoma"/>
            <family val="2"/>
          </rPr>
          <t xml:space="preserve">
US EPA guidance on "Optional emisisons from …", Table 8</t>
        </r>
      </text>
    </comment>
    <comment ref="H60" authorId="1" shapeId="0">
      <text>
        <r>
          <rPr>
            <b/>
            <sz val="8"/>
            <color indexed="81"/>
            <rFont val="Tahoma"/>
            <family val="2"/>
          </rPr>
          <t>Must match the Vehicle Type specified in the CH4/N2O emission factor table below</t>
        </r>
      </text>
    </comment>
    <comment ref="C61" authorId="0" shapeId="0">
      <text>
        <r>
          <rPr>
            <b/>
            <sz val="8"/>
            <color indexed="81"/>
            <rFont val="Tahoma"/>
            <family val="2"/>
          </rPr>
          <t>bulldog:</t>
        </r>
        <r>
          <rPr>
            <sz val="8"/>
            <color indexed="81"/>
            <rFont val="Tahoma"/>
            <family val="2"/>
          </rPr>
          <t xml:space="preserve">
US EPA guidance on "Optional emisisons from …", Table 7</t>
        </r>
      </text>
    </comment>
    <comment ref="H61" authorId="1" shapeId="0">
      <text>
        <r>
          <rPr>
            <b/>
            <sz val="8"/>
            <color indexed="81"/>
            <rFont val="Tahoma"/>
            <family val="2"/>
          </rPr>
          <t>Must match the Vehicle Type specified in the CH4/N2O emission factor table below</t>
        </r>
      </text>
    </comment>
    <comment ref="C62" authorId="0" shapeId="0">
      <text>
        <r>
          <rPr>
            <b/>
            <sz val="8"/>
            <color indexed="81"/>
            <rFont val="Tahoma"/>
            <family val="2"/>
          </rPr>
          <t xml:space="preserve">US EPA guidance on "Optional emisisons from …", Table 6
</t>
        </r>
      </text>
    </comment>
    <comment ref="H62" authorId="1" shapeId="0">
      <text>
        <r>
          <rPr>
            <b/>
            <sz val="8"/>
            <color indexed="81"/>
            <rFont val="Tahoma"/>
            <family val="2"/>
          </rPr>
          <t>Must match the Vehicle Type specified in the CH4/N2O emission factor table below</t>
        </r>
      </text>
    </comment>
    <comment ref="C63" authorId="0" shapeId="0">
      <text>
        <r>
          <rPr>
            <b/>
            <sz val="8"/>
            <color indexed="81"/>
            <rFont val="Tahoma"/>
            <family val="2"/>
          </rPr>
          <t xml:space="preserve">US EPA guidance on "Optional emisisons from …", Table 6
</t>
        </r>
      </text>
    </comment>
    <comment ref="H63" authorId="1" shapeId="0">
      <text>
        <r>
          <rPr>
            <b/>
            <sz val="8"/>
            <color indexed="81"/>
            <rFont val="Tahoma"/>
            <family val="2"/>
          </rPr>
          <t>Must match the Vehicle Type specified in the CH4/N2O emission factor table below</t>
        </r>
      </text>
    </comment>
    <comment ref="C64" authorId="0" shapeId="0">
      <text>
        <r>
          <rPr>
            <b/>
            <sz val="8"/>
            <color indexed="81"/>
            <rFont val="Tahoma"/>
            <family val="2"/>
          </rPr>
          <t xml:space="preserve">US EPA guidance on "Optional emisisons from …", Table 6
</t>
        </r>
      </text>
    </comment>
    <comment ref="H64" authorId="1" shapeId="0">
      <text>
        <r>
          <rPr>
            <b/>
            <sz val="8"/>
            <color indexed="81"/>
            <rFont val="Tahoma"/>
            <family val="2"/>
          </rPr>
          <t>Must match the Vehicle Type specified in the CH4/N2O emission factor table below</t>
        </r>
      </text>
    </comment>
    <comment ref="C65" authorId="0" shapeId="0">
      <text>
        <r>
          <rPr>
            <b/>
            <sz val="8"/>
            <color indexed="81"/>
            <rFont val="Tahoma"/>
            <family val="2"/>
          </rPr>
          <t xml:space="preserve">US EPA guidance on "Optional emisisons from …", Table 6
</t>
        </r>
      </text>
    </comment>
    <comment ref="H65" authorId="1" shapeId="0">
      <text>
        <r>
          <rPr>
            <b/>
            <sz val="8"/>
            <color indexed="81"/>
            <rFont val="Tahoma"/>
            <family val="2"/>
          </rPr>
          <t>Must match the Vehicle Type specified in the CH4/N2O emission factor table below</t>
        </r>
      </text>
    </comment>
    <comment ref="C66" authorId="0" shapeId="0">
      <text>
        <r>
          <rPr>
            <b/>
            <sz val="8"/>
            <color indexed="81"/>
            <rFont val="Tahoma"/>
            <family val="2"/>
          </rPr>
          <t xml:space="preserve">US EPA guidance on "Optional emisisons from …", Table 6
</t>
        </r>
      </text>
    </comment>
    <comment ref="H66" authorId="1" shapeId="0">
      <text>
        <r>
          <rPr>
            <b/>
            <sz val="8"/>
            <color indexed="81"/>
            <rFont val="Tahoma"/>
            <family val="2"/>
          </rPr>
          <t>Must match the Vehicle Type specified in the CH4/N2O emission factor table below</t>
        </r>
      </text>
    </comment>
    <comment ref="C67" authorId="0" shapeId="0">
      <text>
        <r>
          <rPr>
            <b/>
            <sz val="8"/>
            <color indexed="81"/>
            <rFont val="Tahoma"/>
            <family val="2"/>
          </rPr>
          <t xml:space="preserve">US EPA guidance on "Optional emisisons from …", Table 6
</t>
        </r>
      </text>
    </comment>
    <comment ref="H67" authorId="1" shapeId="0">
      <text>
        <r>
          <rPr>
            <b/>
            <sz val="8"/>
            <color indexed="81"/>
            <rFont val="Tahoma"/>
            <family val="2"/>
          </rPr>
          <t>Must match the Vehicle Type specified in the CH4/N2O emission factor table below</t>
        </r>
      </text>
    </comment>
    <comment ref="C68" authorId="0" shapeId="0">
      <text>
        <r>
          <rPr>
            <b/>
            <sz val="8"/>
            <color indexed="81"/>
            <rFont val="Tahoma"/>
            <family val="2"/>
          </rPr>
          <t xml:space="preserve">US EPA guidance on "Optional emisisons from …", Table 6
</t>
        </r>
      </text>
    </comment>
    <comment ref="H68" authorId="1" shapeId="0">
      <text>
        <r>
          <rPr>
            <b/>
            <sz val="8"/>
            <color indexed="81"/>
            <rFont val="Tahoma"/>
            <family val="2"/>
          </rPr>
          <t>Must match the Vehicle Type specified in the CH4/N2O emission factor table below</t>
        </r>
      </text>
    </comment>
    <comment ref="C69" authorId="0" shapeId="0">
      <text>
        <r>
          <rPr>
            <b/>
            <sz val="8"/>
            <color indexed="81"/>
            <rFont val="Tahoma"/>
            <family val="2"/>
          </rPr>
          <t xml:space="preserve">US EPA guidance on "Optional emisisons from …", Table 6
</t>
        </r>
      </text>
    </comment>
    <comment ref="H69" authorId="1" shapeId="0">
      <text>
        <r>
          <rPr>
            <b/>
            <sz val="8"/>
            <color indexed="81"/>
            <rFont val="Tahoma"/>
            <family val="2"/>
          </rPr>
          <t>Must match the Vehicle Type specified in the CH4/N2O emission factor table below</t>
        </r>
      </text>
    </comment>
    <comment ref="C70" authorId="0" shapeId="0">
      <text>
        <r>
          <rPr>
            <b/>
            <sz val="8"/>
            <color indexed="81"/>
            <rFont val="Tahoma"/>
            <family val="2"/>
          </rPr>
          <t xml:space="preserve">US EPA guidance on "Optional emisisons from …", Table 6
</t>
        </r>
      </text>
    </comment>
    <comment ref="H70" authorId="1" shapeId="0">
      <text>
        <r>
          <rPr>
            <b/>
            <sz val="8"/>
            <color indexed="81"/>
            <rFont val="Tahoma"/>
            <family val="2"/>
          </rPr>
          <t>Must match the Vehicle Type specified in the CH4/N2O emission factor table below</t>
        </r>
      </text>
    </comment>
    <comment ref="C71" authorId="0" shapeId="0">
      <text>
        <r>
          <rPr>
            <b/>
            <sz val="8"/>
            <color indexed="81"/>
            <rFont val="Tahoma"/>
            <family val="2"/>
          </rPr>
          <t xml:space="preserve">US EPA guidance on "Optional emisisons from …", Table 6
</t>
        </r>
      </text>
    </comment>
    <comment ref="H71" authorId="1" shapeId="0">
      <text>
        <r>
          <rPr>
            <b/>
            <sz val="8"/>
            <color indexed="81"/>
            <rFont val="Tahoma"/>
            <family val="2"/>
          </rPr>
          <t>Must match the Vehicle Type specified in the CH4/N2O emission factor table below</t>
        </r>
      </text>
    </comment>
    <comment ref="C72" authorId="0" shapeId="0">
      <text>
        <r>
          <rPr>
            <b/>
            <sz val="8"/>
            <color indexed="81"/>
            <rFont val="Tahoma"/>
            <family val="2"/>
          </rPr>
          <t xml:space="preserve">US EPA guidance on "Optional emisisons from …", Table 6
</t>
        </r>
      </text>
    </comment>
    <comment ref="H72" authorId="1" shapeId="0">
      <text>
        <r>
          <rPr>
            <b/>
            <sz val="8"/>
            <color indexed="81"/>
            <rFont val="Tahoma"/>
            <family val="2"/>
          </rPr>
          <t>Must match the Vehicle Type specified in the CH4/N2O emission factor table below</t>
        </r>
      </text>
    </comment>
    <comment ref="C73" authorId="0" shapeId="0">
      <text>
        <r>
          <rPr>
            <b/>
            <sz val="8"/>
            <color indexed="81"/>
            <rFont val="Tahoma"/>
            <family val="2"/>
          </rPr>
          <t xml:space="preserve">US EPA guidance on "Optional emisisons from …", Table 6
</t>
        </r>
      </text>
    </comment>
    <comment ref="H73" authorId="1" shapeId="0">
      <text>
        <r>
          <rPr>
            <b/>
            <sz val="8"/>
            <color indexed="81"/>
            <rFont val="Tahoma"/>
            <family val="2"/>
          </rPr>
          <t>Must match the Vehicle Type specified in the CH4/N2O emission factor table below</t>
        </r>
      </text>
    </comment>
    <comment ref="C74" authorId="0" shapeId="0">
      <text>
        <r>
          <rPr>
            <b/>
            <sz val="8"/>
            <color indexed="81"/>
            <rFont val="Tahoma"/>
            <family val="2"/>
          </rPr>
          <t>bulldog:</t>
        </r>
        <r>
          <rPr>
            <sz val="8"/>
            <color indexed="81"/>
            <rFont val="Tahoma"/>
            <family val="2"/>
          </rPr>
          <t xml:space="preserve">
:
US EPA guidance on "Optional emisisons from …", Table 8</t>
        </r>
      </text>
    </comment>
    <comment ref="H74" authorId="1" shapeId="0">
      <text>
        <r>
          <rPr>
            <b/>
            <sz val="8"/>
            <color indexed="81"/>
            <rFont val="Tahoma"/>
            <family val="2"/>
          </rPr>
          <t>Must match the Vehicle Type specified in the CH4/N2O emission factor table below</t>
        </r>
      </text>
    </comment>
    <comment ref="C75" authorId="0" shapeId="0">
      <text>
        <r>
          <rPr>
            <b/>
            <sz val="8"/>
            <color indexed="81"/>
            <rFont val="Tahoma"/>
            <family val="2"/>
          </rPr>
          <t>bulldog:</t>
        </r>
        <r>
          <rPr>
            <sz val="8"/>
            <color indexed="81"/>
            <rFont val="Tahoma"/>
            <family val="2"/>
          </rPr>
          <t xml:space="preserve">
:
US EPA guidance on "Optional emisisons from …", Table 8</t>
        </r>
      </text>
    </comment>
    <comment ref="H75" authorId="1" shapeId="0">
      <text>
        <r>
          <rPr>
            <b/>
            <sz val="8"/>
            <color indexed="81"/>
            <rFont val="Tahoma"/>
            <family val="2"/>
          </rPr>
          <t>Must match the Vehicle Type specified in the CH4/N2O emission factor table below</t>
        </r>
      </text>
    </comment>
    <comment ref="C76" authorId="0" shapeId="0">
      <text>
        <r>
          <rPr>
            <b/>
            <sz val="8"/>
            <color indexed="81"/>
            <rFont val="Tahoma"/>
            <family val="2"/>
          </rPr>
          <t>bulldog:</t>
        </r>
        <r>
          <rPr>
            <sz val="8"/>
            <color indexed="81"/>
            <rFont val="Tahoma"/>
            <family val="2"/>
          </rPr>
          <t xml:space="preserve">
:
US EPA guidance on "Optional emisisons from …", Table 8</t>
        </r>
      </text>
    </comment>
    <comment ref="H76" authorId="1" shapeId="0">
      <text>
        <r>
          <rPr>
            <b/>
            <sz val="8"/>
            <color indexed="81"/>
            <rFont val="Tahoma"/>
            <family val="2"/>
          </rPr>
          <t>Must match the Vehicle Type specified in the CH4/N2O emission factor table below</t>
        </r>
      </text>
    </comment>
    <comment ref="C77" authorId="0" shapeId="0">
      <text>
        <r>
          <rPr>
            <b/>
            <sz val="8"/>
            <color indexed="81"/>
            <rFont val="Tahoma"/>
            <family val="2"/>
          </rPr>
          <t>bulldog:</t>
        </r>
        <r>
          <rPr>
            <sz val="8"/>
            <color indexed="81"/>
            <rFont val="Tahoma"/>
            <family val="2"/>
          </rPr>
          <t xml:space="preserve">
:
US EPA guidance on "Optional emisisons from …", Table 8</t>
        </r>
      </text>
    </comment>
    <comment ref="H77" authorId="1" shapeId="0">
      <text>
        <r>
          <rPr>
            <b/>
            <sz val="8"/>
            <color indexed="81"/>
            <rFont val="Tahoma"/>
            <family val="2"/>
          </rPr>
          <t>Must match the Vehicle Type specified in the CH4/N2O emission factor table below</t>
        </r>
      </text>
    </comment>
    <comment ref="C78" authorId="0" shapeId="0">
      <text>
        <r>
          <rPr>
            <b/>
            <sz val="8"/>
            <color indexed="81"/>
            <rFont val="Tahoma"/>
            <family val="2"/>
          </rPr>
          <t>bulldog:</t>
        </r>
        <r>
          <rPr>
            <sz val="8"/>
            <color indexed="81"/>
            <rFont val="Tahoma"/>
            <family val="2"/>
          </rPr>
          <t xml:space="preserve">
:
US EPA guidance on "Optional emisisons from …", Table 8</t>
        </r>
      </text>
    </comment>
    <comment ref="H78" authorId="1" shapeId="0">
      <text>
        <r>
          <rPr>
            <b/>
            <sz val="8"/>
            <color indexed="81"/>
            <rFont val="Tahoma"/>
            <family val="2"/>
          </rPr>
          <t>Must match the Vehicle Type specified in the CH4/N2O emission factor table below</t>
        </r>
      </text>
    </comment>
    <comment ref="C79" authorId="0" shapeId="0">
      <text>
        <r>
          <rPr>
            <b/>
            <sz val="8"/>
            <color indexed="81"/>
            <rFont val="Tahoma"/>
            <family val="2"/>
          </rPr>
          <t>bulldog:</t>
        </r>
        <r>
          <rPr>
            <sz val="8"/>
            <color indexed="81"/>
            <rFont val="Tahoma"/>
            <family val="2"/>
          </rPr>
          <t xml:space="preserve">
:
US EPA guidance on "Optional emisisons from …", Table 8</t>
        </r>
      </text>
    </comment>
    <comment ref="H79" authorId="1" shapeId="0">
      <text>
        <r>
          <rPr>
            <b/>
            <sz val="8"/>
            <color indexed="81"/>
            <rFont val="Tahoma"/>
            <family val="2"/>
          </rPr>
          <t>Must match the Vehicle Type specified in the CH4/N2O emission factor table below</t>
        </r>
      </text>
    </comment>
    <comment ref="C80" authorId="0" shapeId="0">
      <text>
        <r>
          <rPr>
            <b/>
            <sz val="8"/>
            <color indexed="81"/>
            <rFont val="Tahoma"/>
            <family val="2"/>
          </rPr>
          <t>bulldog:</t>
        </r>
        <r>
          <rPr>
            <sz val="8"/>
            <color indexed="81"/>
            <rFont val="Tahoma"/>
            <family val="2"/>
          </rPr>
          <t xml:space="preserve">
:
US EPA guidance on "Optional emisisons from …", Table 8</t>
        </r>
      </text>
    </comment>
    <comment ref="H80" authorId="1" shapeId="0">
      <text>
        <r>
          <rPr>
            <b/>
            <sz val="8"/>
            <color indexed="81"/>
            <rFont val="Tahoma"/>
            <family val="2"/>
          </rPr>
          <t>Must match the Vehicle Type specified in the CH4/N2O emission factor table below</t>
        </r>
      </text>
    </comment>
    <comment ref="C81" authorId="0" shapeId="0">
      <text>
        <r>
          <rPr>
            <b/>
            <sz val="8"/>
            <color indexed="81"/>
            <rFont val="Tahoma"/>
            <family val="2"/>
          </rPr>
          <t>bulldog:</t>
        </r>
        <r>
          <rPr>
            <sz val="8"/>
            <color indexed="81"/>
            <rFont val="Tahoma"/>
            <family val="2"/>
          </rPr>
          <t xml:space="preserve">
:
US EPA guidance on "Optional emisisons from …", Table 8</t>
        </r>
      </text>
    </comment>
    <comment ref="H81" authorId="1" shapeId="0">
      <text>
        <r>
          <rPr>
            <b/>
            <sz val="8"/>
            <color indexed="81"/>
            <rFont val="Tahoma"/>
            <family val="2"/>
          </rPr>
          <t>Must match the Vehicle Type specified in the CH4/N2O emission factor table below</t>
        </r>
      </text>
    </comment>
    <comment ref="C82" authorId="0" shapeId="0">
      <text>
        <r>
          <rPr>
            <b/>
            <sz val="8"/>
            <color indexed="81"/>
            <rFont val="Tahoma"/>
            <family val="2"/>
          </rPr>
          <t>bulldog:</t>
        </r>
        <r>
          <rPr>
            <sz val="8"/>
            <color indexed="81"/>
            <rFont val="Tahoma"/>
            <family val="2"/>
          </rPr>
          <t xml:space="preserve">
:
US EPA guidance on "Optional emisisons from …", Table 8</t>
        </r>
      </text>
    </comment>
    <comment ref="H82" authorId="1" shapeId="0">
      <text>
        <r>
          <rPr>
            <b/>
            <sz val="8"/>
            <color indexed="81"/>
            <rFont val="Tahoma"/>
            <family val="2"/>
          </rPr>
          <t>Must match the Vehicle Type specified in the CH4/N2O emission factor table below</t>
        </r>
      </text>
    </comment>
    <comment ref="C87" authorId="0" shapeId="0">
      <text>
        <r>
          <rPr>
            <b/>
            <sz val="8"/>
            <color indexed="81"/>
            <rFont val="Tahoma"/>
            <family val="2"/>
          </rPr>
          <t>bulldog:</t>
        </r>
        <r>
          <rPr>
            <sz val="8"/>
            <color indexed="81"/>
            <rFont val="Tahoma"/>
            <family val="2"/>
          </rPr>
          <t xml:space="preserve">
US EPA guidance on "Optional emisisons from …", Table 8</t>
        </r>
      </text>
    </comment>
    <comment ref="F87" authorId="0" shapeId="0">
      <text>
        <r>
          <rPr>
            <b/>
            <sz val="8"/>
            <color indexed="81"/>
            <rFont val="Tahoma"/>
            <family val="2"/>
          </rPr>
          <t>bulldog:</t>
        </r>
        <r>
          <rPr>
            <sz val="8"/>
            <color indexed="81"/>
            <rFont val="Tahoma"/>
            <family val="2"/>
          </rPr>
          <t xml:space="preserve">
US EPA guidance on "Optional emisisons from …", Table 8</t>
        </r>
      </text>
    </comment>
    <comment ref="C90" authorId="0" shapeId="0">
      <text>
        <r>
          <rPr>
            <b/>
            <sz val="8"/>
            <color indexed="81"/>
            <rFont val="Tahoma"/>
            <family val="2"/>
          </rPr>
          <t>bulldog:</t>
        </r>
        <r>
          <rPr>
            <sz val="8"/>
            <color indexed="81"/>
            <rFont val="Tahoma"/>
            <family val="2"/>
          </rPr>
          <t xml:space="preserve">
US EPA guidance on "Optional emisisons from …", Table 8</t>
        </r>
      </text>
    </comment>
    <comment ref="F90" authorId="0" shapeId="0">
      <text>
        <r>
          <rPr>
            <b/>
            <sz val="8"/>
            <color indexed="81"/>
            <rFont val="Tahoma"/>
            <family val="2"/>
          </rPr>
          <t>bulldog:</t>
        </r>
        <r>
          <rPr>
            <sz val="8"/>
            <color indexed="81"/>
            <rFont val="Tahoma"/>
            <family val="2"/>
          </rPr>
          <t xml:space="preserve">
US EPA guidance on "Optional emisisons from …", Table 8</t>
        </r>
      </text>
    </comment>
    <comment ref="C91" authorId="0" shapeId="0">
      <text>
        <r>
          <rPr>
            <b/>
            <sz val="8"/>
            <color indexed="81"/>
            <rFont val="Tahoma"/>
            <family val="2"/>
          </rPr>
          <t>bulldog:</t>
        </r>
        <r>
          <rPr>
            <sz val="8"/>
            <color indexed="81"/>
            <rFont val="Tahoma"/>
            <family val="2"/>
          </rPr>
          <t xml:space="preserve">
US EPA guidance on "Optional emisisons from …", Table 8</t>
        </r>
      </text>
    </comment>
    <comment ref="F91" authorId="0" shapeId="0">
      <text>
        <r>
          <rPr>
            <b/>
            <sz val="8"/>
            <color indexed="81"/>
            <rFont val="Tahoma"/>
            <family val="2"/>
          </rPr>
          <t>bulldog:</t>
        </r>
        <r>
          <rPr>
            <sz val="8"/>
            <color indexed="81"/>
            <rFont val="Tahoma"/>
            <family val="2"/>
          </rPr>
          <t xml:space="preserve">
US EPA guidance on "Optional emisisons from …", Table 8</t>
        </r>
      </text>
    </comment>
    <comment ref="C94" authorId="0" shapeId="0">
      <text>
        <r>
          <rPr>
            <b/>
            <sz val="8"/>
            <color indexed="81"/>
            <rFont val="Tahoma"/>
            <family val="2"/>
          </rPr>
          <t>bulldog:</t>
        </r>
        <r>
          <rPr>
            <sz val="8"/>
            <color indexed="81"/>
            <rFont val="Tahoma"/>
            <family val="2"/>
          </rPr>
          <t xml:space="preserve">
US EPA guidance on "Optional emisisons from …", Table 8</t>
        </r>
      </text>
    </comment>
    <comment ref="F94" authorId="0" shapeId="0">
      <text>
        <r>
          <rPr>
            <b/>
            <sz val="8"/>
            <color indexed="81"/>
            <rFont val="Tahoma"/>
            <family val="2"/>
          </rPr>
          <t>bulldog:</t>
        </r>
        <r>
          <rPr>
            <sz val="8"/>
            <color indexed="81"/>
            <rFont val="Tahoma"/>
            <family val="2"/>
          </rPr>
          <t xml:space="preserve">
US EPA guidance on "Optional emisisons from …", Table 8</t>
        </r>
      </text>
    </comment>
    <comment ref="C95" authorId="0" shapeId="0">
      <text>
        <r>
          <rPr>
            <b/>
            <sz val="8"/>
            <color indexed="81"/>
            <rFont val="Tahoma"/>
            <family val="2"/>
          </rPr>
          <t>bulldog:</t>
        </r>
        <r>
          <rPr>
            <sz val="8"/>
            <color indexed="81"/>
            <rFont val="Tahoma"/>
            <family val="2"/>
          </rPr>
          <t xml:space="preserve">
US EPA guidance on "Optional emisisons from …", Table 8</t>
        </r>
      </text>
    </comment>
    <comment ref="F95" authorId="0" shapeId="0">
      <text>
        <r>
          <rPr>
            <b/>
            <sz val="8"/>
            <color indexed="81"/>
            <rFont val="Tahoma"/>
            <family val="2"/>
          </rPr>
          <t>bulldog:</t>
        </r>
        <r>
          <rPr>
            <sz val="8"/>
            <color indexed="81"/>
            <rFont val="Tahoma"/>
            <family val="2"/>
          </rPr>
          <t xml:space="preserve">
US EPA guidance on "Optional emisisons from …", Table 8</t>
        </r>
      </text>
    </comment>
    <comment ref="C98" authorId="0" shapeId="0">
      <text>
        <r>
          <rPr>
            <b/>
            <sz val="8"/>
            <color indexed="81"/>
            <rFont val="Tahoma"/>
            <family val="2"/>
          </rPr>
          <t>bulldog:</t>
        </r>
        <r>
          <rPr>
            <sz val="8"/>
            <color indexed="81"/>
            <rFont val="Tahoma"/>
            <family val="2"/>
          </rPr>
          <t xml:space="preserve">
US EPA guidance on "Optional emisisons from …", Table 8</t>
        </r>
      </text>
    </comment>
    <comment ref="F98" authorId="0" shapeId="0">
      <text>
        <r>
          <rPr>
            <b/>
            <sz val="8"/>
            <color indexed="81"/>
            <rFont val="Tahoma"/>
            <family val="2"/>
          </rPr>
          <t>bulldog:</t>
        </r>
        <r>
          <rPr>
            <sz val="8"/>
            <color indexed="81"/>
            <rFont val="Tahoma"/>
            <family val="2"/>
          </rPr>
          <t xml:space="preserve">
US EPA guidance on "Optional emisisons from …", Table 8</t>
        </r>
      </text>
    </comment>
  </commentList>
</comments>
</file>

<file path=xl/comments7.xml><?xml version="1.0" encoding="utf-8"?>
<comments xmlns="http://schemas.openxmlformats.org/spreadsheetml/2006/main">
  <authors>
    <author>bulldog</author>
    <author xml:space="preserve"> </author>
  </authors>
  <commentList>
    <comment ref="C4" authorId="0" shapeId="0">
      <text>
        <r>
          <rPr>
            <b/>
            <sz val="8"/>
            <color indexed="81"/>
            <rFont val="Tahoma"/>
            <family val="2"/>
          </rPr>
          <t>bulldog:</t>
        </r>
        <r>
          <rPr>
            <sz val="8"/>
            <color indexed="81"/>
            <rFont val="Tahoma"/>
            <family val="2"/>
          </rPr>
          <t xml:space="preserve">
Defra EFs, updated Oct 2010. Table 6l.</t>
        </r>
      </text>
    </comment>
    <comment ref="C5" authorId="0" shapeId="0">
      <text>
        <r>
          <rPr>
            <b/>
            <sz val="8"/>
            <color indexed="81"/>
            <rFont val="Tahoma"/>
            <family val="2"/>
          </rPr>
          <t>bulldog:</t>
        </r>
        <r>
          <rPr>
            <sz val="8"/>
            <color indexed="81"/>
            <rFont val="Tahoma"/>
            <family val="2"/>
          </rPr>
          <t xml:space="preserve">
Defra EFs, updated Oct 2010. Table 6l.</t>
        </r>
      </text>
    </comment>
    <comment ref="C6" authorId="0" shapeId="0">
      <text>
        <r>
          <rPr>
            <b/>
            <sz val="8"/>
            <color indexed="81"/>
            <rFont val="Tahoma"/>
            <family val="2"/>
          </rPr>
          <t>bulldog:</t>
        </r>
        <r>
          <rPr>
            <sz val="8"/>
            <color indexed="81"/>
            <rFont val="Tahoma"/>
            <family val="2"/>
          </rPr>
          <t xml:space="preserve">
Defra EFs, updated Oct 2010. Table 6l.</t>
        </r>
      </text>
    </comment>
    <comment ref="C7" authorId="0" shapeId="0">
      <text>
        <r>
          <rPr>
            <b/>
            <sz val="8"/>
            <color indexed="81"/>
            <rFont val="Tahoma"/>
            <family val="2"/>
          </rPr>
          <t>bulldog:</t>
        </r>
        <r>
          <rPr>
            <sz val="8"/>
            <color indexed="81"/>
            <rFont val="Tahoma"/>
            <family val="2"/>
          </rPr>
          <t xml:space="preserve">
Defra EFs, updated Oct 2010. Table 6l.</t>
        </r>
      </text>
    </comment>
    <comment ref="C8" authorId="0" shapeId="0">
      <text>
        <r>
          <rPr>
            <b/>
            <sz val="8"/>
            <color indexed="81"/>
            <rFont val="Tahoma"/>
            <family val="2"/>
          </rPr>
          <t>bulldog:</t>
        </r>
        <r>
          <rPr>
            <sz val="8"/>
            <color indexed="81"/>
            <rFont val="Tahoma"/>
            <family val="2"/>
          </rPr>
          <t xml:space="preserve">
Defra EFs, updated Oct 2010. Table 6l.</t>
        </r>
      </text>
    </comment>
    <comment ref="C9" authorId="0" shapeId="0">
      <text>
        <r>
          <rPr>
            <b/>
            <sz val="8"/>
            <color indexed="81"/>
            <rFont val="Tahoma"/>
            <family val="2"/>
          </rPr>
          <t>bulldog:</t>
        </r>
        <r>
          <rPr>
            <sz val="8"/>
            <color indexed="81"/>
            <rFont val="Tahoma"/>
            <family val="2"/>
          </rPr>
          <t xml:space="preserve">
Defra EFs, updated Oct 2010. Table 6l.</t>
        </r>
      </text>
    </comment>
    <comment ref="C10" authorId="0" shapeId="0">
      <text>
        <r>
          <rPr>
            <b/>
            <sz val="8"/>
            <color indexed="81"/>
            <rFont val="Tahoma"/>
            <family val="2"/>
          </rPr>
          <t>bulldog:</t>
        </r>
        <r>
          <rPr>
            <sz val="8"/>
            <color indexed="81"/>
            <rFont val="Tahoma"/>
            <family val="2"/>
          </rPr>
          <t xml:space="preserve">
Defra EFs, updated Oct 2010. Table 6l.</t>
        </r>
      </text>
    </comment>
    <comment ref="C11" authorId="0" shapeId="0">
      <text>
        <r>
          <rPr>
            <b/>
            <sz val="8"/>
            <color indexed="81"/>
            <rFont val="Tahoma"/>
            <family val="2"/>
          </rPr>
          <t>bulldog:</t>
        </r>
        <r>
          <rPr>
            <sz val="8"/>
            <color indexed="81"/>
            <rFont val="Tahoma"/>
            <family val="2"/>
          </rPr>
          <t xml:space="preserve">
Defra EFs, updated Oct 2010. Table 6l.</t>
        </r>
      </text>
    </comment>
    <comment ref="C12" authorId="0" shapeId="0">
      <text>
        <r>
          <rPr>
            <b/>
            <sz val="8"/>
            <color indexed="81"/>
            <rFont val="Tahoma"/>
            <family val="2"/>
          </rPr>
          <t>bulldog:</t>
        </r>
        <r>
          <rPr>
            <sz val="8"/>
            <color indexed="81"/>
            <rFont val="Tahoma"/>
            <family val="2"/>
          </rPr>
          <t xml:space="preserve">
Defra EFs, updated Oct 2010. Table 6l.</t>
        </r>
      </text>
    </comment>
    <comment ref="C13" authorId="1" shapeId="0">
      <text>
        <r>
          <rPr>
            <b/>
            <sz val="8"/>
            <color indexed="81"/>
            <rFont val="Tahoma"/>
            <family val="2"/>
          </rPr>
          <t>Copy of emission factors used for US</t>
        </r>
      </text>
    </comment>
    <comment ref="G13" authorId="1" shapeId="0">
      <text>
        <r>
          <rPr>
            <b/>
            <sz val="8"/>
            <color indexed="81"/>
            <rFont val="Tahoma"/>
            <family val="2"/>
          </rPr>
          <t>Copy of emission factors used for US</t>
        </r>
      </text>
    </comment>
    <comment ref="J13" authorId="1" shapeId="0">
      <text>
        <r>
          <rPr>
            <b/>
            <sz val="8"/>
            <color indexed="81"/>
            <rFont val="Tahoma"/>
            <family val="2"/>
          </rPr>
          <t>Copy of emission factors used for US</t>
        </r>
      </text>
    </comment>
    <comment ref="C14" authorId="1" shapeId="0">
      <text>
        <r>
          <rPr>
            <b/>
            <sz val="8"/>
            <color indexed="81"/>
            <rFont val="Tahoma"/>
            <family val="2"/>
          </rPr>
          <t>Copy of emission factors used for US</t>
        </r>
      </text>
    </comment>
    <comment ref="G14" authorId="1" shapeId="0">
      <text>
        <r>
          <rPr>
            <b/>
            <sz val="8"/>
            <color indexed="81"/>
            <rFont val="Tahoma"/>
            <family val="2"/>
          </rPr>
          <t>Copy of emission factors used for US</t>
        </r>
      </text>
    </comment>
    <comment ref="J14" authorId="1" shapeId="0">
      <text>
        <r>
          <rPr>
            <b/>
            <sz val="8"/>
            <color indexed="81"/>
            <rFont val="Tahoma"/>
            <family val="2"/>
          </rPr>
          <t>Copy of emission factors used for US</t>
        </r>
      </text>
    </comment>
    <comment ref="C15" authorId="1" shapeId="0">
      <text>
        <r>
          <rPr>
            <b/>
            <sz val="8"/>
            <color indexed="81"/>
            <rFont val="Tahoma"/>
            <family val="2"/>
          </rPr>
          <t>Copy of emission factors used for US</t>
        </r>
      </text>
    </comment>
    <comment ref="G15" authorId="1" shapeId="0">
      <text>
        <r>
          <rPr>
            <b/>
            <sz val="8"/>
            <color indexed="81"/>
            <rFont val="Tahoma"/>
            <family val="2"/>
          </rPr>
          <t>Copy of emission factors used for US</t>
        </r>
      </text>
    </comment>
    <comment ref="J15" authorId="1" shapeId="0">
      <text>
        <r>
          <rPr>
            <b/>
            <sz val="8"/>
            <color indexed="81"/>
            <rFont val="Tahoma"/>
            <family val="2"/>
          </rPr>
          <t>Copy of emission factors used for US</t>
        </r>
      </text>
    </comment>
    <comment ref="C16" authorId="1" shapeId="0">
      <text>
        <r>
          <rPr>
            <b/>
            <sz val="8"/>
            <color indexed="81"/>
            <rFont val="Tahoma"/>
            <family val="2"/>
          </rPr>
          <t>Copy of emission factors used for US</t>
        </r>
      </text>
    </comment>
    <comment ref="G16" authorId="1" shapeId="0">
      <text>
        <r>
          <rPr>
            <b/>
            <sz val="8"/>
            <color indexed="81"/>
            <rFont val="Tahoma"/>
            <family val="2"/>
          </rPr>
          <t>Copy of emission factors used for US</t>
        </r>
      </text>
    </comment>
    <comment ref="J16" authorId="1" shapeId="0">
      <text>
        <r>
          <rPr>
            <b/>
            <sz val="8"/>
            <color indexed="81"/>
            <rFont val="Tahoma"/>
            <family val="2"/>
          </rPr>
          <t>Copy of emission factors used for US</t>
        </r>
      </text>
    </comment>
    <comment ref="C17" authorId="1" shapeId="0">
      <text>
        <r>
          <rPr>
            <b/>
            <sz val="8"/>
            <color indexed="81"/>
            <rFont val="Tahoma"/>
            <family val="2"/>
          </rPr>
          <t>Copy of emission factors used for US</t>
        </r>
      </text>
    </comment>
    <comment ref="G17" authorId="1" shapeId="0">
      <text>
        <r>
          <rPr>
            <b/>
            <sz val="8"/>
            <color indexed="81"/>
            <rFont val="Tahoma"/>
            <family val="2"/>
          </rPr>
          <t>Copy of emission factors used for US</t>
        </r>
      </text>
    </comment>
    <comment ref="J17" authorId="1" shapeId="0">
      <text>
        <r>
          <rPr>
            <b/>
            <sz val="8"/>
            <color indexed="81"/>
            <rFont val="Tahoma"/>
            <family val="2"/>
          </rPr>
          <t>Copy of emission factors used for US</t>
        </r>
      </text>
    </comment>
    <comment ref="C18" authorId="1" shapeId="0">
      <text>
        <r>
          <rPr>
            <b/>
            <sz val="8"/>
            <color indexed="81"/>
            <rFont val="Tahoma"/>
            <family val="2"/>
          </rPr>
          <t>Copy of emission factors used for US</t>
        </r>
      </text>
    </comment>
    <comment ref="G18" authorId="1" shapeId="0">
      <text>
        <r>
          <rPr>
            <b/>
            <sz val="8"/>
            <color indexed="81"/>
            <rFont val="Tahoma"/>
            <family val="2"/>
          </rPr>
          <t>Copy of emission factors used for US</t>
        </r>
      </text>
    </comment>
    <comment ref="J18" authorId="1" shapeId="0">
      <text>
        <r>
          <rPr>
            <b/>
            <sz val="8"/>
            <color indexed="81"/>
            <rFont val="Tahoma"/>
            <family val="2"/>
          </rPr>
          <t>Copy of emission factors used for US</t>
        </r>
      </text>
    </comment>
    <comment ref="C19" authorId="1" shapeId="0">
      <text>
        <r>
          <rPr>
            <b/>
            <sz val="8"/>
            <color indexed="81"/>
            <rFont val="Tahoma"/>
            <family val="2"/>
          </rPr>
          <t>Copy of emission factors used for US</t>
        </r>
      </text>
    </comment>
    <comment ref="G19" authorId="1" shapeId="0">
      <text>
        <r>
          <rPr>
            <b/>
            <sz val="8"/>
            <color indexed="81"/>
            <rFont val="Tahoma"/>
            <family val="2"/>
          </rPr>
          <t>Copy of emission factors used for US</t>
        </r>
      </text>
    </comment>
    <comment ref="J19" authorId="1" shapeId="0">
      <text>
        <r>
          <rPr>
            <b/>
            <sz val="8"/>
            <color indexed="81"/>
            <rFont val="Tahoma"/>
            <family val="2"/>
          </rPr>
          <t>Copy of emission factors used for US</t>
        </r>
      </text>
    </comment>
    <comment ref="C20" authorId="1" shapeId="0">
      <text>
        <r>
          <rPr>
            <b/>
            <sz val="8"/>
            <color indexed="81"/>
            <rFont val="Tahoma"/>
            <family val="2"/>
          </rPr>
          <t>Copy of emission factors used for US</t>
        </r>
      </text>
    </comment>
    <comment ref="G20" authorId="1" shapeId="0">
      <text>
        <r>
          <rPr>
            <b/>
            <sz val="8"/>
            <color indexed="81"/>
            <rFont val="Tahoma"/>
            <family val="2"/>
          </rPr>
          <t>Copy of emission factors used for US</t>
        </r>
      </text>
    </comment>
    <comment ref="J20" authorId="1" shapeId="0">
      <text>
        <r>
          <rPr>
            <b/>
            <sz val="8"/>
            <color indexed="81"/>
            <rFont val="Tahoma"/>
            <family val="2"/>
          </rPr>
          <t>Copy of emission factors used for US</t>
        </r>
      </text>
    </comment>
    <comment ref="C21" authorId="1" shapeId="0">
      <text>
        <r>
          <rPr>
            <b/>
            <sz val="8"/>
            <color indexed="81"/>
            <rFont val="Tahoma"/>
            <family val="2"/>
          </rPr>
          <t>Copy of emission factors used for US</t>
        </r>
      </text>
    </comment>
    <comment ref="G21" authorId="1" shapeId="0">
      <text>
        <r>
          <rPr>
            <b/>
            <sz val="8"/>
            <color indexed="81"/>
            <rFont val="Tahoma"/>
            <family val="2"/>
          </rPr>
          <t>Copy of emission factors used for US</t>
        </r>
      </text>
    </comment>
    <comment ref="J21" authorId="1" shapeId="0">
      <text>
        <r>
          <rPr>
            <b/>
            <sz val="8"/>
            <color indexed="81"/>
            <rFont val="Tahoma"/>
            <family val="2"/>
          </rPr>
          <t>Copy of emission factors used for US</t>
        </r>
      </text>
    </comment>
    <comment ref="C22" authorId="1" shapeId="0">
      <text>
        <r>
          <rPr>
            <b/>
            <sz val="8"/>
            <color indexed="81"/>
            <rFont val="Tahoma"/>
            <family val="2"/>
          </rPr>
          <t>Copy of emission factors used for US</t>
        </r>
      </text>
    </comment>
    <comment ref="C23" authorId="0" shapeId="0">
      <text>
        <r>
          <rPr>
            <b/>
            <sz val="8"/>
            <color indexed="81"/>
            <rFont val="Tahoma"/>
            <family val="2"/>
          </rPr>
          <t>bulldog:</t>
        </r>
        <r>
          <rPr>
            <sz val="8"/>
            <color indexed="81"/>
            <rFont val="Tahoma"/>
            <family val="2"/>
          </rPr>
          <t xml:space="preserve">
Defra EFs, updated Oct 2010. Table 6l. </t>
        </r>
      </text>
    </comment>
    <comment ref="C24" authorId="0" shapeId="0">
      <text>
        <r>
          <rPr>
            <b/>
            <sz val="8"/>
            <color indexed="81"/>
            <rFont val="Tahoma"/>
            <family val="2"/>
          </rPr>
          <t>bulldog:</t>
        </r>
        <r>
          <rPr>
            <sz val="8"/>
            <color indexed="81"/>
            <rFont val="Tahoma"/>
            <family val="2"/>
          </rPr>
          <t xml:space="preserve">
Defra EFs, updated Oct 2010. Table 6l. </t>
        </r>
      </text>
    </comment>
    <comment ref="C25" authorId="0" shapeId="0">
      <text>
        <r>
          <rPr>
            <b/>
            <sz val="8"/>
            <color indexed="81"/>
            <rFont val="Tahoma"/>
            <family val="2"/>
          </rPr>
          <t>bulldog:</t>
        </r>
        <r>
          <rPr>
            <sz val="8"/>
            <color indexed="81"/>
            <rFont val="Tahoma"/>
            <family val="2"/>
          </rPr>
          <t xml:space="preserve">
Defra EFs, updated Oct 2010. Table 6l. </t>
        </r>
      </text>
    </comment>
    <comment ref="C26" authorId="0" shapeId="0">
      <text>
        <r>
          <rPr>
            <b/>
            <sz val="8"/>
            <color indexed="81"/>
            <rFont val="Tahoma"/>
            <family val="2"/>
          </rPr>
          <t>bulldog:</t>
        </r>
        <r>
          <rPr>
            <sz val="8"/>
            <color indexed="81"/>
            <rFont val="Tahoma"/>
            <family val="2"/>
          </rPr>
          <t xml:space="preserve">
Defra EFs, updated Oct 2010. Table 6l. </t>
        </r>
      </text>
    </comment>
    <comment ref="C27" authorId="0" shapeId="0">
      <text>
        <r>
          <rPr>
            <b/>
            <sz val="8"/>
            <color indexed="81"/>
            <rFont val="Tahoma"/>
            <family val="2"/>
          </rPr>
          <t>bulldog:</t>
        </r>
        <r>
          <rPr>
            <sz val="8"/>
            <color indexed="81"/>
            <rFont val="Tahoma"/>
            <family val="2"/>
          </rPr>
          <t xml:space="preserve">
Defra EFs, updated Oct 2010. Table 6l. </t>
        </r>
      </text>
    </comment>
    <comment ref="C28" authorId="0" shapeId="0">
      <text>
        <r>
          <rPr>
            <b/>
            <sz val="8"/>
            <color indexed="81"/>
            <rFont val="Tahoma"/>
            <family val="2"/>
          </rPr>
          <t>bulldog:</t>
        </r>
        <r>
          <rPr>
            <sz val="8"/>
            <color indexed="81"/>
            <rFont val="Tahoma"/>
            <family val="2"/>
          </rPr>
          <t xml:space="preserve">
Defra EFs, updated Oct 2010. Table 6l. </t>
        </r>
      </text>
    </comment>
    <comment ref="C29" authorId="0" shapeId="0">
      <text>
        <r>
          <rPr>
            <b/>
            <sz val="8"/>
            <color indexed="81"/>
            <rFont val="Tahoma"/>
            <family val="2"/>
          </rPr>
          <t>bulldog:</t>
        </r>
        <r>
          <rPr>
            <sz val="8"/>
            <color indexed="81"/>
            <rFont val="Tahoma"/>
            <family val="2"/>
          </rPr>
          <t xml:space="preserve">
Defra EFs, updated Oct 2010. Table 6l. </t>
        </r>
      </text>
    </comment>
    <comment ref="C30" authorId="0" shapeId="0">
      <text>
        <r>
          <rPr>
            <b/>
            <sz val="8"/>
            <color indexed="81"/>
            <rFont val="Tahoma"/>
            <family val="2"/>
          </rPr>
          <t>bulldog:</t>
        </r>
        <r>
          <rPr>
            <sz val="8"/>
            <color indexed="81"/>
            <rFont val="Tahoma"/>
            <family val="2"/>
          </rPr>
          <t xml:space="preserve">
Defra EFs, updated Oct 2010. Table 6l. </t>
        </r>
      </text>
    </comment>
    <comment ref="C31" authorId="0" shapeId="0">
      <text>
        <r>
          <rPr>
            <b/>
            <sz val="8"/>
            <color indexed="81"/>
            <rFont val="Tahoma"/>
            <family val="2"/>
          </rPr>
          <t>bulldog:</t>
        </r>
        <r>
          <rPr>
            <sz val="8"/>
            <color indexed="81"/>
            <rFont val="Tahoma"/>
            <family val="2"/>
          </rPr>
          <t xml:space="preserve">
Defra EFs, updated Oct 2010. Table 6l. </t>
        </r>
      </text>
    </comment>
    <comment ref="C32" authorId="0" shapeId="0">
      <text>
        <r>
          <rPr>
            <b/>
            <sz val="8"/>
            <color indexed="81"/>
            <rFont val="Tahoma"/>
            <family val="2"/>
          </rPr>
          <t>bulldog:</t>
        </r>
        <r>
          <rPr>
            <sz val="8"/>
            <color indexed="81"/>
            <rFont val="Tahoma"/>
            <family val="2"/>
          </rPr>
          <t xml:space="preserve">
Defra EFs, updated Oct 2010. Table 6k</t>
        </r>
      </text>
    </comment>
    <comment ref="G32" authorId="0" shapeId="0">
      <text>
        <r>
          <rPr>
            <b/>
            <sz val="8"/>
            <color indexed="81"/>
            <rFont val="Tahoma"/>
            <family val="2"/>
          </rPr>
          <t>bulldog:</t>
        </r>
        <r>
          <rPr>
            <sz val="8"/>
            <color indexed="81"/>
            <rFont val="Tahoma"/>
            <family val="2"/>
          </rPr>
          <t xml:space="preserve">
Defra EFs, updated Oct 2010. Derived from Table 6k</t>
        </r>
      </text>
    </comment>
    <comment ref="J32" authorId="0" shapeId="0">
      <text>
        <r>
          <rPr>
            <b/>
            <sz val="8"/>
            <color indexed="81"/>
            <rFont val="Tahoma"/>
            <family val="2"/>
          </rPr>
          <t>bulldog:</t>
        </r>
        <r>
          <rPr>
            <sz val="8"/>
            <color indexed="81"/>
            <rFont val="Tahoma"/>
            <family val="2"/>
          </rPr>
          <t xml:space="preserve">
Defra EFs, updated Oct 2010. Derived from Table 6k</t>
        </r>
      </text>
    </comment>
    <comment ref="C33" authorId="0" shapeId="0">
      <text>
        <r>
          <rPr>
            <b/>
            <sz val="8"/>
            <color indexed="81"/>
            <rFont val="Tahoma"/>
            <family val="2"/>
          </rPr>
          <t>bulldog:</t>
        </r>
        <r>
          <rPr>
            <sz val="8"/>
            <color indexed="81"/>
            <rFont val="Tahoma"/>
            <family val="2"/>
          </rPr>
          <t xml:space="preserve">
Defra EFs, updated Oct 2010. Table 6k.</t>
        </r>
      </text>
    </comment>
    <comment ref="G33" authorId="0" shapeId="0">
      <text>
        <r>
          <rPr>
            <b/>
            <sz val="8"/>
            <color indexed="81"/>
            <rFont val="Tahoma"/>
            <family val="2"/>
          </rPr>
          <t>bulldog:</t>
        </r>
        <r>
          <rPr>
            <sz val="8"/>
            <color indexed="81"/>
            <rFont val="Tahoma"/>
            <family val="2"/>
          </rPr>
          <t xml:space="preserve">
Defra EFs, updated Oct 2010. Derived from Table 6k</t>
        </r>
      </text>
    </comment>
    <comment ref="J33" authorId="0" shapeId="0">
      <text>
        <r>
          <rPr>
            <b/>
            <sz val="8"/>
            <color indexed="81"/>
            <rFont val="Tahoma"/>
            <family val="2"/>
          </rPr>
          <t>bulldog:</t>
        </r>
        <r>
          <rPr>
            <sz val="8"/>
            <color indexed="81"/>
            <rFont val="Tahoma"/>
            <family val="2"/>
          </rPr>
          <t xml:space="preserve">
Defra EFs, updated Oct 2010. Derived from Table 6k</t>
        </r>
      </text>
    </comment>
    <comment ref="C34" authorId="0" shapeId="0">
      <text>
        <r>
          <rPr>
            <b/>
            <sz val="8"/>
            <color indexed="81"/>
            <rFont val="Tahoma"/>
            <family val="2"/>
          </rPr>
          <t>bulldog:</t>
        </r>
        <r>
          <rPr>
            <sz val="8"/>
            <color indexed="81"/>
            <rFont val="Tahoma"/>
            <family val="2"/>
          </rPr>
          <t xml:space="preserve">
Defra EFs, updated Oct 2010. Table 6k.</t>
        </r>
      </text>
    </comment>
    <comment ref="G34" authorId="0" shapeId="0">
      <text>
        <r>
          <rPr>
            <b/>
            <sz val="8"/>
            <color indexed="81"/>
            <rFont val="Tahoma"/>
            <family val="2"/>
          </rPr>
          <t>bulldog:</t>
        </r>
        <r>
          <rPr>
            <sz val="8"/>
            <color indexed="81"/>
            <rFont val="Tahoma"/>
            <family val="2"/>
          </rPr>
          <t xml:space="preserve">
Defra EFs, updated Oct 2010. Derived from Table 6k</t>
        </r>
      </text>
    </comment>
    <comment ref="J34" authorId="0" shapeId="0">
      <text>
        <r>
          <rPr>
            <b/>
            <sz val="8"/>
            <color indexed="81"/>
            <rFont val="Tahoma"/>
            <family val="2"/>
          </rPr>
          <t>bulldog:</t>
        </r>
        <r>
          <rPr>
            <sz val="8"/>
            <color indexed="81"/>
            <rFont val="Tahoma"/>
            <family val="2"/>
          </rPr>
          <t xml:space="preserve">
Defra EFs, updated Oct 2010. Derived from Table 6k</t>
        </r>
      </text>
    </comment>
    <comment ref="C35" authorId="0" shapeId="0">
      <text>
        <r>
          <rPr>
            <b/>
            <sz val="8"/>
            <color indexed="81"/>
            <rFont val="Tahoma"/>
            <family val="2"/>
          </rPr>
          <t>bulldog:</t>
        </r>
        <r>
          <rPr>
            <sz val="8"/>
            <color indexed="81"/>
            <rFont val="Tahoma"/>
            <family val="2"/>
          </rPr>
          <t xml:space="preserve">
Defra EFs, updated Oct 2010. Table 6k.</t>
        </r>
      </text>
    </comment>
    <comment ref="G35" authorId="0" shapeId="0">
      <text>
        <r>
          <rPr>
            <b/>
            <sz val="8"/>
            <color indexed="81"/>
            <rFont val="Tahoma"/>
            <family val="2"/>
          </rPr>
          <t>bulldog:</t>
        </r>
        <r>
          <rPr>
            <sz val="8"/>
            <color indexed="81"/>
            <rFont val="Tahoma"/>
            <family val="2"/>
          </rPr>
          <t xml:space="preserve">
Defra EFs, updated Oct 2010. Derived from Table 6k</t>
        </r>
      </text>
    </comment>
    <comment ref="J35" authorId="0" shapeId="0">
      <text>
        <r>
          <rPr>
            <b/>
            <sz val="8"/>
            <color indexed="81"/>
            <rFont val="Tahoma"/>
            <family val="2"/>
          </rPr>
          <t>bulldog:</t>
        </r>
        <r>
          <rPr>
            <sz val="8"/>
            <color indexed="81"/>
            <rFont val="Tahoma"/>
            <family val="2"/>
          </rPr>
          <t xml:space="preserve">
Defra EFs, updated Oct 2010. Derived from Table 6k</t>
        </r>
      </text>
    </comment>
    <comment ref="C36" authorId="0" shapeId="0">
      <text>
        <r>
          <rPr>
            <b/>
            <sz val="8"/>
            <color indexed="81"/>
            <rFont val="Tahoma"/>
            <family val="2"/>
          </rPr>
          <t>bulldog:</t>
        </r>
        <r>
          <rPr>
            <sz val="8"/>
            <color indexed="81"/>
            <rFont val="Tahoma"/>
            <family val="2"/>
          </rPr>
          <t xml:space="preserve">
Defra EFs, updated Oct 2010. Table 6k.</t>
        </r>
      </text>
    </comment>
    <comment ref="G36" authorId="0" shapeId="0">
      <text>
        <r>
          <rPr>
            <b/>
            <sz val="8"/>
            <color indexed="81"/>
            <rFont val="Tahoma"/>
            <family val="2"/>
          </rPr>
          <t>bulldog:</t>
        </r>
        <r>
          <rPr>
            <sz val="8"/>
            <color indexed="81"/>
            <rFont val="Tahoma"/>
            <family val="2"/>
          </rPr>
          <t xml:space="preserve">
Defra EFs, updated Oct 2010. Derived from Table 6k</t>
        </r>
      </text>
    </comment>
    <comment ref="J36" authorId="0" shapeId="0">
      <text>
        <r>
          <rPr>
            <b/>
            <sz val="8"/>
            <color indexed="81"/>
            <rFont val="Tahoma"/>
            <family val="2"/>
          </rPr>
          <t>bulldog:</t>
        </r>
        <r>
          <rPr>
            <sz val="8"/>
            <color indexed="81"/>
            <rFont val="Tahoma"/>
            <family val="2"/>
          </rPr>
          <t xml:space="preserve">
Defra EFs, updated Oct 2010. Derived from Table 6k</t>
        </r>
      </text>
    </comment>
    <comment ref="C37" authorId="0" shapeId="0">
      <text>
        <r>
          <rPr>
            <b/>
            <sz val="8"/>
            <color indexed="81"/>
            <rFont val="Tahoma"/>
            <family val="2"/>
          </rPr>
          <t>bulldog:</t>
        </r>
        <r>
          <rPr>
            <sz val="8"/>
            <color indexed="81"/>
            <rFont val="Tahoma"/>
            <family val="2"/>
          </rPr>
          <t xml:space="preserve">
Defra EFs, updated Oct 2010. Table 6k.</t>
        </r>
      </text>
    </comment>
    <comment ref="G37" authorId="0" shapeId="0">
      <text>
        <r>
          <rPr>
            <b/>
            <sz val="8"/>
            <color indexed="81"/>
            <rFont val="Tahoma"/>
            <family val="2"/>
          </rPr>
          <t>bulldog:</t>
        </r>
        <r>
          <rPr>
            <sz val="8"/>
            <color indexed="81"/>
            <rFont val="Tahoma"/>
            <family val="2"/>
          </rPr>
          <t xml:space="preserve">
Defra EFs, updated Oct 2010. Derived from Table 6k</t>
        </r>
      </text>
    </comment>
    <comment ref="J37" authorId="0" shapeId="0">
      <text>
        <r>
          <rPr>
            <b/>
            <sz val="8"/>
            <color indexed="81"/>
            <rFont val="Tahoma"/>
            <family val="2"/>
          </rPr>
          <t>bulldog:</t>
        </r>
        <r>
          <rPr>
            <sz val="8"/>
            <color indexed="81"/>
            <rFont val="Tahoma"/>
            <family val="2"/>
          </rPr>
          <t xml:space="preserve">
Defra EFs, updated Oct 2010. Derived from Table 6k</t>
        </r>
      </text>
    </comment>
    <comment ref="C38" authorId="0" shapeId="0">
      <text>
        <r>
          <rPr>
            <b/>
            <sz val="8"/>
            <color indexed="81"/>
            <rFont val="Tahoma"/>
            <family val="2"/>
          </rPr>
          <t>bulldog:</t>
        </r>
        <r>
          <rPr>
            <sz val="8"/>
            <color indexed="81"/>
            <rFont val="Tahoma"/>
            <family val="2"/>
          </rPr>
          <t xml:space="preserve">
Defra EFs, updated Oct 2010. Table 6k.</t>
        </r>
      </text>
    </comment>
    <comment ref="G38" authorId="0" shapeId="0">
      <text>
        <r>
          <rPr>
            <b/>
            <sz val="8"/>
            <color indexed="81"/>
            <rFont val="Tahoma"/>
            <family val="2"/>
          </rPr>
          <t>bulldog:</t>
        </r>
        <r>
          <rPr>
            <sz val="8"/>
            <color indexed="81"/>
            <rFont val="Tahoma"/>
            <family val="2"/>
          </rPr>
          <t xml:space="preserve">
Defra EFs, updated Oct 2010. Derived from Table 6k</t>
        </r>
      </text>
    </comment>
    <comment ref="J38" authorId="0" shapeId="0">
      <text>
        <r>
          <rPr>
            <b/>
            <sz val="8"/>
            <color indexed="81"/>
            <rFont val="Tahoma"/>
            <family val="2"/>
          </rPr>
          <t>bulldog:</t>
        </r>
        <r>
          <rPr>
            <sz val="8"/>
            <color indexed="81"/>
            <rFont val="Tahoma"/>
            <family val="2"/>
          </rPr>
          <t xml:space="preserve">
Defra EFs, updated Oct 2010. Derived from Table 6k</t>
        </r>
      </text>
    </comment>
    <comment ref="C39" authorId="0" shapeId="0">
      <text>
        <r>
          <rPr>
            <b/>
            <sz val="8"/>
            <color indexed="81"/>
            <rFont val="Tahoma"/>
            <family val="2"/>
          </rPr>
          <t>bulldog:</t>
        </r>
        <r>
          <rPr>
            <sz val="8"/>
            <color indexed="81"/>
            <rFont val="Tahoma"/>
            <family val="2"/>
          </rPr>
          <t xml:space="preserve">
Defra EFs, updated Oct 2010. Table 6k.</t>
        </r>
      </text>
    </comment>
    <comment ref="G39" authorId="0" shapeId="0">
      <text>
        <r>
          <rPr>
            <b/>
            <sz val="8"/>
            <color indexed="81"/>
            <rFont val="Tahoma"/>
            <family val="2"/>
          </rPr>
          <t>bulldog:</t>
        </r>
        <r>
          <rPr>
            <sz val="8"/>
            <color indexed="81"/>
            <rFont val="Tahoma"/>
            <family val="2"/>
          </rPr>
          <t xml:space="preserve">
Defra EFs, updated Oct 2010. Derived from Table 6k</t>
        </r>
      </text>
    </comment>
    <comment ref="J39" authorId="0" shapeId="0">
      <text>
        <r>
          <rPr>
            <b/>
            <sz val="8"/>
            <color indexed="81"/>
            <rFont val="Tahoma"/>
            <family val="2"/>
          </rPr>
          <t>bulldog:</t>
        </r>
        <r>
          <rPr>
            <sz val="8"/>
            <color indexed="81"/>
            <rFont val="Tahoma"/>
            <family val="2"/>
          </rPr>
          <t xml:space="preserve">
Defra EFs, updated Oct 2010. Derived from Table 6k</t>
        </r>
      </text>
    </comment>
    <comment ref="C40" authorId="1" shapeId="0">
      <text>
        <r>
          <rPr>
            <b/>
            <sz val="8"/>
            <color indexed="81"/>
            <rFont val="Tahoma"/>
            <family val="2"/>
          </rPr>
          <t>Defra EFs, updated Oct 2010. Table 6k. Assume average local bus</t>
        </r>
      </text>
    </comment>
    <comment ref="G40" authorId="0" shapeId="0">
      <text>
        <r>
          <rPr>
            <b/>
            <sz val="8"/>
            <color indexed="81"/>
            <rFont val="Tahoma"/>
            <family val="2"/>
          </rPr>
          <t>bulldog:</t>
        </r>
        <r>
          <rPr>
            <sz val="8"/>
            <color indexed="81"/>
            <rFont val="Tahoma"/>
            <family val="2"/>
          </rPr>
          <t xml:space="preserve">
Defra EFs, updated Oct 2010. Derived from Table 6k</t>
        </r>
      </text>
    </comment>
    <comment ref="J40" authorId="0" shapeId="0">
      <text>
        <r>
          <rPr>
            <b/>
            <sz val="8"/>
            <color indexed="81"/>
            <rFont val="Tahoma"/>
            <family val="2"/>
          </rPr>
          <t>bulldog:</t>
        </r>
        <r>
          <rPr>
            <sz val="8"/>
            <color indexed="81"/>
            <rFont val="Tahoma"/>
            <family val="2"/>
          </rPr>
          <t xml:space="preserve">
Defra EFs, updated Oct 2010. Derived from Table 6k</t>
        </r>
      </text>
    </comment>
    <comment ref="C41" authorId="0" shapeId="0">
      <text>
        <r>
          <rPr>
            <b/>
            <sz val="8"/>
            <color indexed="81"/>
            <rFont val="Tahoma"/>
            <family val="2"/>
          </rPr>
          <t>bulldog:</t>
        </r>
        <r>
          <rPr>
            <sz val="8"/>
            <color indexed="81"/>
            <rFont val="Tahoma"/>
            <family val="2"/>
          </rPr>
          <t xml:space="preserve">
Defra EFs, updated Oct 2010. Table 6k.</t>
        </r>
      </text>
    </comment>
    <comment ref="C42" authorId="0" shapeId="0">
      <text>
        <r>
          <rPr>
            <b/>
            <sz val="8"/>
            <color indexed="81"/>
            <rFont val="Tahoma"/>
            <family val="2"/>
          </rPr>
          <t>bulldog:</t>
        </r>
        <r>
          <rPr>
            <sz val="8"/>
            <color indexed="81"/>
            <rFont val="Tahoma"/>
            <family val="2"/>
          </rPr>
          <t xml:space="preserve">
Defra EFs, updated Oct 2010. Table 6l. </t>
        </r>
      </text>
    </comment>
    <comment ref="C43" authorId="0" shapeId="0">
      <text>
        <r>
          <rPr>
            <b/>
            <sz val="8"/>
            <color indexed="81"/>
            <rFont val="Tahoma"/>
            <family val="2"/>
          </rPr>
          <t>bulldog:</t>
        </r>
        <r>
          <rPr>
            <sz val="8"/>
            <color indexed="81"/>
            <rFont val="Tahoma"/>
            <family val="2"/>
          </rPr>
          <t xml:space="preserve">
Defra EFs, updated Oct 2010. Table 6l. </t>
        </r>
      </text>
    </comment>
    <comment ref="C44" authorId="0" shapeId="0">
      <text>
        <r>
          <rPr>
            <b/>
            <sz val="8"/>
            <color indexed="81"/>
            <rFont val="Tahoma"/>
            <family val="2"/>
          </rPr>
          <t>bulldog:</t>
        </r>
        <r>
          <rPr>
            <sz val="8"/>
            <color indexed="81"/>
            <rFont val="Tahoma"/>
            <family val="2"/>
          </rPr>
          <t xml:space="preserve">
Defra EFs, updated Oct 2010. Table 6l. </t>
        </r>
      </text>
    </comment>
    <comment ref="C45" authorId="0" shapeId="0">
      <text>
        <r>
          <rPr>
            <b/>
            <sz val="8"/>
            <color indexed="81"/>
            <rFont val="Tahoma"/>
            <family val="2"/>
          </rPr>
          <t>bulldog:</t>
        </r>
        <r>
          <rPr>
            <sz val="8"/>
            <color indexed="81"/>
            <rFont val="Tahoma"/>
            <family val="2"/>
          </rPr>
          <t xml:space="preserve">
Defra EFs, updated Oct 2010. Table 6l. </t>
        </r>
      </text>
    </comment>
    <comment ref="C46" authorId="0" shapeId="0">
      <text>
        <r>
          <rPr>
            <b/>
            <sz val="8"/>
            <color indexed="81"/>
            <rFont val="Tahoma"/>
            <family val="2"/>
          </rPr>
          <t>bulldog:</t>
        </r>
        <r>
          <rPr>
            <sz val="8"/>
            <color indexed="81"/>
            <rFont val="Tahoma"/>
            <family val="2"/>
          </rPr>
          <t xml:space="preserve">
Defra EFs, updated Oct 2010. Table 6l. </t>
        </r>
      </text>
    </comment>
    <comment ref="C47" authorId="0" shapeId="0">
      <text>
        <r>
          <rPr>
            <b/>
            <sz val="8"/>
            <color indexed="81"/>
            <rFont val="Tahoma"/>
            <family val="2"/>
          </rPr>
          <t>bulldog:</t>
        </r>
        <r>
          <rPr>
            <sz val="8"/>
            <color indexed="81"/>
            <rFont val="Tahoma"/>
            <family val="2"/>
          </rPr>
          <t xml:space="preserve">
Defra EFs, updated Oct 2010. Table 6l. </t>
        </r>
      </text>
    </comment>
    <comment ref="C48" authorId="0" shapeId="0">
      <text>
        <r>
          <rPr>
            <b/>
            <sz val="8"/>
            <color indexed="81"/>
            <rFont val="Tahoma"/>
            <family val="2"/>
          </rPr>
          <t>bulldog:</t>
        </r>
        <r>
          <rPr>
            <sz val="8"/>
            <color indexed="81"/>
            <rFont val="Tahoma"/>
            <family val="2"/>
          </rPr>
          <t xml:space="preserve">
Defra EFs, updated Oct 2010. Table 6l. </t>
        </r>
      </text>
    </comment>
    <comment ref="C49" authorId="0" shapeId="0">
      <text>
        <r>
          <rPr>
            <b/>
            <sz val="8"/>
            <color indexed="81"/>
            <rFont val="Tahoma"/>
            <family val="2"/>
          </rPr>
          <t>bulldog:</t>
        </r>
        <r>
          <rPr>
            <sz val="8"/>
            <color indexed="81"/>
            <rFont val="Tahoma"/>
            <family val="2"/>
          </rPr>
          <t xml:space="preserve">
Defra EFs, updated Oct 2010. Table 6l. </t>
        </r>
      </text>
    </comment>
    <comment ref="C50" authorId="0" shapeId="0">
      <text>
        <r>
          <rPr>
            <b/>
            <sz val="8"/>
            <color indexed="81"/>
            <rFont val="Tahoma"/>
            <family val="2"/>
          </rPr>
          <t>bulldog:</t>
        </r>
        <r>
          <rPr>
            <sz val="8"/>
            <color indexed="81"/>
            <rFont val="Tahoma"/>
            <family val="2"/>
          </rPr>
          <t xml:space="preserve">
Defra EFs, updated Oct 2010. Table 6l. </t>
        </r>
      </text>
    </comment>
    <comment ref="C51" authorId="0" shapeId="0">
      <text>
        <r>
          <rPr>
            <b/>
            <sz val="8"/>
            <color indexed="81"/>
            <rFont val="Tahoma"/>
            <family val="2"/>
          </rPr>
          <t>bulldog:</t>
        </r>
        <r>
          <rPr>
            <sz val="8"/>
            <color indexed="81"/>
            <rFont val="Tahoma"/>
            <family val="2"/>
          </rPr>
          <t xml:space="preserve">
bulldog:
US EPA guidance on "Optional emisisons from …", Table 2</t>
        </r>
      </text>
    </comment>
    <comment ref="C52" authorId="0" shapeId="0">
      <text>
        <r>
          <rPr>
            <b/>
            <sz val="8"/>
            <color indexed="81"/>
            <rFont val="Tahoma"/>
            <family val="2"/>
          </rPr>
          <t>bulldog:</t>
        </r>
        <r>
          <rPr>
            <sz val="8"/>
            <color indexed="81"/>
            <rFont val="Tahoma"/>
            <family val="2"/>
          </rPr>
          <t xml:space="preserve">
bulldog:
US EPA guidance on "Optional emisisons from …", Table 8</t>
        </r>
      </text>
    </comment>
    <comment ref="C53" authorId="0" shapeId="0">
      <text>
        <r>
          <rPr>
            <b/>
            <sz val="8"/>
            <color indexed="81"/>
            <rFont val="Tahoma"/>
            <family val="2"/>
          </rPr>
          <t>bulldog:</t>
        </r>
        <r>
          <rPr>
            <sz val="8"/>
            <color indexed="81"/>
            <rFont val="Tahoma"/>
            <family val="2"/>
          </rPr>
          <t xml:space="preserve">
bulldog:
US EPA guidance on "Optional emisisons from …", Table 8</t>
        </r>
      </text>
    </comment>
    <comment ref="C54" authorId="0" shapeId="0">
      <text>
        <r>
          <rPr>
            <b/>
            <sz val="8"/>
            <color indexed="81"/>
            <rFont val="Tahoma"/>
            <family val="2"/>
          </rPr>
          <t>bulldog:</t>
        </r>
        <r>
          <rPr>
            <sz val="8"/>
            <color indexed="81"/>
            <rFont val="Tahoma"/>
            <family val="2"/>
          </rPr>
          <t xml:space="preserve">
bulldog:
US EPA guidance on "Optional emisisons from …", Table 8</t>
        </r>
      </text>
    </comment>
    <comment ref="C55" authorId="0" shapeId="0">
      <text>
        <r>
          <rPr>
            <b/>
            <sz val="8"/>
            <color indexed="81"/>
            <rFont val="Tahoma"/>
            <family val="2"/>
          </rPr>
          <t>bulldog:</t>
        </r>
        <r>
          <rPr>
            <sz val="8"/>
            <color indexed="81"/>
            <rFont val="Tahoma"/>
            <family val="2"/>
          </rPr>
          <t xml:space="preserve">
bulldog:
US EPA guidance on "Optional emisisons from …", Table 8</t>
        </r>
      </text>
    </comment>
    <comment ref="C57" authorId="0" shapeId="0">
      <text>
        <r>
          <rPr>
            <b/>
            <sz val="8"/>
            <color indexed="81"/>
            <rFont val="Tahoma"/>
            <family val="2"/>
          </rPr>
          <t>bulldog:</t>
        </r>
        <r>
          <rPr>
            <sz val="8"/>
            <color indexed="81"/>
            <rFont val="Tahoma"/>
            <family val="2"/>
          </rPr>
          <t xml:space="preserve">
bulldog:
US EPA guidance on "Optional emisisons from …", Table 3</t>
        </r>
      </text>
    </comment>
    <comment ref="C58" authorId="0" shapeId="0">
      <text>
        <r>
          <rPr>
            <b/>
            <sz val="8"/>
            <color indexed="81"/>
            <rFont val="Tahoma"/>
            <family val="2"/>
          </rPr>
          <t>bulldog:</t>
        </r>
        <r>
          <rPr>
            <sz val="8"/>
            <color indexed="81"/>
            <rFont val="Tahoma"/>
            <family val="2"/>
          </rPr>
          <t xml:space="preserve">
bulldog:
US EPA guidance on "Optional emisisons from …", Table 3</t>
        </r>
      </text>
    </comment>
    <comment ref="C59" authorId="0" shapeId="0">
      <text>
        <r>
          <rPr>
            <b/>
            <sz val="8"/>
            <color indexed="81"/>
            <rFont val="Tahoma"/>
            <family val="2"/>
          </rPr>
          <t>bulldog:</t>
        </r>
        <r>
          <rPr>
            <sz val="8"/>
            <color indexed="81"/>
            <rFont val="Tahoma"/>
            <family val="2"/>
          </rPr>
          <t xml:space="preserve">
bulldog:
US EPA guidance on "Optional emisisons from …", Table 3</t>
        </r>
      </text>
    </comment>
    <comment ref="C60" authorId="0" shapeId="0">
      <text>
        <r>
          <rPr>
            <b/>
            <sz val="8"/>
            <color indexed="81"/>
            <rFont val="Tahoma"/>
            <family val="2"/>
          </rPr>
          <t>bulldog:</t>
        </r>
        <r>
          <rPr>
            <sz val="8"/>
            <color indexed="81"/>
            <rFont val="Tahoma"/>
            <family val="2"/>
          </rPr>
          <t xml:space="preserve">
Defra EFs, updated Oct 2010. Table 6k.</t>
        </r>
      </text>
    </comment>
  </commentList>
</comments>
</file>

<file path=xl/sharedStrings.xml><?xml version="1.0" encoding="utf-8"?>
<sst xmlns="http://schemas.openxmlformats.org/spreadsheetml/2006/main" count="4483" uniqueCount="484">
  <si>
    <t>Fuel</t>
  </si>
  <si>
    <t>CO2</t>
  </si>
  <si>
    <t>LPG</t>
  </si>
  <si>
    <t>CNG</t>
  </si>
  <si>
    <t>LNG</t>
  </si>
  <si>
    <t>CH4</t>
  </si>
  <si>
    <t>N2O</t>
  </si>
  <si>
    <t>Ethanol</t>
  </si>
  <si>
    <t>Fuel Use and Vehicle Distance</t>
  </si>
  <si>
    <t>Rail</t>
  </si>
  <si>
    <t>Aircraft</t>
  </si>
  <si>
    <t>CO2 Emission Factors by Fuel</t>
  </si>
  <si>
    <t>Region</t>
  </si>
  <si>
    <t>CO2 - Biomass Fuel</t>
  </si>
  <si>
    <t>CO2 Unit - Numerator</t>
  </si>
  <si>
    <t>CO2 Unit - Denominator</t>
  </si>
  <si>
    <t>Default Scope</t>
  </si>
  <si>
    <t>Unit Type</t>
  </si>
  <si>
    <t>Mode of Transport</t>
  </si>
  <si>
    <t>Gasoline/Petrol</t>
  </si>
  <si>
    <t>US</t>
  </si>
  <si>
    <t>Kilogram</t>
  </si>
  <si>
    <t>Volume</t>
  </si>
  <si>
    <t>On-Road Diesel Fuel</t>
  </si>
  <si>
    <t>Residual Fuel Oil (3s 5 and 6)</t>
  </si>
  <si>
    <t>Standard Cubic Foot</t>
  </si>
  <si>
    <t>100% Biodiesel</t>
  </si>
  <si>
    <t>Jet Fuel</t>
  </si>
  <si>
    <t>Aviation Gasoline</t>
  </si>
  <si>
    <t>E85 Ethanol/Gasoline</t>
  </si>
  <si>
    <t>B20 Biodiesel/Diesel</t>
  </si>
  <si>
    <t>UK</t>
  </si>
  <si>
    <t>CH4 and N2O Emission Factors by Fuel</t>
  </si>
  <si>
    <t>Transport and Fuel</t>
  </si>
  <si>
    <t>CH4 Unit - Numerator</t>
  </si>
  <si>
    <t>CH4 Unit - Denominator</t>
  </si>
  <si>
    <t>N2O Unit - Numerator</t>
  </si>
  <si>
    <t>N2O Unit - Denominator</t>
  </si>
  <si>
    <t>Ship and Boat - Residual Fuel Oil</t>
  </si>
  <si>
    <t>Gram</t>
  </si>
  <si>
    <t>Ship and Boat - Diesel Fuel</t>
  </si>
  <si>
    <t>Ship and Boat - Gasoline</t>
  </si>
  <si>
    <t>Train - Diesel Fuel</t>
  </si>
  <si>
    <t>Agricultural Equipment - Gasoline</t>
  </si>
  <si>
    <t>Agricultural Equipment - Diesel Fuel</t>
  </si>
  <si>
    <t>Construction Equipment - Gasoline</t>
  </si>
  <si>
    <t>Construction Equipment - Diesel Fuel</t>
  </si>
  <si>
    <t>Bus - CNG</t>
  </si>
  <si>
    <t>Bus - Ethanol</t>
  </si>
  <si>
    <t>Bus - Diesel</t>
  </si>
  <si>
    <t>Bus - Gasoline</t>
  </si>
  <si>
    <t>Passenger Car - Gasoline - Year 1984-1993</t>
  </si>
  <si>
    <t>Passenger Car - Gasoline - Year 1994</t>
  </si>
  <si>
    <t>Passenger Car - Gasoline - Year 1995</t>
  </si>
  <si>
    <t>Passenger Car - Gasoline - Year 1996</t>
  </si>
  <si>
    <t>Please enter Fuel Amount</t>
  </si>
  <si>
    <t>CO2 Factor Fuel Use</t>
  </si>
  <si>
    <t>CO2 Factor Distance Use</t>
  </si>
  <si>
    <t>BioFuel CO2 Factor Fuel Use</t>
  </si>
  <si>
    <t>BioFuel CO2 Factor Distance use</t>
  </si>
  <si>
    <t>CH4 Factor Fuel Use</t>
  </si>
  <si>
    <t>N2O Factor Fuel Use</t>
  </si>
  <si>
    <t>CH4 Factor Distance Use</t>
  </si>
  <si>
    <t>N2O Factor Distance Use</t>
  </si>
  <si>
    <t>Passenger Car - Gasoline - Year 1997</t>
  </si>
  <si>
    <t>Passenger Car - Gasoline - Year 1998</t>
  </si>
  <si>
    <t>Passenger Car - Gasoline - Year 1999</t>
  </si>
  <si>
    <t>Passenger Car - Gasoline - Year 2000</t>
  </si>
  <si>
    <t>Passenger Car - Gasoline - Year 2001</t>
  </si>
  <si>
    <t>Passenger Car - Gasoline - Year 2002</t>
  </si>
  <si>
    <t>Passenger Car - Gasoline - Year 2003</t>
  </si>
  <si>
    <t>Passenger Car - Gasoline - Year 2004</t>
  </si>
  <si>
    <t>Passenger Car - Gasoline - Year 2005-present</t>
  </si>
  <si>
    <t>Passenger Car - Diesel - Year 1960-1982</t>
  </si>
  <si>
    <t>Passenger Car - Diesel - Year 1983-present</t>
  </si>
  <si>
    <t>Passenger Car - Fuel Unknown</t>
  </si>
  <si>
    <t>Heavy Duty Vehicle - Rigid - Gasoline - Year 1985-1986</t>
  </si>
  <si>
    <t>Heavy Duty Vehicle - Rigid - Gasoline - Year 1987</t>
  </si>
  <si>
    <t>ü</t>
  </si>
  <si>
    <t>Heavy Duty Vehicle - Rigid - Gasoline - Year 1988-1989</t>
  </si>
  <si>
    <t>Heavy Duty Vehicle - Rigid - Gasoline - Year 1990-1995</t>
  </si>
  <si>
    <t>Heavy Duty Vehicle - Rigid - Gasoline - Year 1996</t>
  </si>
  <si>
    <t>Heavy Duty Vehicle - Rigid - Gasoline - Year 1997</t>
  </si>
  <si>
    <t>Heavy Duty Vehicle - Rigid - Gasoline - Year 1998</t>
  </si>
  <si>
    <t>Heavy Duty Vehicle - Rigid - Gasoline - Year 1999</t>
  </si>
  <si>
    <t>Heavy Duty Vehicle - Rigid - Gasoline - Year 2000</t>
  </si>
  <si>
    <t>Heavy Duty Vehicle - Rigid - Gasoline - Year 2001</t>
  </si>
  <si>
    <t>Heavy Duty Vehicle - Rigid - Gasoline - Year 2002</t>
  </si>
  <si>
    <t>Heavy Duty Vehicle - Rigid - Gasoline - Year 2003</t>
  </si>
  <si>
    <t>Heavy Duty Vehicle - Rigid - Gasoline - Year 2004</t>
  </si>
  <si>
    <t>Heavy Duty Vehicle - Rigid - Gasoline - Year 2005-present</t>
  </si>
  <si>
    <t>Heavy Duty Vehicle - Rigid - Diesel - Year 1960-present</t>
  </si>
  <si>
    <t>Heavy Duty Vehicle - Rigid - CNG</t>
  </si>
  <si>
    <t>Heavy Duty Vehicle - Rigid - LNG</t>
  </si>
  <si>
    <t>Heavy Duty Vehicle - Rigid - LPG</t>
  </si>
  <si>
    <t>Heavy Duty Vehicle - Rigid - Ethanol</t>
  </si>
  <si>
    <t>Heavy Duty Vehicle - Rigid - Fuel Unknown</t>
  </si>
  <si>
    <t>Heavy Duty Vehicle - Articulated - Gasoline - Year 1985-1986</t>
  </si>
  <si>
    <t>Heavy Duty Vehicle - Articulated - Gasoline - Year 1987</t>
  </si>
  <si>
    <t>Heavy Duty Vehicle - Articulated - Gasoline - Year 1988-1989</t>
  </si>
  <si>
    <t>Heavy Duty Vehicle - Articulated - Gasoline - Year 1990-1995</t>
  </si>
  <si>
    <t>Heavy Duty Vehicle - Articulated - Gasoline - Year 1996</t>
  </si>
  <si>
    <t>Heavy Duty Vehicle - Articulated - Gasoline - Year 1997</t>
  </si>
  <si>
    <t>Heavy Duty Vehicle - Articulated - Gasoline - Year 1998</t>
  </si>
  <si>
    <t>Heavy Duty Vehicle - Articulated - Gasoline - Year 1999</t>
  </si>
  <si>
    <t>Heavy Duty Vehicle - Articulated - Gasoline - Year 2000</t>
  </si>
  <si>
    <t>Heavy Duty Vehicle - Articulated - Gasoline - Year 2001</t>
  </si>
  <si>
    <t>Heavy Duty Vehicle - Articulated - Gasoline - Year 2002</t>
  </si>
  <si>
    <t>Heavy Duty Vehicle - Articulated - Gasoline - Year 2003</t>
  </si>
  <si>
    <t>Heavy Duty Vehicle - Articulated - Gasoline - Year 2004</t>
  </si>
  <si>
    <t>Heavy Duty Vehicle - Articulated - Gasoline - Year 2005-present</t>
  </si>
  <si>
    <t>Gross Weight</t>
  </si>
  <si>
    <t>Heavy Duty Vehicle - Articulated - Diesel - Year 1960-present</t>
  </si>
  <si>
    <t>Heavy Duty Vehicle - Articulated - CNG</t>
  </si>
  <si>
    <t>Heavy Duty Vehicle - Articulated - LNG</t>
  </si>
  <si>
    <t>Heavy Duty Vehicle - Articulated - LPG</t>
  </si>
  <si>
    <t>Heavy Duty Vehicle - Articulated - Ethanol</t>
  </si>
  <si>
    <t>Heavy Duty Vehicle - Articulated - Fuel Unknown</t>
  </si>
  <si>
    <t>Motorbike - Non-Catalyst Control</t>
  </si>
  <si>
    <t>Motorbike - Uncontrolled</t>
  </si>
  <si>
    <t>Motorbike - Control Unknown</t>
  </si>
  <si>
    <t>CO2, CH4 and N2O Emission Factors for US by Vehicle Distance</t>
  </si>
  <si>
    <t>Vehicle and Fuel and Vehicle Year</t>
  </si>
  <si>
    <t>Fuel Efficiency</t>
  </si>
  <si>
    <t>Fuel Efficiency Unit - Numerator</t>
  </si>
  <si>
    <t>Fuel Efficiency Unit - Denominator</t>
  </si>
  <si>
    <t>Mile</t>
  </si>
  <si>
    <t>CO2 Emission Factors for UK by Vehicle Distance</t>
  </si>
  <si>
    <t>Vehicle and Fuel and Engine Size</t>
  </si>
  <si>
    <t>Passenger Car - Petrol - Engine Size &lt;1.4 liter</t>
  </si>
  <si>
    <t>Kilometer</t>
  </si>
  <si>
    <t>Passenger Car - Petrol - Engine Size 1.4 - 2.0 liters</t>
  </si>
  <si>
    <t>Passenger Car - Petrol - Engine Size &gt;2.0 liters</t>
  </si>
  <si>
    <t>Passenger Car - Petrol - Engine Size Unknown</t>
  </si>
  <si>
    <t>Passenger Car - Diesel - Engine Size &gt;2.0 liters</t>
  </si>
  <si>
    <t>Passenger Car - Diesel - Engine Size Unknown</t>
  </si>
  <si>
    <t>Passenger Car - Hybrid - Engine Size 1.4 - 2.0 liters</t>
  </si>
  <si>
    <t>Passenger Car - Hybrid - Engine Size &gt;2.0 liters</t>
  </si>
  <si>
    <t>Passenger Car - Hybrid - Engine Size Unknown</t>
  </si>
  <si>
    <t>Motorbike - Engine Size ≤125 cc</t>
  </si>
  <si>
    <t>Motorbike - Engine Size &gt;125 and ≤500 cc</t>
  </si>
  <si>
    <t>Motorbike - Engine Size &gt;500 cc</t>
  </si>
  <si>
    <t>Motorbike - Engine Size Unknown</t>
  </si>
  <si>
    <t>HGV - Rigid - Engine Size 3.5 - 7.5 tonnes - 0% Weight Laden</t>
  </si>
  <si>
    <t>HGV - Rigid - Engine Size 3.5 - 7.5 tonnes - 50% Weight Laden</t>
  </si>
  <si>
    <t>HGV - Rigid - Engine Size 3.5 - 7.5 tonnes - 100% Weight Laden</t>
  </si>
  <si>
    <t>HGV - Rigid - Engine Size 7.5 - 17 tonnes - 0% Weight Laden</t>
  </si>
  <si>
    <t>HGV - Rigid - Engine Size 7.5 - 17 tonnes - 50% Weight Laden</t>
  </si>
  <si>
    <t>HGV - Rigid - Engine Size 7.5 - 17 tonnes - 100% Weight Laden</t>
  </si>
  <si>
    <t>HGV - Rigid - Engine Size &gt;17 tonnes - 0% Weight Laden</t>
  </si>
  <si>
    <t>HGV - Rigid - Engine Size &gt;17 tonnes - 50% Weight Laden</t>
  </si>
  <si>
    <t>HGV - Rigid - Engine Size &gt;17 tonnes - 100% Weight Laden</t>
  </si>
  <si>
    <t>HGV - Rigid - Engine Size Unknown - % Weight Laden</t>
  </si>
  <si>
    <t>HGV - Articulated - Engine Size 3.5 - 33 tonnes - 0% Weight Laden</t>
  </si>
  <si>
    <t>HGV - Articulated - Engine Size 3.5 - 33 tonnes - 50% Weight Laden</t>
  </si>
  <si>
    <t>HGV - Articulated - Engine Size 3.5 - 33 tonnes - 100% Weight Laden</t>
  </si>
  <si>
    <t>HGV - Articulated - Engine Size &gt;33 tonnes - 0% Weight Laden</t>
  </si>
  <si>
    <t>HGV - Articulated - Engine Size &gt;33 tonnes - 50% Weight Laden</t>
  </si>
  <si>
    <t>HGV - Articulated - Engine Size &gt;33 tonnes - 100% Weight Laden</t>
  </si>
  <si>
    <t>HGV - Articulated - Engine Size Unknown</t>
  </si>
  <si>
    <t>HGV - Type Unknown</t>
  </si>
  <si>
    <t>CO2 Emission Factors by Weight Distance (i.e. Freight Transport)</t>
  </si>
  <si>
    <t>Vehicle and Size</t>
  </si>
  <si>
    <t>Vehicle Type</t>
  </si>
  <si>
    <t>Road Vehicle - HGV - Rigid - Engine Size 3.5 - 7.5 tonnes</t>
  </si>
  <si>
    <t>Tonne Mile</t>
  </si>
  <si>
    <t>Road Vehicle - HGV - Rigid - Engine Size 7.5 - 17 tonnes</t>
  </si>
  <si>
    <t>Road Vehicle - HGV - Rigid - Engine Size &gt;17 tonnes</t>
  </si>
  <si>
    <t>Road Vehicle - HGV - Rigid - Engine Size Unknown</t>
  </si>
  <si>
    <t>Road Vehicle - HGV - Articulated - Engine Size 3.5 - 33 tonnes</t>
  </si>
  <si>
    <t>Road Vehicle - HGV - Articulated - Engine Size &gt;33 tonnes</t>
  </si>
  <si>
    <t>Road Vehicle - HGV - Articulated - Engine Size Unknown</t>
  </si>
  <si>
    <t>Road Vehicle - HGV - Type Unknown</t>
  </si>
  <si>
    <t>Air - Domestic</t>
  </si>
  <si>
    <t>Tonne Kilometer</t>
  </si>
  <si>
    <t>Air - Short Haul</t>
  </si>
  <si>
    <t>Air - Long Haul</t>
  </si>
  <si>
    <t>Watercraft - Large RoPax Ferry</t>
  </si>
  <si>
    <t>Waterborne Craft</t>
  </si>
  <si>
    <t>Watercraft - Shipping - Small Tanker (844 tonnes deadweight)</t>
  </si>
  <si>
    <t>Watercraft - Shipping - Large Tanker (18371 tonnes deadweight)</t>
  </si>
  <si>
    <t>Watercraft - Shipping - Very Large Tanker (100000 tonnes deadweight)</t>
  </si>
  <si>
    <t>Watercraft - Shipping - Small Bulk Carrier (1720 tonnes deadweight)</t>
  </si>
  <si>
    <t>Watercraft - Shipping - Large Bulk Carrier (14201 tonnes deadweight)</t>
  </si>
  <si>
    <t># of Passenger</t>
  </si>
  <si>
    <t>Watercraft - Shipping - Very Large Bulk Carrier (70000 tonnes deadweight)</t>
  </si>
  <si>
    <t>Watercraft - Shipping - Small Container Vessel (2500 tonnes deadweight)</t>
  </si>
  <si>
    <t>Watercraft - Shipping - Large Container Vessel (20000 tonnes deadweight)</t>
  </si>
  <si>
    <t>CH4 and N2O Emission Factors by Weight Distance (i.e. Freight Transport)</t>
  </si>
  <si>
    <t>CO2, CH4 and N2O Emission Factors by Passenger Distance (i.e. Public Transport)</t>
  </si>
  <si>
    <t>Vehicle and Type</t>
  </si>
  <si>
    <t>Taxi</t>
  </si>
  <si>
    <t>Passenger Mile</t>
  </si>
  <si>
    <t>Scope 3</t>
  </si>
  <si>
    <t>Bus - Local Bus</t>
  </si>
  <si>
    <t>Bus - Coach</t>
  </si>
  <si>
    <t>Bus - Type Unknown</t>
  </si>
  <si>
    <t>Train - Light Rail</t>
  </si>
  <si>
    <t>Train - Tram</t>
  </si>
  <si>
    <t>Train - Average (Light Rail and Tram)</t>
  </si>
  <si>
    <t>Train - National Rail</t>
  </si>
  <si>
    <t>Train - Subway</t>
  </si>
  <si>
    <t>Large RoPax Ferry</t>
  </si>
  <si>
    <t>Passenger Kilometer</t>
  </si>
  <si>
    <t>Air - Short Haul - Seating Unknown</t>
  </si>
  <si>
    <t>Air - Short Haul - Economy Class</t>
  </si>
  <si>
    <t>Air - Short Haul - First/Business Class</t>
  </si>
  <si>
    <t>Air - Long Haul - Seating Unknown</t>
  </si>
  <si>
    <t>Air - Long Haul - Economy Class</t>
  </si>
  <si>
    <t>Air - Long Haul - Economy+ Class</t>
  </si>
  <si>
    <t>Air - Long Haul - Business Class</t>
  </si>
  <si>
    <t>Air - Long Haul - First Class</t>
  </si>
  <si>
    <t>To Unit</t>
  </si>
  <si>
    <t>From Unit</t>
  </si>
  <si>
    <t>US Gallon</t>
  </si>
  <si>
    <t>UK Gallon</t>
  </si>
  <si>
    <t>Litre</t>
  </si>
  <si>
    <t>Barrel</t>
  </si>
  <si>
    <t>Cubic Foot</t>
  </si>
  <si>
    <t>Cubic Meter</t>
  </si>
  <si>
    <t>Metric Ton</t>
  </si>
  <si>
    <t>Pound</t>
  </si>
  <si>
    <t>Short Ton</t>
  </si>
  <si>
    <t>Long Ton</t>
  </si>
  <si>
    <t>1 016.04691</t>
  </si>
  <si>
    <t>Kilowatt Hour</t>
  </si>
  <si>
    <t>Therm</t>
  </si>
  <si>
    <t>BTU</t>
  </si>
  <si>
    <t>MMBTU</t>
  </si>
  <si>
    <t>Megajoule</t>
  </si>
  <si>
    <t>Gigajoule</t>
  </si>
  <si>
    <t>Lookups for Regions</t>
  </si>
  <si>
    <t>Lookups for Mode of Transport</t>
  </si>
  <si>
    <t>Road</t>
  </si>
  <si>
    <t>Water</t>
  </si>
  <si>
    <t>Lookups for Type of Activity Data</t>
  </si>
  <si>
    <t>Type of Activity Data</t>
  </si>
  <si>
    <t>Fuel Use</t>
  </si>
  <si>
    <t>Vehicle Distance (e.g. Road Transport)</t>
  </si>
  <si>
    <t>Weight Distance (e.g. Freight Transport)</t>
  </si>
  <si>
    <t>Passenger Distance (e.g. Public Transport)</t>
  </si>
  <si>
    <t>Lookups for Scope</t>
  </si>
  <si>
    <t>Scope</t>
  </si>
  <si>
    <t>Scope 1</t>
  </si>
  <si>
    <t>Notes</t>
  </si>
  <si>
    <t>Vehicle</t>
  </si>
  <si>
    <t>Distance</t>
  </si>
  <si>
    <t>Unit of Distance</t>
  </si>
  <si>
    <t>CO2 Factor</t>
  </si>
  <si>
    <t>CO2 Factor Unit - Numerator</t>
  </si>
  <si>
    <t>CO2 Factor Unit - Denominator</t>
  </si>
  <si>
    <t>CH4 Factor</t>
  </si>
  <si>
    <t>CH4 Factor Unit - Numerator</t>
  </si>
  <si>
    <t>CH4 Factor Unit - Denominator</t>
  </si>
  <si>
    <t>N2O Factor</t>
  </si>
  <si>
    <t>N2O Factor Unit - Numerator</t>
  </si>
  <si>
    <t>N2O Factor Unit - Denominator</t>
  </si>
  <si>
    <t>Type of activitydata</t>
  </si>
  <si>
    <t>Sub formula for CO2 Emission factors calulations</t>
  </si>
  <si>
    <t>Sub formula for BioFuel Emission factors calulations</t>
  </si>
  <si>
    <t>Please select Vehicle Type</t>
  </si>
  <si>
    <t>Introduction</t>
  </si>
  <si>
    <t>Revision History</t>
  </si>
  <si>
    <t>CO2 Biomass Factor</t>
  </si>
  <si>
    <t>CO2 Biomass Factor Unit - Numerator</t>
  </si>
  <si>
    <t>CO2 Biomass Factor Unit - Denominator</t>
  </si>
  <si>
    <t>Yes</t>
  </si>
  <si>
    <t>Short Ton Mile</t>
  </si>
  <si>
    <t>Short Ton Kilometer</t>
  </si>
  <si>
    <t>No</t>
  </si>
  <si>
    <t>Fuel Amount</t>
  </si>
  <si>
    <t>Partial formual to calculate total GHG emissions</t>
  </si>
  <si>
    <t xml:space="preserve">Fossil CO2 </t>
  </si>
  <si>
    <t>Summary: Emissions by Scope</t>
  </si>
  <si>
    <t>Summary: Emissions by Mode of Transport</t>
  </si>
  <si>
    <t>Fossil Fuel Emissions</t>
  </si>
  <si>
    <t>Activity Data</t>
  </si>
  <si>
    <t>Custom Fuel Type</t>
  </si>
  <si>
    <t>Custom Vehicle Type</t>
  </si>
  <si>
    <t>Version</t>
  </si>
  <si>
    <t>Revision Date</t>
  </si>
  <si>
    <t>Updated By</t>
  </si>
  <si>
    <t>Description</t>
  </si>
  <si>
    <t>Status</t>
  </si>
  <si>
    <t>Distance Travelled</t>
  </si>
  <si>
    <t>Unit of Fuel Amount</t>
  </si>
  <si>
    <t>Fuel Used</t>
  </si>
  <si>
    <t>GHG Emissions</t>
  </si>
  <si>
    <t>Error Messages</t>
  </si>
  <si>
    <t>Air</t>
  </si>
  <si>
    <t>Emission Factors</t>
  </si>
  <si>
    <t>Unit of Emission Factors</t>
  </si>
  <si>
    <t>Biofuel CO2</t>
  </si>
  <si>
    <t xml:space="preserve">Units </t>
  </si>
  <si>
    <t>Blank list</t>
  </si>
  <si>
    <t>Denominator lookup list</t>
  </si>
  <si>
    <t>Please select Unit of Distance</t>
  </si>
  <si>
    <t>Please enter Distance Travelled</t>
  </si>
  <si>
    <t>Please enter Unit of Fuel Amount</t>
  </si>
  <si>
    <t>Please select Fuel Used</t>
  </si>
  <si>
    <t>Light Goods Vehicle - CNG</t>
  </si>
  <si>
    <t>Light Goods Vehicle - LPG</t>
  </si>
  <si>
    <t>Light Goods Vehicle - Ethanol</t>
  </si>
  <si>
    <t>Light Goods Vehicle - Gasoline - Year 1987-1993</t>
  </si>
  <si>
    <t>Light Goods Vehicle - Gasoline - Year 1994</t>
  </si>
  <si>
    <t>Light Goods Vehicle - Gasoline - Year 1995</t>
  </si>
  <si>
    <t>Light Goods Vehicle - Gasoline - Year 1996</t>
  </si>
  <si>
    <t>Light Goods Vehicle - Gasoline - Year 1997</t>
  </si>
  <si>
    <t>Light Goods Vehicle - Gasoline - Year 1998</t>
  </si>
  <si>
    <t>Light Goods Vehicle - Gasoline - Year 1999</t>
  </si>
  <si>
    <t>Light Goods Vehicle - Gasoline - Year 2000</t>
  </si>
  <si>
    <t>Light Goods Vehicle - Gasoline - Year 2001</t>
  </si>
  <si>
    <t>Light Goods Vehicle - Gasoline - Year 2002</t>
  </si>
  <si>
    <t>Vehicle Unit dropdown</t>
  </si>
  <si>
    <t>Light Goods Vehicle - Gasoline - Year 2003</t>
  </si>
  <si>
    <t>Light Goods Vehicle - Gasoline - Year 2004</t>
  </si>
  <si>
    <t>Light Goods Vehicle - Gasoline - Year 2005-present</t>
  </si>
  <si>
    <t>Light Goods Vehicle - Diesel - Year 1960-1982</t>
  </si>
  <si>
    <t>Light Goods Vehicle - Diesel - Year 1983-1995</t>
  </si>
  <si>
    <t>Light Goods Vehicle - Diesel - Year 1996-present</t>
  </si>
  <si>
    <t>Light Goods Vehicle - Fuel Unknown</t>
  </si>
  <si>
    <t>Light Goods Vehicle (e.g. Van) - Petrol - Engine Size ≤1.25 tonnes</t>
  </si>
  <si>
    <t>Light Goods Vehicle (e.g. Van) - Diesel - Engine Size ≤3.5 tonnes</t>
  </si>
  <si>
    <t>Light Goods Vehicle (e.g. Van) - Fuel Unknown</t>
  </si>
  <si>
    <t>HGV and Light Goods Vehicle</t>
  </si>
  <si>
    <t>Road Vehicle - Light Goods Vehicle - Petro - Engine Size ≤1.25 tonnes</t>
  </si>
  <si>
    <t>Road Vehicle - Light Goods Vehicle - Diesel - Engine Size ≤3.5 tonnes</t>
  </si>
  <si>
    <t>Road Vehicle - Light Goods Vehicle - LPG or CNG - Engine Size ≤3.5 tonnes</t>
  </si>
  <si>
    <t>Road Vehicle - Light Goods Vehicle - Fuel Unknown</t>
  </si>
  <si>
    <t>Road Vehicle - Light Goods Vehicle - Fuel and Engine Size Unknown</t>
  </si>
  <si>
    <t>Global Warming Potential</t>
  </si>
  <si>
    <t>Please select the appropriate Global Warming Potential value below:</t>
  </si>
  <si>
    <t>IPCC GWP</t>
  </si>
  <si>
    <t>1995 IPCC Second Assessment Report (SAR)</t>
  </si>
  <si>
    <t>2001 IPCC Third Assessment Report (TAR)</t>
  </si>
  <si>
    <t>2007 IPCC Fourth Assessment Report</t>
  </si>
  <si>
    <t>IPCC GWP Version</t>
  </si>
  <si>
    <t>IPCC GWP Values</t>
  </si>
  <si>
    <t>Waste</t>
  </si>
  <si>
    <t>GWP Value</t>
  </si>
  <si>
    <t>CO2 in Factor Unit Conversion -Numerator</t>
  </si>
  <si>
    <t>CO2 in Factor Unit Conversion -Denominator</t>
  </si>
  <si>
    <t>CO2 Biomass in Factor Unit Conversion -Numerator</t>
  </si>
  <si>
    <t>CO2 Biomass in Factor Unit  Conversion -Denominator</t>
  </si>
  <si>
    <t>CH4 in Factor Unit  Conversion -Denominator</t>
  </si>
  <si>
    <t>CH4 in Factor Unit Conversion -Numerator</t>
  </si>
  <si>
    <r>
      <rPr>
        <b/>
        <i/>
        <u/>
        <sz val="10"/>
        <rFont val="Arial"/>
        <family val="2"/>
      </rPr>
      <t>What data do I need?</t>
    </r>
    <r>
      <rPr>
        <sz val="10"/>
        <rFont val="Arial"/>
        <family val="2"/>
      </rPr>
      <t xml:space="preserve">
Fuel use data are most accurate for calculating CO2 emissions, while distance-traveled data are most accurate for calculating CH4 and N2O emissions. So, for non-public transport sources, the recommended approach is to provide both fuel use and distance data. Where one type of data is unavailable, the tool uses fuel economy information (where available) to convert between these data types. Because CO2 contributes most to GHG emissions (&gt;95%), companies should first strive to improve their fuel use records.
Please note that the emission from on-road freight transport can be calculated using vehicle distance or weight-distance data.</t>
    </r>
  </si>
  <si>
    <r>
      <t xml:space="preserve">This tool calculates the CO2, CH4 and N2O emissions from:
     </t>
    </r>
    <r>
      <rPr>
        <sz val="6"/>
        <rFont val="Webdings"/>
        <family val="1"/>
        <charset val="2"/>
      </rPr>
      <t>n</t>
    </r>
    <r>
      <rPr>
        <sz val="10"/>
        <rFont val="Arial"/>
        <family val="2"/>
      </rPr>
      <t xml:space="preserve"> Vehicles that are owned/controlled by you, including freight lorries.
     </t>
    </r>
    <r>
      <rPr>
        <sz val="6"/>
        <rFont val="Webdings"/>
        <family val="1"/>
        <charset val="2"/>
      </rPr>
      <t>n</t>
    </r>
    <r>
      <rPr>
        <sz val="10"/>
        <rFont val="Arial"/>
        <family val="2"/>
      </rPr>
      <t xml:space="preserve"> Public transport by road, rail, air and water.
     </t>
    </r>
    <r>
      <rPr>
        <sz val="6"/>
        <rFont val="Webdings"/>
        <family val="1"/>
        <charset val="2"/>
      </rPr>
      <t>n</t>
    </r>
    <r>
      <rPr>
        <sz val="10"/>
        <rFont val="Arial"/>
        <family val="2"/>
      </rPr>
      <t xml:space="preserve"> Mobile machinery, such as agricultural and construction equipment.</t>
    </r>
    <r>
      <rPr>
        <i/>
        <u/>
        <sz val="10"/>
        <rFont val="Arial"/>
        <family val="2"/>
      </rPr>
      <t/>
    </r>
  </si>
  <si>
    <t>The tool uses default emission factors, which vary by country. Currently, separate sets of emission factors are available for the UK and US. For other countries, if more specific emission factors are not available, companies should select the ‘Other’ category. This category uses either global default values or UK-specific values -- it will therefore lead to less accurate calculations. On the settings tab, users can supply custom emission factors or adjust the default global warming potentials.</t>
  </si>
  <si>
    <r>
      <t xml:space="preserve">Scope 3
</t>
    </r>
    <r>
      <rPr>
        <sz val="10"/>
        <rFont val="Arial"/>
        <family val="2"/>
      </rPr>
      <t>(metric tonnes)</t>
    </r>
  </si>
  <si>
    <r>
      <t xml:space="preserve">Scope 1
</t>
    </r>
    <r>
      <rPr>
        <sz val="10"/>
        <rFont val="Arial"/>
        <family val="2"/>
      </rPr>
      <t>(metric tonnes)</t>
    </r>
  </si>
  <si>
    <r>
      <t xml:space="preserve">Biofuel CO2 Emission
</t>
    </r>
    <r>
      <rPr>
        <sz val="10"/>
        <rFont val="Arial"/>
        <family val="2"/>
      </rPr>
      <t>(metric tonnes)</t>
    </r>
  </si>
  <si>
    <r>
      <t>Total</t>
    </r>
    <r>
      <rPr>
        <sz val="10"/>
        <rFont val="Arial"/>
        <family val="2"/>
      </rPr>
      <t xml:space="preserve"> (metric tonnes CO2e)</t>
    </r>
  </si>
  <si>
    <r>
      <t xml:space="preserve">Fossil Fuel CO2
</t>
    </r>
    <r>
      <rPr>
        <sz val="10"/>
        <rFont val="Arial"/>
        <family val="2"/>
      </rPr>
      <t>(metric tonnes)</t>
    </r>
  </si>
  <si>
    <r>
      <t xml:space="preserve">CH4
</t>
    </r>
    <r>
      <rPr>
        <sz val="10"/>
        <rFont val="Arial"/>
        <family val="2"/>
      </rPr>
      <t>(kilograms)</t>
    </r>
  </si>
  <si>
    <r>
      <t xml:space="preserve">N2O
</t>
    </r>
    <r>
      <rPr>
        <sz val="10"/>
        <rFont val="Arial"/>
        <family val="2"/>
      </rPr>
      <t>(kilograms)</t>
    </r>
  </si>
  <si>
    <r>
      <t>Total GHG Emission</t>
    </r>
    <r>
      <rPr>
        <sz val="10"/>
        <rFont val="Arial"/>
        <family val="2"/>
      </rPr>
      <t xml:space="preserve"> (metric tonnes CO2e)</t>
    </r>
  </si>
  <si>
    <r>
      <t xml:space="preserve">Denominator
</t>
    </r>
    <r>
      <rPr>
        <sz val="10"/>
        <rFont val="Arial"/>
        <family val="2"/>
      </rPr>
      <t>(e.g., tonne of fuel)</t>
    </r>
  </si>
  <si>
    <r>
      <t xml:space="preserve">Numerator
</t>
    </r>
    <r>
      <rPr>
        <sz val="10"/>
        <rFont val="Arial"/>
        <family val="2"/>
      </rPr>
      <t>(e.g., kg of GHG)</t>
    </r>
  </si>
  <si>
    <r>
      <t xml:space="preserve">Denominator
</t>
    </r>
    <r>
      <rPr>
        <sz val="10"/>
        <rFont val="Arial"/>
        <family val="2"/>
      </rPr>
      <t>(e.g., kilometer)</t>
    </r>
  </si>
  <si>
    <r>
      <t xml:space="preserve">Total GHG Emissions, exclude Biofuel CO2
</t>
    </r>
    <r>
      <rPr>
        <sz val="10"/>
        <rFont val="Arial"/>
        <family val="2"/>
      </rPr>
      <t>(metric tonnes CO2e)</t>
    </r>
  </si>
  <si>
    <r>
      <t xml:space="preserve">Biofuel CO2 Emissions
</t>
    </r>
    <r>
      <rPr>
        <sz val="10"/>
        <rFont val="Arial"/>
        <family val="2"/>
      </rPr>
      <t>(metric tonnes)</t>
    </r>
  </si>
  <si>
    <r>
      <t>Total</t>
    </r>
    <r>
      <rPr>
        <sz val="10"/>
        <color indexed="8"/>
        <rFont val="Arial"/>
        <family val="2"/>
      </rPr>
      <t xml:space="preserve"> (metric tonnes CO2e)</t>
    </r>
  </si>
  <si>
    <r>
      <t xml:space="preserve">Total GHG Emissions, exclude Biofuel CO2
</t>
    </r>
    <r>
      <rPr>
        <sz val="10"/>
        <color indexed="8"/>
        <rFont val="Arial"/>
        <family val="2"/>
      </rPr>
      <t>(metric tonnes CO2e)</t>
    </r>
  </si>
  <si>
    <t>Source Description</t>
  </si>
  <si>
    <t>Fuel use data are preferred for calculating CO2 emissions. Vehicle distance data are preferred for CH4 and N2O.</t>
  </si>
  <si>
    <t>The default emission factors for "Other" regions are either global defaults (for CO2 emissions based on fuel use) or from UK DEFRA. These values should only be used in the absence of more specific emission factors.</t>
  </si>
  <si>
    <t>Emissions from freight transport can also be calculated using Vehicle distance data.</t>
  </si>
  <si>
    <t>The default emission factors are sourced from the UK DEFRA (http://www.defra.gov.uk/environment/business/reporting/pdf/passenger-transport.pdf).</t>
  </si>
  <si>
    <t>The default emission factors are sourced from the US EPA Climate Leaders program or from the UK DEFRA (for air travel only).</t>
  </si>
  <si>
    <t>Sorry. UK-specific emission factors are not available to calculate the CH4 and N2O emissions</t>
  </si>
  <si>
    <t>N2O in Factor Unit Conversion -Numerator</t>
  </si>
  <si>
    <t>N2O in Factor Unit Conversion -Denominator</t>
  </si>
  <si>
    <t>Activity Data Custom Messages</t>
  </si>
  <si>
    <t>Field 1</t>
  </si>
  <si>
    <t>Value 1</t>
  </si>
  <si>
    <t>Field 2</t>
  </si>
  <si>
    <t>Value 2</t>
  </si>
  <si>
    <t>Field 3</t>
  </si>
  <si>
    <t>Value 3</t>
  </si>
  <si>
    <t>Field 4</t>
  </si>
  <si>
    <t>Value 4</t>
  </si>
  <si>
    <t>Message</t>
  </si>
  <si>
    <t>*</t>
  </si>
  <si>
    <t>water</t>
  </si>
  <si>
    <t>Master Conversion Table</t>
  </si>
  <si>
    <t>CO2 IPCC GWP Values</t>
  </si>
  <si>
    <t>CH4IPCC GWP Values</t>
  </si>
  <si>
    <t>N20 IPCC GWP Values</t>
  </si>
  <si>
    <t>CO2Bio IPCC GWP Values</t>
  </si>
  <si>
    <t>Other</t>
  </si>
  <si>
    <t>Custom Fuel</t>
  </si>
  <si>
    <t>Custom Vehicle</t>
  </si>
  <si>
    <t>Activity Data Columns</t>
  </si>
  <si>
    <t>Columns</t>
  </si>
  <si>
    <t>Calculation Method</t>
  </si>
  <si>
    <t>Formula for Vehical dropdown</t>
  </si>
  <si>
    <t>AirCraft</t>
  </si>
  <si>
    <t>All Scope</t>
  </si>
  <si>
    <t>CO2 For Road</t>
  </si>
  <si>
    <t>CO2 For Rail</t>
  </si>
  <si>
    <t>CO2 For Water</t>
  </si>
  <si>
    <t>CO2 For Aircraft</t>
  </si>
  <si>
    <t>CH4 For Road</t>
  </si>
  <si>
    <t>CH4 For Rail</t>
  </si>
  <si>
    <t>CH4 For Water</t>
  </si>
  <si>
    <t>CH4 For Aircraft</t>
  </si>
  <si>
    <t>N2O For Road</t>
  </si>
  <si>
    <t>N2O For Rail</t>
  </si>
  <si>
    <t>N2O For Water</t>
  </si>
  <si>
    <t>N2O For Aircraft</t>
  </si>
  <si>
    <t>BioFuel CO2 Raod</t>
  </si>
  <si>
    <t>BioFuel CO2 Rail</t>
  </si>
  <si>
    <t>BioFuel CO2 Water</t>
  </si>
  <si>
    <t>BioFuel CO2 Aircraft</t>
  </si>
  <si>
    <t>CH4 IPCC GWP Values</t>
  </si>
  <si>
    <t>N2O IPCC GWP Values</t>
  </si>
  <si>
    <t>Biofuel CO2 IPCC GWP Values</t>
  </si>
  <si>
    <t>Table for Chart</t>
  </si>
  <si>
    <t>Error Message?</t>
  </si>
  <si>
    <t>Start Here</t>
  </si>
  <si>
    <t>Select the action that you'd like to perform below:</t>
  </si>
  <si>
    <t>If range exist</t>
  </si>
  <si>
    <t>Please enter gross weight of vehicle, which includes the weight of both the vehicle and the goods</t>
  </si>
  <si>
    <t>Sorry. Emission factors are not available for CNG vehicles based on vehicle distance.</t>
  </si>
  <si>
    <t>Sorry. Emission factors based on vehicle distance are not available when the Fuel Used is not known.</t>
  </si>
  <si>
    <t>2.0</t>
  </si>
  <si>
    <t>Richard Mak</t>
  </si>
  <si>
    <t>Initial 2.0 release</t>
  </si>
  <si>
    <t>Please enter # of Passengers</t>
  </si>
  <si>
    <t>Sorry. Emission factors are not available to calculate the CH4 and N2O emissions (which contribute &lt;5% to the total GHG emissions from aircraft). Domestic’ flights are &lt; 300 miles/483 km; short-haul flights are ≥ 300 miles/483 km and &lt;700 miles/1126 km, and long haul flights are anything ≥ 700 miles/1126 km.</t>
  </si>
  <si>
    <t>Please select Fuel Used. This selection allows users to use their own ‘custom’ emission factors that have been entered into the tool on the ‘Settings’ tab.</t>
  </si>
  <si>
    <t>Please select Vehicle Type. This selection allows users to use their own ‘custom’ emission factors that have been entered into the tool on the ‘Settings’ tab.</t>
  </si>
  <si>
    <t>HGV - Rigid - Engine Size 3.5 - 7.5 tonnes - Default 41% Weight Laden</t>
  </si>
  <si>
    <t>HGV - Rigid - Engine Size 7.5 - 17 tonnes - Default 41% Weight Laden</t>
  </si>
  <si>
    <t>HGV - Rigid - Engine Size &gt;17 tonnes - Default 53% Weight Laden</t>
  </si>
  <si>
    <t>HGV - Articulated - Engine Size 3.5 - 33 tonnes - Default 45% Weight Laden</t>
  </si>
  <si>
    <t>HGV - Articulated - Engine Size &gt;33 tonnes - Default 61% Weight Laden</t>
  </si>
  <si>
    <t xml:space="preserve"> </t>
  </si>
  <si>
    <t>2.1</t>
  </si>
  <si>
    <t xml:space="preserve">Revised the emission factors for UK sources to be consistent with most recent guidance from UK DEFRA (dated October 2010; see http://www.defra.gov.uk/environment/business/reporting/conversion-factors.htm) </t>
  </si>
  <si>
    <t>GHG Protocol</t>
  </si>
  <si>
    <t>Total Weight of Freight</t>
  </si>
  <si>
    <t>Units of Measurement</t>
  </si>
  <si>
    <t>Passenger Car - Diesel - Engine Size &lt;1.7 liter</t>
  </si>
  <si>
    <t>Passenger Car - Diesel - Engine Size 1.7 - 2.0 liters</t>
  </si>
  <si>
    <t>Passenger Car - CNG - Engine Size 1.4 - 2.0 liters</t>
  </si>
  <si>
    <t>Passenger Car - CNG - Engine Size &gt;2.0 liters</t>
  </si>
  <si>
    <t>Passenger Car - CNG - Engine Size Unknown</t>
  </si>
  <si>
    <t>Passenger Car - LPG - Engine Size average</t>
  </si>
  <si>
    <t>Passenger Car - LPG - Engine Size medium</t>
  </si>
  <si>
    <t>Passenger Car - LPG - Engine Size large</t>
  </si>
  <si>
    <t>Light Goods Vehicle (e.g. Van) - LPG - Engine Size ≤3.5 tonnes</t>
  </si>
  <si>
    <t>Light Goods Vehicle (e.g. Van) - CNG - Engine Size ≤3.5 tonnes</t>
  </si>
  <si>
    <t>Road Vehicle - Light Goods Vehicle - Diesel - Engine Size &lt; 1.305 tonnes</t>
  </si>
  <si>
    <t>Road Vehicle - Light Goods Vehicle - Diesel - Engine Size 1.305 - 1.74 tonnes</t>
  </si>
  <si>
    <t>Road Vehicle - Light Goods Vehicle - Diesel - Engine Size 1.74 - 3.5 tonnes</t>
  </si>
  <si>
    <t>Road Vehicle - Light Goods Vehicle - Petrol - Engine Size &lt; 1.305 tonnes</t>
  </si>
  <si>
    <t>Road Vehicle - Light Goods Vehicle - Petrol - Engine Size 1.305 - 1.74 tonnes</t>
  </si>
  <si>
    <t>Road Vehicle - Light Goods Vehicle - Petrol - Engine Size 1.74 - 3.5 tonnes</t>
  </si>
  <si>
    <t>= Different emission factors provided between May and June 2008 US EPA guidance documents</t>
  </si>
  <si>
    <t>Multipliers or other corrections to account for radiative forcing may be applied to the GWP of emissions arising from aircraft transport. If  used, this should be documented in the inventory report.</t>
  </si>
  <si>
    <t>2.2</t>
  </si>
  <si>
    <t>Corrected transcription error for US-based air freight transport emission factors</t>
  </si>
  <si>
    <t xml:space="preserve">     Domestic = &lt; 463 km</t>
  </si>
  <si>
    <t xml:space="preserve">     Short-haul = ≥ 463 &lt;1108 km </t>
  </si>
  <si>
    <t xml:space="preserve">     Long haul = ≥ 1108 km</t>
  </si>
  <si>
    <t xml:space="preserve">* Please note the following distance categories when calculating air transport emissions.  </t>
  </si>
  <si>
    <r>
      <t xml:space="preserve">Vehicle Type </t>
    </r>
    <r>
      <rPr>
        <sz val="10"/>
        <rFont val="Arial"/>
        <family val="2"/>
      </rPr>
      <t>(For air transport, see footnote)</t>
    </r>
  </si>
  <si>
    <t>Total Emissions</t>
  </si>
  <si>
    <t xml:space="preserve">2.3 </t>
  </si>
  <si>
    <t>Modified text in parts of the tool. Caculation formulae and emission factors were not adjusted.</t>
  </si>
  <si>
    <t>2.4</t>
  </si>
  <si>
    <t>Removed error message</t>
  </si>
  <si>
    <t>Francis Gassert</t>
  </si>
  <si>
    <t>Adjusted conversion factors for measurement units to/from standard cubic feet and cubic feet</t>
  </si>
  <si>
    <t>2.5</t>
  </si>
  <si>
    <t>Greenhouse gas</t>
  </si>
  <si>
    <r>
      <rPr>
        <b/>
        <sz val="14"/>
        <color indexed="55"/>
        <rFont val="Tahoma"/>
        <family val="2"/>
      </rPr>
      <t>Mobile Combustion</t>
    </r>
    <r>
      <rPr>
        <sz val="14"/>
        <color indexed="55"/>
        <rFont val="Tahoma"/>
        <family val="2"/>
      </rPr>
      <t xml:space="preserve">
GHG Emissions Calculation Tool
</t>
    </r>
    <r>
      <rPr>
        <sz val="9"/>
        <color indexed="55"/>
        <rFont val="Tahoma"/>
        <family val="2"/>
      </rPr>
      <t>Version 2.6</t>
    </r>
  </si>
  <si>
    <t xml:space="preserve">The emission factors used in this tool come from the UK Dept. for Environment, Food and Rural Affairs (DEFRA), the US Environmental Protection Agency (EPA) and the Intergovernmental Panel on Climate Change’s (IPCC) 2006 Guidelines for National Greenhouse Gas Inventories. The tool was developed by Clear Standards Inc. in collaboration with WRI.
Please cite this tool using the following format:
World Resources Institute (2015). GHG Protocol tool for mobile combustion. Version 2.6.
While the worksheets are largely self explanatory, for questions or suggestions on its contents, please contact the GHG Protocol at: ghgquestions@wri.org
Other tools can be downloaded from the GHG Protocol website.
</t>
  </si>
  <si>
    <t>2.6</t>
  </si>
  <si>
    <t>Added GWP values from IPCC's Fifth Assessment Report</t>
  </si>
  <si>
    <t>2014 IPCC Fifth Assessment Report</t>
  </si>
  <si>
    <t>Note: The Fifth Assessment Report GWP values used in this tool exclude climate–carbon feedbacks for non-CO2 emissions. Use of the latest GWP values is recommended.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</si>
</sst>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000000"/>
    <numFmt numFmtId="166" formatCode="[=0]0;[&lt;0.001]0.000E+00;0.000"/>
    <numFmt numFmtId="167" formatCode="[$-409]mmmm\ d\,\ yyyy;@"/>
  </numFmts>
  <fonts count="41" x14ac:knownFonts="1">
    <font>
      <sz val="10"/>
      <name val="Arial"/>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0"/>
      <name val="Arial"/>
      <family val="2"/>
    </font>
    <font>
      <b/>
      <sz val="10"/>
      <color indexed="9"/>
      <name val="Arial"/>
      <family val="2"/>
    </font>
    <font>
      <sz val="10"/>
      <color indexed="9"/>
      <name val="Arial"/>
      <family val="2"/>
    </font>
    <font>
      <b/>
      <i/>
      <u/>
      <sz val="10"/>
      <name val="Arial"/>
      <family val="2"/>
    </font>
    <font>
      <i/>
      <u/>
      <sz val="10"/>
      <name val="Arial"/>
      <family val="2"/>
    </font>
    <font>
      <b/>
      <i/>
      <sz val="10"/>
      <name val="Arial"/>
      <family val="2"/>
    </font>
    <font>
      <sz val="10"/>
      <color indexed="8"/>
      <name val="Arial"/>
      <family val="2"/>
    </font>
    <font>
      <b/>
      <sz val="10"/>
      <color indexed="8"/>
      <name val="Arial"/>
      <family val="2"/>
    </font>
    <font>
      <b/>
      <i/>
      <sz val="10"/>
      <color indexed="8"/>
      <name val="Arial"/>
      <family val="2"/>
    </font>
    <font>
      <sz val="14"/>
      <color indexed="55"/>
      <name val="Tahoma"/>
      <family val="2"/>
    </font>
    <font>
      <b/>
      <sz val="14"/>
      <color indexed="55"/>
      <name val="Tahoma"/>
      <family val="2"/>
    </font>
    <font>
      <sz val="9"/>
      <color indexed="55"/>
      <name val="Tahoma"/>
      <family val="2"/>
    </font>
    <font>
      <sz val="10"/>
      <color indexed="55"/>
      <name val="Arial"/>
      <family val="2"/>
    </font>
    <font>
      <sz val="8"/>
      <color indexed="8"/>
      <name val="Arial"/>
      <family val="2"/>
    </font>
    <font>
      <sz val="10"/>
      <name val="Webdings"/>
      <family val="1"/>
      <charset val="2"/>
    </font>
    <font>
      <sz val="6"/>
      <name val="Webdings"/>
      <family val="1"/>
      <charset val="2"/>
    </font>
    <font>
      <sz val="14"/>
      <color indexed="8"/>
      <name val="Wingdings"/>
      <charset val="2"/>
    </font>
    <font>
      <b/>
      <sz val="8"/>
      <color indexed="81"/>
      <name val="Tahoma"/>
      <family val="2"/>
    </font>
    <font>
      <sz val="8"/>
      <color indexed="81"/>
      <name val="Tahoma"/>
      <family val="2"/>
    </font>
    <font>
      <b/>
      <sz val="14"/>
      <color rgb="FF00ACA2"/>
      <name val="Tahoma"/>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0"/>
        <bgColor indexed="64"/>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
      <patternFill patternType="solid">
        <fgColor rgb="FFFFFF00"/>
        <bgColor indexed="64"/>
      </patternFill>
    </fill>
    <fill>
      <patternFill patternType="solid">
        <fgColor rgb="FF73C167"/>
        <bgColor indexed="64"/>
      </patternFill>
    </fill>
  </fills>
  <borders count="10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19"/>
      </left>
      <right style="medium">
        <color indexed="19"/>
      </right>
      <top style="medium">
        <color indexed="19"/>
      </top>
      <bottom style="medium">
        <color indexed="19"/>
      </bottom>
      <diagonal/>
    </border>
    <border>
      <left style="thin">
        <color indexed="19"/>
      </left>
      <right style="thin">
        <color indexed="19"/>
      </right>
      <top style="thin">
        <color indexed="19"/>
      </top>
      <bottom style="medium">
        <color indexed="19"/>
      </bottom>
      <diagonal/>
    </border>
    <border>
      <left style="medium">
        <color indexed="19"/>
      </left>
      <right style="thin">
        <color indexed="19"/>
      </right>
      <top style="thin">
        <color indexed="19"/>
      </top>
      <bottom style="medium">
        <color indexed="19"/>
      </bottom>
      <diagonal/>
    </border>
    <border>
      <left style="thin">
        <color indexed="19"/>
      </left>
      <right style="medium">
        <color indexed="19"/>
      </right>
      <top style="thin">
        <color indexed="19"/>
      </top>
      <bottom style="medium">
        <color indexed="19"/>
      </bottom>
      <diagonal/>
    </border>
    <border>
      <left/>
      <right style="thin">
        <color indexed="19"/>
      </right>
      <top style="thin">
        <color indexed="19"/>
      </top>
      <bottom/>
      <diagonal/>
    </border>
    <border>
      <left style="thin">
        <color indexed="19"/>
      </left>
      <right style="thin">
        <color indexed="19"/>
      </right>
      <top style="thin">
        <color indexed="19"/>
      </top>
      <bottom/>
      <diagonal/>
    </border>
    <border>
      <left style="thin">
        <color indexed="19"/>
      </left>
      <right/>
      <top style="thin">
        <color indexed="19"/>
      </top>
      <bottom/>
      <diagonal/>
    </border>
    <border>
      <left style="medium">
        <color indexed="19"/>
      </left>
      <right style="thin">
        <color indexed="19"/>
      </right>
      <top style="thin">
        <color indexed="19"/>
      </top>
      <bottom/>
      <diagonal/>
    </border>
    <border>
      <left style="thin">
        <color indexed="19"/>
      </left>
      <right style="medium">
        <color indexed="19"/>
      </right>
      <top style="thin">
        <color indexed="19"/>
      </top>
      <bottom/>
      <diagonal/>
    </border>
    <border>
      <left style="medium">
        <color indexed="19"/>
      </left>
      <right/>
      <top/>
      <bottom/>
      <diagonal/>
    </border>
    <border>
      <left/>
      <right/>
      <top style="medium">
        <color indexed="19"/>
      </top>
      <bottom/>
      <diagonal/>
    </border>
    <border>
      <left/>
      <right style="medium">
        <color indexed="19"/>
      </right>
      <top/>
      <bottom/>
      <diagonal/>
    </border>
    <border>
      <left style="medium">
        <color indexed="19"/>
      </left>
      <right/>
      <top style="medium">
        <color indexed="19"/>
      </top>
      <bottom/>
      <diagonal/>
    </border>
    <border>
      <left style="medium">
        <color indexed="19"/>
      </left>
      <right style="medium">
        <color indexed="19"/>
      </right>
      <top/>
      <bottom style="medium">
        <color indexed="19"/>
      </bottom>
      <diagonal/>
    </border>
    <border>
      <left/>
      <right/>
      <top style="hair">
        <color indexed="19"/>
      </top>
      <bottom style="hair">
        <color indexed="19"/>
      </bottom>
      <diagonal/>
    </border>
    <border>
      <left style="hair">
        <color indexed="19"/>
      </left>
      <right style="hair">
        <color indexed="19"/>
      </right>
      <top/>
      <bottom/>
      <diagonal/>
    </border>
    <border>
      <left style="hair">
        <color indexed="19"/>
      </left>
      <right style="hair">
        <color indexed="19"/>
      </right>
      <top style="hair">
        <color indexed="19"/>
      </top>
      <bottom style="hair">
        <color indexed="19"/>
      </bottom>
      <diagonal/>
    </border>
    <border>
      <left style="hair">
        <color indexed="19"/>
      </left>
      <right style="hair">
        <color indexed="19"/>
      </right>
      <top/>
      <bottom style="hair">
        <color indexed="19"/>
      </bottom>
      <diagonal/>
    </border>
    <border>
      <left style="hair">
        <color indexed="19"/>
      </left>
      <right style="hair">
        <color indexed="19"/>
      </right>
      <top style="hair">
        <color indexed="19"/>
      </top>
      <bottom style="medium">
        <color indexed="19"/>
      </bottom>
      <diagonal/>
    </border>
    <border>
      <left style="medium">
        <color indexed="19"/>
      </left>
      <right style="hair">
        <color indexed="19"/>
      </right>
      <top style="medium">
        <color indexed="19"/>
      </top>
      <bottom style="hair">
        <color indexed="19"/>
      </bottom>
      <diagonal/>
    </border>
    <border>
      <left style="hair">
        <color indexed="19"/>
      </left>
      <right style="hair">
        <color indexed="19"/>
      </right>
      <top style="medium">
        <color indexed="19"/>
      </top>
      <bottom style="hair">
        <color indexed="19"/>
      </bottom>
      <diagonal/>
    </border>
    <border>
      <left style="hair">
        <color indexed="19"/>
      </left>
      <right style="medium">
        <color indexed="19"/>
      </right>
      <top style="medium">
        <color indexed="19"/>
      </top>
      <bottom style="hair">
        <color indexed="19"/>
      </bottom>
      <diagonal/>
    </border>
    <border>
      <left style="medium">
        <color indexed="19"/>
      </left>
      <right style="hair">
        <color indexed="19"/>
      </right>
      <top style="hair">
        <color indexed="19"/>
      </top>
      <bottom style="hair">
        <color indexed="19"/>
      </bottom>
      <diagonal/>
    </border>
    <border>
      <left style="hair">
        <color indexed="19"/>
      </left>
      <right style="medium">
        <color indexed="19"/>
      </right>
      <top style="hair">
        <color indexed="19"/>
      </top>
      <bottom style="hair">
        <color indexed="19"/>
      </bottom>
      <diagonal/>
    </border>
    <border>
      <left style="medium">
        <color indexed="19"/>
      </left>
      <right style="hair">
        <color indexed="19"/>
      </right>
      <top style="hair">
        <color indexed="19"/>
      </top>
      <bottom style="medium">
        <color indexed="19"/>
      </bottom>
      <diagonal/>
    </border>
    <border>
      <left style="hair">
        <color indexed="19"/>
      </left>
      <right style="medium">
        <color indexed="19"/>
      </right>
      <top style="hair">
        <color indexed="19"/>
      </top>
      <bottom style="medium">
        <color indexed="19"/>
      </bottom>
      <diagonal/>
    </border>
    <border>
      <left/>
      <right style="thin">
        <color indexed="19"/>
      </right>
      <top style="medium">
        <color indexed="19"/>
      </top>
      <bottom style="thin">
        <color indexed="19"/>
      </bottom>
      <diagonal/>
    </border>
    <border>
      <left style="thin">
        <color indexed="19"/>
      </left>
      <right style="thin">
        <color indexed="19"/>
      </right>
      <top style="medium">
        <color indexed="19"/>
      </top>
      <bottom style="thin">
        <color indexed="1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19"/>
      </left>
      <right style="hair">
        <color indexed="19"/>
      </right>
      <top/>
      <bottom/>
      <diagonal/>
    </border>
    <border>
      <left style="medium">
        <color indexed="19"/>
      </left>
      <right style="hair">
        <color indexed="19"/>
      </right>
      <top/>
      <bottom style="hair">
        <color indexed="19"/>
      </bottom>
      <diagonal/>
    </border>
    <border>
      <left/>
      <right style="thin">
        <color indexed="19"/>
      </right>
      <top style="thin">
        <color indexed="19"/>
      </top>
      <bottom style="medium">
        <color indexed="19"/>
      </bottom>
      <diagonal/>
    </border>
    <border>
      <left style="thin">
        <color indexed="19"/>
      </left>
      <right/>
      <top style="thin">
        <color indexed="19"/>
      </top>
      <bottom style="medium">
        <color indexed="19"/>
      </bottom>
      <diagonal/>
    </border>
    <border>
      <left style="medium">
        <color indexed="19"/>
      </left>
      <right style="hair">
        <color indexed="19"/>
      </right>
      <top/>
      <bottom style="medium">
        <color indexed="19"/>
      </bottom>
      <diagonal/>
    </border>
    <border>
      <left style="hair">
        <color indexed="19"/>
      </left>
      <right style="hair">
        <color indexed="19"/>
      </right>
      <top/>
      <bottom style="medium">
        <color indexed="19"/>
      </bottom>
      <diagonal/>
    </border>
    <border>
      <left/>
      <right style="hair">
        <color indexed="19"/>
      </right>
      <top/>
      <bottom style="hair">
        <color indexed="19"/>
      </bottom>
      <diagonal/>
    </border>
    <border>
      <left/>
      <right style="hair">
        <color indexed="19"/>
      </right>
      <top style="hair">
        <color indexed="19"/>
      </top>
      <bottom style="hair">
        <color indexed="19"/>
      </bottom>
      <diagonal/>
    </border>
    <border>
      <left style="hair">
        <color indexed="19"/>
      </left>
      <right/>
      <top style="medium">
        <color indexed="19"/>
      </top>
      <bottom/>
      <diagonal/>
    </border>
    <border>
      <left style="hair">
        <color indexed="19"/>
      </left>
      <right/>
      <top style="hair">
        <color indexed="19"/>
      </top>
      <bottom style="hair">
        <color indexed="19"/>
      </bottom>
      <diagonal/>
    </border>
    <border>
      <left style="hair">
        <color indexed="19"/>
      </left>
      <right/>
      <top/>
      <bottom style="hair">
        <color indexed="19"/>
      </bottom>
      <diagonal/>
    </border>
    <border>
      <left style="hair">
        <color indexed="19"/>
      </left>
      <right/>
      <top/>
      <bottom/>
      <diagonal/>
    </border>
    <border>
      <left style="medium">
        <color indexed="19"/>
      </left>
      <right style="hair">
        <color indexed="19"/>
      </right>
      <top style="medium">
        <color indexed="19"/>
      </top>
      <bottom style="medium">
        <color indexed="19"/>
      </bottom>
      <diagonal/>
    </border>
    <border>
      <left/>
      <right style="hair">
        <color indexed="19"/>
      </right>
      <top style="medium">
        <color indexed="19"/>
      </top>
      <bottom style="medium">
        <color indexed="19"/>
      </bottom>
      <diagonal/>
    </border>
    <border>
      <left style="hair">
        <color indexed="19"/>
      </left>
      <right style="medium">
        <color indexed="19"/>
      </right>
      <top style="medium">
        <color indexed="19"/>
      </top>
      <bottom style="medium">
        <color indexed="19"/>
      </bottom>
      <diagonal/>
    </border>
    <border>
      <left style="medium">
        <color indexed="19"/>
      </left>
      <right style="hair">
        <color indexed="19"/>
      </right>
      <top style="hair">
        <color indexed="19"/>
      </top>
      <bottom/>
      <diagonal/>
    </border>
    <border>
      <left style="hair">
        <color indexed="19"/>
      </left>
      <right style="hair">
        <color indexed="19"/>
      </right>
      <top style="hair">
        <color indexed="19"/>
      </top>
      <bottom/>
      <diagonal/>
    </border>
    <border>
      <left style="hair">
        <color indexed="19"/>
      </left>
      <right/>
      <top style="hair">
        <color indexed="19"/>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hair">
        <color indexed="19"/>
      </top>
      <bottom style="hair">
        <color indexed="19"/>
      </bottom>
      <diagonal/>
    </border>
    <border>
      <left/>
      <right style="thin">
        <color indexed="64"/>
      </right>
      <top style="thin">
        <color indexed="64"/>
      </top>
      <bottom style="thin">
        <color indexed="64"/>
      </bottom>
      <diagonal/>
    </border>
    <border>
      <left style="thin">
        <color indexed="64"/>
      </left>
      <right style="hair">
        <color indexed="19"/>
      </right>
      <top style="hair">
        <color indexed="19"/>
      </top>
      <bottom style="hair">
        <color indexed="19"/>
      </bottom>
      <diagonal/>
    </border>
    <border>
      <left/>
      <right style="thin">
        <color indexed="64"/>
      </right>
      <top style="hair">
        <color indexed="19"/>
      </top>
      <bottom style="hair">
        <color indexed="19"/>
      </bottom>
      <diagonal/>
    </border>
    <border>
      <left style="thin">
        <color indexed="64"/>
      </left>
      <right style="medium">
        <color indexed="19"/>
      </right>
      <top style="hair">
        <color indexed="19"/>
      </top>
      <bottom style="hair">
        <color indexed="19"/>
      </bottom>
      <diagonal/>
    </border>
    <border>
      <left style="medium">
        <color indexed="19"/>
      </left>
      <right style="hair">
        <color indexed="19"/>
      </right>
      <top style="medium">
        <color indexed="19"/>
      </top>
      <bottom/>
      <diagonal/>
    </border>
    <border>
      <left style="hair">
        <color indexed="19"/>
      </left>
      <right style="hair">
        <color indexed="19"/>
      </right>
      <top style="medium">
        <color indexed="19"/>
      </top>
      <bottom/>
      <diagonal/>
    </border>
    <border>
      <left/>
      <right/>
      <top style="hair">
        <color indexed="19"/>
      </top>
      <bottom/>
      <diagonal/>
    </border>
    <border>
      <left/>
      <right/>
      <top/>
      <bottom style="hair">
        <color indexed="19"/>
      </bottom>
      <diagonal/>
    </border>
    <border>
      <left/>
      <right/>
      <top/>
      <bottom style="medium">
        <color indexed="19"/>
      </bottom>
      <diagonal/>
    </border>
    <border>
      <left/>
      <right style="medium">
        <color indexed="19"/>
      </right>
      <top style="medium">
        <color indexed="19"/>
      </top>
      <bottom style="medium">
        <color indexed="19"/>
      </bottom>
      <diagonal/>
    </border>
    <border>
      <left/>
      <right style="hair">
        <color indexed="19"/>
      </right>
      <top/>
      <bottom/>
      <diagonal/>
    </border>
    <border>
      <left/>
      <right style="medium">
        <color indexed="19"/>
      </right>
      <top style="hair">
        <color indexed="19"/>
      </top>
      <bottom style="hair">
        <color indexed="19"/>
      </bottom>
      <diagonal/>
    </border>
    <border>
      <left/>
      <right style="medium">
        <color indexed="19"/>
      </right>
      <top/>
      <bottom style="hair">
        <color indexed="19"/>
      </bottom>
      <diagonal/>
    </border>
    <border>
      <left/>
      <right style="hair">
        <color indexed="19"/>
      </right>
      <top style="hair">
        <color indexed="19"/>
      </top>
      <bottom/>
      <diagonal/>
    </border>
    <border>
      <left/>
      <right style="medium">
        <color indexed="19"/>
      </right>
      <top style="hair">
        <color indexed="19"/>
      </top>
      <bottom/>
      <diagonal/>
    </border>
    <border>
      <left style="hair">
        <color indexed="19"/>
      </left>
      <right style="medium">
        <color indexed="19"/>
      </right>
      <top style="hair">
        <color indexed="19"/>
      </top>
      <bottom/>
      <diagonal/>
    </border>
    <border>
      <left style="hair">
        <color indexed="19"/>
      </left>
      <right style="medium">
        <color indexed="19"/>
      </right>
      <top/>
      <bottom style="hair">
        <color indexed="19"/>
      </bottom>
      <diagonal/>
    </border>
    <border>
      <left style="hair">
        <color indexed="19"/>
      </left>
      <right style="medium">
        <color indexed="19"/>
      </right>
      <top/>
      <bottom/>
      <diagonal/>
    </border>
    <border>
      <left/>
      <right style="hair">
        <color indexed="19"/>
      </right>
      <top/>
      <bottom style="medium">
        <color indexed="19"/>
      </bottom>
      <diagonal/>
    </border>
    <border>
      <left/>
      <right style="medium">
        <color indexed="19"/>
      </right>
      <top/>
      <bottom style="medium">
        <color indexed="19"/>
      </bottom>
      <diagonal/>
    </border>
    <border>
      <left style="medium">
        <color indexed="19"/>
      </left>
      <right/>
      <top style="hair">
        <color indexed="19"/>
      </top>
      <bottom style="hair">
        <color indexed="19"/>
      </bottom>
      <diagonal/>
    </border>
    <border>
      <left style="thin">
        <color indexed="19"/>
      </left>
      <right style="thin">
        <color indexed="19"/>
      </right>
      <top style="medium">
        <color indexed="19"/>
      </top>
      <bottom/>
      <diagonal/>
    </border>
    <border>
      <left style="thin">
        <color indexed="19"/>
      </left>
      <right style="thin">
        <color indexed="19"/>
      </right>
      <top/>
      <bottom/>
      <diagonal/>
    </border>
    <border>
      <left style="medium">
        <color indexed="19"/>
      </left>
      <right style="medium">
        <color indexed="19"/>
      </right>
      <top style="medium">
        <color indexed="19"/>
      </top>
      <bottom style="thin">
        <color indexed="19"/>
      </bottom>
      <diagonal/>
    </border>
    <border>
      <left style="medium">
        <color indexed="19"/>
      </left>
      <right style="medium">
        <color indexed="19"/>
      </right>
      <top style="thin">
        <color indexed="19"/>
      </top>
      <bottom/>
      <diagonal/>
    </border>
    <border>
      <left style="medium">
        <color indexed="19"/>
      </left>
      <right/>
      <top style="medium">
        <color indexed="19"/>
      </top>
      <bottom style="thin">
        <color indexed="19"/>
      </bottom>
      <diagonal/>
    </border>
    <border>
      <left/>
      <right/>
      <top style="medium">
        <color indexed="19"/>
      </top>
      <bottom style="thin">
        <color indexed="19"/>
      </bottom>
      <diagonal/>
    </border>
    <border>
      <left/>
      <right style="medium">
        <color indexed="19"/>
      </right>
      <top style="medium">
        <color indexed="19"/>
      </top>
      <bottom style="thin">
        <color indexed="19"/>
      </bottom>
      <diagonal/>
    </border>
    <border>
      <left style="medium">
        <color indexed="19"/>
      </left>
      <right style="thin">
        <color indexed="19"/>
      </right>
      <top style="medium">
        <color indexed="19"/>
      </top>
      <bottom/>
      <diagonal/>
    </border>
    <border>
      <left style="medium">
        <color indexed="19"/>
      </left>
      <right style="thin">
        <color indexed="19"/>
      </right>
      <top/>
      <bottom style="thin">
        <color indexed="19"/>
      </bottom>
      <diagonal/>
    </border>
    <border>
      <left style="medium">
        <color indexed="19"/>
      </left>
      <right style="thin">
        <color indexed="19"/>
      </right>
      <top style="thin">
        <color indexed="19"/>
      </top>
      <bottom style="thin">
        <color indexed="19"/>
      </bottom>
      <diagonal/>
    </border>
    <border>
      <left/>
      <right style="medium">
        <color indexed="19"/>
      </right>
      <top style="medium">
        <color indexed="19"/>
      </top>
      <bottom style="hair">
        <color indexed="19"/>
      </bottom>
      <diagonal/>
    </border>
    <border>
      <left/>
      <right style="medium">
        <color indexed="19"/>
      </right>
      <top style="hair">
        <color indexed="19"/>
      </top>
      <bottom style="medium">
        <color indexed="19"/>
      </bottom>
      <diagonal/>
    </border>
    <border>
      <left/>
      <right style="medium">
        <color indexed="19"/>
      </right>
      <top style="medium">
        <color indexed="19"/>
      </top>
      <bottom/>
      <diagonal/>
    </border>
    <border>
      <left style="medium">
        <color indexed="19"/>
      </left>
      <right style="thin">
        <color indexed="19"/>
      </right>
      <top style="medium">
        <color indexed="19"/>
      </top>
      <bottom style="thin">
        <color indexed="19"/>
      </bottom>
      <diagonal/>
    </border>
    <border>
      <left style="thin">
        <color indexed="19"/>
      </left>
      <right style="medium">
        <color indexed="19"/>
      </right>
      <top style="medium">
        <color indexed="19"/>
      </top>
      <bottom style="thin">
        <color indexed="19"/>
      </bottom>
      <diagonal/>
    </border>
    <border>
      <left style="medium">
        <color indexed="19"/>
      </left>
      <right style="medium">
        <color indexed="19"/>
      </right>
      <top style="thin">
        <color indexed="19"/>
      </top>
      <bottom style="medium">
        <color indexed="19"/>
      </bottom>
      <diagonal/>
    </border>
    <border>
      <left style="medium">
        <color indexed="19"/>
      </left>
      <right/>
      <top style="medium">
        <color indexed="19"/>
      </top>
      <bottom style="medium">
        <color indexed="19"/>
      </bottom>
      <diagonal/>
    </border>
    <border>
      <left/>
      <right style="medium">
        <color indexed="19"/>
      </right>
      <top style="thin">
        <color indexed="19"/>
      </top>
      <bottom style="medium">
        <color indexed="19"/>
      </bottom>
      <diagonal/>
    </border>
    <border>
      <left/>
      <right style="medium">
        <color indexed="19"/>
      </right>
      <top style="thin">
        <color indexed="19"/>
      </top>
      <bottom/>
      <diagonal/>
    </border>
    <border>
      <left style="medium">
        <color indexed="19"/>
      </left>
      <right style="medium">
        <color indexed="19"/>
      </right>
      <top style="medium">
        <color indexed="19"/>
      </top>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7" fillId="0" borderId="0"/>
    <xf numFmtId="0" fontId="15"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cellStyleXfs>
  <cellXfs count="330">
    <xf numFmtId="0" fontId="0" fillId="0" borderId="0" xfId="0"/>
    <xf numFmtId="0" fontId="21" fillId="0" borderId="0" xfId="0" applyFont="1"/>
    <xf numFmtId="0" fontId="22" fillId="24" borderId="0" xfId="0" applyFont="1" applyFill="1"/>
    <xf numFmtId="0" fontId="23" fillId="24" borderId="0" xfId="0" applyFont="1" applyFill="1"/>
    <xf numFmtId="0" fontId="15" fillId="0" borderId="0" xfId="0" applyFont="1"/>
    <xf numFmtId="0" fontId="24" fillId="0" borderId="0" xfId="0" applyFont="1"/>
    <xf numFmtId="0" fontId="21" fillId="0" borderId="0" xfId="0" applyFont="1" applyFill="1"/>
    <xf numFmtId="0" fontId="25" fillId="0" borderId="0" xfId="0" applyFont="1"/>
    <xf numFmtId="0" fontId="26" fillId="0" borderId="0" xfId="0" applyFont="1"/>
    <xf numFmtId="0" fontId="28" fillId="0" borderId="0" xfId="0" applyFont="1"/>
    <xf numFmtId="0" fontId="0" fillId="0" borderId="0" xfId="0" applyBorder="1"/>
    <xf numFmtId="0" fontId="15" fillId="0" borderId="0" xfId="0" applyFont="1" applyFill="1"/>
    <xf numFmtId="0" fontId="27" fillId="0" borderId="0" xfId="37" applyNumberFormat="1" applyAlignment="1">
      <alignment horizontal="left" vertical="top"/>
    </xf>
    <xf numFmtId="0" fontId="27" fillId="0" borderId="0" xfId="37" applyNumberFormat="1" applyAlignment="1">
      <alignment horizontal="center" vertical="center"/>
    </xf>
    <xf numFmtId="0" fontId="27" fillId="0" borderId="0" xfId="37" applyNumberFormat="1" applyAlignment="1">
      <alignment horizontal="center" vertical="center" wrapText="1"/>
    </xf>
    <xf numFmtId="0" fontId="27" fillId="0" borderId="0" xfId="37" applyNumberFormat="1" applyFont="1" applyAlignment="1">
      <alignment horizontal="center" vertical="center" wrapText="1"/>
    </xf>
    <xf numFmtId="0" fontId="21" fillId="25" borderId="10" xfId="0" applyFont="1" applyFill="1" applyBorder="1" applyAlignment="1">
      <alignment horizontal="center" vertical="center"/>
    </xf>
    <xf numFmtId="0" fontId="0" fillId="0" borderId="0" xfId="0" applyAlignment="1">
      <alignment horizontal="center" vertical="center"/>
    </xf>
    <xf numFmtId="0" fontId="27" fillId="0" borderId="0" xfId="37" applyNumberFormat="1" applyAlignment="1">
      <alignment horizontal="left" vertical="center"/>
    </xf>
    <xf numFmtId="0" fontId="27" fillId="0" borderId="0" xfId="37" applyNumberFormat="1" applyFont="1" applyAlignment="1">
      <alignment horizontal="left" vertical="center"/>
    </xf>
    <xf numFmtId="0" fontId="22" fillId="0" borderId="0" xfId="0" applyFont="1" applyFill="1"/>
    <xf numFmtId="0" fontId="27" fillId="0" borderId="0" xfId="37" applyNumberFormat="1" applyBorder="1" applyAlignment="1">
      <alignment horizontal="left" vertical="top"/>
    </xf>
    <xf numFmtId="0" fontId="27" fillId="0" borderId="0" xfId="37" applyNumberFormat="1" applyBorder="1" applyAlignment="1">
      <alignment horizontal="left" vertical="center"/>
    </xf>
    <xf numFmtId="0" fontId="27" fillId="0" borderId="0" xfId="37" applyNumberFormat="1" applyBorder="1" applyAlignment="1">
      <alignment horizontal="center" vertical="center" wrapText="1"/>
    </xf>
    <xf numFmtId="0" fontId="27" fillId="0" borderId="0" xfId="37" applyNumberFormat="1" applyFont="1" applyBorder="1" applyAlignment="1">
      <alignment horizontal="center" vertical="center" wrapText="1"/>
    </xf>
    <xf numFmtId="0" fontId="27" fillId="0" borderId="0" xfId="37" applyNumberFormat="1" applyBorder="1" applyAlignment="1">
      <alignment horizontal="center" vertical="center"/>
    </xf>
    <xf numFmtId="0" fontId="0" fillId="0" borderId="19" xfId="0" applyBorder="1"/>
    <xf numFmtId="0" fontId="0" fillId="0" borderId="20" xfId="0" applyBorder="1"/>
    <xf numFmtId="0" fontId="27" fillId="0" borderId="21" xfId="37" applyNumberFormat="1" applyBorder="1" applyAlignment="1">
      <alignment horizontal="left" vertical="top"/>
    </xf>
    <xf numFmtId="0" fontId="0" fillId="0" borderId="19" xfId="0" applyBorder="1" applyAlignment="1">
      <alignment horizontal="center" vertical="center"/>
    </xf>
    <xf numFmtId="0" fontId="21" fillId="25" borderId="22" xfId="0" applyFont="1" applyFill="1" applyBorder="1" applyAlignment="1">
      <alignment horizontal="center" vertical="center"/>
    </xf>
    <xf numFmtId="0" fontId="21" fillId="25" borderId="23" xfId="0" applyFont="1" applyFill="1" applyBorder="1" applyAlignment="1">
      <alignment vertical="top"/>
    </xf>
    <xf numFmtId="0" fontId="27" fillId="0" borderId="24" xfId="37" applyNumberFormat="1" applyBorder="1" applyAlignment="1">
      <alignment horizontal="left" vertical="top"/>
    </xf>
    <xf numFmtId="0" fontId="0" fillId="0" borderId="0" xfId="0" applyAlignment="1">
      <alignment vertical="top" wrapText="1"/>
    </xf>
    <xf numFmtId="0" fontId="15" fillId="0" borderId="0" xfId="0" applyFont="1" applyAlignment="1">
      <alignment vertical="top"/>
    </xf>
    <xf numFmtId="0" fontId="0" fillId="0" borderId="0" xfId="0" applyAlignment="1">
      <alignment vertical="top"/>
    </xf>
    <xf numFmtId="0" fontId="27" fillId="0" borderId="0" xfId="37" applyNumberFormat="1" applyAlignment="1" applyProtection="1">
      <alignment horizontal="left" vertical="center"/>
    </xf>
    <xf numFmtId="0" fontId="27" fillId="0" borderId="0" xfId="37" applyNumberFormat="1" applyAlignment="1" applyProtection="1">
      <alignment horizontal="left" vertical="top"/>
    </xf>
    <xf numFmtId="0" fontId="27" fillId="0" borderId="0" xfId="37" applyNumberFormat="1" applyBorder="1" applyAlignment="1" applyProtection="1">
      <alignment horizontal="left" vertical="top"/>
    </xf>
    <xf numFmtId="0" fontId="27" fillId="0" borderId="0" xfId="37" applyNumberFormat="1" applyFont="1" applyAlignment="1" applyProtection="1">
      <alignment horizontal="left" vertical="center"/>
    </xf>
    <xf numFmtId="0" fontId="34" fillId="0" borderId="25" xfId="37" applyNumberFormat="1" applyFont="1" applyBorder="1" applyAlignment="1" applyProtection="1">
      <alignment horizontal="left" vertical="center"/>
      <protection locked="0"/>
    </xf>
    <xf numFmtId="0" fontId="34" fillId="0" borderId="26" xfId="37" applyNumberFormat="1" applyFont="1" applyBorder="1" applyAlignment="1" applyProtection="1">
      <alignment horizontal="left" vertical="center"/>
      <protection locked="0"/>
    </xf>
    <xf numFmtId="0" fontId="34" fillId="0" borderId="27" xfId="37" applyNumberFormat="1" applyFont="1" applyBorder="1" applyAlignment="1" applyProtection="1">
      <alignment horizontal="left" vertical="center"/>
      <protection locked="0"/>
    </xf>
    <xf numFmtId="0" fontId="34" fillId="0" borderId="28" xfId="37" applyNumberFormat="1" applyFont="1" applyBorder="1" applyAlignment="1" applyProtection="1">
      <alignment horizontal="left" vertical="center"/>
      <protection locked="0"/>
    </xf>
    <xf numFmtId="0" fontId="34" fillId="0" borderId="29" xfId="37" applyNumberFormat="1" applyFont="1" applyBorder="1" applyAlignment="1" applyProtection="1">
      <alignment horizontal="left" vertical="center"/>
      <protection locked="0"/>
    </xf>
    <xf numFmtId="0" fontId="34" fillId="0" borderId="30" xfId="37" applyNumberFormat="1" applyFont="1" applyBorder="1" applyAlignment="1" applyProtection="1">
      <alignment horizontal="left" vertical="center"/>
      <protection locked="0"/>
    </xf>
    <xf numFmtId="0" fontId="34" fillId="0" borderId="30" xfId="37" applyNumberFormat="1" applyFont="1" applyFill="1" applyBorder="1" applyAlignment="1" applyProtection="1">
      <alignment horizontal="left" vertical="center"/>
      <protection locked="0"/>
    </xf>
    <xf numFmtId="0" fontId="34" fillId="0" borderId="31" xfId="37" applyNumberFormat="1" applyFont="1" applyBorder="1" applyAlignment="1" applyProtection="1">
      <alignment horizontal="left" vertical="center"/>
      <protection locked="0"/>
    </xf>
    <xf numFmtId="0" fontId="34" fillId="0" borderId="32" xfId="37" applyNumberFormat="1" applyFont="1" applyBorder="1" applyAlignment="1" applyProtection="1">
      <alignment horizontal="left" vertical="center"/>
      <protection locked="0"/>
    </xf>
    <xf numFmtId="0" fontId="34" fillId="0" borderId="33" xfId="37" applyNumberFormat="1" applyFont="1" applyBorder="1" applyAlignment="1" applyProtection="1">
      <alignment horizontal="left" vertical="center"/>
      <protection locked="0"/>
    </xf>
    <xf numFmtId="0" fontId="34" fillId="0" borderId="26" xfId="37" applyNumberFormat="1" applyFont="1" applyFill="1" applyBorder="1" applyAlignment="1" applyProtection="1">
      <alignment horizontal="left" vertical="center"/>
      <protection locked="0"/>
    </xf>
    <xf numFmtId="0" fontId="34" fillId="0" borderId="34" xfId="37" applyNumberFormat="1" applyFont="1" applyBorder="1" applyAlignment="1" applyProtection="1">
      <alignment horizontal="left" vertical="center"/>
      <protection locked="0"/>
    </xf>
    <xf numFmtId="0" fontId="34" fillId="0" borderId="28" xfId="37" applyNumberFormat="1" applyFont="1" applyFill="1" applyBorder="1" applyAlignment="1" applyProtection="1">
      <alignment horizontal="left" vertical="center"/>
      <protection locked="0"/>
    </xf>
    <xf numFmtId="0" fontId="34" fillId="0" borderId="35" xfId="37" applyNumberFormat="1" applyFont="1" applyBorder="1" applyAlignment="1" applyProtection="1">
      <alignment horizontal="left" vertical="center"/>
      <protection locked="0"/>
    </xf>
    <xf numFmtId="0" fontId="20" fillId="0" borderId="30" xfId="0" applyFont="1" applyBorder="1" applyAlignment="1">
      <alignment horizontal="left" vertical="center"/>
    </xf>
    <xf numFmtId="0" fontId="20" fillId="0" borderId="26" xfId="0" applyFont="1" applyBorder="1" applyAlignment="1">
      <alignment horizontal="left" vertical="center"/>
    </xf>
    <xf numFmtId="164" fontId="0" fillId="0" borderId="0" xfId="0" applyNumberFormat="1"/>
    <xf numFmtId="0" fontId="21" fillId="26" borderId="36" xfId="37" applyNumberFormat="1" applyFont="1" applyFill="1" applyBorder="1" applyAlignment="1" applyProtection="1">
      <alignment horizontal="center" vertical="center" wrapText="1"/>
    </xf>
    <xf numFmtId="0" fontId="21" fillId="26" borderId="37" xfId="37" applyNumberFormat="1" applyFont="1" applyFill="1" applyBorder="1" applyAlignment="1" applyProtection="1">
      <alignment horizontal="center" vertical="center" wrapText="1"/>
    </xf>
    <xf numFmtId="0" fontId="27" fillId="26" borderId="38" xfId="37" applyNumberFormat="1" applyFill="1" applyBorder="1" applyAlignment="1" applyProtection="1">
      <alignment horizontal="center" vertical="center" wrapText="1"/>
    </xf>
    <xf numFmtId="0" fontId="27" fillId="26" borderId="38" xfId="37" applyNumberFormat="1" applyFont="1" applyFill="1" applyBorder="1" applyAlignment="1" applyProtection="1">
      <alignment horizontal="center" vertical="center" wrapText="1"/>
    </xf>
    <xf numFmtId="0" fontId="21" fillId="26" borderId="15" xfId="37" applyNumberFormat="1" applyFont="1" applyFill="1" applyBorder="1" applyAlignment="1" applyProtection="1">
      <alignment horizontal="center" vertical="center" wrapText="1"/>
    </xf>
    <xf numFmtId="166" fontId="20" fillId="0" borderId="30" xfId="0" applyNumberFormat="1" applyFont="1" applyBorder="1" applyProtection="1">
      <protection hidden="1"/>
    </xf>
    <xf numFmtId="166" fontId="20" fillId="0" borderId="26" xfId="0" applyNumberFormat="1" applyFont="1" applyBorder="1" applyProtection="1">
      <protection hidden="1"/>
    </xf>
    <xf numFmtId="166" fontId="0" fillId="0" borderId="28" xfId="0" applyNumberFormat="1" applyBorder="1" applyAlignment="1" applyProtection="1">
      <alignment vertical="center"/>
      <protection hidden="1"/>
    </xf>
    <xf numFmtId="166" fontId="0" fillId="0" borderId="35" xfId="0" applyNumberFormat="1" applyBorder="1" applyAlignment="1" applyProtection="1">
      <alignment vertical="center"/>
      <protection hidden="1"/>
    </xf>
    <xf numFmtId="166" fontId="0" fillId="0" borderId="26" xfId="0" applyNumberFormat="1" applyBorder="1" applyAlignment="1" applyProtection="1">
      <alignment vertical="center"/>
      <protection hidden="1"/>
    </xf>
    <xf numFmtId="166" fontId="0" fillId="0" borderId="33" xfId="0" applyNumberFormat="1" applyBorder="1" applyAlignment="1" applyProtection="1">
      <alignment vertical="center"/>
      <protection hidden="1"/>
    </xf>
    <xf numFmtId="0" fontId="27" fillId="0" borderId="0" xfId="37" applyAlignment="1">
      <alignment horizontal="left" vertical="top"/>
    </xf>
    <xf numFmtId="0" fontId="27" fillId="0" borderId="0" xfId="37" applyBorder="1" applyAlignment="1">
      <alignment horizontal="left" vertical="top"/>
    </xf>
    <xf numFmtId="0" fontId="34" fillId="0" borderId="27" xfId="37" applyFont="1" applyBorder="1" applyAlignment="1" applyProtection="1">
      <alignment horizontal="left" vertical="center"/>
      <protection locked="0"/>
    </xf>
    <xf numFmtId="49" fontId="34" fillId="0" borderId="26" xfId="37" applyNumberFormat="1" applyFont="1" applyBorder="1" applyAlignment="1" applyProtection="1">
      <alignment horizontal="left" vertical="top" wrapText="1"/>
      <protection locked="0"/>
    </xf>
    <xf numFmtId="49" fontId="34" fillId="0" borderId="27" xfId="37" applyNumberFormat="1" applyFont="1" applyBorder="1" applyAlignment="1" applyProtection="1">
      <alignment horizontal="left" vertical="top" wrapText="1"/>
      <protection locked="0"/>
    </xf>
    <xf numFmtId="49" fontId="34" fillId="0" borderId="25" xfId="37" applyNumberFormat="1" applyFont="1" applyBorder="1" applyAlignment="1" applyProtection="1">
      <alignment horizontal="left" vertical="top" wrapText="1"/>
      <protection locked="0"/>
    </xf>
    <xf numFmtId="165" fontId="34" fillId="0" borderId="0" xfId="37" applyNumberFormat="1" applyFont="1" applyBorder="1" applyAlignment="1" applyProtection="1">
      <alignment horizontal="left" vertical="center"/>
      <protection hidden="1"/>
    </xf>
    <xf numFmtId="0" fontId="27" fillId="0" borderId="38" xfId="37" applyNumberFormat="1" applyBorder="1" applyAlignment="1" applyProtection="1">
      <alignment horizontal="left" vertical="top"/>
      <protection hidden="1"/>
    </xf>
    <xf numFmtId="0" fontId="27" fillId="0" borderId="39" xfId="37" applyNumberFormat="1" applyBorder="1" applyAlignment="1" applyProtection="1">
      <alignment horizontal="left" vertical="top"/>
      <protection hidden="1"/>
    </xf>
    <xf numFmtId="0" fontId="27" fillId="0" borderId="38" xfId="37" applyBorder="1" applyAlignment="1" applyProtection="1">
      <alignment horizontal="left" vertical="top"/>
      <protection hidden="1"/>
    </xf>
    <xf numFmtId="0" fontId="27" fillId="0" borderId="39" xfId="37" applyBorder="1" applyAlignment="1" applyProtection="1">
      <alignment horizontal="left" vertical="top"/>
      <protection hidden="1"/>
    </xf>
    <xf numFmtId="0" fontId="27" fillId="0" borderId="38" xfId="37" applyNumberFormat="1" applyBorder="1" applyAlignment="1" applyProtection="1">
      <alignment horizontal="center" vertical="center"/>
      <protection hidden="1"/>
    </xf>
    <xf numFmtId="0" fontId="0" fillId="0" borderId="0" xfId="0" applyAlignment="1" applyProtection="1">
      <alignment vertical="center"/>
    </xf>
    <xf numFmtId="0" fontId="27" fillId="0" borderId="0" xfId="37" applyNumberFormat="1" applyBorder="1" applyAlignment="1" applyProtection="1">
      <alignment horizontal="left" vertical="center"/>
    </xf>
    <xf numFmtId="0" fontId="27" fillId="0" borderId="0" xfId="37" applyNumberFormat="1" applyFont="1" applyAlignment="1" applyProtection="1">
      <alignment horizontal="center" vertical="center"/>
    </xf>
    <xf numFmtId="0" fontId="27" fillId="0" borderId="0" xfId="37" applyNumberFormat="1" applyAlignment="1" applyProtection="1">
      <alignment horizontal="center" vertical="center"/>
    </xf>
    <xf numFmtId="0" fontId="27" fillId="0" borderId="20" xfId="37" applyNumberFormat="1" applyBorder="1" applyAlignment="1" applyProtection="1">
      <alignment horizontal="center" vertical="center"/>
    </xf>
    <xf numFmtId="0" fontId="27" fillId="0" borderId="0" xfId="37" applyNumberFormat="1" applyBorder="1" applyAlignment="1" applyProtection="1">
      <alignment horizontal="center" vertical="center"/>
    </xf>
    <xf numFmtId="166" fontId="27" fillId="0" borderId="0" xfId="37" applyNumberFormat="1" applyBorder="1" applyAlignment="1" applyProtection="1">
      <alignment horizontal="left" vertical="center"/>
      <protection hidden="1"/>
    </xf>
    <xf numFmtId="0" fontId="27" fillId="0" borderId="38" xfId="37" applyNumberFormat="1" applyFont="1" applyBorder="1" applyAlignment="1">
      <alignment horizontal="left" vertical="top"/>
    </xf>
    <xf numFmtId="0" fontId="35" fillId="0" borderId="0" xfId="0" applyFont="1" applyAlignment="1">
      <alignment vertical="top"/>
    </xf>
    <xf numFmtId="0" fontId="27" fillId="0" borderId="38" xfId="37" applyFont="1" applyBorder="1" applyAlignment="1">
      <alignment horizontal="left" vertical="top"/>
    </xf>
    <xf numFmtId="0" fontId="34" fillId="0" borderId="25" xfId="37" applyNumberFormat="1" applyFont="1" applyBorder="1" applyAlignment="1" applyProtection="1">
      <alignment horizontal="right" vertical="center"/>
      <protection locked="0"/>
    </xf>
    <xf numFmtId="0" fontId="34" fillId="0" borderId="26" xfId="37" applyNumberFormat="1" applyFont="1" applyBorder="1" applyAlignment="1" applyProtection="1">
      <alignment horizontal="right" vertical="center"/>
      <protection locked="0"/>
    </xf>
    <xf numFmtId="0" fontId="34" fillId="0" borderId="27" xfId="37" applyNumberFormat="1" applyFont="1" applyBorder="1" applyAlignment="1" applyProtection="1">
      <alignment horizontal="right" vertical="center"/>
      <protection locked="0"/>
    </xf>
    <xf numFmtId="0" fontId="34" fillId="0" borderId="27" xfId="37" applyFont="1" applyBorder="1" applyAlignment="1" applyProtection="1">
      <alignment horizontal="right" vertical="center"/>
      <protection locked="0"/>
    </xf>
    <xf numFmtId="166" fontId="34" fillId="0" borderId="25" xfId="37" applyNumberFormat="1" applyFont="1" applyBorder="1" applyAlignment="1" applyProtection="1">
      <alignment horizontal="right" vertical="center"/>
      <protection hidden="1"/>
    </xf>
    <xf numFmtId="166" fontId="34" fillId="0" borderId="26" xfId="37" applyNumberFormat="1" applyFont="1" applyBorder="1" applyAlignment="1" applyProtection="1">
      <alignment horizontal="right" vertical="center"/>
      <protection hidden="1"/>
    </xf>
    <xf numFmtId="166" fontId="34" fillId="0" borderId="27" xfId="37" applyNumberFormat="1" applyFont="1" applyBorder="1" applyAlignment="1" applyProtection="1">
      <alignment horizontal="right" vertical="center"/>
      <protection hidden="1"/>
    </xf>
    <xf numFmtId="0" fontId="34" fillId="0" borderId="30" xfId="37" applyNumberFormat="1" applyFont="1" applyBorder="1" applyAlignment="1" applyProtection="1">
      <alignment horizontal="right" vertical="center"/>
      <protection locked="0"/>
    </xf>
    <xf numFmtId="0" fontId="34" fillId="0" borderId="28" xfId="37" applyNumberFormat="1" applyFont="1" applyBorder="1" applyAlignment="1" applyProtection="1">
      <alignment horizontal="right" vertical="center"/>
      <protection locked="0"/>
    </xf>
    <xf numFmtId="0" fontId="37" fillId="0" borderId="40" xfId="37" applyNumberFormat="1" applyFont="1" applyBorder="1" applyAlignment="1" applyProtection="1">
      <alignment horizontal="center" vertical="center"/>
      <protection hidden="1"/>
    </xf>
    <xf numFmtId="0" fontId="37" fillId="0" borderId="32" xfId="37" applyNumberFormat="1" applyFont="1" applyBorder="1" applyAlignment="1" applyProtection="1">
      <alignment horizontal="center" vertical="center"/>
      <protection hidden="1"/>
    </xf>
    <xf numFmtId="0" fontId="37" fillId="0" borderId="41" xfId="37" applyNumberFormat="1" applyFont="1" applyBorder="1" applyAlignment="1" applyProtection="1">
      <alignment horizontal="center" vertical="center"/>
      <protection hidden="1"/>
    </xf>
    <xf numFmtId="0" fontId="37" fillId="0" borderId="41" xfId="37" applyFont="1" applyBorder="1" applyAlignment="1" applyProtection="1">
      <alignment horizontal="center" vertical="center"/>
      <protection hidden="1"/>
    </xf>
    <xf numFmtId="0" fontId="27" fillId="0" borderId="0" xfId="37" applyNumberFormat="1" applyBorder="1" applyAlignment="1" applyProtection="1">
      <alignment vertical="center"/>
    </xf>
    <xf numFmtId="0" fontId="27" fillId="0" borderId="0" xfId="37" applyNumberFormat="1" applyFont="1" applyAlignment="1" applyProtection="1">
      <alignment horizontal="left" vertical="top"/>
    </xf>
    <xf numFmtId="0" fontId="27" fillId="0" borderId="19" xfId="37" applyNumberFormat="1" applyBorder="1" applyAlignment="1" applyProtection="1">
      <alignment horizontal="left" vertical="top"/>
    </xf>
    <xf numFmtId="0" fontId="27" fillId="0" borderId="21" xfId="37" applyBorder="1" applyAlignment="1">
      <alignment horizontal="left" vertical="top"/>
    </xf>
    <xf numFmtId="0" fontId="37" fillId="0" borderId="32" xfId="37" applyFont="1" applyBorder="1" applyAlignment="1" applyProtection="1">
      <alignment horizontal="center" vertical="center"/>
      <protection hidden="1"/>
    </xf>
    <xf numFmtId="0" fontId="34" fillId="0" borderId="26" xfId="37" applyFont="1" applyBorder="1" applyAlignment="1" applyProtection="1">
      <alignment horizontal="left" vertical="center"/>
      <protection locked="0"/>
    </xf>
    <xf numFmtId="0" fontId="34" fillId="0" borderId="26" xfId="37" applyFont="1" applyBorder="1" applyAlignment="1" applyProtection="1">
      <alignment horizontal="right" vertical="center"/>
      <protection locked="0"/>
    </xf>
    <xf numFmtId="0" fontId="15" fillId="0" borderId="0" xfId="0" applyFont="1" applyBorder="1" applyAlignment="1">
      <alignment vertical="top" wrapText="1"/>
    </xf>
    <xf numFmtId="0" fontId="37" fillId="0" borderId="40" xfId="37" applyFont="1" applyBorder="1" applyAlignment="1" applyProtection="1">
      <alignment horizontal="center" vertical="center"/>
      <protection hidden="1"/>
    </xf>
    <xf numFmtId="0" fontId="34" fillId="0" borderId="25" xfId="37" applyFont="1" applyBorder="1" applyAlignment="1" applyProtection="1">
      <alignment horizontal="left" vertical="center"/>
      <protection locked="0"/>
    </xf>
    <xf numFmtId="0" fontId="34" fillId="0" borderId="25" xfId="37" applyFont="1" applyBorder="1" applyAlignment="1" applyProtection="1">
      <alignment horizontal="right" vertical="center"/>
      <protection locked="0"/>
    </xf>
    <xf numFmtId="0" fontId="27" fillId="0" borderId="19" xfId="37" applyNumberFormat="1" applyBorder="1" applyAlignment="1">
      <alignment horizontal="left" vertical="top"/>
    </xf>
    <xf numFmtId="0" fontId="21" fillId="26" borderId="17" xfId="37" applyNumberFormat="1" applyFont="1" applyFill="1" applyBorder="1" applyAlignment="1" applyProtection="1">
      <alignment horizontal="center" vertical="center" wrapText="1"/>
    </xf>
    <xf numFmtId="0" fontId="37" fillId="0" borderId="44" xfId="37" applyFont="1" applyBorder="1" applyAlignment="1" applyProtection="1">
      <alignment horizontal="center" vertical="center"/>
      <protection hidden="1"/>
    </xf>
    <xf numFmtId="0" fontId="34" fillId="0" borderId="45" xfId="37" applyFont="1" applyBorder="1" applyAlignment="1" applyProtection="1">
      <alignment horizontal="left" vertical="center"/>
      <protection locked="0"/>
    </xf>
    <xf numFmtId="0" fontId="34" fillId="0" borderId="45" xfId="37" applyFont="1" applyBorder="1" applyAlignment="1" applyProtection="1">
      <alignment horizontal="right" vertical="center"/>
      <protection locked="0"/>
    </xf>
    <xf numFmtId="49" fontId="34" fillId="0" borderId="45" xfId="37" applyNumberFormat="1" applyFont="1" applyBorder="1" applyAlignment="1" applyProtection="1">
      <alignment horizontal="left" vertical="top" wrapText="1"/>
      <protection locked="0"/>
    </xf>
    <xf numFmtId="0" fontId="37" fillId="0" borderId="46" xfId="37" applyNumberFormat="1" applyFont="1" applyBorder="1" applyAlignment="1" applyProtection="1">
      <alignment horizontal="center" vertical="center"/>
      <protection hidden="1"/>
    </xf>
    <xf numFmtId="0" fontId="37" fillId="0" borderId="46" xfId="37" applyFont="1" applyBorder="1" applyAlignment="1" applyProtection="1">
      <alignment horizontal="center" vertical="center"/>
      <protection hidden="1"/>
    </xf>
    <xf numFmtId="0" fontId="37" fillId="0" borderId="47" xfId="37" applyFont="1" applyBorder="1" applyAlignment="1" applyProtection="1">
      <alignment horizontal="center" vertical="center"/>
      <protection hidden="1"/>
    </xf>
    <xf numFmtId="0" fontId="27" fillId="0" borderId="0" xfId="37" applyNumberFormat="1" applyFont="1" applyAlignment="1">
      <alignment horizontal="left" vertical="center" wrapText="1"/>
    </xf>
    <xf numFmtId="166" fontId="34" fillId="0" borderId="48" xfId="37" applyNumberFormat="1" applyFont="1" applyBorder="1" applyAlignment="1" applyProtection="1">
      <alignment horizontal="right" vertical="center"/>
      <protection hidden="1"/>
    </xf>
    <xf numFmtId="166" fontId="34" fillId="0" borderId="49" xfId="37" applyNumberFormat="1" applyFont="1" applyBorder="1" applyAlignment="1" applyProtection="1">
      <alignment horizontal="right" vertical="center"/>
      <protection hidden="1"/>
    </xf>
    <xf numFmtId="166" fontId="34" fillId="0" borderId="50" xfId="37" applyNumberFormat="1" applyFont="1" applyBorder="1" applyAlignment="1" applyProtection="1">
      <alignment horizontal="right" vertical="center"/>
      <protection hidden="1"/>
    </xf>
    <xf numFmtId="166" fontId="34" fillId="0" borderId="51" xfId="37" applyNumberFormat="1" applyFont="1" applyBorder="1" applyAlignment="1" applyProtection="1">
      <alignment horizontal="right" vertical="center"/>
      <protection hidden="1"/>
    </xf>
    <xf numFmtId="165" fontId="34" fillId="0" borderId="38" xfId="37" applyNumberFormat="1" applyFont="1" applyBorder="1" applyAlignment="1" applyProtection="1">
      <alignment horizontal="left" vertical="center"/>
      <protection hidden="1"/>
    </xf>
    <xf numFmtId="165" fontId="34" fillId="0" borderId="38" xfId="37" applyNumberFormat="1" applyFont="1" applyBorder="1" applyAlignment="1" applyProtection="1">
      <alignment horizontal="left" vertical="center" wrapText="1"/>
      <protection hidden="1"/>
    </xf>
    <xf numFmtId="0" fontId="27" fillId="0" borderId="39" xfId="37" applyNumberFormat="1" applyBorder="1" applyAlignment="1">
      <alignment horizontal="left" vertical="top"/>
    </xf>
    <xf numFmtId="0" fontId="27" fillId="0" borderId="19" xfId="37" applyBorder="1" applyAlignment="1">
      <alignment horizontal="left" vertical="top"/>
    </xf>
    <xf numFmtId="0" fontId="27" fillId="0" borderId="39" xfId="37" applyBorder="1" applyAlignment="1">
      <alignment horizontal="left" vertical="top"/>
    </xf>
    <xf numFmtId="0" fontId="37" fillId="0" borderId="55" xfId="37" applyFont="1" applyBorder="1" applyAlignment="1" applyProtection="1">
      <alignment horizontal="center" vertical="center"/>
      <protection hidden="1"/>
    </xf>
    <xf numFmtId="0" fontId="34" fillId="0" borderId="56" xfId="37" applyFont="1" applyBorder="1" applyAlignment="1" applyProtection="1">
      <alignment horizontal="left" vertical="center"/>
      <protection locked="0"/>
    </xf>
    <xf numFmtId="0" fontId="34" fillId="0" borderId="56" xfId="37" applyFont="1" applyBorder="1" applyAlignment="1" applyProtection="1">
      <alignment horizontal="right" vertical="center"/>
      <protection locked="0"/>
    </xf>
    <xf numFmtId="49" fontId="34" fillId="0" borderId="56" xfId="37" applyNumberFormat="1" applyFont="1" applyBorder="1" applyAlignment="1" applyProtection="1">
      <alignment horizontal="left" vertical="top" wrapText="1"/>
      <protection locked="0"/>
    </xf>
    <xf numFmtId="166" fontId="34" fillId="0" borderId="56" xfId="37" applyNumberFormat="1" applyFont="1" applyBorder="1" applyAlignment="1" applyProtection="1">
      <alignment horizontal="right" vertical="center"/>
      <protection hidden="1"/>
    </xf>
    <xf numFmtId="166" fontId="34" fillId="0" borderId="57" xfId="37" applyNumberFormat="1" applyFont="1" applyBorder="1" applyAlignment="1" applyProtection="1">
      <alignment horizontal="right" vertical="center"/>
      <protection hidden="1"/>
    </xf>
    <xf numFmtId="165" fontId="34" fillId="0" borderId="58" xfId="37" applyNumberFormat="1" applyFont="1" applyBorder="1" applyAlignment="1" applyProtection="1">
      <alignment horizontal="left" vertical="center"/>
      <protection hidden="1"/>
    </xf>
    <xf numFmtId="165" fontId="34" fillId="0" borderId="59" xfId="37" applyNumberFormat="1" applyFont="1" applyBorder="1" applyAlignment="1" applyProtection="1">
      <alignment horizontal="left" vertical="center"/>
      <protection hidden="1"/>
    </xf>
    <xf numFmtId="165" fontId="34" fillId="0" borderId="60" xfId="37" applyNumberFormat="1" applyFont="1" applyBorder="1" applyAlignment="1" applyProtection="1">
      <alignment horizontal="left" vertical="center"/>
      <protection hidden="1"/>
    </xf>
    <xf numFmtId="165" fontId="34" fillId="0" borderId="61" xfId="37" applyNumberFormat="1" applyFont="1" applyBorder="1" applyAlignment="1" applyProtection="1">
      <alignment horizontal="left" vertical="center"/>
      <protection hidden="1"/>
    </xf>
    <xf numFmtId="165" fontId="34" fillId="0" borderId="62" xfId="37" applyNumberFormat="1" applyFont="1" applyBorder="1" applyAlignment="1" applyProtection="1">
      <alignment horizontal="left" vertical="center"/>
      <protection hidden="1"/>
    </xf>
    <xf numFmtId="165" fontId="34" fillId="0" borderId="63" xfId="37" applyNumberFormat="1" applyFont="1" applyBorder="1" applyAlignment="1" applyProtection="1">
      <alignment horizontal="left" vertical="center"/>
      <protection hidden="1"/>
    </xf>
    <xf numFmtId="165" fontId="34" fillId="0" borderId="64" xfId="37" applyNumberFormat="1" applyFont="1" applyBorder="1" applyAlignment="1" applyProtection="1">
      <alignment horizontal="left" vertical="center"/>
      <protection hidden="1"/>
    </xf>
    <xf numFmtId="0" fontId="37" fillId="0" borderId="65" xfId="37" applyNumberFormat="1" applyFont="1" applyBorder="1" applyAlignment="1" applyProtection="1">
      <alignment horizontal="center" vertical="center"/>
      <protection hidden="1"/>
    </xf>
    <xf numFmtId="0" fontId="34" fillId="0" borderId="66" xfId="37" applyNumberFormat="1" applyFont="1" applyBorder="1" applyAlignment="1" applyProtection="1">
      <alignment horizontal="left" vertical="center"/>
      <protection locked="0"/>
    </xf>
    <xf numFmtId="0" fontId="34" fillId="0" borderId="66" xfId="37" applyNumberFormat="1" applyFont="1" applyBorder="1" applyAlignment="1" applyProtection="1">
      <alignment horizontal="right" vertical="center"/>
      <protection locked="0"/>
    </xf>
    <xf numFmtId="0" fontId="34" fillId="0" borderId="66" xfId="37" applyNumberFormat="1" applyFont="1" applyBorder="1" applyAlignment="1" applyProtection="1">
      <alignment horizontal="left" vertical="top" wrapText="1"/>
      <protection locked="0"/>
    </xf>
    <xf numFmtId="166" fontId="34" fillId="0" borderId="66" xfId="37" applyNumberFormat="1" applyFont="1" applyBorder="1" applyAlignment="1" applyProtection="1">
      <alignment horizontal="right" vertical="center"/>
      <protection hidden="1"/>
    </xf>
    <xf numFmtId="0" fontId="34" fillId="0" borderId="26" xfId="37" applyFont="1" applyBorder="1" applyAlignment="1" applyProtection="1">
      <alignment horizontal="left" vertical="top" wrapText="1"/>
      <protection locked="0"/>
    </xf>
    <xf numFmtId="165" fontId="34" fillId="0" borderId="61" xfId="37" applyNumberFormat="1" applyFont="1" applyBorder="1" applyAlignment="1" applyProtection="1">
      <alignment horizontal="left" vertical="center" wrapText="1"/>
      <protection hidden="1"/>
    </xf>
    <xf numFmtId="0" fontId="0" fillId="0" borderId="67" xfId="0" applyBorder="1" applyAlignment="1" applyProtection="1">
      <alignment vertical="center"/>
    </xf>
    <xf numFmtId="0" fontId="0" fillId="0" borderId="24" xfId="0" applyBorder="1" applyAlignment="1" applyProtection="1">
      <alignment vertical="center"/>
    </xf>
    <xf numFmtId="0" fontId="0" fillId="0" borderId="68" xfId="0" applyBorder="1" applyAlignment="1" applyProtection="1">
      <alignment vertical="center"/>
    </xf>
    <xf numFmtId="0" fontId="0" fillId="0" borderId="0" xfId="0" applyBorder="1" applyAlignment="1" applyProtection="1">
      <alignment vertical="center"/>
    </xf>
    <xf numFmtId="0" fontId="0" fillId="0" borderId="0" xfId="0" applyAlignment="1" applyProtection="1">
      <alignment horizontal="left" vertical="top"/>
    </xf>
    <xf numFmtId="0" fontId="0" fillId="0" borderId="0" xfId="0" applyAlignment="1" applyProtection="1">
      <alignment horizontal="left" vertical="top" wrapText="1"/>
    </xf>
    <xf numFmtId="0" fontId="0" fillId="0" borderId="0" xfId="0" applyAlignment="1" applyProtection="1">
      <alignment horizontal="center" vertical="center"/>
    </xf>
    <xf numFmtId="49" fontId="20" fillId="0" borderId="29" xfId="0" applyNumberFormat="1" applyFont="1" applyBorder="1" applyAlignment="1" applyProtection="1">
      <alignment vertical="center"/>
    </xf>
    <xf numFmtId="167" fontId="20" fillId="0" borderId="30" xfId="0" applyNumberFormat="1" applyFont="1" applyBorder="1" applyAlignment="1" applyProtection="1">
      <alignment vertical="center"/>
    </xf>
    <xf numFmtId="0" fontId="20" fillId="0" borderId="30" xfId="0" applyFont="1" applyBorder="1" applyAlignment="1" applyProtection="1">
      <alignment vertical="center"/>
    </xf>
    <xf numFmtId="0" fontId="20" fillId="0" borderId="31" xfId="0" applyFont="1" applyBorder="1" applyAlignment="1" applyProtection="1">
      <alignment vertical="center" wrapText="1"/>
    </xf>
    <xf numFmtId="49" fontId="20" fillId="0" borderId="32" xfId="0" applyNumberFormat="1" applyFont="1" applyBorder="1" applyAlignment="1" applyProtection="1">
      <alignment vertical="center"/>
    </xf>
    <xf numFmtId="167" fontId="20" fillId="0" borderId="26" xfId="0" applyNumberFormat="1" applyFont="1" applyBorder="1" applyAlignment="1" applyProtection="1">
      <alignment vertical="center"/>
    </xf>
    <xf numFmtId="0" fontId="20" fillId="0" borderId="26" xfId="0" applyFont="1" applyBorder="1" applyAlignment="1" applyProtection="1">
      <alignment vertical="center"/>
    </xf>
    <xf numFmtId="0" fontId="20" fillId="0" borderId="33" xfId="0" applyFont="1" applyBorder="1" applyAlignment="1" applyProtection="1">
      <alignment vertical="center" wrapText="1"/>
    </xf>
    <xf numFmtId="49" fontId="20" fillId="0" borderId="34" xfId="0" applyNumberFormat="1" applyFont="1" applyBorder="1" applyAlignment="1" applyProtection="1">
      <alignment vertical="center"/>
    </xf>
    <xf numFmtId="167" fontId="20" fillId="0" borderId="28" xfId="0" applyNumberFormat="1" applyFont="1" applyBorder="1" applyAlignment="1" applyProtection="1">
      <alignment vertical="center"/>
    </xf>
    <xf numFmtId="0" fontId="20" fillId="0" borderId="28" xfId="0" applyFont="1" applyBorder="1" applyAlignment="1" applyProtection="1">
      <alignment vertical="center"/>
    </xf>
    <xf numFmtId="0" fontId="20" fillId="0" borderId="35" xfId="0" applyFont="1" applyBorder="1" applyAlignment="1" applyProtection="1">
      <alignment vertical="center" wrapText="1"/>
    </xf>
    <xf numFmtId="0" fontId="22" fillId="24" borderId="0" xfId="0" applyFont="1" applyFill="1" applyAlignment="1" applyProtection="1">
      <alignment vertical="center"/>
    </xf>
    <xf numFmtId="0" fontId="0" fillId="0" borderId="69" xfId="0" applyBorder="1" applyAlignment="1" applyProtection="1">
      <alignment vertical="center"/>
    </xf>
    <xf numFmtId="0" fontId="0" fillId="0" borderId="69" xfId="0" applyBorder="1" applyAlignment="1" applyProtection="1">
      <alignment vertical="center" wrapText="1"/>
    </xf>
    <xf numFmtId="0" fontId="26" fillId="25" borderId="70" xfId="0" applyNumberFormat="1" applyFont="1" applyFill="1" applyBorder="1" applyAlignment="1" applyProtection="1">
      <alignment vertical="center"/>
    </xf>
    <xf numFmtId="0" fontId="26" fillId="25" borderId="10" xfId="0" applyNumberFormat="1" applyFont="1" applyFill="1" applyBorder="1" applyAlignment="1" applyProtection="1">
      <alignment vertical="center"/>
    </xf>
    <xf numFmtId="0" fontId="26" fillId="25" borderId="10" xfId="0" applyNumberFormat="1" applyFont="1" applyFill="1" applyBorder="1" applyAlignment="1" applyProtection="1">
      <alignment vertical="center" wrapText="1"/>
    </xf>
    <xf numFmtId="0" fontId="24" fillId="0" borderId="0" xfId="0" applyFont="1" applyAlignment="1" applyProtection="1">
      <alignment vertical="center"/>
    </xf>
    <xf numFmtId="0" fontId="0" fillId="0" borderId="29" xfId="0" applyBorder="1" applyAlignment="1" applyProtection="1">
      <alignment vertical="center"/>
    </xf>
    <xf numFmtId="0" fontId="15" fillId="0" borderId="71" xfId="0" applyFont="1" applyBorder="1" applyAlignment="1" applyProtection="1">
      <alignment vertical="center"/>
    </xf>
    <xf numFmtId="0" fontId="0" fillId="0" borderId="71" xfId="0" applyBorder="1" applyAlignment="1" applyProtection="1">
      <alignment vertical="center"/>
    </xf>
    <xf numFmtId="0" fontId="15" fillId="0" borderId="71" xfId="0" applyFont="1" applyBorder="1" applyAlignment="1" applyProtection="1">
      <alignment vertical="center" wrapText="1"/>
    </xf>
    <xf numFmtId="0" fontId="0" fillId="0" borderId="21" xfId="0" applyBorder="1" applyAlignment="1" applyProtection="1">
      <alignment vertical="center"/>
    </xf>
    <xf numFmtId="0" fontId="0" fillId="0" borderId="32" xfId="0" applyBorder="1" applyAlignment="1" applyProtection="1">
      <alignment vertical="center"/>
    </xf>
    <xf numFmtId="0" fontId="15" fillId="0" borderId="47" xfId="0" applyFont="1" applyBorder="1" applyAlignment="1" applyProtection="1">
      <alignment vertical="center"/>
    </xf>
    <xf numFmtId="0" fontId="0" fillId="0" borderId="47" xfId="0" applyBorder="1" applyAlignment="1" applyProtection="1">
      <alignment vertical="center"/>
    </xf>
    <xf numFmtId="0" fontId="0" fillId="0" borderId="72" xfId="0" applyBorder="1" applyAlignment="1" applyProtection="1">
      <alignment vertical="center"/>
    </xf>
    <xf numFmtId="0" fontId="15" fillId="0" borderId="46" xfId="0" applyFont="1" applyBorder="1" applyAlignment="1" applyProtection="1">
      <alignment vertical="center"/>
    </xf>
    <xf numFmtId="0" fontId="0" fillId="0" borderId="46" xfId="0" applyBorder="1" applyAlignment="1" applyProtection="1">
      <alignment vertical="center"/>
    </xf>
    <xf numFmtId="0" fontId="0" fillId="0" borderId="73" xfId="0" applyBorder="1" applyAlignment="1" applyProtection="1">
      <alignment vertical="center"/>
    </xf>
    <xf numFmtId="0" fontId="15" fillId="0" borderId="74" xfId="0" applyFont="1" applyBorder="1" applyAlignment="1" applyProtection="1">
      <alignment vertical="center"/>
    </xf>
    <xf numFmtId="0" fontId="0" fillId="0" borderId="74" xfId="0" applyBorder="1" applyAlignment="1" applyProtection="1">
      <alignment vertical="center"/>
    </xf>
    <xf numFmtId="0" fontId="0" fillId="0" borderId="75" xfId="0" applyBorder="1" applyAlignment="1" applyProtection="1">
      <alignment vertical="center"/>
    </xf>
    <xf numFmtId="0" fontId="15" fillId="0" borderId="46" xfId="0" applyFont="1" applyBorder="1" applyAlignment="1" applyProtection="1">
      <alignment vertical="center" wrapText="1"/>
    </xf>
    <xf numFmtId="0" fontId="0" fillId="0" borderId="41" xfId="0" applyBorder="1" applyAlignment="1" applyProtection="1">
      <alignment vertical="center"/>
    </xf>
    <xf numFmtId="0" fontId="0" fillId="0" borderId="46" xfId="0" applyBorder="1" applyAlignment="1" applyProtection="1">
      <alignment vertical="center" wrapText="1"/>
    </xf>
    <xf numFmtId="0" fontId="0" fillId="0" borderId="26" xfId="0" applyBorder="1" applyAlignment="1" applyProtection="1">
      <alignment vertical="center"/>
    </xf>
    <xf numFmtId="0" fontId="15" fillId="0" borderId="47" xfId="0" applyFont="1" applyBorder="1" applyAlignment="1" applyProtection="1">
      <alignment vertical="center" wrapText="1"/>
    </xf>
    <xf numFmtId="0" fontId="15" fillId="0" borderId="72" xfId="0" applyFont="1" applyBorder="1" applyAlignment="1" applyProtection="1">
      <alignment vertical="center"/>
    </xf>
    <xf numFmtId="0" fontId="0" fillId="0" borderId="56" xfId="0" applyBorder="1" applyAlignment="1" applyProtection="1">
      <alignment vertical="center"/>
    </xf>
    <xf numFmtId="0" fontId="0" fillId="0" borderId="74" xfId="0" applyBorder="1" applyAlignment="1" applyProtection="1">
      <alignment vertical="center" wrapText="1"/>
    </xf>
    <xf numFmtId="0" fontId="0" fillId="0" borderId="76" xfId="0" applyBorder="1" applyAlignment="1" applyProtection="1">
      <alignment vertical="center"/>
    </xf>
    <xf numFmtId="0" fontId="0" fillId="0" borderId="47" xfId="0" applyBorder="1" applyAlignment="1" applyProtection="1">
      <alignment vertical="center" wrapText="1"/>
    </xf>
    <xf numFmtId="0" fontId="0" fillId="0" borderId="33" xfId="0" applyBorder="1" applyAlignment="1" applyProtection="1">
      <alignment vertical="center"/>
    </xf>
    <xf numFmtId="0" fontId="0" fillId="0" borderId="27" xfId="0" applyBorder="1" applyAlignment="1" applyProtection="1">
      <alignment vertical="center"/>
    </xf>
    <xf numFmtId="0" fontId="0" fillId="0" borderId="77" xfId="0" applyBorder="1" applyAlignment="1" applyProtection="1">
      <alignment vertical="center"/>
    </xf>
    <xf numFmtId="0" fontId="15" fillId="0" borderId="27" xfId="0" applyFont="1" applyBorder="1" applyAlignment="1" applyProtection="1">
      <alignment vertical="center"/>
    </xf>
    <xf numFmtId="0" fontId="0" fillId="0" borderId="55" xfId="0" applyBorder="1" applyAlignment="1" applyProtection="1">
      <alignment vertical="center"/>
    </xf>
    <xf numFmtId="0" fontId="0" fillId="0" borderId="78" xfId="0" applyBorder="1" applyAlignment="1" applyProtection="1">
      <alignment vertical="center"/>
    </xf>
    <xf numFmtId="0" fontId="15" fillId="0" borderId="74" xfId="0" applyFont="1" applyBorder="1" applyAlignment="1" applyProtection="1">
      <alignment vertical="center" wrapText="1"/>
    </xf>
    <xf numFmtId="0" fontId="0" fillId="0" borderId="34" xfId="0" applyBorder="1" applyAlignment="1" applyProtection="1">
      <alignment vertical="center"/>
    </xf>
    <xf numFmtId="0" fontId="0" fillId="0" borderId="79" xfId="0" applyBorder="1" applyAlignment="1" applyProtection="1">
      <alignment vertical="center"/>
    </xf>
    <xf numFmtId="0" fontId="0" fillId="0" borderId="79" xfId="0" applyBorder="1" applyAlignment="1" applyProtection="1">
      <alignment vertical="center" wrapText="1"/>
    </xf>
    <xf numFmtId="0" fontId="0" fillId="0" borderId="80" xfId="0" applyBorder="1" applyAlignment="1" applyProtection="1">
      <alignment vertical="center"/>
    </xf>
    <xf numFmtId="0" fontId="0" fillId="0" borderId="20" xfId="0" applyBorder="1" applyAlignment="1" applyProtection="1">
      <alignment vertical="center"/>
    </xf>
    <xf numFmtId="0" fontId="0" fillId="0" borderId="0" xfId="0" applyAlignment="1" applyProtection="1">
      <alignment vertical="center" wrapText="1"/>
    </xf>
    <xf numFmtId="0" fontId="0" fillId="0" borderId="81" xfId="0" applyBorder="1" applyAlignment="1" applyProtection="1">
      <alignment vertical="center"/>
    </xf>
    <xf numFmtId="0" fontId="15" fillId="0" borderId="33" xfId="0" applyFont="1" applyBorder="1" applyAlignment="1" applyProtection="1">
      <alignment vertical="center"/>
    </xf>
    <xf numFmtId="0" fontId="15" fillId="0" borderId="32" xfId="0" applyFont="1" applyBorder="1" applyAlignment="1" applyProtection="1">
      <alignment vertical="center"/>
    </xf>
    <xf numFmtId="0" fontId="0" fillId="27" borderId="0" xfId="0" applyFill="1"/>
    <xf numFmtId="0" fontId="21" fillId="27" borderId="0" xfId="0" applyFont="1" applyFill="1"/>
    <xf numFmtId="0" fontId="15" fillId="27" borderId="0" xfId="0" applyFont="1" applyFill="1"/>
    <xf numFmtId="0" fontId="24" fillId="27" borderId="0" xfId="0" applyFont="1" applyFill="1"/>
    <xf numFmtId="49" fontId="1" fillId="0" borderId="32" xfId="0" applyNumberFormat="1" applyFont="1" applyBorder="1" applyAlignment="1" applyProtection="1">
      <alignment vertical="center"/>
    </xf>
    <xf numFmtId="0" fontId="1" fillId="0" borderId="33" xfId="0" applyFont="1" applyBorder="1" applyAlignment="1" applyProtection="1">
      <alignment vertical="center" wrapText="1"/>
    </xf>
    <xf numFmtId="0" fontId="1" fillId="0" borderId="26" xfId="0" applyFont="1" applyBorder="1" applyAlignment="1" applyProtection="1">
      <alignment vertical="center"/>
    </xf>
    <xf numFmtId="0" fontId="0" fillId="28" borderId="0" xfId="0" applyFill="1"/>
    <xf numFmtId="0" fontId="0" fillId="0" borderId="0" xfId="0" quotePrefix="1"/>
    <xf numFmtId="0" fontId="15" fillId="0" borderId="0" xfId="0" applyFont="1" applyAlignment="1">
      <alignment vertical="top" wrapText="1"/>
    </xf>
    <xf numFmtId="49" fontId="1" fillId="0" borderId="32" xfId="0" quotePrefix="1" applyNumberFormat="1" applyFont="1" applyBorder="1" applyAlignment="1" applyProtection="1">
      <alignment vertical="center"/>
    </xf>
    <xf numFmtId="0" fontId="40" fillId="0" borderId="0" xfId="0" applyFont="1" applyAlignment="1">
      <alignment horizontal="left" vertical="top"/>
    </xf>
    <xf numFmtId="0" fontId="40" fillId="0" borderId="0" xfId="0" applyFont="1" applyAlignment="1">
      <alignment vertical="top"/>
    </xf>
    <xf numFmtId="0" fontId="40" fillId="0" borderId="0" xfId="0" applyNumberFormat="1" applyFont="1" applyAlignment="1">
      <alignment horizontal="left"/>
    </xf>
    <xf numFmtId="0" fontId="21" fillId="29" borderId="17" xfId="37" applyNumberFormat="1" applyFont="1" applyFill="1" applyBorder="1" applyAlignment="1">
      <alignment horizontal="center" vertical="center" wrapText="1"/>
    </xf>
    <xf numFmtId="0" fontId="21" fillId="29" borderId="11" xfId="37" applyNumberFormat="1" applyFont="1" applyFill="1" applyBorder="1" applyAlignment="1">
      <alignment horizontal="center" vertical="center" wrapText="1"/>
    </xf>
    <xf numFmtId="0" fontId="21" fillId="29" borderId="43" xfId="37" applyNumberFormat="1" applyFont="1" applyFill="1" applyBorder="1" applyAlignment="1">
      <alignment horizontal="center" vertical="center" wrapText="1"/>
    </xf>
    <xf numFmtId="0" fontId="21" fillId="29" borderId="13" xfId="37" applyNumberFormat="1" applyFont="1" applyFill="1" applyBorder="1" applyAlignment="1">
      <alignment horizontal="center" vertical="center" wrapText="1"/>
    </xf>
    <xf numFmtId="0" fontId="21" fillId="29" borderId="12" xfId="37" applyNumberFormat="1" applyFont="1" applyFill="1" applyBorder="1" applyAlignment="1">
      <alignment horizontal="center" vertical="center" wrapText="1"/>
    </xf>
    <xf numFmtId="0" fontId="21" fillId="29" borderId="15" xfId="37" applyNumberFormat="1" applyFont="1" applyFill="1" applyBorder="1" applyAlignment="1">
      <alignment horizontal="center" vertical="center" wrapText="1"/>
    </xf>
    <xf numFmtId="0" fontId="21" fillId="29" borderId="18" xfId="37" applyNumberFormat="1" applyFont="1" applyFill="1" applyBorder="1" applyAlignment="1">
      <alignment horizontal="center" vertical="center" wrapText="1"/>
    </xf>
    <xf numFmtId="0" fontId="21" fillId="29" borderId="12" xfId="37" applyNumberFormat="1" applyFont="1" applyFill="1" applyBorder="1" applyAlignment="1" applyProtection="1">
      <alignment horizontal="center" vertical="center" wrapText="1"/>
    </xf>
    <xf numFmtId="0" fontId="21" fillId="29" borderId="11" xfId="37" applyNumberFormat="1" applyFont="1" applyFill="1" applyBorder="1" applyAlignment="1" applyProtection="1">
      <alignment horizontal="center" vertical="center" wrapText="1"/>
    </xf>
    <xf numFmtId="0" fontId="21" fillId="29" borderId="13" xfId="37" applyNumberFormat="1" applyFont="1" applyFill="1" applyBorder="1" applyAlignment="1" applyProtection="1">
      <alignment horizontal="center" vertical="center" wrapText="1"/>
    </xf>
    <xf numFmtId="0" fontId="28" fillId="29" borderId="23" xfId="37" applyNumberFormat="1" applyFont="1" applyFill="1" applyBorder="1" applyAlignment="1" applyProtection="1">
      <alignment horizontal="center" vertical="center"/>
      <protection locked="0"/>
    </xf>
    <xf numFmtId="166" fontId="27" fillId="29" borderId="52" xfId="37" applyNumberFormat="1" applyFill="1" applyBorder="1" applyAlignment="1" applyProtection="1">
      <alignment horizontal="right" vertical="center"/>
      <protection hidden="1"/>
    </xf>
    <xf numFmtId="166" fontId="27" fillId="29" borderId="53" xfId="37" applyNumberFormat="1" applyFill="1" applyBorder="1" applyAlignment="1" applyProtection="1">
      <alignment horizontal="right" vertical="center"/>
      <protection hidden="1"/>
    </xf>
    <xf numFmtId="166" fontId="27" fillId="29" borderId="54" xfId="37" applyNumberFormat="1" applyFill="1" applyBorder="1" applyAlignment="1" applyProtection="1">
      <alignment horizontal="right" vertical="center"/>
      <protection hidden="1"/>
    </xf>
    <xf numFmtId="0" fontId="40" fillId="0" borderId="0" xfId="0" applyNumberFormat="1" applyFont="1" applyAlignment="1" applyProtection="1">
      <alignment horizontal="left" vertical="center"/>
    </xf>
    <xf numFmtId="0" fontId="21" fillId="29" borderId="14" xfId="37" applyNumberFormat="1" applyFont="1" applyFill="1" applyBorder="1" applyAlignment="1" applyProtection="1">
      <alignment horizontal="center" vertical="center" wrapText="1"/>
    </xf>
    <xf numFmtId="0" fontId="21" fillId="29" borderId="15" xfId="37" applyNumberFormat="1" applyFont="1" applyFill="1" applyBorder="1" applyAlignment="1" applyProtection="1">
      <alignment horizontal="center" vertical="center" wrapText="1"/>
    </xf>
    <xf numFmtId="0" fontId="21" fillId="29" borderId="16" xfId="37" applyNumberFormat="1" applyFont="1" applyFill="1" applyBorder="1" applyAlignment="1" applyProtection="1">
      <alignment horizontal="center" vertical="center" wrapText="1"/>
    </xf>
    <xf numFmtId="0" fontId="21" fillId="29" borderId="17" xfId="37" applyNumberFormat="1" applyFont="1" applyFill="1" applyBorder="1" applyAlignment="1" applyProtection="1">
      <alignment horizontal="center" vertical="center" wrapText="1"/>
    </xf>
    <xf numFmtId="0" fontId="21" fillId="29" borderId="18" xfId="37" applyNumberFormat="1" applyFont="1" applyFill="1" applyBorder="1" applyAlignment="1" applyProtection="1">
      <alignment horizontal="center" vertical="center" wrapText="1"/>
    </xf>
    <xf numFmtId="0" fontId="21" fillId="29" borderId="42" xfId="37" applyNumberFormat="1" applyFont="1" applyFill="1" applyBorder="1" applyAlignment="1" applyProtection="1">
      <alignment horizontal="center" vertical="center" wrapText="1"/>
    </xf>
    <xf numFmtId="0" fontId="21" fillId="29" borderId="43" xfId="37" applyNumberFormat="1" applyFont="1" applyFill="1" applyBorder="1" applyAlignment="1" applyProtection="1">
      <alignment horizontal="center" vertical="center" wrapText="1"/>
    </xf>
    <xf numFmtId="0" fontId="21" fillId="29" borderId="22" xfId="0" applyFont="1" applyFill="1" applyBorder="1" applyAlignment="1">
      <alignment horizontal="center" vertical="center" wrapText="1"/>
    </xf>
    <xf numFmtId="0" fontId="21" fillId="29" borderId="10" xfId="0" applyFont="1" applyFill="1" applyBorder="1" applyAlignment="1" applyProtection="1">
      <alignment horizontal="center" vertical="center"/>
    </xf>
    <xf numFmtId="0" fontId="21" fillId="29" borderId="10" xfId="0" applyFont="1" applyFill="1" applyBorder="1" applyAlignment="1" applyProtection="1">
      <alignment horizontal="center" vertical="center" wrapText="1"/>
    </xf>
    <xf numFmtId="0" fontId="40" fillId="0" borderId="0" xfId="0" applyFont="1" applyAlignment="1" applyProtection="1">
      <alignment horizontal="left" vertical="top"/>
    </xf>
    <xf numFmtId="0" fontId="27" fillId="29" borderId="0" xfId="37" applyNumberFormat="1" applyFill="1" applyAlignment="1" applyProtection="1">
      <alignment horizontal="left" vertical="center"/>
    </xf>
    <xf numFmtId="165" fontId="34" fillId="29" borderId="38" xfId="37" applyNumberFormat="1" applyFont="1" applyFill="1" applyBorder="1" applyAlignment="1" applyProtection="1">
      <alignment horizontal="left" vertical="center"/>
      <protection hidden="1"/>
    </xf>
    <xf numFmtId="165" fontId="34" fillId="29" borderId="0" xfId="37" applyNumberFormat="1" applyFont="1" applyFill="1" applyBorder="1" applyAlignment="1" applyProtection="1">
      <alignment horizontal="left" vertical="center"/>
      <protection hidden="1"/>
    </xf>
    <xf numFmtId="0" fontId="15" fillId="0" borderId="0" xfId="0" applyFont="1" applyBorder="1" applyAlignment="1">
      <alignment vertical="top" wrapText="1"/>
    </xf>
    <xf numFmtId="0" fontId="0" fillId="0" borderId="0" xfId="0" applyAlignment="1">
      <alignment wrapText="1"/>
    </xf>
    <xf numFmtId="0" fontId="15" fillId="0" borderId="0" xfId="0" applyFont="1" applyAlignment="1">
      <alignment vertical="top" wrapText="1"/>
    </xf>
    <xf numFmtId="0" fontId="30" fillId="0" borderId="0" xfId="0" applyFont="1" applyFill="1" applyBorder="1" applyAlignment="1">
      <alignment horizontal="right" vertical="top" wrapText="1" indent="5"/>
    </xf>
    <xf numFmtId="0" fontId="33" fillId="0" borderId="0" xfId="0" applyFont="1" applyFill="1" applyBorder="1" applyAlignment="1">
      <alignment horizontal="right" vertical="top" indent="5"/>
    </xf>
    <xf numFmtId="0" fontId="34" fillId="26" borderId="38" xfId="37" applyNumberFormat="1" applyFont="1" applyFill="1" applyBorder="1" applyAlignment="1" applyProtection="1">
      <alignment horizontal="center" vertical="center" wrapText="1"/>
    </xf>
    <xf numFmtId="0" fontId="21" fillId="29" borderId="95" xfId="37" applyNumberFormat="1" applyFont="1" applyFill="1" applyBorder="1" applyAlignment="1" applyProtection="1">
      <alignment horizontal="center" vertical="center" wrapText="1"/>
    </xf>
    <xf numFmtId="0" fontId="21" fillId="29" borderId="37" xfId="37" applyNumberFormat="1" applyFont="1" applyFill="1" applyBorder="1" applyAlignment="1" applyProtection="1">
      <alignment horizontal="center" vertical="center" wrapText="1"/>
    </xf>
    <xf numFmtId="0" fontId="21" fillId="29" borderId="96" xfId="37" applyNumberFormat="1" applyFont="1" applyFill="1" applyBorder="1" applyAlignment="1" applyProtection="1">
      <alignment horizontal="center" vertical="center" wrapText="1"/>
    </xf>
    <xf numFmtId="0" fontId="29" fillId="0" borderId="0" xfId="37" applyNumberFormat="1" applyFont="1" applyFill="1" applyAlignment="1" applyProtection="1">
      <alignment horizontal="left" wrapText="1"/>
      <protection locked="0" hidden="1"/>
    </xf>
    <xf numFmtId="0" fontId="34" fillId="26" borderId="58" xfId="37" applyNumberFormat="1" applyFont="1" applyFill="1" applyBorder="1" applyAlignment="1" applyProtection="1">
      <alignment horizontal="center" vertical="center" wrapText="1"/>
    </xf>
    <xf numFmtId="0" fontId="27" fillId="26" borderId="58" xfId="37" applyNumberFormat="1" applyFont="1" applyFill="1" applyBorder="1" applyAlignment="1" applyProtection="1">
      <alignment horizontal="center" vertical="center" wrapText="1"/>
    </xf>
    <xf numFmtId="0" fontId="27" fillId="26" borderId="59" xfId="37" applyNumberFormat="1" applyFont="1" applyFill="1" applyBorder="1" applyAlignment="1" applyProtection="1">
      <alignment horizontal="center" vertical="center" wrapText="1"/>
    </xf>
    <xf numFmtId="0" fontId="21" fillId="26" borderId="82" xfId="37" applyNumberFormat="1" applyFont="1" applyFill="1" applyBorder="1" applyAlignment="1" applyProtection="1">
      <alignment horizontal="center" vertical="center" wrapText="1"/>
    </xf>
    <xf numFmtId="0" fontId="21" fillId="26" borderId="83" xfId="37" applyNumberFormat="1" applyFont="1" applyFill="1" applyBorder="1" applyAlignment="1" applyProtection="1">
      <alignment horizontal="center" vertical="center" wrapText="1"/>
    </xf>
    <xf numFmtId="0" fontId="21" fillId="29" borderId="94" xfId="37" applyNumberFormat="1" applyFont="1" applyFill="1" applyBorder="1" applyAlignment="1" applyProtection="1">
      <alignment horizontal="center" vertical="center" wrapText="1"/>
    </xf>
    <xf numFmtId="0" fontId="21" fillId="29" borderId="21" xfId="37" applyNumberFormat="1" applyFont="1" applyFill="1" applyBorder="1" applyAlignment="1" applyProtection="1">
      <alignment horizontal="center" vertical="center" wrapText="1"/>
    </xf>
    <xf numFmtId="0" fontId="21" fillId="29" borderId="84" xfId="37" applyNumberFormat="1" applyFont="1" applyFill="1" applyBorder="1" applyAlignment="1">
      <alignment horizontal="center" vertical="center" wrapText="1"/>
    </xf>
    <xf numFmtId="0" fontId="21" fillId="29" borderId="85" xfId="37" applyNumberFormat="1" applyFont="1" applyFill="1" applyBorder="1" applyAlignment="1">
      <alignment horizontal="center" vertical="center" wrapText="1"/>
    </xf>
    <xf numFmtId="0" fontId="21" fillId="29" borderId="20" xfId="37" applyNumberFormat="1" applyFont="1" applyFill="1" applyBorder="1" applyAlignment="1" applyProtection="1">
      <alignment horizontal="center" vertical="center" wrapText="1"/>
    </xf>
    <xf numFmtId="0" fontId="21" fillId="29" borderId="0" xfId="37" applyNumberFormat="1" applyFont="1" applyFill="1" applyBorder="1" applyAlignment="1" applyProtection="1">
      <alignment horizontal="center" vertical="center" wrapText="1"/>
    </xf>
    <xf numFmtId="0" fontId="21" fillId="26" borderId="94" xfId="37" applyNumberFormat="1" applyFont="1" applyFill="1" applyBorder="1" applyAlignment="1" applyProtection="1">
      <alignment horizontal="center" vertical="center" wrapText="1"/>
    </xf>
    <xf numFmtId="0" fontId="21" fillId="26" borderId="21" xfId="37" applyNumberFormat="1" applyFont="1" applyFill="1" applyBorder="1" applyAlignment="1" applyProtection="1">
      <alignment horizontal="center" vertical="center" wrapText="1"/>
    </xf>
    <xf numFmtId="0" fontId="21" fillId="29" borderId="86" xfId="37" applyNumberFormat="1" applyFont="1" applyFill="1" applyBorder="1" applyAlignment="1">
      <alignment horizontal="center" vertical="center" wrapText="1"/>
    </xf>
    <xf numFmtId="0" fontId="21" fillId="29" borderId="87" xfId="37" applyNumberFormat="1" applyFont="1" applyFill="1" applyBorder="1" applyAlignment="1">
      <alignment horizontal="center" vertical="center" wrapText="1"/>
    </xf>
    <xf numFmtId="0" fontId="21" fillId="29" borderId="88" xfId="37" applyNumberFormat="1" applyFont="1" applyFill="1" applyBorder="1" applyAlignment="1">
      <alignment horizontal="center" vertical="center" wrapText="1"/>
    </xf>
    <xf numFmtId="0" fontId="27" fillId="0" borderId="0" xfId="37" applyNumberFormat="1" applyFont="1" applyAlignment="1">
      <alignment horizontal="left" vertical="center" wrapText="1"/>
    </xf>
    <xf numFmtId="0" fontId="28" fillId="29" borderId="89" xfId="37" applyNumberFormat="1" applyFont="1" applyFill="1" applyBorder="1" applyAlignment="1">
      <alignment horizontal="center" vertical="center" wrapText="1"/>
    </xf>
    <xf numFmtId="0" fontId="28" fillId="29" borderId="90" xfId="37" applyNumberFormat="1" applyFont="1" applyFill="1" applyBorder="1" applyAlignment="1">
      <alignment horizontal="center" vertical="center" wrapText="1"/>
    </xf>
    <xf numFmtId="0" fontId="21" fillId="29" borderId="91" xfId="37" applyNumberFormat="1" applyFont="1" applyFill="1" applyBorder="1" applyAlignment="1">
      <alignment horizontal="center" vertical="center" wrapText="1"/>
    </xf>
    <xf numFmtId="0" fontId="21" fillId="29" borderId="12" xfId="37" applyNumberFormat="1" applyFont="1" applyFill="1" applyBorder="1" applyAlignment="1">
      <alignment horizontal="center" vertical="center" wrapText="1"/>
    </xf>
    <xf numFmtId="166" fontId="27" fillId="0" borderId="92" xfId="37" applyNumberFormat="1" applyBorder="1" applyAlignment="1" applyProtection="1">
      <alignment horizontal="right" vertical="center"/>
      <protection hidden="1"/>
    </xf>
    <xf numFmtId="166" fontId="27" fillId="0" borderId="72" xfId="37" applyNumberFormat="1" applyBorder="1" applyAlignment="1" applyProtection="1">
      <alignment horizontal="right" vertical="center"/>
      <protection hidden="1"/>
    </xf>
    <xf numFmtId="166" fontId="27" fillId="0" borderId="93" xfId="37" applyNumberFormat="1" applyBorder="1" applyAlignment="1" applyProtection="1">
      <alignment horizontal="right" vertical="center"/>
      <protection hidden="1"/>
    </xf>
    <xf numFmtId="0" fontId="21" fillId="29" borderId="84" xfId="37" applyNumberFormat="1" applyFont="1" applyFill="1" applyBorder="1" applyAlignment="1" applyProtection="1">
      <alignment horizontal="center" vertical="center" wrapText="1"/>
    </xf>
    <xf numFmtId="0" fontId="28" fillId="29" borderId="97" xfId="37" applyNumberFormat="1" applyFont="1" applyFill="1" applyBorder="1" applyAlignment="1" applyProtection="1">
      <alignment horizontal="center" vertical="center" wrapText="1"/>
    </xf>
    <xf numFmtId="0" fontId="28" fillId="29" borderId="96" xfId="37" applyNumberFormat="1" applyFont="1" applyFill="1" applyBorder="1" applyAlignment="1" applyProtection="1">
      <alignment horizontal="center" vertical="center" wrapText="1"/>
    </xf>
    <xf numFmtId="0" fontId="27" fillId="0" borderId="98" xfId="37" applyNumberFormat="1" applyFont="1" applyBorder="1" applyAlignment="1" applyProtection="1">
      <alignment vertical="center"/>
      <protection locked="0"/>
    </xf>
    <xf numFmtId="0" fontId="27" fillId="0" borderId="70" xfId="37" applyNumberFormat="1" applyFont="1" applyBorder="1" applyAlignment="1" applyProtection="1">
      <alignment vertical="center"/>
      <protection locked="0"/>
    </xf>
    <xf numFmtId="0" fontId="21" fillId="29" borderId="88" xfId="37" applyNumberFormat="1" applyFont="1" applyFill="1" applyBorder="1" applyAlignment="1" applyProtection="1">
      <alignment horizontal="center" vertical="center" wrapText="1"/>
    </xf>
    <xf numFmtId="0" fontId="28" fillId="29" borderId="99" xfId="37" applyNumberFormat="1" applyFont="1" applyFill="1" applyBorder="1" applyAlignment="1" applyProtection="1">
      <alignment horizontal="center" vertical="center" wrapText="1"/>
    </xf>
    <xf numFmtId="0" fontId="21" fillId="29" borderId="86" xfId="37" applyNumberFormat="1" applyFont="1" applyFill="1" applyBorder="1" applyAlignment="1" applyProtection="1">
      <alignment horizontal="center" vertical="center" wrapText="1"/>
    </xf>
    <xf numFmtId="0" fontId="21" fillId="29" borderId="87" xfId="37" applyNumberFormat="1" applyFont="1" applyFill="1" applyBorder="1" applyAlignment="1" applyProtection="1">
      <alignment horizontal="center" vertical="center" wrapText="1"/>
    </xf>
    <xf numFmtId="0" fontId="28" fillId="29" borderId="85" xfId="37" applyNumberFormat="1" applyFont="1" applyFill="1" applyBorder="1" applyAlignment="1" applyProtection="1">
      <alignment horizontal="center" vertical="center" wrapText="1"/>
    </xf>
    <xf numFmtId="0" fontId="28" fillId="29" borderId="100" xfId="37" applyNumberFormat="1" applyFont="1" applyFill="1" applyBorder="1" applyAlignment="1" applyProtection="1">
      <alignment horizontal="center" vertical="center" wrapText="1"/>
    </xf>
    <xf numFmtId="0" fontId="21" fillId="25" borderId="19" xfId="0" applyFont="1" applyFill="1" applyBorder="1" applyAlignment="1">
      <alignment horizontal="center" wrapText="1"/>
    </xf>
    <xf numFmtId="0" fontId="21" fillId="29" borderId="32" xfId="0" applyFont="1" applyFill="1" applyBorder="1" applyAlignment="1">
      <alignment horizontal="center" vertical="center"/>
    </xf>
    <xf numFmtId="0" fontId="21" fillId="29" borderId="26" xfId="0" applyFont="1" applyFill="1" applyBorder="1" applyAlignment="1">
      <alignment horizontal="center" vertical="center"/>
    </xf>
    <xf numFmtId="0" fontId="20" fillId="0" borderId="32" xfId="0" applyFont="1" applyBorder="1" applyAlignment="1">
      <alignment horizontal="left" vertical="center"/>
    </xf>
    <xf numFmtId="166" fontId="20" fillId="0" borderId="33" xfId="0" applyNumberFormat="1" applyFont="1" applyBorder="1" applyAlignment="1" applyProtection="1">
      <alignment horizontal="right" vertical="center"/>
      <protection hidden="1"/>
    </xf>
    <xf numFmtId="0" fontId="21" fillId="29" borderId="22" xfId="0" applyFont="1" applyFill="1" applyBorder="1" applyAlignment="1">
      <alignment horizontal="center"/>
    </xf>
    <xf numFmtId="0" fontId="21" fillId="29" borderId="20" xfId="0" applyFont="1" applyFill="1" applyBorder="1" applyAlignment="1">
      <alignment horizontal="center"/>
    </xf>
    <xf numFmtId="0" fontId="21" fillId="29" borderId="94" xfId="0" applyFont="1" applyFill="1" applyBorder="1" applyAlignment="1">
      <alignment horizontal="center"/>
    </xf>
    <xf numFmtId="0" fontId="21" fillId="29" borderId="101" xfId="0" applyFont="1" applyFill="1" applyBorder="1" applyAlignment="1">
      <alignment horizontal="center" vertical="center" wrapText="1"/>
    </xf>
    <xf numFmtId="0" fontId="21" fillId="29" borderId="23" xfId="0" applyFont="1" applyFill="1" applyBorder="1" applyAlignment="1">
      <alignment horizontal="center" vertical="center" wrapText="1"/>
    </xf>
    <xf numFmtId="0" fontId="20" fillId="0" borderId="29" xfId="0" applyFont="1" applyBorder="1" applyAlignment="1">
      <alignment horizontal="left" vertical="center"/>
    </xf>
    <xf numFmtId="166" fontId="20" fillId="0" borderId="31" xfId="0" applyNumberFormat="1" applyFont="1" applyBorder="1" applyAlignment="1" applyProtection="1">
      <alignment horizontal="right" vertical="center"/>
      <protection hidden="1"/>
    </xf>
    <xf numFmtId="0" fontId="21" fillId="29" borderId="34" xfId="0" applyFont="1" applyFill="1" applyBorder="1" applyAlignment="1">
      <alignment horizontal="center" vertical="center"/>
    </xf>
    <xf numFmtId="0" fontId="21" fillId="29" borderId="28" xfId="0" applyFont="1" applyFill="1" applyBorder="1" applyAlignment="1">
      <alignment horizontal="center" vertical="center"/>
    </xf>
    <xf numFmtId="166" fontId="0" fillId="0" borderId="28" xfId="0" applyNumberFormat="1" applyBorder="1" applyAlignment="1" applyProtection="1">
      <alignment horizontal="center" vertical="center"/>
      <protection hidden="1"/>
    </xf>
    <xf numFmtId="0" fontId="21" fillId="29" borderId="101" xfId="0" applyFont="1" applyFill="1" applyBorder="1" applyAlignment="1">
      <alignment horizontal="center" vertical="center"/>
    </xf>
    <xf numFmtId="0" fontId="21" fillId="29" borderId="23" xfId="0" applyFont="1" applyFill="1" applyBorder="1" applyAlignment="1">
      <alignment horizontal="center" vertical="center"/>
    </xf>
    <xf numFmtId="0" fontId="21" fillId="29" borderId="94" xfId="0" applyFont="1" applyFill="1" applyBorder="1" applyAlignment="1">
      <alignment horizontal="center" vertical="center"/>
    </xf>
    <xf numFmtId="0" fontId="21" fillId="29" borderId="80" xfId="0" applyFont="1" applyFill="1" applyBorder="1" applyAlignment="1">
      <alignment horizontal="center" vertical="center"/>
    </xf>
    <xf numFmtId="0" fontId="21" fillId="29" borderId="98" xfId="0" applyFont="1" applyFill="1" applyBorder="1" applyAlignment="1">
      <alignment horizontal="center" vertical="center"/>
    </xf>
    <xf numFmtId="0" fontId="21" fillId="29" borderId="70" xfId="0" applyFont="1" applyFill="1" applyBorder="1" applyAlignment="1">
      <alignment horizontal="center" vertical="center"/>
    </xf>
    <xf numFmtId="0" fontId="25" fillId="0" borderId="0" xfId="0" applyFont="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_Stationary_combustion_tool_GL1"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0">
    <dxf>
      <fill>
        <patternFill patternType="gray125"/>
      </fill>
    </dxf>
    <dxf>
      <fill>
        <patternFill patternType="gray125"/>
      </fill>
    </dxf>
    <dxf>
      <fill>
        <patternFill patternType="gray125"/>
      </fill>
    </dxf>
    <dxf>
      <fill>
        <patternFill patternType="gray125"/>
      </fill>
    </dxf>
    <dxf>
      <fill>
        <patternFill patternType="gray125"/>
      </fill>
    </dxf>
    <dxf>
      <fill>
        <patternFill patternType="gray125"/>
      </fill>
    </dxf>
    <dxf>
      <fill>
        <patternFill patternType="gray125"/>
      </fill>
    </dxf>
    <dxf>
      <font>
        <b/>
        <i val="0"/>
        <condense val="0"/>
        <extend val="0"/>
        <color indexed="17"/>
      </font>
    </dxf>
    <dxf>
      <font>
        <b/>
        <i val="0"/>
        <condense val="0"/>
        <extend val="0"/>
        <color indexed="10"/>
      </font>
    </dxf>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r:id="rId1"/>
</file>

<file path=xl/activeX/activeX2.xml><?xml version="1.0" encoding="utf-8"?>
<ax:ocx xmlns:ax="http://schemas.microsoft.com/office/2006/activeX" xmlns:r="http://schemas.openxmlformats.org/officeDocument/2006/relationships" ax:classid="{D7053240-CE69-11CD-A777-00DD01143C57}"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US"/>
              <a:t> </a:t>
            </a:r>
          </a:p>
        </c:rich>
      </c:tx>
      <c:layout>
        <c:manualLayout>
          <c:xMode val="edge"/>
          <c:yMode val="edge"/>
          <c:x val="0.49708737864077723"/>
          <c:y val="3.937007874015748E-2"/>
        </c:manualLayout>
      </c:layout>
      <c:overlay val="0"/>
      <c:spPr>
        <a:noFill/>
        <a:ln w="25400">
          <a:noFill/>
        </a:ln>
      </c:spPr>
    </c:title>
    <c:autoTitleDeleted val="0"/>
    <c:plotArea>
      <c:layout>
        <c:manualLayout>
          <c:layoutTarget val="inner"/>
          <c:xMode val="edge"/>
          <c:yMode val="edge"/>
          <c:x val="0.23106796116504871"/>
          <c:y val="0.24803149606299277"/>
          <c:w val="0.26019417475728157"/>
          <c:h val="0.52755905511811063"/>
        </c:manualLayout>
      </c:layout>
      <c:pieChart>
        <c:varyColors val="1"/>
        <c:ser>
          <c:idx val="0"/>
          <c:order val="0"/>
          <c:dLbls>
            <c:numFmt formatCode="0.00%" sourceLinked="0"/>
            <c:spPr>
              <a:noFill/>
              <a:ln w="25400">
                <a:noFill/>
              </a:ln>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Summary!$H$60:$K$60</c:f>
              <c:strCache>
                <c:ptCount val="4"/>
                <c:pt idx="0">
                  <c:v>Road</c:v>
                </c:pt>
                <c:pt idx="1">
                  <c:v>Rail</c:v>
                </c:pt>
                <c:pt idx="2">
                  <c:v>Water</c:v>
                </c:pt>
                <c:pt idx="3">
                  <c:v>AirCraft</c:v>
                </c:pt>
              </c:strCache>
            </c:strRef>
          </c:cat>
          <c:val>
            <c:numRef>
              <c:f>Summary!$H$61:$K$61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7ABC-4AEB-BFA3-4721F3102D47}"/>
            </c:ext>
          </c:extLst>
        </c:ser>
        <c:dLbls>
          <c:showLegendKey val="0"/>
          <c:showVal val="0"/>
          <c:showCatName val="1"/>
          <c:showSerName val="0"/>
          <c:showPercent val="1"/>
          <c:showBubbleSize val="0"/>
          <c:showLeaderLines val="1"/>
        </c:dLbls>
        <c:firstSliceAng val="0"/>
      </c:pieChart>
      <c:spPr>
        <a:noFill/>
        <a:ln w="25400">
          <a:noFill/>
        </a:ln>
      </c:spPr>
    </c:plotArea>
    <c:legend>
      <c:legendPos val="r"/>
      <c:layout>
        <c:manualLayout>
          <c:xMode val="edge"/>
          <c:yMode val="edge"/>
          <c:x val="0.87184466019417717"/>
          <c:y val="0.32283464566929215"/>
          <c:w val="0.11650485436893211"/>
          <c:h val="0.3622047244094494"/>
        </c:manualLayout>
      </c:layout>
      <c:overlay val="0"/>
    </c:legend>
    <c:plotVisOnly val="0"/>
    <c:dispBlanksAs val="zero"/>
    <c:showDLblsOverMax val="0"/>
  </c:chart>
  <c:spPr>
    <a:noFill/>
    <a:ln w="9525">
      <a:noFill/>
    </a:ln>
  </c:spPr>
  <c:printSettings>
    <c:headerFooter alignWithMargins="0"/>
    <c:pageMargins b="1" l="0.75000000000000111" r="0.750000000000001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US"/>
              <a:t> </a:t>
            </a:r>
          </a:p>
        </c:rich>
      </c:tx>
      <c:layout>
        <c:manualLayout>
          <c:xMode val="edge"/>
          <c:yMode val="edge"/>
          <c:x val="0.49644165475756807"/>
          <c:y val="3.5971223021582746E-2"/>
        </c:manualLayout>
      </c:layout>
      <c:overlay val="0"/>
      <c:spPr>
        <a:noFill/>
        <a:ln w="25400">
          <a:noFill/>
        </a:ln>
      </c:spPr>
    </c:title>
    <c:autoTitleDeleted val="0"/>
    <c:plotArea>
      <c:layout>
        <c:manualLayout>
          <c:layoutTarget val="inner"/>
          <c:xMode val="edge"/>
          <c:yMode val="edge"/>
          <c:x val="0.24555181476574209"/>
          <c:y val="0.2661870503597123"/>
          <c:w val="0.24021373183605246"/>
          <c:h val="0.48561151079136683"/>
        </c:manualLayout>
      </c:layout>
      <c:pieChart>
        <c:varyColors val="1"/>
        <c:ser>
          <c:idx val="0"/>
          <c:order val="0"/>
          <c:dLbls>
            <c:numFmt formatCode="0.00%" sourceLinked="0"/>
            <c:spPr>
              <a:noFill/>
              <a:ln w="25400">
                <a:noFill/>
              </a:ln>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Summary!$H$26:$J$26</c:f>
              <c:strCache>
                <c:ptCount val="3"/>
                <c:pt idx="0">
                  <c:v>Scope 1
(metric tonnes)</c:v>
                </c:pt>
                <c:pt idx="1">
                  <c:v>Scope 3
(metric tonnes)</c:v>
                </c:pt>
                <c:pt idx="2">
                  <c:v>Biofuel CO2 Emission
(metric tonnes)</c:v>
                </c:pt>
              </c:strCache>
            </c:strRef>
          </c:cat>
          <c:val>
            <c:numRef>
              <c:f>Summary!$H$27:$J$27</c:f>
              <c:numCache>
                <c:formatCode>0.000</c:formatCode>
                <c:ptCount val="3"/>
                <c:pt idx="0">
                  <c:v>0</c:v>
                </c:pt>
                <c:pt idx="1">
                  <c:v>0</c:v>
                </c:pt>
                <c:pt idx="2">
                  <c:v>0</c:v>
                </c:pt>
              </c:numCache>
            </c:numRef>
          </c:val>
          <c:extLst>
            <c:ext xmlns:c16="http://schemas.microsoft.com/office/drawing/2014/chart" uri="{C3380CC4-5D6E-409C-BE32-E72D297353CC}">
              <c16:uniqueId val="{00000000-E06D-4C32-8271-5FCC1119DA40}"/>
            </c:ext>
          </c:extLst>
        </c:ser>
        <c:dLbls>
          <c:showLegendKey val="0"/>
          <c:showVal val="0"/>
          <c:showCatName val="1"/>
          <c:showSerName val="0"/>
          <c:showPercent val="1"/>
          <c:showBubbleSize val="0"/>
          <c:separator>
</c:separator>
          <c:showLeaderLines val="1"/>
        </c:dLbls>
        <c:firstSliceAng val="0"/>
      </c:pieChart>
      <c:spPr>
        <a:noFill/>
        <a:ln w="25400">
          <a:noFill/>
        </a:ln>
      </c:spPr>
    </c:plotArea>
    <c:legend>
      <c:legendPos val="r"/>
      <c:layout>
        <c:manualLayout>
          <c:xMode val="edge"/>
          <c:yMode val="edge"/>
          <c:x val="0.71352369210076505"/>
          <c:y val="0.35971223021582732"/>
          <c:w val="0.27935961741437132"/>
          <c:h val="0.41726618705036023"/>
        </c:manualLayout>
      </c:layout>
      <c:overlay val="0"/>
    </c:legend>
    <c:plotVisOnly val="0"/>
    <c:dispBlanksAs val="zero"/>
    <c:showDLblsOverMax val="0"/>
  </c:chart>
  <c:spPr>
    <a:noFill/>
    <a:ln w="9525">
      <a:noFill/>
    </a:ln>
  </c:spPr>
  <c:printSettings>
    <c:headerFooter alignWithMargins="0"/>
    <c:pageMargins b="1" l="0.75000000000000111" r="0.7500000000000011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Summary!A1"/><Relationship Id="rId2" Type="http://schemas.openxmlformats.org/officeDocument/2006/relationships/hyperlink" Target="#Settings!A1"/><Relationship Id="rId1" Type="http://schemas.openxmlformats.org/officeDocument/2006/relationships/hyperlink" Target="#'Activity Data'!A1"/><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xdr:col>
      <xdr:colOff>238124</xdr:colOff>
      <xdr:row>15</xdr:row>
      <xdr:rowOff>9525</xdr:rowOff>
    </xdr:from>
    <xdr:to>
      <xdr:col>4</xdr:col>
      <xdr:colOff>335279</xdr:colOff>
      <xdr:row>17</xdr:row>
      <xdr:rowOff>66675</xdr:rowOff>
    </xdr:to>
    <xdr:sp macro="" textlink="">
      <xdr:nvSpPr>
        <xdr:cNvPr id="9" name="TextBox 8">
          <a:hlinkClick xmlns:r="http://schemas.openxmlformats.org/officeDocument/2006/relationships" r:id="rId1"/>
          <a:extLst>
            <a:ext uri="{FF2B5EF4-FFF2-40B4-BE49-F238E27FC236}">
              <a16:creationId xmlns:a16="http://schemas.microsoft.com/office/drawing/2014/main" id="{00000000-0008-0000-0000-000009000000}"/>
            </a:ext>
          </a:extLst>
        </xdr:cNvPr>
        <xdr:cNvSpPr txBox="1"/>
      </xdr:nvSpPr>
      <xdr:spPr>
        <a:xfrm>
          <a:off x="419099" y="3248025"/>
          <a:ext cx="2240280" cy="381000"/>
        </a:xfrm>
        <a:prstGeom prst="rect">
          <a:avLst/>
        </a:prstGeom>
        <a:no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ctr" anchorCtr="1"/>
        <a:lstStyle/>
        <a:p>
          <a:pPr algn="ctr"/>
          <a:r>
            <a:rPr lang="en-US" sz="1000" baseline="0"/>
            <a:t>Enter Activity Data</a:t>
          </a:r>
        </a:p>
      </xdr:txBody>
    </xdr:sp>
    <xdr:clientData/>
  </xdr:twoCellAnchor>
  <xdr:twoCellAnchor>
    <xdr:from>
      <xdr:col>1</xdr:col>
      <xdr:colOff>238125</xdr:colOff>
      <xdr:row>18</xdr:row>
      <xdr:rowOff>38100</xdr:rowOff>
    </xdr:from>
    <xdr:to>
      <xdr:col>4</xdr:col>
      <xdr:colOff>335280</xdr:colOff>
      <xdr:row>20</xdr:row>
      <xdr:rowOff>95250</xdr:rowOff>
    </xdr:to>
    <xdr:sp macro="" textlink="">
      <xdr:nvSpPr>
        <xdr:cNvPr id="10" name="TextBox 9">
          <a:hlinkClick xmlns:r="http://schemas.openxmlformats.org/officeDocument/2006/relationships" r:id="rId2"/>
          <a:extLst>
            <a:ext uri="{FF2B5EF4-FFF2-40B4-BE49-F238E27FC236}">
              <a16:creationId xmlns:a16="http://schemas.microsoft.com/office/drawing/2014/main" id="{00000000-0008-0000-0000-00000A000000}"/>
            </a:ext>
          </a:extLst>
        </xdr:cNvPr>
        <xdr:cNvSpPr txBox="1"/>
      </xdr:nvSpPr>
      <xdr:spPr>
        <a:xfrm>
          <a:off x="419100" y="3762375"/>
          <a:ext cx="2240280" cy="381000"/>
        </a:xfrm>
        <a:prstGeom prst="rect">
          <a:avLst/>
        </a:prstGeom>
        <a:no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ctr" anchorCtr="1"/>
        <a:lstStyle/>
        <a:p>
          <a:pPr algn="ctr"/>
          <a:r>
            <a:rPr lang="en-US" sz="1000" baseline="0"/>
            <a:t>Set Up GWP &amp; Custom Emission Factor</a:t>
          </a:r>
        </a:p>
      </xdr:txBody>
    </xdr:sp>
    <xdr:clientData/>
  </xdr:twoCellAnchor>
  <xdr:twoCellAnchor>
    <xdr:from>
      <xdr:col>1</xdr:col>
      <xdr:colOff>238124</xdr:colOff>
      <xdr:row>21</xdr:row>
      <xdr:rowOff>66675</xdr:rowOff>
    </xdr:from>
    <xdr:to>
      <xdr:col>4</xdr:col>
      <xdr:colOff>335279</xdr:colOff>
      <xdr:row>23</xdr:row>
      <xdr:rowOff>123825</xdr:rowOff>
    </xdr:to>
    <xdr:sp macro="" textlink="">
      <xdr:nvSpPr>
        <xdr:cNvPr id="11" name="TextBox 10">
          <a:hlinkClick xmlns:r="http://schemas.openxmlformats.org/officeDocument/2006/relationships" r:id="rId3"/>
          <a:extLst>
            <a:ext uri="{FF2B5EF4-FFF2-40B4-BE49-F238E27FC236}">
              <a16:creationId xmlns:a16="http://schemas.microsoft.com/office/drawing/2014/main" id="{00000000-0008-0000-0000-00000B000000}"/>
            </a:ext>
          </a:extLst>
        </xdr:cNvPr>
        <xdr:cNvSpPr txBox="1"/>
      </xdr:nvSpPr>
      <xdr:spPr>
        <a:xfrm>
          <a:off x="419099" y="4276725"/>
          <a:ext cx="2240280" cy="381000"/>
        </a:xfrm>
        <a:prstGeom prst="rect">
          <a:avLst/>
        </a:prstGeom>
        <a:no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ctr" anchorCtr="1"/>
        <a:lstStyle/>
        <a:p>
          <a:pPr algn="ctr"/>
          <a:r>
            <a:rPr lang="en-US" sz="1000" baseline="0"/>
            <a:t>View Summary</a:t>
          </a:r>
        </a:p>
      </xdr:txBody>
    </xdr:sp>
    <xdr:clientData/>
  </xdr:twoCellAnchor>
  <xdr:twoCellAnchor editAs="oneCell">
    <xdr:from>
      <xdr:col>1</xdr:col>
      <xdr:colOff>9525</xdr:colOff>
      <xdr:row>0</xdr:row>
      <xdr:rowOff>95250</xdr:rowOff>
    </xdr:from>
    <xdr:to>
      <xdr:col>7</xdr:col>
      <xdr:colOff>323850</xdr:colOff>
      <xdr:row>5</xdr:row>
      <xdr:rowOff>66675</xdr:rowOff>
    </xdr:to>
    <xdr:pic>
      <xdr:nvPicPr>
        <xdr:cNvPr id="6" name="Picture 5" descr="Hom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0500" y="95250"/>
          <a:ext cx="46005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6</xdr:col>
      <xdr:colOff>523875</xdr:colOff>
      <xdr:row>4</xdr:row>
      <xdr:rowOff>57150</xdr:rowOff>
    </xdr:to>
    <xdr:pic>
      <xdr:nvPicPr>
        <xdr:cNvPr id="116209" name="Picture 1" descr="logo.gif">
          <a:extLst>
            <a:ext uri="{FF2B5EF4-FFF2-40B4-BE49-F238E27FC236}">
              <a16:creationId xmlns:a16="http://schemas.microsoft.com/office/drawing/2014/main" id="{00000000-0008-0000-0100-0000F1C50100}"/>
            </a:ext>
          </a:extLst>
        </xdr:cNvPr>
        <xdr:cNvPicPr>
          <a:picLocks noChangeAspect="1"/>
        </xdr:cNvPicPr>
      </xdr:nvPicPr>
      <xdr:blipFill>
        <a:blip xmlns:r="http://schemas.openxmlformats.org/officeDocument/2006/relationships" r:embed="rId1" cstate="print"/>
        <a:srcRect/>
        <a:stretch>
          <a:fillRect/>
        </a:stretch>
      </xdr:blipFill>
      <xdr:spPr bwMode="auto">
        <a:xfrm>
          <a:off x="180975" y="0"/>
          <a:ext cx="4600575" cy="77152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133350</xdr:colOff>
          <xdr:row>110</xdr:row>
          <xdr:rowOff>38100</xdr:rowOff>
        </xdr:from>
        <xdr:to>
          <xdr:col>2</xdr:col>
          <xdr:colOff>495300</xdr:colOff>
          <xdr:row>110</xdr:row>
          <xdr:rowOff>304800</xdr:rowOff>
        </xdr:to>
        <xdr:sp macro="" textlink="">
          <xdr:nvSpPr>
            <xdr:cNvPr id="4231" name="AddRowBtn" hidden="1">
              <a:extLst>
                <a:ext uri="{63B3BB69-23CF-44E3-9099-C40C66FF867C}">
                  <a14:compatExt spid="_x0000_s4231"/>
                </a:ext>
                <a:ext uri="{FF2B5EF4-FFF2-40B4-BE49-F238E27FC236}">
                  <a16:creationId xmlns:a16="http://schemas.microsoft.com/office/drawing/2014/main" id="{00000000-0008-0000-0100-0000871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twoCellAnchor editAs="oneCell">
    <xdr:from>
      <xdr:col>1</xdr:col>
      <xdr:colOff>0</xdr:colOff>
      <xdr:row>0</xdr:row>
      <xdr:rowOff>19050</xdr:rowOff>
    </xdr:from>
    <xdr:to>
      <xdr:col>6</xdr:col>
      <xdr:colOff>523875</xdr:colOff>
      <xdr:row>4</xdr:row>
      <xdr:rowOff>85725</xdr:rowOff>
    </xdr:to>
    <xdr:pic>
      <xdr:nvPicPr>
        <xdr:cNvPr id="4" name="Picture 3" descr="Home">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19050"/>
          <a:ext cx="46005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123825</xdr:rowOff>
    </xdr:from>
    <xdr:to>
      <xdr:col>4</xdr:col>
      <xdr:colOff>85725</xdr:colOff>
      <xdr:row>5</xdr:row>
      <xdr:rowOff>95250</xdr:rowOff>
    </xdr:to>
    <xdr:pic>
      <xdr:nvPicPr>
        <xdr:cNvPr id="3" name="Picture 2" descr="Home">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23825"/>
          <a:ext cx="46005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38</xdr:row>
      <xdr:rowOff>47625</xdr:rowOff>
    </xdr:from>
    <xdr:to>
      <xdr:col>4</xdr:col>
      <xdr:colOff>800100</xdr:colOff>
      <xdr:row>53</xdr:row>
      <xdr:rowOff>38100</xdr:rowOff>
    </xdr:to>
    <xdr:graphicFrame macro="">
      <xdr:nvGraphicFramePr>
        <xdr:cNvPr id="2442" name="Summary_Emission_By_Mode_Of_Transport_Chart">
          <a:extLst>
            <a:ext uri="{FF2B5EF4-FFF2-40B4-BE49-F238E27FC236}">
              <a16:creationId xmlns:a16="http://schemas.microsoft.com/office/drawing/2014/main" id="{00000000-0008-0000-0300-00008A0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104775</xdr:colOff>
      <xdr:row>7</xdr:row>
      <xdr:rowOff>38100</xdr:rowOff>
    </xdr:from>
    <xdr:to>
      <xdr:col>5</xdr:col>
      <xdr:colOff>257175</xdr:colOff>
      <xdr:row>23</xdr:row>
      <xdr:rowOff>95250</xdr:rowOff>
    </xdr:to>
    <xdr:graphicFrame macro="">
      <xdr:nvGraphicFramePr>
        <xdr:cNvPr id="2443" name="Summary_Emission_By_Scope_Chart">
          <a:extLst>
            <a:ext uri="{FF2B5EF4-FFF2-40B4-BE49-F238E27FC236}">
              <a16:creationId xmlns:a16="http://schemas.microsoft.com/office/drawing/2014/main" id="{00000000-0008-0000-0300-00008B0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4</xdr:col>
      <xdr:colOff>352425</xdr:colOff>
      <xdr:row>5</xdr:row>
      <xdr:rowOff>133350</xdr:rowOff>
    </xdr:to>
    <xdr:pic>
      <xdr:nvPicPr>
        <xdr:cNvPr id="5" name="Picture 4" descr="Home">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 y="161925"/>
          <a:ext cx="46005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133350</xdr:colOff>
      <xdr:row>0</xdr:row>
      <xdr:rowOff>123825</xdr:rowOff>
    </xdr:from>
    <xdr:to>
      <xdr:col>4</xdr:col>
      <xdr:colOff>1704975</xdr:colOff>
      <xdr:row>5</xdr:row>
      <xdr:rowOff>95250</xdr:rowOff>
    </xdr:to>
    <xdr:pic>
      <xdr:nvPicPr>
        <xdr:cNvPr id="3" name="Picture 2" descr="Home">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123825"/>
          <a:ext cx="46005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43</xdr:row>
          <xdr:rowOff>19050</xdr:rowOff>
        </xdr:from>
        <xdr:to>
          <xdr:col>0</xdr:col>
          <xdr:colOff>1209675</xdr:colOff>
          <xdr:row>44</xdr:row>
          <xdr:rowOff>133350</xdr:rowOff>
        </xdr:to>
        <xdr:sp macro="" textlink="">
          <xdr:nvSpPr>
            <xdr:cNvPr id="14454" name="CommandButton1" hidden="1">
              <a:extLst>
                <a:ext uri="{63B3BB69-23CF-44E3-9099-C40C66FF867C}">
                  <a14:compatExt spid="_x0000_s14454"/>
                </a:ext>
                <a:ext uri="{FF2B5EF4-FFF2-40B4-BE49-F238E27FC236}">
                  <a16:creationId xmlns:a16="http://schemas.microsoft.com/office/drawing/2014/main" id="{00000000-0008-0000-0500-000076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image" Target="../media/image2.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omments" Target="../comments2.xml"/><Relationship Id="rId5" Type="http://schemas.openxmlformats.org/officeDocument/2006/relationships/image" Target="../media/image4.emf"/><Relationship Id="rId4" Type="http://schemas.openxmlformats.org/officeDocument/2006/relationships/control" Target="../activeX/activeX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R31"/>
  <sheetViews>
    <sheetView showGridLines="0" tabSelected="1" workbookViewId="0">
      <selection activeCell="U4" sqref="U4"/>
    </sheetView>
  </sheetViews>
  <sheetFormatPr defaultRowHeight="12.75" x14ac:dyDescent="0.2"/>
  <cols>
    <col min="1" max="1" width="2.7109375" customWidth="1"/>
    <col min="2" max="13" width="10.7109375" customWidth="1"/>
  </cols>
  <sheetData>
    <row r="2" spans="2:18" ht="12.75" customHeight="1" x14ac:dyDescent="0.2">
      <c r="I2" s="266" t="s">
        <v>478</v>
      </c>
      <c r="J2" s="267"/>
      <c r="K2" s="267"/>
      <c r="L2" s="267"/>
      <c r="M2" s="267"/>
    </row>
    <row r="3" spans="2:18" ht="12.75" customHeight="1" x14ac:dyDescent="0.2">
      <c r="I3" s="267"/>
      <c r="J3" s="267"/>
      <c r="K3" s="267"/>
      <c r="L3" s="267"/>
      <c r="M3" s="267"/>
    </row>
    <row r="4" spans="2:18" ht="12.75" customHeight="1" x14ac:dyDescent="0.2">
      <c r="I4" s="267"/>
      <c r="J4" s="267"/>
      <c r="K4" s="267"/>
      <c r="L4" s="267"/>
      <c r="M4" s="267"/>
    </row>
    <row r="5" spans="2:18" ht="12.75" customHeight="1" x14ac:dyDescent="0.2">
      <c r="I5" s="267"/>
      <c r="J5" s="267"/>
      <c r="K5" s="267"/>
      <c r="L5" s="267"/>
      <c r="M5" s="267"/>
    </row>
    <row r="6" spans="2:18" ht="13.5" customHeight="1" x14ac:dyDescent="0.2">
      <c r="I6" s="267"/>
      <c r="J6" s="267"/>
      <c r="K6" s="267"/>
      <c r="L6" s="267"/>
      <c r="M6" s="267"/>
    </row>
    <row r="7" spans="2:18" ht="18" x14ac:dyDescent="0.2">
      <c r="B7" s="231" t="s">
        <v>261</v>
      </c>
      <c r="H7" s="10"/>
    </row>
    <row r="8" spans="2:18" ht="18" customHeight="1" x14ac:dyDescent="0.2">
      <c r="G8" s="10"/>
      <c r="H8" s="10"/>
      <c r="I8" s="10"/>
    </row>
    <row r="9" spans="2:18" s="33" customFormat="1" ht="92.25" customHeight="1" x14ac:dyDescent="0.2">
      <c r="B9" s="263" t="s">
        <v>347</v>
      </c>
      <c r="C9" s="263"/>
      <c r="D9" s="263"/>
      <c r="E9" s="263"/>
      <c r="F9" s="263"/>
      <c r="G9" s="263"/>
      <c r="H9" s="263" t="s">
        <v>348</v>
      </c>
      <c r="I9" s="263"/>
      <c r="J9" s="263"/>
      <c r="K9" s="263"/>
      <c r="L9" s="263"/>
      <c r="M9" s="263"/>
      <c r="N9" s="110"/>
      <c r="O9" s="110"/>
      <c r="P9" s="110"/>
    </row>
    <row r="10" spans="2:18" s="33" customFormat="1" ht="105" customHeight="1" x14ac:dyDescent="0.2">
      <c r="B10" s="263" t="s">
        <v>346</v>
      </c>
      <c r="C10" s="263"/>
      <c r="D10" s="263"/>
      <c r="E10" s="263"/>
      <c r="F10" s="263"/>
      <c r="G10" s="263"/>
      <c r="H10" s="263"/>
      <c r="I10" s="263"/>
      <c r="J10" s="263"/>
      <c r="K10" s="263"/>
      <c r="L10" s="263"/>
      <c r="M10" s="263"/>
      <c r="N10" s="110"/>
      <c r="O10" s="110"/>
      <c r="P10" s="110"/>
    </row>
    <row r="11" spans="2:18" s="35" customFormat="1" x14ac:dyDescent="0.2">
      <c r="B11" s="34"/>
      <c r="C11" s="34"/>
      <c r="D11" s="34"/>
      <c r="E11" s="34"/>
      <c r="F11" s="34"/>
      <c r="G11" s="34"/>
      <c r="H11" s="34"/>
      <c r="I11" s="34"/>
      <c r="J11" s="34"/>
      <c r="K11" s="34"/>
      <c r="L11" s="34"/>
    </row>
    <row r="12" spans="2:18" s="35" customFormat="1" ht="18" x14ac:dyDescent="0.2">
      <c r="B12" s="232" t="s">
        <v>420</v>
      </c>
      <c r="C12" s="34"/>
      <c r="D12" s="34"/>
      <c r="E12" s="34"/>
      <c r="F12" s="34"/>
      <c r="G12" s="232" t="s">
        <v>244</v>
      </c>
      <c r="I12" s="34"/>
      <c r="J12" s="34"/>
      <c r="K12" s="34"/>
    </row>
    <row r="13" spans="2:18" s="35" customFormat="1" ht="14.25" x14ac:dyDescent="0.2">
      <c r="B13" s="34"/>
      <c r="C13" s="34"/>
      <c r="D13" s="34"/>
      <c r="E13" s="34"/>
      <c r="F13" s="34"/>
      <c r="G13" s="34"/>
      <c r="I13" s="34"/>
      <c r="J13" s="88"/>
      <c r="K13" s="34"/>
    </row>
    <row r="14" spans="2:18" s="35" customFormat="1" ht="12.75" customHeight="1" x14ac:dyDescent="0.2">
      <c r="B14" s="34" t="s">
        <v>421</v>
      </c>
      <c r="C14" s="34"/>
      <c r="D14" s="34"/>
      <c r="E14" s="34"/>
      <c r="F14" s="34"/>
      <c r="G14" s="265" t="s">
        <v>461</v>
      </c>
      <c r="H14" s="265"/>
      <c r="I14" s="265"/>
      <c r="J14" s="265"/>
      <c r="K14" s="265"/>
      <c r="L14" s="265"/>
      <c r="M14" s="265"/>
      <c r="N14" s="110"/>
      <c r="O14" s="110"/>
      <c r="P14" s="110"/>
      <c r="Q14" s="110"/>
      <c r="R14" s="110"/>
    </row>
    <row r="15" spans="2:18" x14ac:dyDescent="0.2">
      <c r="B15" s="4"/>
      <c r="G15" s="265"/>
      <c r="H15" s="265"/>
      <c r="I15" s="265"/>
      <c r="J15" s="265"/>
      <c r="K15" s="265"/>
      <c r="L15" s="265"/>
      <c r="M15" s="265"/>
      <c r="N15" s="110"/>
      <c r="O15" s="110"/>
      <c r="P15" s="110"/>
      <c r="Q15" s="110"/>
      <c r="R15" s="110"/>
    </row>
    <row r="16" spans="2:18" x14ac:dyDescent="0.2">
      <c r="G16" s="265"/>
      <c r="H16" s="265"/>
      <c r="I16" s="265"/>
      <c r="J16" s="265"/>
      <c r="K16" s="265"/>
      <c r="L16" s="265"/>
      <c r="M16" s="265"/>
      <c r="N16" s="110"/>
      <c r="O16" s="110"/>
      <c r="P16" s="110"/>
      <c r="Q16" s="110"/>
      <c r="R16" s="110"/>
    </row>
    <row r="17" spans="7:18" x14ac:dyDescent="0.2">
      <c r="G17" s="229"/>
      <c r="H17" s="229"/>
      <c r="I17" s="229"/>
      <c r="J17" s="229"/>
      <c r="K17" s="229"/>
      <c r="L17" s="229"/>
      <c r="M17" s="229"/>
      <c r="N17" s="110"/>
      <c r="O17" s="110"/>
      <c r="P17" s="110"/>
      <c r="Q17" s="110"/>
      <c r="R17" s="110"/>
    </row>
    <row r="18" spans="7:18" x14ac:dyDescent="0.2">
      <c r="G18" s="263" t="s">
        <v>479</v>
      </c>
      <c r="H18" s="264"/>
      <c r="I18" s="264"/>
      <c r="J18" s="264"/>
      <c r="K18" s="264"/>
      <c r="L18" s="264"/>
      <c r="M18" s="264"/>
      <c r="N18" s="110"/>
      <c r="O18" s="110"/>
      <c r="P18" s="110"/>
      <c r="Q18" s="110"/>
      <c r="R18" s="110"/>
    </row>
    <row r="19" spans="7:18" x14ac:dyDescent="0.2">
      <c r="G19" s="264"/>
      <c r="H19" s="264"/>
      <c r="I19" s="264"/>
      <c r="J19" s="264"/>
      <c r="K19" s="264"/>
      <c r="L19" s="264"/>
      <c r="M19" s="264"/>
      <c r="N19" s="110"/>
      <c r="O19" s="110"/>
      <c r="P19" s="110"/>
      <c r="Q19" s="110"/>
      <c r="R19" s="110"/>
    </row>
    <row r="20" spans="7:18" x14ac:dyDescent="0.2">
      <c r="G20" s="264"/>
      <c r="H20" s="264"/>
      <c r="I20" s="264"/>
      <c r="J20" s="264"/>
      <c r="K20" s="264"/>
      <c r="L20" s="264"/>
      <c r="M20" s="264"/>
      <c r="N20" s="110"/>
      <c r="O20" s="110"/>
      <c r="P20" s="110"/>
      <c r="Q20" s="110"/>
      <c r="R20" s="110"/>
    </row>
    <row r="21" spans="7:18" x14ac:dyDescent="0.2">
      <c r="G21" s="264"/>
      <c r="H21" s="264"/>
      <c r="I21" s="264"/>
      <c r="J21" s="264"/>
      <c r="K21" s="264"/>
      <c r="L21" s="264"/>
      <c r="M21" s="264"/>
      <c r="N21" s="110"/>
      <c r="O21" s="110"/>
      <c r="P21" s="110"/>
      <c r="Q21" s="110"/>
      <c r="R21" s="110"/>
    </row>
    <row r="22" spans="7:18" x14ac:dyDescent="0.2">
      <c r="G22" s="264"/>
      <c r="H22" s="264"/>
      <c r="I22" s="264"/>
      <c r="J22" s="264"/>
      <c r="K22" s="264"/>
      <c r="L22" s="264"/>
      <c r="M22" s="264"/>
      <c r="N22" s="110"/>
      <c r="O22" s="110"/>
      <c r="P22" s="110"/>
      <c r="Q22" s="110"/>
      <c r="R22" s="110"/>
    </row>
    <row r="23" spans="7:18" x14ac:dyDescent="0.2">
      <c r="G23" s="264"/>
      <c r="H23" s="264"/>
      <c r="I23" s="264"/>
      <c r="J23" s="264"/>
      <c r="K23" s="264"/>
      <c r="L23" s="264"/>
      <c r="M23" s="264"/>
      <c r="N23" s="110"/>
      <c r="O23" s="110"/>
      <c r="P23" s="110"/>
      <c r="Q23" s="110"/>
      <c r="R23" s="110"/>
    </row>
    <row r="24" spans="7:18" x14ac:dyDescent="0.2">
      <c r="G24" s="264"/>
      <c r="H24" s="264"/>
      <c r="I24" s="264"/>
      <c r="J24" s="264"/>
      <c r="K24" s="264"/>
      <c r="L24" s="264"/>
      <c r="M24" s="264"/>
      <c r="N24" s="110"/>
      <c r="O24" s="110"/>
      <c r="P24" s="110"/>
      <c r="Q24" s="110"/>
      <c r="R24" s="110"/>
    </row>
    <row r="25" spans="7:18" x14ac:dyDescent="0.2">
      <c r="G25" s="264"/>
      <c r="H25" s="264"/>
      <c r="I25" s="264"/>
      <c r="J25" s="264"/>
      <c r="K25" s="264"/>
      <c r="L25" s="264"/>
      <c r="M25" s="264"/>
      <c r="N25" s="110"/>
      <c r="O25" s="110"/>
      <c r="P25" s="110"/>
      <c r="Q25" s="110"/>
      <c r="R25" s="110"/>
    </row>
    <row r="26" spans="7:18" x14ac:dyDescent="0.2">
      <c r="G26" s="264"/>
      <c r="H26" s="264"/>
      <c r="I26" s="264"/>
      <c r="J26" s="264"/>
      <c r="K26" s="264"/>
      <c r="L26" s="264"/>
      <c r="M26" s="264"/>
    </row>
    <row r="27" spans="7:18" x14ac:dyDescent="0.2">
      <c r="G27" s="264"/>
      <c r="H27" s="264"/>
      <c r="I27" s="264"/>
      <c r="J27" s="264"/>
      <c r="K27" s="264"/>
      <c r="L27" s="264"/>
      <c r="M27" s="264"/>
    </row>
    <row r="28" spans="7:18" x14ac:dyDescent="0.2">
      <c r="G28" s="264"/>
      <c r="H28" s="264"/>
      <c r="I28" s="264"/>
      <c r="J28" s="264"/>
      <c r="K28" s="264"/>
      <c r="L28" s="264"/>
      <c r="M28" s="264"/>
    </row>
    <row r="29" spans="7:18" x14ac:dyDescent="0.2">
      <c r="G29" s="264"/>
      <c r="H29" s="264"/>
      <c r="I29" s="264"/>
      <c r="J29" s="264"/>
      <c r="K29" s="264"/>
      <c r="L29" s="264"/>
      <c r="M29" s="264"/>
    </row>
    <row r="30" spans="7:18" x14ac:dyDescent="0.2">
      <c r="G30" s="264"/>
      <c r="H30" s="264"/>
      <c r="I30" s="264"/>
      <c r="J30" s="264"/>
      <c r="K30" s="264"/>
      <c r="L30" s="264"/>
      <c r="M30" s="264"/>
    </row>
    <row r="31" spans="7:18" x14ac:dyDescent="0.2">
      <c r="G31" s="264"/>
      <c r="H31" s="264"/>
      <c r="I31" s="264"/>
      <c r="J31" s="264"/>
      <c r="K31" s="264"/>
      <c r="L31" s="264"/>
      <c r="M31" s="264"/>
    </row>
  </sheetData>
  <mergeCells count="6">
    <mergeCell ref="G18:M31"/>
    <mergeCell ref="G14:M16"/>
    <mergeCell ref="I2:M6"/>
    <mergeCell ref="B10:M10"/>
    <mergeCell ref="H9:M9"/>
    <mergeCell ref="B9:G9"/>
  </mergeCells>
  <phoneticPr fontId="1"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L103"/>
  <sheetViews>
    <sheetView showFormulas="1" workbookViewId="0">
      <selection activeCell="A2" sqref="A2"/>
    </sheetView>
  </sheetViews>
  <sheetFormatPr defaultRowHeight="12.75" x14ac:dyDescent="0.2"/>
  <cols>
    <col min="1" max="1" width="31.85546875" customWidth="1"/>
    <col min="2" max="2" width="7.85546875" bestFit="1" customWidth="1"/>
    <col min="3" max="3" width="7" bestFit="1" customWidth="1"/>
    <col min="4" max="4" width="19.140625" bestFit="1" customWidth="1"/>
    <col min="5" max="5" width="20.7109375" bestFit="1" customWidth="1"/>
    <col min="6" max="6" width="23" bestFit="1" customWidth="1"/>
    <col min="7" max="7" width="14" bestFit="1" customWidth="1"/>
    <col min="8" max="8" width="19.140625" bestFit="1" customWidth="1"/>
    <col min="9" max="9" width="20.7109375" bestFit="1" customWidth="1"/>
    <col min="10" max="10" width="23" bestFit="1" customWidth="1"/>
    <col min="11" max="11" width="14" bestFit="1" customWidth="1"/>
    <col min="12" max="12" width="18.140625" bestFit="1" customWidth="1"/>
  </cols>
  <sheetData>
    <row r="1" spans="1:9" x14ac:dyDescent="0.2">
      <c r="A1" s="2" t="s">
        <v>161</v>
      </c>
      <c r="B1" s="3"/>
      <c r="C1" s="3"/>
      <c r="D1" s="3"/>
      <c r="E1" s="3"/>
      <c r="F1" s="3"/>
      <c r="G1" s="3"/>
      <c r="H1" s="3"/>
      <c r="I1" s="3"/>
    </row>
    <row r="2" spans="1:9" x14ac:dyDescent="0.2">
      <c r="A2" s="4"/>
    </row>
    <row r="3" spans="1:9" x14ac:dyDescent="0.2">
      <c r="A3" s="5" t="s">
        <v>162</v>
      </c>
      <c r="B3" s="5" t="s">
        <v>12</v>
      </c>
      <c r="C3" s="5" t="s">
        <v>1</v>
      </c>
      <c r="D3" s="5" t="s">
        <v>13</v>
      </c>
      <c r="E3" s="5" t="s">
        <v>14</v>
      </c>
      <c r="F3" s="5" t="s">
        <v>15</v>
      </c>
      <c r="G3" s="5" t="s">
        <v>16</v>
      </c>
      <c r="H3" s="5" t="s">
        <v>163</v>
      </c>
      <c r="I3" s="5" t="s">
        <v>18</v>
      </c>
    </row>
    <row r="4" spans="1:9" x14ac:dyDescent="0.2">
      <c r="A4" s="220" t="s">
        <v>173</v>
      </c>
      <c r="B4" s="222" t="s">
        <v>390</v>
      </c>
      <c r="C4" s="220">
        <v>1.9607300000000001</v>
      </c>
      <c r="D4" s="220"/>
      <c r="E4" s="222" t="s">
        <v>21</v>
      </c>
      <c r="F4" s="222" t="s">
        <v>174</v>
      </c>
      <c r="H4" s="1" t="s">
        <v>10</v>
      </c>
      <c r="I4" s="4" t="s">
        <v>10</v>
      </c>
    </row>
    <row r="5" spans="1:9" x14ac:dyDescent="0.2">
      <c r="A5" s="220" t="s">
        <v>175</v>
      </c>
      <c r="B5" s="222" t="s">
        <v>390</v>
      </c>
      <c r="C5" s="220">
        <v>1.4738899999999999</v>
      </c>
      <c r="D5" s="220"/>
      <c r="E5" s="222" t="s">
        <v>21</v>
      </c>
      <c r="F5" s="222" t="s">
        <v>174</v>
      </c>
      <c r="H5" s="1" t="s">
        <v>10</v>
      </c>
      <c r="I5" s="4" t="s">
        <v>10</v>
      </c>
    </row>
    <row r="6" spans="1:9" x14ac:dyDescent="0.2">
      <c r="A6" s="220" t="s">
        <v>176</v>
      </c>
      <c r="B6" s="222" t="s">
        <v>390</v>
      </c>
      <c r="C6" s="220">
        <v>0.61324000000000001</v>
      </c>
      <c r="D6" s="220"/>
      <c r="E6" s="222" t="s">
        <v>21</v>
      </c>
      <c r="F6" s="222" t="s">
        <v>174</v>
      </c>
      <c r="H6" s="1" t="s">
        <v>10</v>
      </c>
      <c r="I6" s="4" t="s">
        <v>10</v>
      </c>
    </row>
    <row r="7" spans="1:9" x14ac:dyDescent="0.2">
      <c r="A7" s="220" t="s">
        <v>9</v>
      </c>
      <c r="B7" s="222" t="s">
        <v>390</v>
      </c>
      <c r="C7" s="220">
        <v>2.52E-2</v>
      </c>
      <c r="D7" s="220"/>
      <c r="E7" s="222" t="s">
        <v>21</v>
      </c>
      <c r="F7" s="222" t="s">
        <v>267</v>
      </c>
      <c r="H7" s="1" t="s">
        <v>9</v>
      </c>
      <c r="I7" s="4" t="s">
        <v>9</v>
      </c>
    </row>
    <row r="8" spans="1:9" x14ac:dyDescent="0.2">
      <c r="A8" s="220" t="s">
        <v>164</v>
      </c>
      <c r="B8" s="222" t="s">
        <v>390</v>
      </c>
      <c r="C8" s="220">
        <v>0.29699999999999999</v>
      </c>
      <c r="D8" s="220"/>
      <c r="E8" s="222" t="s">
        <v>21</v>
      </c>
      <c r="F8" s="222" t="s">
        <v>267</v>
      </c>
      <c r="H8" s="1" t="s">
        <v>324</v>
      </c>
      <c r="I8" s="4" t="s">
        <v>233</v>
      </c>
    </row>
    <row r="9" spans="1:9" x14ac:dyDescent="0.2">
      <c r="A9" s="222" t="s">
        <v>166</v>
      </c>
      <c r="B9" s="222" t="s">
        <v>390</v>
      </c>
      <c r="C9" s="220">
        <v>0.29699999999999999</v>
      </c>
      <c r="D9" s="220"/>
      <c r="E9" s="222" t="s">
        <v>21</v>
      </c>
      <c r="F9" s="222" t="s">
        <v>267</v>
      </c>
      <c r="H9" s="1" t="s">
        <v>324</v>
      </c>
      <c r="I9" s="4" t="s">
        <v>233</v>
      </c>
    </row>
    <row r="10" spans="1:9" x14ac:dyDescent="0.2">
      <c r="A10" s="220" t="s">
        <v>167</v>
      </c>
      <c r="B10" s="222" t="s">
        <v>390</v>
      </c>
      <c r="C10" s="220">
        <v>0.29699999999999999</v>
      </c>
      <c r="D10" s="220"/>
      <c r="E10" s="222" t="s">
        <v>21</v>
      </c>
      <c r="F10" s="222" t="s">
        <v>267</v>
      </c>
      <c r="H10" s="1" t="s">
        <v>324</v>
      </c>
      <c r="I10" s="4" t="s">
        <v>233</v>
      </c>
    </row>
    <row r="11" spans="1:9" x14ac:dyDescent="0.2">
      <c r="A11" s="220" t="s">
        <v>168</v>
      </c>
      <c r="B11" s="222" t="s">
        <v>390</v>
      </c>
      <c r="C11" s="220">
        <v>0.29699999999999999</v>
      </c>
      <c r="D11" s="220"/>
      <c r="E11" s="222" t="s">
        <v>21</v>
      </c>
      <c r="F11" s="222" t="s">
        <v>267</v>
      </c>
      <c r="H11" s="1" t="s">
        <v>324</v>
      </c>
      <c r="I11" s="4" t="s">
        <v>233</v>
      </c>
    </row>
    <row r="12" spans="1:9" x14ac:dyDescent="0.2">
      <c r="A12" s="220" t="s">
        <v>169</v>
      </c>
      <c r="B12" s="222" t="s">
        <v>390</v>
      </c>
      <c r="C12" s="220">
        <v>0.29699999999999999</v>
      </c>
      <c r="D12" s="220"/>
      <c r="E12" s="222" t="s">
        <v>21</v>
      </c>
      <c r="F12" s="222" t="s">
        <v>267</v>
      </c>
      <c r="H12" s="1" t="s">
        <v>324</v>
      </c>
      <c r="I12" s="4" t="s">
        <v>233</v>
      </c>
    </row>
    <row r="13" spans="1:9" x14ac:dyDescent="0.2">
      <c r="A13" s="220" t="s">
        <v>170</v>
      </c>
      <c r="B13" s="222" t="s">
        <v>390</v>
      </c>
      <c r="C13" s="220">
        <v>0.29699999999999999</v>
      </c>
      <c r="D13" s="220"/>
      <c r="E13" s="222" t="s">
        <v>21</v>
      </c>
      <c r="F13" s="222" t="s">
        <v>267</v>
      </c>
      <c r="H13" s="1" t="s">
        <v>324</v>
      </c>
      <c r="I13" s="4" t="s">
        <v>233</v>
      </c>
    </row>
    <row r="14" spans="1:9" x14ac:dyDescent="0.2">
      <c r="A14" s="220" t="s">
        <v>171</v>
      </c>
      <c r="B14" s="222" t="s">
        <v>390</v>
      </c>
      <c r="C14" s="220">
        <v>0.29699999999999999</v>
      </c>
      <c r="D14" s="220"/>
      <c r="E14" s="222" t="s">
        <v>21</v>
      </c>
      <c r="F14" s="222" t="s">
        <v>267</v>
      </c>
      <c r="H14" s="1" t="s">
        <v>324</v>
      </c>
      <c r="I14" s="4" t="s">
        <v>233</v>
      </c>
    </row>
    <row r="15" spans="1:9" x14ac:dyDescent="0.2">
      <c r="A15" s="220" t="s">
        <v>172</v>
      </c>
      <c r="B15" s="222" t="s">
        <v>390</v>
      </c>
      <c r="C15" s="220">
        <v>0.29699999999999999</v>
      </c>
      <c r="D15" s="220"/>
      <c r="E15" s="222" t="s">
        <v>21</v>
      </c>
      <c r="F15" s="222" t="s">
        <v>267</v>
      </c>
      <c r="H15" s="1" t="s">
        <v>324</v>
      </c>
      <c r="I15" s="4" t="s">
        <v>233</v>
      </c>
    </row>
    <row r="16" spans="1:9" x14ac:dyDescent="0.2">
      <c r="A16" s="222" t="s">
        <v>325</v>
      </c>
      <c r="B16" s="222" t="s">
        <v>390</v>
      </c>
      <c r="C16" s="220">
        <v>0.29699999999999999</v>
      </c>
      <c r="D16" s="220"/>
      <c r="E16" s="222" t="s">
        <v>21</v>
      </c>
      <c r="F16" s="222" t="s">
        <v>267</v>
      </c>
      <c r="H16" s="1" t="s">
        <v>324</v>
      </c>
      <c r="I16" s="4" t="s">
        <v>233</v>
      </c>
    </row>
    <row r="17" spans="1:9" x14ac:dyDescent="0.2">
      <c r="A17" s="222" t="s">
        <v>326</v>
      </c>
      <c r="B17" s="222" t="s">
        <v>390</v>
      </c>
      <c r="C17" s="220">
        <v>0.29699999999999999</v>
      </c>
      <c r="D17" s="220"/>
      <c r="E17" s="222" t="s">
        <v>21</v>
      </c>
      <c r="F17" s="222" t="s">
        <v>267</v>
      </c>
      <c r="H17" s="1" t="s">
        <v>324</v>
      </c>
      <c r="I17" s="4" t="s">
        <v>233</v>
      </c>
    </row>
    <row r="18" spans="1:9" x14ac:dyDescent="0.2">
      <c r="A18" s="222" t="s">
        <v>327</v>
      </c>
      <c r="B18" s="222" t="s">
        <v>390</v>
      </c>
      <c r="C18" s="220">
        <v>0.29699999999999999</v>
      </c>
      <c r="D18" s="220"/>
      <c r="E18" s="222" t="s">
        <v>21</v>
      </c>
      <c r="F18" s="222" t="s">
        <v>267</v>
      </c>
      <c r="H18" s="1" t="s">
        <v>324</v>
      </c>
      <c r="I18" s="4" t="s">
        <v>233</v>
      </c>
    </row>
    <row r="19" spans="1:9" x14ac:dyDescent="0.2">
      <c r="A19" s="222" t="s">
        <v>328</v>
      </c>
      <c r="B19" s="222" t="s">
        <v>390</v>
      </c>
      <c r="C19" s="220">
        <v>0.29699999999999999</v>
      </c>
      <c r="D19" s="220"/>
      <c r="E19" s="222" t="s">
        <v>21</v>
      </c>
      <c r="F19" s="222" t="s">
        <v>267</v>
      </c>
      <c r="H19" s="1" t="s">
        <v>324</v>
      </c>
      <c r="I19" s="4" t="s">
        <v>233</v>
      </c>
    </row>
    <row r="20" spans="1:9" x14ac:dyDescent="0.2">
      <c r="A20" s="220" t="s">
        <v>177</v>
      </c>
      <c r="B20" s="222" t="s">
        <v>390</v>
      </c>
      <c r="C20" s="220">
        <v>4.8000000000000001E-2</v>
      </c>
      <c r="D20" s="220"/>
      <c r="E20" s="222" t="s">
        <v>21</v>
      </c>
      <c r="F20" s="222" t="s">
        <v>174</v>
      </c>
      <c r="H20" s="1" t="s">
        <v>178</v>
      </c>
      <c r="I20" s="4" t="s">
        <v>234</v>
      </c>
    </row>
    <row r="21" spans="1:9" x14ac:dyDescent="0.2">
      <c r="A21" s="220" t="s">
        <v>179</v>
      </c>
      <c r="B21" s="222" t="s">
        <v>390</v>
      </c>
      <c r="C21" s="220">
        <v>4.8000000000000001E-2</v>
      </c>
      <c r="D21" s="220"/>
      <c r="E21" s="222" t="s">
        <v>21</v>
      </c>
      <c r="F21" s="222" t="s">
        <v>267</v>
      </c>
      <c r="H21" s="1" t="s">
        <v>178</v>
      </c>
      <c r="I21" s="4" t="s">
        <v>234</v>
      </c>
    </row>
    <row r="22" spans="1:9" x14ac:dyDescent="0.2">
      <c r="A22" s="220" t="s">
        <v>180</v>
      </c>
      <c r="B22" s="222" t="s">
        <v>390</v>
      </c>
      <c r="C22" s="220">
        <v>4.8000000000000001E-2</v>
      </c>
      <c r="D22" s="220"/>
      <c r="E22" s="222" t="s">
        <v>21</v>
      </c>
      <c r="F22" s="222" t="s">
        <v>267</v>
      </c>
      <c r="H22" s="1" t="s">
        <v>178</v>
      </c>
      <c r="I22" s="4" t="s">
        <v>234</v>
      </c>
    </row>
    <row r="23" spans="1:9" x14ac:dyDescent="0.2">
      <c r="A23" s="220" t="s">
        <v>181</v>
      </c>
      <c r="B23" s="222" t="s">
        <v>390</v>
      </c>
      <c r="C23" s="220">
        <v>4.8000000000000001E-2</v>
      </c>
      <c r="D23" s="220"/>
      <c r="E23" s="222" t="s">
        <v>21</v>
      </c>
      <c r="F23" s="222" t="s">
        <v>267</v>
      </c>
      <c r="H23" s="1" t="s">
        <v>178</v>
      </c>
      <c r="I23" s="4" t="s">
        <v>234</v>
      </c>
    </row>
    <row r="24" spans="1:9" x14ac:dyDescent="0.2">
      <c r="A24" s="220" t="s">
        <v>182</v>
      </c>
      <c r="B24" s="222" t="s">
        <v>390</v>
      </c>
      <c r="C24" s="220">
        <v>4.8000000000000001E-2</v>
      </c>
      <c r="D24" s="220"/>
      <c r="E24" s="222" t="s">
        <v>21</v>
      </c>
      <c r="F24" s="222" t="s">
        <v>267</v>
      </c>
      <c r="H24" s="1" t="s">
        <v>178</v>
      </c>
      <c r="I24" s="4" t="s">
        <v>234</v>
      </c>
    </row>
    <row r="25" spans="1:9" x14ac:dyDescent="0.2">
      <c r="A25" s="220" t="s">
        <v>183</v>
      </c>
      <c r="B25" s="222" t="s">
        <v>390</v>
      </c>
      <c r="C25" s="220">
        <v>4.8000000000000001E-2</v>
      </c>
      <c r="D25" s="220"/>
      <c r="E25" s="222" t="s">
        <v>21</v>
      </c>
      <c r="F25" s="222" t="s">
        <v>267</v>
      </c>
      <c r="H25" s="1" t="s">
        <v>178</v>
      </c>
      <c r="I25" s="4" t="s">
        <v>234</v>
      </c>
    </row>
    <row r="26" spans="1:9" x14ac:dyDescent="0.2">
      <c r="A26" s="220" t="s">
        <v>185</v>
      </c>
      <c r="B26" s="222" t="s">
        <v>390</v>
      </c>
      <c r="C26" s="220">
        <v>4.8000000000000001E-2</v>
      </c>
      <c r="D26" s="220"/>
      <c r="E26" s="222" t="s">
        <v>21</v>
      </c>
      <c r="F26" s="222" t="s">
        <v>267</v>
      </c>
      <c r="H26" s="1" t="s">
        <v>178</v>
      </c>
      <c r="I26" s="4" t="s">
        <v>234</v>
      </c>
    </row>
    <row r="27" spans="1:9" x14ac:dyDescent="0.2">
      <c r="A27" s="220" t="s">
        <v>186</v>
      </c>
      <c r="B27" s="222" t="s">
        <v>390</v>
      </c>
      <c r="C27" s="220">
        <v>4.8000000000000001E-2</v>
      </c>
      <c r="D27" s="220"/>
      <c r="E27" s="222" t="s">
        <v>21</v>
      </c>
      <c r="F27" s="222" t="s">
        <v>267</v>
      </c>
      <c r="H27" s="1" t="s">
        <v>178</v>
      </c>
      <c r="I27" s="4" t="s">
        <v>234</v>
      </c>
    </row>
    <row r="28" spans="1:9" x14ac:dyDescent="0.2">
      <c r="A28" s="220" t="s">
        <v>187</v>
      </c>
      <c r="B28" s="222" t="s">
        <v>390</v>
      </c>
      <c r="C28" s="220">
        <v>4.8000000000000001E-2</v>
      </c>
      <c r="D28" s="220"/>
      <c r="E28" s="222" t="s">
        <v>21</v>
      </c>
      <c r="F28" s="222" t="s">
        <v>267</v>
      </c>
      <c r="H28" s="1" t="s">
        <v>178</v>
      </c>
      <c r="I28" s="4" t="s">
        <v>234</v>
      </c>
    </row>
    <row r="29" spans="1:9" x14ac:dyDescent="0.2">
      <c r="A29" s="220" t="s">
        <v>173</v>
      </c>
      <c r="B29" s="222" t="s">
        <v>31</v>
      </c>
      <c r="C29" s="220">
        <v>1.9607300000000001</v>
      </c>
      <c r="D29" s="220"/>
      <c r="E29" s="222" t="s">
        <v>21</v>
      </c>
      <c r="F29" s="222" t="s">
        <v>174</v>
      </c>
      <c r="H29" s="1" t="s">
        <v>10</v>
      </c>
      <c r="I29" s="4" t="s">
        <v>10</v>
      </c>
    </row>
    <row r="30" spans="1:9" x14ac:dyDescent="0.2">
      <c r="A30" s="220" t="s">
        <v>175</v>
      </c>
      <c r="B30" s="222" t="s">
        <v>31</v>
      </c>
      <c r="C30" s="220">
        <v>1.4738899999999999</v>
      </c>
      <c r="D30" s="220"/>
      <c r="E30" s="222" t="s">
        <v>21</v>
      </c>
      <c r="F30" s="222" t="s">
        <v>174</v>
      </c>
      <c r="H30" s="1" t="s">
        <v>10</v>
      </c>
      <c r="I30" s="4" t="s">
        <v>10</v>
      </c>
    </row>
    <row r="31" spans="1:9" x14ac:dyDescent="0.2">
      <c r="A31" s="220" t="s">
        <v>176</v>
      </c>
      <c r="B31" s="222" t="s">
        <v>31</v>
      </c>
      <c r="C31" s="220">
        <v>0.61324000000000001</v>
      </c>
      <c r="D31" s="220"/>
      <c r="E31" s="222" t="s">
        <v>21</v>
      </c>
      <c r="F31" s="222" t="s">
        <v>174</v>
      </c>
      <c r="H31" s="1" t="s">
        <v>10</v>
      </c>
      <c r="I31" s="4" t="s">
        <v>10</v>
      </c>
    </row>
    <row r="32" spans="1:9" x14ac:dyDescent="0.2">
      <c r="A32" s="220" t="s">
        <v>9</v>
      </c>
      <c r="B32" s="222" t="s">
        <v>31</v>
      </c>
      <c r="C32" s="220">
        <v>2.8500000000000001E-2</v>
      </c>
      <c r="D32" s="220"/>
      <c r="E32" s="222" t="s">
        <v>21</v>
      </c>
      <c r="F32" s="222" t="s">
        <v>174</v>
      </c>
      <c r="H32" s="1" t="s">
        <v>9</v>
      </c>
      <c r="I32" s="4" t="s">
        <v>9</v>
      </c>
    </row>
    <row r="33" spans="1:9" x14ac:dyDescent="0.2">
      <c r="A33" s="220" t="s">
        <v>164</v>
      </c>
      <c r="B33" s="222" t="s">
        <v>31</v>
      </c>
      <c r="C33" s="220">
        <v>0.65946000000000005</v>
      </c>
      <c r="D33" s="220"/>
      <c r="E33" s="222" t="s">
        <v>21</v>
      </c>
      <c r="F33" s="222" t="s">
        <v>174</v>
      </c>
      <c r="H33" s="1" t="s">
        <v>324</v>
      </c>
      <c r="I33" s="4" t="s">
        <v>233</v>
      </c>
    </row>
    <row r="34" spans="1:9" x14ac:dyDescent="0.2">
      <c r="A34" s="222" t="s">
        <v>166</v>
      </c>
      <c r="B34" s="222" t="s">
        <v>31</v>
      </c>
      <c r="C34" s="220">
        <v>0.41243000000000002</v>
      </c>
      <c r="D34" s="220"/>
      <c r="E34" s="222" t="s">
        <v>21</v>
      </c>
      <c r="F34" s="222" t="s">
        <v>174</v>
      </c>
      <c r="H34" s="1" t="s">
        <v>324</v>
      </c>
      <c r="I34" s="4" t="s">
        <v>233</v>
      </c>
    </row>
    <row r="35" spans="1:9" x14ac:dyDescent="0.2">
      <c r="A35" s="220" t="s">
        <v>167</v>
      </c>
      <c r="B35" s="222" t="s">
        <v>31</v>
      </c>
      <c r="C35" s="220">
        <v>0.20027</v>
      </c>
      <c r="D35" s="220"/>
      <c r="E35" s="222" t="s">
        <v>21</v>
      </c>
      <c r="F35" s="222" t="s">
        <v>174</v>
      </c>
      <c r="H35" s="1" t="s">
        <v>324</v>
      </c>
      <c r="I35" s="4" t="s">
        <v>233</v>
      </c>
    </row>
    <row r="36" spans="1:9" x14ac:dyDescent="0.2">
      <c r="A36" s="220" t="s">
        <v>168</v>
      </c>
      <c r="B36" s="222" t="s">
        <v>31</v>
      </c>
      <c r="C36" s="220">
        <v>0.25114999999999998</v>
      </c>
      <c r="D36" s="220"/>
      <c r="E36" s="222" t="s">
        <v>21</v>
      </c>
      <c r="F36" s="222" t="s">
        <v>174</v>
      </c>
      <c r="H36" s="1" t="s">
        <v>324</v>
      </c>
      <c r="I36" s="4" t="s">
        <v>233</v>
      </c>
    </row>
    <row r="37" spans="1:9" x14ac:dyDescent="0.2">
      <c r="A37" s="220" t="s">
        <v>169</v>
      </c>
      <c r="B37" s="222" t="s">
        <v>31</v>
      </c>
      <c r="C37" s="220">
        <v>0.15262000000000001</v>
      </c>
      <c r="D37" s="220"/>
      <c r="E37" s="222" t="s">
        <v>21</v>
      </c>
      <c r="F37" s="222" t="s">
        <v>174</v>
      </c>
      <c r="H37" s="1" t="s">
        <v>324</v>
      </c>
      <c r="I37" s="4" t="s">
        <v>233</v>
      </c>
    </row>
    <row r="38" spans="1:9" x14ac:dyDescent="0.2">
      <c r="A38" s="220" t="s">
        <v>170</v>
      </c>
      <c r="B38" s="222" t="s">
        <v>31</v>
      </c>
      <c r="C38" s="220">
        <v>8.6779999999999996E-2</v>
      </c>
      <c r="D38" s="220"/>
      <c r="E38" s="222" t="s">
        <v>21</v>
      </c>
      <c r="F38" s="222" t="s">
        <v>174</v>
      </c>
      <c r="H38" s="1" t="s">
        <v>324</v>
      </c>
      <c r="I38" s="4" t="s">
        <v>233</v>
      </c>
    </row>
    <row r="39" spans="1:9" x14ac:dyDescent="0.2">
      <c r="A39" s="220" t="s">
        <v>171</v>
      </c>
      <c r="B39" s="222" t="s">
        <v>31</v>
      </c>
      <c r="C39" s="220">
        <v>8.8690000000000005E-2</v>
      </c>
      <c r="D39" s="220"/>
      <c r="E39" s="222" t="s">
        <v>21</v>
      </c>
      <c r="F39" s="222" t="s">
        <v>174</v>
      </c>
      <c r="H39" s="1" t="s">
        <v>324</v>
      </c>
      <c r="I39" s="4" t="s">
        <v>233</v>
      </c>
    </row>
    <row r="40" spans="1:9" x14ac:dyDescent="0.2">
      <c r="A40" s="220" t="s">
        <v>172</v>
      </c>
      <c r="B40" s="222" t="s">
        <v>31</v>
      </c>
      <c r="C40" s="220">
        <v>0.12427000000000001</v>
      </c>
      <c r="D40" s="220"/>
      <c r="E40" s="222" t="s">
        <v>21</v>
      </c>
      <c r="F40" s="222" t="s">
        <v>174</v>
      </c>
      <c r="H40" s="1" t="s">
        <v>324</v>
      </c>
      <c r="I40" s="4" t="s">
        <v>233</v>
      </c>
    </row>
    <row r="41" spans="1:9" s="220" customFormat="1" x14ac:dyDescent="0.2">
      <c r="A41" s="222" t="s">
        <v>457</v>
      </c>
      <c r="B41" s="222" t="s">
        <v>31</v>
      </c>
      <c r="C41" s="220">
        <v>1.173514123485599</v>
      </c>
      <c r="E41" s="222" t="s">
        <v>21</v>
      </c>
      <c r="F41" s="222" t="s">
        <v>174</v>
      </c>
      <c r="H41" s="221" t="s">
        <v>324</v>
      </c>
      <c r="I41" s="222" t="s">
        <v>233</v>
      </c>
    </row>
    <row r="42" spans="1:9" s="220" customFormat="1" x14ac:dyDescent="0.2">
      <c r="A42" s="222" t="s">
        <v>458</v>
      </c>
      <c r="B42" s="222" t="s">
        <v>31</v>
      </c>
      <c r="C42" s="220">
        <v>0.82063338590271184</v>
      </c>
      <c r="E42" s="222" t="s">
        <v>21</v>
      </c>
      <c r="F42" s="222" t="s">
        <v>174</v>
      </c>
      <c r="H42" s="221" t="s">
        <v>324</v>
      </c>
      <c r="I42" s="222" t="s">
        <v>233</v>
      </c>
    </row>
    <row r="43" spans="1:9" s="220" customFormat="1" x14ac:dyDescent="0.2">
      <c r="A43" s="222" t="s">
        <v>459</v>
      </c>
      <c r="B43" s="222" t="s">
        <v>31</v>
      </c>
      <c r="C43" s="220">
        <v>0.49600663249155191</v>
      </c>
      <c r="E43" s="222" t="s">
        <v>21</v>
      </c>
      <c r="F43" s="222" t="s">
        <v>174</v>
      </c>
      <c r="H43" s="221" t="s">
        <v>324</v>
      </c>
      <c r="I43" s="222" t="s">
        <v>233</v>
      </c>
    </row>
    <row r="44" spans="1:9" s="220" customFormat="1" x14ac:dyDescent="0.2">
      <c r="A44" s="222" t="s">
        <v>454</v>
      </c>
      <c r="B44" s="222" t="s">
        <v>31</v>
      </c>
      <c r="C44" s="220">
        <v>0.94952000000000003</v>
      </c>
      <c r="E44" s="222" t="s">
        <v>21</v>
      </c>
      <c r="F44" s="222" t="s">
        <v>174</v>
      </c>
      <c r="H44" s="221" t="s">
        <v>324</v>
      </c>
      <c r="I44" s="222" t="s">
        <v>233</v>
      </c>
    </row>
    <row r="45" spans="1:9" s="220" customFormat="1" x14ac:dyDescent="0.2">
      <c r="A45" s="222" t="s">
        <v>455</v>
      </c>
      <c r="B45" s="222" t="s">
        <v>31</v>
      </c>
      <c r="C45" s="220">
        <v>0.87385999999999997</v>
      </c>
      <c r="E45" s="222" t="s">
        <v>21</v>
      </c>
      <c r="F45" s="222" t="s">
        <v>174</v>
      </c>
      <c r="H45" s="221" t="s">
        <v>324</v>
      </c>
      <c r="I45" s="222" t="s">
        <v>233</v>
      </c>
    </row>
    <row r="46" spans="1:9" s="220" customFormat="1" x14ac:dyDescent="0.2">
      <c r="A46" s="222" t="s">
        <v>456</v>
      </c>
      <c r="B46" s="222" t="s">
        <v>31</v>
      </c>
      <c r="C46" s="220">
        <v>0.52197000000000005</v>
      </c>
      <c r="E46" s="222" t="s">
        <v>21</v>
      </c>
      <c r="F46" s="222" t="s">
        <v>174</v>
      </c>
      <c r="H46" s="221" t="s">
        <v>324</v>
      </c>
      <c r="I46" s="222" t="s">
        <v>233</v>
      </c>
    </row>
    <row r="47" spans="1:9" x14ac:dyDescent="0.2">
      <c r="A47" s="222" t="s">
        <v>327</v>
      </c>
      <c r="B47" s="222" t="s">
        <v>31</v>
      </c>
      <c r="C47" s="220">
        <v>0.61741999999999997</v>
      </c>
      <c r="D47" s="220"/>
      <c r="E47" s="222" t="s">
        <v>21</v>
      </c>
      <c r="F47" s="222" t="s">
        <v>174</v>
      </c>
      <c r="H47" s="1" t="s">
        <v>324</v>
      </c>
      <c r="I47" s="4" t="s">
        <v>233</v>
      </c>
    </row>
    <row r="48" spans="1:9" x14ac:dyDescent="0.2">
      <c r="A48" s="222" t="s">
        <v>329</v>
      </c>
      <c r="B48" s="222" t="s">
        <v>31</v>
      </c>
      <c r="C48" s="220">
        <v>0.58650999999999998</v>
      </c>
      <c r="D48" s="220"/>
      <c r="E48" s="222" t="s">
        <v>21</v>
      </c>
      <c r="F48" s="222" t="s">
        <v>174</v>
      </c>
      <c r="H48" s="1" t="s">
        <v>324</v>
      </c>
      <c r="I48" s="4" t="s">
        <v>233</v>
      </c>
    </row>
    <row r="49" spans="1:9" x14ac:dyDescent="0.2">
      <c r="A49" s="220" t="s">
        <v>177</v>
      </c>
      <c r="B49" s="222" t="s">
        <v>31</v>
      </c>
      <c r="C49" s="220">
        <v>4.9500000000000002E-2</v>
      </c>
      <c r="D49" s="220"/>
      <c r="E49" s="222" t="s">
        <v>21</v>
      </c>
      <c r="F49" s="222" t="s">
        <v>174</v>
      </c>
      <c r="H49" s="1" t="s">
        <v>178</v>
      </c>
      <c r="I49" s="4" t="s">
        <v>234</v>
      </c>
    </row>
    <row r="50" spans="1:9" x14ac:dyDescent="0.2">
      <c r="A50" s="220" t="s">
        <v>179</v>
      </c>
      <c r="B50" s="222" t="s">
        <v>31</v>
      </c>
      <c r="C50" s="220">
        <v>3.3300000000000003E-2</v>
      </c>
      <c r="D50" s="220"/>
      <c r="E50" s="222" t="s">
        <v>21</v>
      </c>
      <c r="F50" s="222" t="s">
        <v>174</v>
      </c>
      <c r="H50" s="1" t="s">
        <v>178</v>
      </c>
      <c r="I50" s="4" t="s">
        <v>234</v>
      </c>
    </row>
    <row r="51" spans="1:9" x14ac:dyDescent="0.2">
      <c r="A51" s="220" t="s">
        <v>180</v>
      </c>
      <c r="B51" s="222" t="s">
        <v>31</v>
      </c>
      <c r="C51" s="220">
        <v>9.1000000000000004E-3</v>
      </c>
      <c r="D51" s="220"/>
      <c r="E51" s="222" t="s">
        <v>21</v>
      </c>
      <c r="F51" s="222" t="s">
        <v>174</v>
      </c>
      <c r="H51" s="1" t="s">
        <v>178</v>
      </c>
      <c r="I51" s="4" t="s">
        <v>234</v>
      </c>
    </row>
    <row r="52" spans="1:9" x14ac:dyDescent="0.2">
      <c r="A52" s="220" t="s">
        <v>181</v>
      </c>
      <c r="B52" s="222" t="s">
        <v>31</v>
      </c>
      <c r="C52" s="220">
        <v>5.8999999999999999E-3</v>
      </c>
      <c r="D52" s="220"/>
      <c r="E52" s="222" t="s">
        <v>21</v>
      </c>
      <c r="F52" s="222" t="s">
        <v>174</v>
      </c>
      <c r="H52" s="1" t="s">
        <v>178</v>
      </c>
      <c r="I52" s="4" t="s">
        <v>234</v>
      </c>
    </row>
    <row r="53" spans="1:9" x14ac:dyDescent="0.2">
      <c r="A53" s="220" t="s">
        <v>182</v>
      </c>
      <c r="B53" s="222" t="s">
        <v>31</v>
      </c>
      <c r="C53" s="220">
        <v>2.92E-2</v>
      </c>
      <c r="D53" s="220"/>
      <c r="E53" s="222" t="s">
        <v>21</v>
      </c>
      <c r="F53" s="222" t="s">
        <v>174</v>
      </c>
      <c r="H53" s="1" t="s">
        <v>178</v>
      </c>
      <c r="I53" s="4" t="s">
        <v>234</v>
      </c>
    </row>
    <row r="54" spans="1:9" x14ac:dyDescent="0.2">
      <c r="A54" s="220" t="s">
        <v>183</v>
      </c>
      <c r="B54" s="222" t="s">
        <v>31</v>
      </c>
      <c r="C54" s="220">
        <v>7.9000000000000008E-3</v>
      </c>
      <c r="D54" s="220"/>
      <c r="E54" s="222" t="s">
        <v>21</v>
      </c>
      <c r="F54" s="222" t="s">
        <v>174</v>
      </c>
      <c r="H54" s="1" t="s">
        <v>178</v>
      </c>
      <c r="I54" s="4" t="s">
        <v>234</v>
      </c>
    </row>
    <row r="55" spans="1:9" x14ac:dyDescent="0.2">
      <c r="A55" s="220" t="s">
        <v>185</v>
      </c>
      <c r="B55" s="222" t="s">
        <v>31</v>
      </c>
      <c r="C55" s="220">
        <v>4.1000000000000003E-3</v>
      </c>
      <c r="D55" s="220"/>
      <c r="E55" s="222" t="s">
        <v>21</v>
      </c>
      <c r="F55" s="222" t="s">
        <v>174</v>
      </c>
      <c r="H55" s="1" t="s">
        <v>178</v>
      </c>
      <c r="I55" s="4" t="s">
        <v>234</v>
      </c>
    </row>
    <row r="56" spans="1:9" x14ac:dyDescent="0.2">
      <c r="A56" s="220" t="s">
        <v>186</v>
      </c>
      <c r="B56" s="222" t="s">
        <v>31</v>
      </c>
      <c r="C56" s="220">
        <v>0.02</v>
      </c>
      <c r="D56" s="220"/>
      <c r="E56" s="222" t="s">
        <v>21</v>
      </c>
      <c r="F56" s="222" t="s">
        <v>174</v>
      </c>
      <c r="H56" s="1" t="s">
        <v>178</v>
      </c>
      <c r="I56" s="4" t="s">
        <v>234</v>
      </c>
    </row>
    <row r="57" spans="1:9" x14ac:dyDescent="0.2">
      <c r="A57" s="220" t="s">
        <v>187</v>
      </c>
      <c r="B57" s="222" t="s">
        <v>31</v>
      </c>
      <c r="C57" s="220">
        <v>1.2500000000000001E-2</v>
      </c>
      <c r="D57" s="220"/>
      <c r="E57" s="222" t="s">
        <v>21</v>
      </c>
      <c r="F57" s="222" t="s">
        <v>174</v>
      </c>
      <c r="H57" s="1" t="s">
        <v>178</v>
      </c>
      <c r="I57" s="4" t="s">
        <v>234</v>
      </c>
    </row>
    <row r="58" spans="1:9" x14ac:dyDescent="0.2">
      <c r="A58" s="220" t="s">
        <v>173</v>
      </c>
      <c r="B58" s="222" t="s">
        <v>20</v>
      </c>
      <c r="C58" s="227">
        <v>1.5269999999999999</v>
      </c>
      <c r="D58" s="220"/>
      <c r="E58" s="222" t="s">
        <v>21</v>
      </c>
      <c r="F58" s="222" t="s">
        <v>267</v>
      </c>
      <c r="H58" s="1" t="s">
        <v>10</v>
      </c>
      <c r="I58" s="4" t="s">
        <v>10</v>
      </c>
    </row>
    <row r="59" spans="1:9" x14ac:dyDescent="0.2">
      <c r="A59" s="220" t="s">
        <v>175</v>
      </c>
      <c r="B59" s="222" t="s">
        <v>20</v>
      </c>
      <c r="C59" s="227">
        <v>1.5269999999999999</v>
      </c>
      <c r="D59" s="220"/>
      <c r="E59" s="222" t="s">
        <v>21</v>
      </c>
      <c r="F59" s="222" t="s">
        <v>267</v>
      </c>
      <c r="H59" s="1" t="s">
        <v>10</v>
      </c>
      <c r="I59" s="4" t="s">
        <v>10</v>
      </c>
    </row>
    <row r="60" spans="1:9" x14ac:dyDescent="0.2">
      <c r="A60" s="220" t="s">
        <v>176</v>
      </c>
      <c r="B60" s="222" t="s">
        <v>20</v>
      </c>
      <c r="C60" s="227">
        <v>1.5269999999999999</v>
      </c>
      <c r="D60" s="220"/>
      <c r="E60" s="222" t="s">
        <v>21</v>
      </c>
      <c r="F60" s="222" t="s">
        <v>267</v>
      </c>
      <c r="H60" s="1" t="s">
        <v>10</v>
      </c>
      <c r="I60" s="4" t="s">
        <v>10</v>
      </c>
    </row>
    <row r="61" spans="1:9" x14ac:dyDescent="0.2">
      <c r="A61" s="220" t="s">
        <v>9</v>
      </c>
      <c r="B61" s="222" t="s">
        <v>20</v>
      </c>
      <c r="C61" s="220">
        <v>2.52E-2</v>
      </c>
      <c r="D61" s="220"/>
      <c r="E61" s="222" t="s">
        <v>21</v>
      </c>
      <c r="F61" s="222" t="s">
        <v>267</v>
      </c>
      <c r="H61" s="1" t="s">
        <v>9</v>
      </c>
      <c r="I61" s="4" t="s">
        <v>9</v>
      </c>
    </row>
    <row r="62" spans="1:9" x14ac:dyDescent="0.2">
      <c r="A62" s="220" t="s">
        <v>164</v>
      </c>
      <c r="B62" s="222" t="s">
        <v>20</v>
      </c>
      <c r="C62" s="220">
        <v>0.29699999999999999</v>
      </c>
      <c r="D62" s="220"/>
      <c r="E62" s="222" t="s">
        <v>21</v>
      </c>
      <c r="F62" s="222" t="s">
        <v>267</v>
      </c>
      <c r="H62" s="1" t="s">
        <v>324</v>
      </c>
      <c r="I62" s="4" t="s">
        <v>233</v>
      </c>
    </row>
    <row r="63" spans="1:9" x14ac:dyDescent="0.2">
      <c r="A63" s="222" t="s">
        <v>166</v>
      </c>
      <c r="B63" s="222" t="s">
        <v>20</v>
      </c>
      <c r="C63" s="220">
        <v>0.29699999999999999</v>
      </c>
      <c r="D63" s="220"/>
      <c r="E63" s="222" t="s">
        <v>21</v>
      </c>
      <c r="F63" s="222" t="s">
        <v>267</v>
      </c>
      <c r="H63" s="1" t="s">
        <v>324</v>
      </c>
      <c r="I63" s="4" t="s">
        <v>233</v>
      </c>
    </row>
    <row r="64" spans="1:9" x14ac:dyDescent="0.2">
      <c r="A64" s="220" t="s">
        <v>167</v>
      </c>
      <c r="B64" s="222" t="s">
        <v>20</v>
      </c>
      <c r="C64" s="220">
        <v>0.29699999999999999</v>
      </c>
      <c r="D64" s="220"/>
      <c r="E64" s="222" t="s">
        <v>21</v>
      </c>
      <c r="F64" s="222" t="s">
        <v>267</v>
      </c>
      <c r="H64" s="1" t="s">
        <v>324</v>
      </c>
      <c r="I64" s="4" t="s">
        <v>233</v>
      </c>
    </row>
    <row r="65" spans="1:9" x14ac:dyDescent="0.2">
      <c r="A65" s="220" t="s">
        <v>168</v>
      </c>
      <c r="B65" s="222" t="s">
        <v>20</v>
      </c>
      <c r="C65" s="220">
        <v>0.29699999999999999</v>
      </c>
      <c r="D65" s="220"/>
      <c r="E65" s="222" t="s">
        <v>21</v>
      </c>
      <c r="F65" s="222" t="s">
        <v>267</v>
      </c>
      <c r="H65" s="1" t="s">
        <v>324</v>
      </c>
      <c r="I65" s="4" t="s">
        <v>233</v>
      </c>
    </row>
    <row r="66" spans="1:9" x14ac:dyDescent="0.2">
      <c r="A66" s="220" t="s">
        <v>169</v>
      </c>
      <c r="B66" s="222" t="s">
        <v>20</v>
      </c>
      <c r="C66" s="220">
        <v>0.29699999999999999</v>
      </c>
      <c r="D66" s="220"/>
      <c r="E66" s="222" t="s">
        <v>21</v>
      </c>
      <c r="F66" s="222" t="s">
        <v>267</v>
      </c>
      <c r="H66" s="1" t="s">
        <v>324</v>
      </c>
      <c r="I66" s="4" t="s">
        <v>233</v>
      </c>
    </row>
    <row r="67" spans="1:9" x14ac:dyDescent="0.2">
      <c r="A67" s="220" t="s">
        <v>170</v>
      </c>
      <c r="B67" s="222" t="s">
        <v>20</v>
      </c>
      <c r="C67" s="220">
        <v>0.29699999999999999</v>
      </c>
      <c r="D67" s="220"/>
      <c r="E67" s="222" t="s">
        <v>21</v>
      </c>
      <c r="F67" s="222" t="s">
        <v>267</v>
      </c>
      <c r="H67" s="1" t="s">
        <v>324</v>
      </c>
      <c r="I67" s="4" t="s">
        <v>233</v>
      </c>
    </row>
    <row r="68" spans="1:9" x14ac:dyDescent="0.2">
      <c r="A68" s="220" t="s">
        <v>171</v>
      </c>
      <c r="B68" s="222" t="s">
        <v>20</v>
      </c>
      <c r="C68" s="220">
        <v>0.29699999999999999</v>
      </c>
      <c r="D68" s="220"/>
      <c r="E68" s="222" t="s">
        <v>21</v>
      </c>
      <c r="F68" s="222" t="s">
        <v>267</v>
      </c>
      <c r="H68" s="1" t="s">
        <v>324</v>
      </c>
      <c r="I68" s="4" t="s">
        <v>233</v>
      </c>
    </row>
    <row r="69" spans="1:9" x14ac:dyDescent="0.2">
      <c r="A69" s="220" t="s">
        <v>172</v>
      </c>
      <c r="B69" s="222" t="s">
        <v>20</v>
      </c>
      <c r="C69" s="220">
        <v>0.29699999999999999</v>
      </c>
      <c r="D69" s="220"/>
      <c r="E69" s="222" t="s">
        <v>21</v>
      </c>
      <c r="F69" s="222" t="s">
        <v>267</v>
      </c>
      <c r="H69" s="1" t="s">
        <v>324</v>
      </c>
      <c r="I69" s="4" t="s">
        <v>233</v>
      </c>
    </row>
    <row r="70" spans="1:9" x14ac:dyDescent="0.2">
      <c r="A70" s="222" t="s">
        <v>325</v>
      </c>
      <c r="B70" s="222" t="s">
        <v>20</v>
      </c>
      <c r="C70" s="220">
        <v>0.29699999999999999</v>
      </c>
      <c r="D70" s="220"/>
      <c r="E70" s="222" t="s">
        <v>21</v>
      </c>
      <c r="F70" s="222" t="s">
        <v>267</v>
      </c>
      <c r="H70" s="1" t="s">
        <v>324</v>
      </c>
      <c r="I70" s="4" t="s">
        <v>233</v>
      </c>
    </row>
    <row r="71" spans="1:9" x14ac:dyDescent="0.2">
      <c r="A71" s="222" t="s">
        <v>326</v>
      </c>
      <c r="B71" s="222" t="s">
        <v>20</v>
      </c>
      <c r="C71" s="220">
        <v>0.29699999999999999</v>
      </c>
      <c r="D71" s="220"/>
      <c r="E71" s="222" t="s">
        <v>21</v>
      </c>
      <c r="F71" s="222" t="s">
        <v>267</v>
      </c>
      <c r="H71" s="1" t="s">
        <v>324</v>
      </c>
      <c r="I71" s="4" t="s">
        <v>233</v>
      </c>
    </row>
    <row r="72" spans="1:9" x14ac:dyDescent="0.2">
      <c r="A72" s="222" t="s">
        <v>327</v>
      </c>
      <c r="B72" s="222" t="s">
        <v>20</v>
      </c>
      <c r="C72" s="220">
        <v>0.29699999999999999</v>
      </c>
      <c r="D72" s="220"/>
      <c r="E72" s="222" t="s">
        <v>21</v>
      </c>
      <c r="F72" s="222" t="s">
        <v>267</v>
      </c>
      <c r="H72" s="1" t="s">
        <v>324</v>
      </c>
      <c r="I72" s="4" t="s">
        <v>233</v>
      </c>
    </row>
    <row r="73" spans="1:9" x14ac:dyDescent="0.2">
      <c r="A73" s="222" t="s">
        <v>328</v>
      </c>
      <c r="B73" s="222" t="s">
        <v>20</v>
      </c>
      <c r="C73" s="220">
        <v>0.29699999999999999</v>
      </c>
      <c r="D73" s="220"/>
      <c r="E73" s="222" t="s">
        <v>21</v>
      </c>
      <c r="F73" s="222" t="s">
        <v>267</v>
      </c>
      <c r="H73" s="1" t="s">
        <v>324</v>
      </c>
      <c r="I73" s="4" t="s">
        <v>233</v>
      </c>
    </row>
    <row r="74" spans="1:9" x14ac:dyDescent="0.2">
      <c r="A74" s="220" t="s">
        <v>177</v>
      </c>
      <c r="B74" s="222" t="s">
        <v>20</v>
      </c>
      <c r="C74" s="227">
        <v>4.8000000000000001E-2</v>
      </c>
      <c r="D74" s="220"/>
      <c r="E74" s="222" t="s">
        <v>21</v>
      </c>
      <c r="F74" s="222" t="s">
        <v>267</v>
      </c>
      <c r="H74" s="1" t="s">
        <v>178</v>
      </c>
      <c r="I74" s="4" t="s">
        <v>234</v>
      </c>
    </row>
    <row r="75" spans="1:9" x14ac:dyDescent="0.2">
      <c r="A75" s="220" t="s">
        <v>179</v>
      </c>
      <c r="B75" s="222" t="s">
        <v>20</v>
      </c>
      <c r="C75" s="227">
        <v>4.8000000000000001E-2</v>
      </c>
      <c r="D75" s="220"/>
      <c r="E75" s="222" t="s">
        <v>21</v>
      </c>
      <c r="F75" s="222" t="s">
        <v>267</v>
      </c>
      <c r="H75" s="1" t="s">
        <v>178</v>
      </c>
      <c r="I75" s="4" t="s">
        <v>234</v>
      </c>
    </row>
    <row r="76" spans="1:9" x14ac:dyDescent="0.2">
      <c r="A76" s="220" t="s">
        <v>180</v>
      </c>
      <c r="B76" s="222" t="s">
        <v>20</v>
      </c>
      <c r="C76" s="227">
        <v>4.8000000000000001E-2</v>
      </c>
      <c r="D76" s="220"/>
      <c r="E76" s="222" t="s">
        <v>21</v>
      </c>
      <c r="F76" s="222" t="s">
        <v>267</v>
      </c>
      <c r="H76" s="1" t="s">
        <v>178</v>
      </c>
      <c r="I76" s="4" t="s">
        <v>234</v>
      </c>
    </row>
    <row r="77" spans="1:9" x14ac:dyDescent="0.2">
      <c r="A77" s="220" t="s">
        <v>181</v>
      </c>
      <c r="B77" s="222" t="s">
        <v>20</v>
      </c>
      <c r="C77" s="227">
        <v>4.8000000000000001E-2</v>
      </c>
      <c r="D77" s="220"/>
      <c r="E77" s="222" t="s">
        <v>21</v>
      </c>
      <c r="F77" s="222" t="s">
        <v>267</v>
      </c>
      <c r="H77" s="1" t="s">
        <v>178</v>
      </c>
      <c r="I77" s="4" t="s">
        <v>234</v>
      </c>
    </row>
    <row r="78" spans="1:9" x14ac:dyDescent="0.2">
      <c r="A78" s="220" t="s">
        <v>182</v>
      </c>
      <c r="B78" s="222" t="s">
        <v>20</v>
      </c>
      <c r="C78" s="227">
        <v>4.8000000000000001E-2</v>
      </c>
      <c r="D78" s="220"/>
      <c r="E78" s="222" t="s">
        <v>21</v>
      </c>
      <c r="F78" s="222" t="s">
        <v>267</v>
      </c>
      <c r="H78" s="1" t="s">
        <v>178</v>
      </c>
      <c r="I78" s="4" t="s">
        <v>234</v>
      </c>
    </row>
    <row r="79" spans="1:9" x14ac:dyDescent="0.2">
      <c r="A79" s="220" t="s">
        <v>183</v>
      </c>
      <c r="B79" s="222" t="s">
        <v>20</v>
      </c>
      <c r="C79" s="227">
        <v>4.8000000000000001E-2</v>
      </c>
      <c r="D79" s="220"/>
      <c r="E79" s="222" t="s">
        <v>21</v>
      </c>
      <c r="F79" s="222" t="s">
        <v>267</v>
      </c>
      <c r="H79" s="1" t="s">
        <v>178</v>
      </c>
      <c r="I79" s="4" t="s">
        <v>234</v>
      </c>
    </row>
    <row r="80" spans="1:9" x14ac:dyDescent="0.2">
      <c r="A80" s="220" t="s">
        <v>185</v>
      </c>
      <c r="B80" s="222" t="s">
        <v>20</v>
      </c>
      <c r="C80" s="227">
        <v>4.8000000000000001E-2</v>
      </c>
      <c r="D80" s="220"/>
      <c r="E80" s="222" t="s">
        <v>21</v>
      </c>
      <c r="F80" s="222" t="s">
        <v>267</v>
      </c>
      <c r="H80" s="1" t="s">
        <v>178</v>
      </c>
      <c r="I80" s="4" t="s">
        <v>234</v>
      </c>
    </row>
    <row r="81" spans="1:12" x14ac:dyDescent="0.2">
      <c r="A81" s="220" t="s">
        <v>186</v>
      </c>
      <c r="B81" s="222" t="s">
        <v>20</v>
      </c>
      <c r="C81" s="227">
        <v>4.8000000000000001E-2</v>
      </c>
      <c r="D81" s="220"/>
      <c r="E81" s="222" t="s">
        <v>21</v>
      </c>
      <c r="F81" s="222" t="s">
        <v>267</v>
      </c>
      <c r="H81" s="1" t="s">
        <v>178</v>
      </c>
      <c r="I81" s="4" t="s">
        <v>234</v>
      </c>
    </row>
    <row r="82" spans="1:12" x14ac:dyDescent="0.2">
      <c r="A82" s="220" t="s">
        <v>187</v>
      </c>
      <c r="B82" s="222" t="s">
        <v>20</v>
      </c>
      <c r="C82" s="227">
        <v>4.8000000000000001E-2</v>
      </c>
      <c r="D82" s="220"/>
      <c r="E82" s="222" t="s">
        <v>21</v>
      </c>
      <c r="F82" s="222" t="s">
        <v>267</v>
      </c>
      <c r="H82" s="1" t="s">
        <v>178</v>
      </c>
      <c r="I82" s="4" t="s">
        <v>234</v>
      </c>
    </row>
    <row r="84" spans="1:12" x14ac:dyDescent="0.2">
      <c r="A84" s="2" t="s">
        <v>188</v>
      </c>
      <c r="B84" s="3"/>
      <c r="C84" s="3"/>
      <c r="D84" s="3"/>
      <c r="E84" s="3"/>
      <c r="F84" s="3"/>
      <c r="G84" s="3"/>
      <c r="H84" s="3"/>
      <c r="I84" s="3"/>
      <c r="J84" s="3"/>
      <c r="K84" s="3"/>
      <c r="L84" s="3"/>
    </row>
    <row r="85" spans="1:12" x14ac:dyDescent="0.2">
      <c r="A85" s="1"/>
    </row>
    <row r="86" spans="1:12" x14ac:dyDescent="0.2">
      <c r="A86" s="223" t="s">
        <v>163</v>
      </c>
      <c r="B86" s="223" t="s">
        <v>12</v>
      </c>
      <c r="C86" s="223" t="s">
        <v>5</v>
      </c>
      <c r="D86" s="223" t="s">
        <v>34</v>
      </c>
      <c r="E86" s="223" t="s">
        <v>35</v>
      </c>
      <c r="F86" s="223" t="s">
        <v>6</v>
      </c>
      <c r="G86" s="223" t="s">
        <v>36</v>
      </c>
      <c r="H86" s="223" t="s">
        <v>37</v>
      </c>
      <c r="I86" s="5" t="s">
        <v>16</v>
      </c>
      <c r="J86" s="5" t="s">
        <v>18</v>
      </c>
    </row>
    <row r="87" spans="1:12" x14ac:dyDescent="0.2">
      <c r="A87" s="220" t="s">
        <v>10</v>
      </c>
      <c r="B87" s="222" t="s">
        <v>31</v>
      </c>
      <c r="C87" s="227">
        <v>4.1700000000000001E-2</v>
      </c>
      <c r="D87" s="222" t="s">
        <v>39</v>
      </c>
      <c r="E87" s="222" t="s">
        <v>267</v>
      </c>
      <c r="F87" s="227">
        <v>4.7899999999999998E-2</v>
      </c>
      <c r="G87" s="222" t="s">
        <v>39</v>
      </c>
      <c r="H87" s="222" t="s">
        <v>267</v>
      </c>
      <c r="J87" s="4" t="s">
        <v>10</v>
      </c>
    </row>
    <row r="88" spans="1:12" x14ac:dyDescent="0.2">
      <c r="A88" s="220" t="s">
        <v>9</v>
      </c>
      <c r="B88" s="222" t="s">
        <v>31</v>
      </c>
      <c r="C88" s="220">
        <v>2E-3</v>
      </c>
      <c r="D88" s="222" t="s">
        <v>39</v>
      </c>
      <c r="E88" s="222" t="s">
        <v>267</v>
      </c>
      <c r="F88" s="220">
        <v>5.9999999999999995E-4</v>
      </c>
      <c r="G88" s="222" t="s">
        <v>39</v>
      </c>
      <c r="H88" s="222" t="s">
        <v>267</v>
      </c>
      <c r="J88" s="4" t="s">
        <v>9</v>
      </c>
    </row>
    <row r="89" spans="1:12" x14ac:dyDescent="0.2">
      <c r="A89" s="220" t="s">
        <v>324</v>
      </c>
      <c r="B89" s="222" t="s">
        <v>31</v>
      </c>
      <c r="C89" s="220">
        <v>3.5000000000000001E-3</v>
      </c>
      <c r="D89" s="222" t="s">
        <v>39</v>
      </c>
      <c r="E89" s="222" t="s">
        <v>267</v>
      </c>
      <c r="F89" s="220">
        <v>2.7000000000000001E-3</v>
      </c>
      <c r="G89" s="222" t="s">
        <v>39</v>
      </c>
      <c r="H89" s="222" t="s">
        <v>267</v>
      </c>
      <c r="J89" s="4" t="s">
        <v>233</v>
      </c>
    </row>
    <row r="90" spans="1:12" x14ac:dyDescent="0.2">
      <c r="A90" s="220" t="s">
        <v>178</v>
      </c>
      <c r="B90" s="222" t="s">
        <v>31</v>
      </c>
      <c r="C90" s="227">
        <v>4.1000000000000003E-3</v>
      </c>
      <c r="D90" s="222" t="s">
        <v>39</v>
      </c>
      <c r="E90" s="222" t="s">
        <v>267</v>
      </c>
      <c r="F90" s="227">
        <v>1.4E-3</v>
      </c>
      <c r="G90" s="222" t="s">
        <v>39</v>
      </c>
      <c r="H90" s="222" t="s">
        <v>267</v>
      </c>
      <c r="J90" s="4" t="s">
        <v>234</v>
      </c>
    </row>
    <row r="91" spans="1:12" x14ac:dyDescent="0.2">
      <c r="A91" s="220" t="s">
        <v>10</v>
      </c>
      <c r="B91" s="222" t="s">
        <v>20</v>
      </c>
      <c r="C91" s="227">
        <v>4.1700000000000001E-2</v>
      </c>
      <c r="D91" s="222" t="s">
        <v>39</v>
      </c>
      <c r="E91" s="222" t="s">
        <v>267</v>
      </c>
      <c r="F91" s="227">
        <v>4.7899999999999998E-2</v>
      </c>
      <c r="G91" s="222" t="s">
        <v>39</v>
      </c>
      <c r="H91" s="222" t="s">
        <v>267</v>
      </c>
      <c r="J91" s="4" t="s">
        <v>10</v>
      </c>
    </row>
    <row r="92" spans="1:12" x14ac:dyDescent="0.2">
      <c r="A92" s="220" t="s">
        <v>9</v>
      </c>
      <c r="B92" s="222" t="s">
        <v>20</v>
      </c>
      <c r="C92" s="220">
        <v>2E-3</v>
      </c>
      <c r="D92" s="222" t="s">
        <v>39</v>
      </c>
      <c r="E92" s="222" t="s">
        <v>267</v>
      </c>
      <c r="F92" s="220">
        <v>5.9999999999999995E-4</v>
      </c>
      <c r="G92" s="222" t="s">
        <v>39</v>
      </c>
      <c r="H92" s="222" t="s">
        <v>267</v>
      </c>
      <c r="J92" s="4" t="s">
        <v>9</v>
      </c>
    </row>
    <row r="93" spans="1:12" x14ac:dyDescent="0.2">
      <c r="A93" s="220" t="s">
        <v>324</v>
      </c>
      <c r="B93" s="222" t="s">
        <v>20</v>
      </c>
      <c r="C93" s="220">
        <v>3.5000000000000001E-3</v>
      </c>
      <c r="D93" s="222" t="s">
        <v>39</v>
      </c>
      <c r="E93" s="222" t="s">
        <v>267</v>
      </c>
      <c r="F93" s="220">
        <v>2.7000000000000001E-3</v>
      </c>
      <c r="G93" s="222" t="s">
        <v>39</v>
      </c>
      <c r="H93" s="222" t="s">
        <v>267</v>
      </c>
      <c r="J93" s="4" t="s">
        <v>233</v>
      </c>
    </row>
    <row r="94" spans="1:12" x14ac:dyDescent="0.2">
      <c r="A94" s="220" t="s">
        <v>178</v>
      </c>
      <c r="B94" s="222" t="s">
        <v>20</v>
      </c>
      <c r="C94" s="227">
        <v>4.1000000000000003E-3</v>
      </c>
      <c r="D94" s="222" t="s">
        <v>39</v>
      </c>
      <c r="E94" s="222" t="s">
        <v>267</v>
      </c>
      <c r="F94" s="227">
        <v>1.4E-3</v>
      </c>
      <c r="G94" s="222" t="s">
        <v>39</v>
      </c>
      <c r="H94" s="222" t="s">
        <v>267</v>
      </c>
      <c r="J94" s="4" t="s">
        <v>234</v>
      </c>
    </row>
    <row r="95" spans="1:12" x14ac:dyDescent="0.2">
      <c r="A95" s="220" t="s">
        <v>10</v>
      </c>
      <c r="B95" s="222" t="s">
        <v>390</v>
      </c>
      <c r="C95" s="227">
        <v>4.1700000000000001E-2</v>
      </c>
      <c r="D95" s="222" t="s">
        <v>39</v>
      </c>
      <c r="E95" s="222" t="s">
        <v>267</v>
      </c>
      <c r="F95" s="227">
        <v>4.7899999999999998E-2</v>
      </c>
      <c r="G95" s="222" t="s">
        <v>39</v>
      </c>
      <c r="H95" s="222" t="s">
        <v>267</v>
      </c>
      <c r="J95" s="4" t="s">
        <v>10</v>
      </c>
    </row>
    <row r="96" spans="1:12" x14ac:dyDescent="0.2">
      <c r="A96" s="220" t="s">
        <v>9</v>
      </c>
      <c r="B96" s="222" t="s">
        <v>390</v>
      </c>
      <c r="C96" s="220">
        <v>2E-3</v>
      </c>
      <c r="D96" s="222" t="s">
        <v>39</v>
      </c>
      <c r="E96" s="222" t="s">
        <v>267</v>
      </c>
      <c r="F96" s="220">
        <v>5.9999999999999995E-4</v>
      </c>
      <c r="G96" s="222" t="s">
        <v>39</v>
      </c>
      <c r="H96" s="222" t="s">
        <v>267</v>
      </c>
      <c r="J96" s="4" t="s">
        <v>9</v>
      </c>
    </row>
    <row r="97" spans="1:10" x14ac:dyDescent="0.2">
      <c r="A97" s="220" t="s">
        <v>324</v>
      </c>
      <c r="B97" s="222" t="s">
        <v>390</v>
      </c>
      <c r="C97" s="220">
        <v>3.5000000000000001E-3</v>
      </c>
      <c r="D97" s="222" t="s">
        <v>39</v>
      </c>
      <c r="E97" s="222" t="s">
        <v>267</v>
      </c>
      <c r="F97" s="220">
        <v>2.7000000000000001E-3</v>
      </c>
      <c r="G97" s="222" t="s">
        <v>39</v>
      </c>
      <c r="H97" s="222" t="s">
        <v>267</v>
      </c>
      <c r="J97" s="4" t="s">
        <v>233</v>
      </c>
    </row>
    <row r="98" spans="1:10" x14ac:dyDescent="0.2">
      <c r="A98" s="220" t="s">
        <v>178</v>
      </c>
      <c r="B98" s="222" t="s">
        <v>390</v>
      </c>
      <c r="C98" s="227">
        <v>4.1000000000000003E-3</v>
      </c>
      <c r="D98" s="222" t="s">
        <v>39</v>
      </c>
      <c r="E98" s="222" t="s">
        <v>267</v>
      </c>
      <c r="F98" s="227">
        <v>1.4E-3</v>
      </c>
      <c r="G98" s="222" t="s">
        <v>39</v>
      </c>
      <c r="H98" s="222" t="s">
        <v>267</v>
      </c>
      <c r="J98" s="4" t="s">
        <v>234</v>
      </c>
    </row>
    <row r="103" spans="1:10" x14ac:dyDescent="0.2">
      <c r="B103" s="227"/>
      <c r="C103" s="228" t="s">
        <v>460</v>
      </c>
    </row>
  </sheetData>
  <phoneticPr fontId="1" type="noConversion"/>
  <pageMargins left="0.7" right="0.7" top="0.75" bottom="0.75" header="0.3" footer="0.3"/>
  <pageSetup orientation="portrait" horizontalDpi="0" verticalDpi="0"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N60"/>
  <sheetViews>
    <sheetView workbookViewId="0">
      <selection activeCell="D66" sqref="D66"/>
    </sheetView>
  </sheetViews>
  <sheetFormatPr defaultRowHeight="12.75" x14ac:dyDescent="0.2"/>
  <cols>
    <col min="1" max="1" width="33.42578125" bestFit="1" customWidth="1"/>
    <col min="2" max="2" width="7.85546875" bestFit="1" customWidth="1"/>
    <col min="3" max="3" width="9" bestFit="1" customWidth="1"/>
    <col min="4" max="4" width="19.140625" bestFit="1" customWidth="1"/>
    <col min="5" max="5" width="20.7109375" bestFit="1" customWidth="1"/>
    <col min="6" max="6" width="23" bestFit="1" customWidth="1"/>
    <col min="7" max="7" width="7" bestFit="1" customWidth="1"/>
    <col min="8" max="8" width="20.5703125" bestFit="1" customWidth="1"/>
    <col min="9" max="9" width="22.85546875" bestFit="1" customWidth="1"/>
    <col min="10" max="10" width="7" bestFit="1" customWidth="1"/>
    <col min="11" max="11" width="20.7109375" bestFit="1" customWidth="1"/>
    <col min="12" max="12" width="23" customWidth="1"/>
    <col min="13" max="13" width="14" bestFit="1" customWidth="1"/>
    <col min="14" max="14" width="18.140625" bestFit="1" customWidth="1"/>
  </cols>
  <sheetData>
    <row r="1" spans="1:14" x14ac:dyDescent="0.2">
      <c r="A1" s="2" t="s">
        <v>189</v>
      </c>
      <c r="B1" s="3"/>
      <c r="C1" s="3"/>
      <c r="D1" s="3"/>
      <c r="E1" s="3"/>
      <c r="F1" s="3"/>
      <c r="G1" s="3"/>
      <c r="H1" s="3"/>
      <c r="I1" s="3"/>
      <c r="J1" s="3"/>
      <c r="K1" s="3"/>
      <c r="L1" s="3"/>
      <c r="M1" s="3"/>
      <c r="N1" s="3"/>
    </row>
    <row r="2" spans="1:14" x14ac:dyDescent="0.2">
      <c r="A2" s="4"/>
    </row>
    <row r="3" spans="1:14" x14ac:dyDescent="0.2">
      <c r="A3" s="5" t="s">
        <v>190</v>
      </c>
      <c r="B3" s="5" t="s">
        <v>12</v>
      </c>
      <c r="C3" s="5" t="s">
        <v>1</v>
      </c>
      <c r="D3" s="5" t="s">
        <v>13</v>
      </c>
      <c r="E3" s="5" t="s">
        <v>14</v>
      </c>
      <c r="F3" s="5" t="s">
        <v>15</v>
      </c>
      <c r="G3" s="5" t="s">
        <v>5</v>
      </c>
      <c r="H3" s="5" t="s">
        <v>34</v>
      </c>
      <c r="I3" s="5" t="s">
        <v>35</v>
      </c>
      <c r="J3" s="5" t="s">
        <v>6</v>
      </c>
      <c r="K3" s="5" t="s">
        <v>36</v>
      </c>
      <c r="L3" s="5" t="s">
        <v>37</v>
      </c>
      <c r="M3" s="5" t="s">
        <v>16</v>
      </c>
      <c r="N3" s="5" t="s">
        <v>18</v>
      </c>
    </row>
    <row r="4" spans="1:14" x14ac:dyDescent="0.2">
      <c r="A4" s="220" t="s">
        <v>173</v>
      </c>
      <c r="B4" s="222" t="s">
        <v>390</v>
      </c>
      <c r="C4" s="220">
        <v>0.17147000000000001</v>
      </c>
      <c r="D4" s="220"/>
      <c r="E4" s="222" t="s">
        <v>21</v>
      </c>
      <c r="F4" s="222" t="s">
        <v>203</v>
      </c>
      <c r="G4" s="220"/>
      <c r="H4" s="220"/>
      <c r="I4" s="220"/>
      <c r="J4" s="220"/>
      <c r="K4" s="220"/>
      <c r="L4" s="220"/>
      <c r="M4" s="4" t="s">
        <v>193</v>
      </c>
      <c r="N4" s="4" t="s">
        <v>289</v>
      </c>
    </row>
    <row r="5" spans="1:14" x14ac:dyDescent="0.2">
      <c r="A5" s="220" t="s">
        <v>204</v>
      </c>
      <c r="B5" s="222" t="s">
        <v>390</v>
      </c>
      <c r="C5" s="220">
        <v>9.7000000000000003E-2</v>
      </c>
      <c r="D5" s="220"/>
      <c r="E5" s="222" t="s">
        <v>21</v>
      </c>
      <c r="F5" s="222" t="s">
        <v>203</v>
      </c>
      <c r="G5" s="220"/>
      <c r="H5" s="220"/>
      <c r="I5" s="220"/>
      <c r="J5" s="220"/>
      <c r="K5" s="220"/>
      <c r="L5" s="220"/>
      <c r="M5" s="4" t="s">
        <v>193</v>
      </c>
      <c r="N5" s="4" t="s">
        <v>289</v>
      </c>
    </row>
    <row r="6" spans="1:14" x14ac:dyDescent="0.2">
      <c r="A6" s="220" t="s">
        <v>205</v>
      </c>
      <c r="B6" s="222" t="s">
        <v>390</v>
      </c>
      <c r="C6" s="220">
        <v>9.2450000000000004E-2</v>
      </c>
      <c r="D6" s="220"/>
      <c r="E6" s="222" t="s">
        <v>21</v>
      </c>
      <c r="F6" s="222" t="s">
        <v>203</v>
      </c>
      <c r="G6" s="220"/>
      <c r="H6" s="220"/>
      <c r="I6" s="220"/>
      <c r="J6" s="220"/>
      <c r="K6" s="220"/>
      <c r="L6" s="220"/>
      <c r="M6" s="4" t="s">
        <v>193</v>
      </c>
      <c r="N6" s="4" t="s">
        <v>289</v>
      </c>
    </row>
    <row r="7" spans="1:14" x14ac:dyDescent="0.2">
      <c r="A7" s="220" t="s">
        <v>206</v>
      </c>
      <c r="B7" s="222" t="s">
        <v>390</v>
      </c>
      <c r="C7" s="220">
        <v>0.13866999999999999</v>
      </c>
      <c r="D7" s="220"/>
      <c r="E7" s="222" t="s">
        <v>21</v>
      </c>
      <c r="F7" s="222" t="s">
        <v>203</v>
      </c>
      <c r="G7" s="220"/>
      <c r="H7" s="220"/>
      <c r="I7" s="220"/>
      <c r="J7" s="220"/>
      <c r="K7" s="220"/>
      <c r="L7" s="220"/>
      <c r="M7" s="4" t="s">
        <v>193</v>
      </c>
      <c r="N7" s="4" t="s">
        <v>289</v>
      </c>
    </row>
    <row r="8" spans="1:14" x14ac:dyDescent="0.2">
      <c r="A8" s="220" t="s">
        <v>207</v>
      </c>
      <c r="B8" s="222" t="s">
        <v>390</v>
      </c>
      <c r="C8" s="220">
        <v>0.11319</v>
      </c>
      <c r="D8" s="220"/>
      <c r="E8" s="222" t="s">
        <v>21</v>
      </c>
      <c r="F8" s="222" t="s">
        <v>203</v>
      </c>
      <c r="G8" s="220"/>
      <c r="H8" s="220"/>
      <c r="I8" s="220"/>
      <c r="J8" s="220"/>
      <c r="K8" s="220"/>
      <c r="L8" s="220"/>
      <c r="M8" s="4" t="s">
        <v>193</v>
      </c>
      <c r="N8" s="4" t="s">
        <v>289</v>
      </c>
    </row>
    <row r="9" spans="1:14" x14ac:dyDescent="0.2">
      <c r="A9" s="220" t="s">
        <v>208</v>
      </c>
      <c r="B9" s="222" t="s">
        <v>390</v>
      </c>
      <c r="C9" s="220">
        <v>8.2629999999999995E-2</v>
      </c>
      <c r="D9" s="220"/>
      <c r="E9" s="222" t="s">
        <v>21</v>
      </c>
      <c r="F9" s="222" t="s">
        <v>203</v>
      </c>
      <c r="G9" s="220"/>
      <c r="H9" s="220"/>
      <c r="I9" s="220"/>
      <c r="J9" s="220"/>
      <c r="K9" s="220"/>
      <c r="L9" s="220"/>
      <c r="M9" s="4" t="s">
        <v>193</v>
      </c>
      <c r="N9" s="4" t="s">
        <v>289</v>
      </c>
    </row>
    <row r="10" spans="1:14" x14ac:dyDescent="0.2">
      <c r="A10" s="220" t="s">
        <v>209</v>
      </c>
      <c r="B10" s="222" t="s">
        <v>390</v>
      </c>
      <c r="C10" s="220">
        <v>0.13220999999999999</v>
      </c>
      <c r="D10" s="220"/>
      <c r="E10" s="222" t="s">
        <v>21</v>
      </c>
      <c r="F10" s="222" t="s">
        <v>203</v>
      </c>
      <c r="G10" s="220"/>
      <c r="H10" s="220"/>
      <c r="I10" s="220"/>
      <c r="J10" s="220"/>
      <c r="K10" s="220"/>
      <c r="L10" s="220"/>
      <c r="M10" s="4" t="s">
        <v>193</v>
      </c>
      <c r="N10" s="4" t="s">
        <v>289</v>
      </c>
    </row>
    <row r="11" spans="1:14" x14ac:dyDescent="0.2">
      <c r="A11" s="220" t="s">
        <v>210</v>
      </c>
      <c r="B11" s="222" t="s">
        <v>390</v>
      </c>
      <c r="C11" s="220">
        <v>0.23963000000000001</v>
      </c>
      <c r="D11" s="220"/>
      <c r="E11" s="222" t="s">
        <v>21</v>
      </c>
      <c r="F11" s="222" t="s">
        <v>203</v>
      </c>
      <c r="G11" s="220"/>
      <c r="H11" s="220"/>
      <c r="I11" s="220"/>
      <c r="J11" s="220"/>
      <c r="K11" s="220"/>
      <c r="L11" s="220"/>
      <c r="M11" s="4" t="s">
        <v>193</v>
      </c>
      <c r="N11" s="4" t="s">
        <v>289</v>
      </c>
    </row>
    <row r="12" spans="1:14" x14ac:dyDescent="0.2">
      <c r="A12" s="220" t="s">
        <v>211</v>
      </c>
      <c r="B12" s="222" t="s">
        <v>390</v>
      </c>
      <c r="C12" s="220">
        <v>0.33051999999999998</v>
      </c>
      <c r="D12" s="220"/>
      <c r="E12" s="222" t="s">
        <v>21</v>
      </c>
      <c r="F12" s="222" t="s">
        <v>203</v>
      </c>
      <c r="G12" s="220"/>
      <c r="H12" s="220"/>
      <c r="I12" s="220"/>
      <c r="J12" s="220"/>
      <c r="K12" s="220"/>
      <c r="L12" s="220"/>
      <c r="M12" s="4" t="s">
        <v>193</v>
      </c>
      <c r="N12" s="4" t="s">
        <v>289</v>
      </c>
    </row>
    <row r="13" spans="1:14" x14ac:dyDescent="0.2">
      <c r="A13" s="220" t="s">
        <v>197</v>
      </c>
      <c r="B13" s="222" t="s">
        <v>390</v>
      </c>
      <c r="C13" s="220">
        <v>0.16300000000000001</v>
      </c>
      <c r="D13" s="220"/>
      <c r="E13" s="222" t="s">
        <v>21</v>
      </c>
      <c r="F13" s="222" t="s">
        <v>192</v>
      </c>
      <c r="G13" s="220">
        <v>4.0000000000000001E-3</v>
      </c>
      <c r="H13" s="222" t="s">
        <v>39</v>
      </c>
      <c r="I13" s="222" t="s">
        <v>192</v>
      </c>
      <c r="J13" s="220">
        <v>2E-3</v>
      </c>
      <c r="K13" s="222" t="s">
        <v>39</v>
      </c>
      <c r="L13" s="222" t="s">
        <v>192</v>
      </c>
      <c r="M13" s="4" t="s">
        <v>193</v>
      </c>
      <c r="N13" s="4" t="s">
        <v>9</v>
      </c>
    </row>
    <row r="14" spans="1:14" x14ac:dyDescent="0.2">
      <c r="A14" s="220" t="s">
        <v>198</v>
      </c>
      <c r="B14" s="222" t="s">
        <v>390</v>
      </c>
      <c r="C14" s="220">
        <v>0.16300000000000001</v>
      </c>
      <c r="D14" s="220"/>
      <c r="E14" s="222" t="s">
        <v>21</v>
      </c>
      <c r="F14" s="222" t="s">
        <v>192</v>
      </c>
      <c r="G14" s="220">
        <v>4.0000000000000001E-3</v>
      </c>
      <c r="H14" s="222" t="s">
        <v>39</v>
      </c>
      <c r="I14" s="222" t="s">
        <v>192</v>
      </c>
      <c r="J14" s="220">
        <v>2E-3</v>
      </c>
      <c r="K14" s="222" t="s">
        <v>39</v>
      </c>
      <c r="L14" s="222" t="s">
        <v>192</v>
      </c>
      <c r="M14" s="4" t="s">
        <v>193</v>
      </c>
      <c r="N14" s="4" t="s">
        <v>9</v>
      </c>
    </row>
    <row r="15" spans="1:14" x14ac:dyDescent="0.2">
      <c r="A15" s="220" t="s">
        <v>199</v>
      </c>
      <c r="B15" s="222" t="s">
        <v>390</v>
      </c>
      <c r="C15" s="220">
        <v>0.16300000000000001</v>
      </c>
      <c r="D15" s="220"/>
      <c r="E15" s="222" t="s">
        <v>21</v>
      </c>
      <c r="F15" s="222" t="s">
        <v>192</v>
      </c>
      <c r="G15" s="220">
        <v>4.0000000000000001E-3</v>
      </c>
      <c r="H15" s="222" t="s">
        <v>39</v>
      </c>
      <c r="I15" s="222" t="s">
        <v>192</v>
      </c>
      <c r="J15" s="220">
        <v>2E-3</v>
      </c>
      <c r="K15" s="222" t="s">
        <v>39</v>
      </c>
      <c r="L15" s="222" t="s">
        <v>192</v>
      </c>
      <c r="M15" s="4" t="s">
        <v>193</v>
      </c>
      <c r="N15" s="4" t="s">
        <v>9</v>
      </c>
    </row>
    <row r="16" spans="1:14" x14ac:dyDescent="0.2">
      <c r="A16" s="220" t="s">
        <v>200</v>
      </c>
      <c r="B16" s="222" t="s">
        <v>390</v>
      </c>
      <c r="C16" s="220">
        <v>0.185</v>
      </c>
      <c r="D16" s="220"/>
      <c r="E16" s="222" t="s">
        <v>21</v>
      </c>
      <c r="F16" s="222" t="s">
        <v>192</v>
      </c>
      <c r="G16" s="220">
        <v>2E-3</v>
      </c>
      <c r="H16" s="222" t="s">
        <v>39</v>
      </c>
      <c r="I16" s="222" t="s">
        <v>192</v>
      </c>
      <c r="J16" s="220">
        <v>1E-3</v>
      </c>
      <c r="K16" s="222" t="s">
        <v>39</v>
      </c>
      <c r="L16" s="222" t="s">
        <v>192</v>
      </c>
      <c r="M16" s="4" t="s">
        <v>193</v>
      </c>
      <c r="N16" s="4" t="s">
        <v>9</v>
      </c>
    </row>
    <row r="17" spans="1:14" x14ac:dyDescent="0.2">
      <c r="A17" s="220" t="s">
        <v>201</v>
      </c>
      <c r="B17" s="222" t="s">
        <v>390</v>
      </c>
      <c r="C17" s="220">
        <v>0.16300000000000001</v>
      </c>
      <c r="D17" s="220"/>
      <c r="E17" s="222" t="s">
        <v>21</v>
      </c>
      <c r="F17" s="222" t="s">
        <v>192</v>
      </c>
      <c r="G17" s="220">
        <v>4.0000000000000001E-3</v>
      </c>
      <c r="H17" s="222" t="s">
        <v>39</v>
      </c>
      <c r="I17" s="222" t="s">
        <v>192</v>
      </c>
      <c r="J17" s="220">
        <v>2E-3</v>
      </c>
      <c r="K17" s="222" t="s">
        <v>39</v>
      </c>
      <c r="L17" s="222" t="s">
        <v>192</v>
      </c>
      <c r="M17" s="4" t="s">
        <v>193</v>
      </c>
      <c r="N17" s="4" t="s">
        <v>9</v>
      </c>
    </row>
    <row r="18" spans="1:14" x14ac:dyDescent="0.2">
      <c r="A18" s="220" t="s">
        <v>191</v>
      </c>
      <c r="B18" s="222" t="s">
        <v>390</v>
      </c>
      <c r="C18" s="220">
        <v>0.23</v>
      </c>
      <c r="D18" s="220"/>
      <c r="E18" s="222" t="s">
        <v>21</v>
      </c>
      <c r="F18" s="222" t="s">
        <v>192</v>
      </c>
      <c r="G18" s="220">
        <v>0.02</v>
      </c>
      <c r="H18" s="222" t="s">
        <v>39</v>
      </c>
      <c r="I18" s="222" t="s">
        <v>192</v>
      </c>
      <c r="J18" s="220">
        <v>2.1000000000000001E-2</v>
      </c>
      <c r="K18" s="222" t="s">
        <v>39</v>
      </c>
      <c r="L18" s="222" t="s">
        <v>192</v>
      </c>
      <c r="M18" s="4" t="s">
        <v>193</v>
      </c>
      <c r="N18" s="4" t="s">
        <v>233</v>
      </c>
    </row>
    <row r="19" spans="1:14" x14ac:dyDescent="0.2">
      <c r="A19" s="220" t="s">
        <v>194</v>
      </c>
      <c r="B19" s="222" t="s">
        <v>390</v>
      </c>
      <c r="C19" s="220">
        <v>0.107</v>
      </c>
      <c r="D19" s="220"/>
      <c r="E19" s="222" t="s">
        <v>21</v>
      </c>
      <c r="F19" s="222" t="s">
        <v>192</v>
      </c>
      <c r="G19" s="220">
        <v>5.9999999999999995E-4</v>
      </c>
      <c r="H19" s="222" t="s">
        <v>39</v>
      </c>
      <c r="I19" s="222" t="s">
        <v>192</v>
      </c>
      <c r="J19" s="220">
        <v>5.0000000000000001E-4</v>
      </c>
      <c r="K19" s="222" t="s">
        <v>39</v>
      </c>
      <c r="L19" s="222" t="s">
        <v>192</v>
      </c>
      <c r="M19" s="4" t="s">
        <v>193</v>
      </c>
      <c r="N19" s="4" t="s">
        <v>233</v>
      </c>
    </row>
    <row r="20" spans="1:14" x14ac:dyDescent="0.2">
      <c r="A20" s="220" t="s">
        <v>195</v>
      </c>
      <c r="B20" s="222" t="s">
        <v>390</v>
      </c>
      <c r="C20" s="220">
        <v>0.107</v>
      </c>
      <c r="D20" s="220"/>
      <c r="E20" s="222" t="s">
        <v>21</v>
      </c>
      <c r="F20" s="222" t="s">
        <v>192</v>
      </c>
      <c r="G20" s="220">
        <v>5.9999999999999995E-4</v>
      </c>
      <c r="H20" s="222" t="s">
        <v>39</v>
      </c>
      <c r="I20" s="222" t="s">
        <v>192</v>
      </c>
      <c r="J20" s="220">
        <v>5.0000000000000001E-4</v>
      </c>
      <c r="K20" s="222" t="s">
        <v>39</v>
      </c>
      <c r="L20" s="222" t="s">
        <v>192</v>
      </c>
      <c r="M20" s="4" t="s">
        <v>193</v>
      </c>
      <c r="N20" s="4" t="s">
        <v>233</v>
      </c>
    </row>
    <row r="21" spans="1:14" x14ac:dyDescent="0.2">
      <c r="A21" s="220" t="s">
        <v>196</v>
      </c>
      <c r="B21" s="222" t="s">
        <v>390</v>
      </c>
      <c r="C21" s="220">
        <v>0.107</v>
      </c>
      <c r="D21" s="220"/>
      <c r="E21" s="222" t="s">
        <v>21</v>
      </c>
      <c r="F21" s="222" t="s">
        <v>192</v>
      </c>
      <c r="G21" s="220">
        <v>5.9999999999999995E-4</v>
      </c>
      <c r="H21" s="222" t="s">
        <v>39</v>
      </c>
      <c r="I21" s="222" t="s">
        <v>192</v>
      </c>
      <c r="J21" s="220">
        <v>5.0000000000000001E-4</v>
      </c>
      <c r="K21" s="222" t="s">
        <v>39</v>
      </c>
      <c r="L21" s="222" t="s">
        <v>192</v>
      </c>
      <c r="M21" s="4" t="s">
        <v>193</v>
      </c>
      <c r="N21" s="4" t="s">
        <v>233</v>
      </c>
    </row>
    <row r="22" spans="1:14" x14ac:dyDescent="0.2">
      <c r="A22" s="220" t="s">
        <v>202</v>
      </c>
      <c r="B22" s="222" t="s">
        <v>390</v>
      </c>
      <c r="C22" s="220">
        <v>0.1152</v>
      </c>
      <c r="D22" s="220"/>
      <c r="E22" s="222" t="s">
        <v>21</v>
      </c>
      <c r="F22" s="222" t="s">
        <v>203</v>
      </c>
      <c r="G22" s="220"/>
      <c r="H22" s="220"/>
      <c r="I22" s="220"/>
      <c r="J22" s="220"/>
      <c r="K22" s="220"/>
      <c r="L22" s="220"/>
      <c r="M22" s="4" t="s">
        <v>193</v>
      </c>
      <c r="N22" s="4" t="s">
        <v>384</v>
      </c>
    </row>
    <row r="23" spans="1:14" x14ac:dyDescent="0.2">
      <c r="A23" s="220" t="s">
        <v>173</v>
      </c>
      <c r="B23" s="222" t="s">
        <v>31</v>
      </c>
      <c r="C23" s="220">
        <v>0.17147000000000001</v>
      </c>
      <c r="D23" s="220"/>
      <c r="E23" s="222" t="s">
        <v>21</v>
      </c>
      <c r="F23" s="222" t="s">
        <v>203</v>
      </c>
      <c r="G23" s="220"/>
      <c r="H23" s="220"/>
      <c r="I23" s="220"/>
      <c r="J23" s="220"/>
      <c r="K23" s="220"/>
      <c r="L23" s="220"/>
      <c r="M23" s="4" t="s">
        <v>193</v>
      </c>
      <c r="N23" s="4" t="s">
        <v>289</v>
      </c>
    </row>
    <row r="24" spans="1:14" x14ac:dyDescent="0.2">
      <c r="A24" s="220" t="s">
        <v>204</v>
      </c>
      <c r="B24" s="222" t="s">
        <v>31</v>
      </c>
      <c r="C24" s="220">
        <v>9.7000000000000003E-2</v>
      </c>
      <c r="D24" s="220"/>
      <c r="E24" s="222" t="s">
        <v>21</v>
      </c>
      <c r="F24" s="222" t="s">
        <v>203</v>
      </c>
      <c r="G24" s="220"/>
      <c r="H24" s="220"/>
      <c r="I24" s="220"/>
      <c r="J24" s="220"/>
      <c r="K24" s="220"/>
      <c r="L24" s="220"/>
      <c r="M24" s="4" t="s">
        <v>193</v>
      </c>
      <c r="N24" s="4" t="s">
        <v>289</v>
      </c>
    </row>
    <row r="25" spans="1:14" x14ac:dyDescent="0.2">
      <c r="A25" s="220" t="s">
        <v>205</v>
      </c>
      <c r="B25" s="222" t="s">
        <v>31</v>
      </c>
      <c r="C25" s="220">
        <v>9.2450000000000004E-2</v>
      </c>
      <c r="D25" s="220"/>
      <c r="E25" s="222" t="s">
        <v>21</v>
      </c>
      <c r="F25" s="222" t="s">
        <v>203</v>
      </c>
      <c r="G25" s="220"/>
      <c r="H25" s="220"/>
      <c r="I25" s="220"/>
      <c r="J25" s="220"/>
      <c r="K25" s="220"/>
      <c r="L25" s="220"/>
      <c r="M25" s="4" t="s">
        <v>193</v>
      </c>
      <c r="N25" s="4" t="s">
        <v>289</v>
      </c>
    </row>
    <row r="26" spans="1:14" x14ac:dyDescent="0.2">
      <c r="A26" s="220" t="s">
        <v>206</v>
      </c>
      <c r="B26" s="222" t="s">
        <v>31</v>
      </c>
      <c r="C26" s="220">
        <v>0.13866999999999999</v>
      </c>
      <c r="D26" s="220"/>
      <c r="E26" s="222" t="s">
        <v>21</v>
      </c>
      <c r="F26" s="222" t="s">
        <v>203</v>
      </c>
      <c r="G26" s="220"/>
      <c r="H26" s="220"/>
      <c r="I26" s="220"/>
      <c r="J26" s="220"/>
      <c r="K26" s="220"/>
      <c r="L26" s="220"/>
      <c r="M26" s="4" t="s">
        <v>193</v>
      </c>
      <c r="N26" s="4" t="s">
        <v>289</v>
      </c>
    </row>
    <row r="27" spans="1:14" x14ac:dyDescent="0.2">
      <c r="A27" s="220" t="s">
        <v>207</v>
      </c>
      <c r="B27" s="222" t="s">
        <v>31</v>
      </c>
      <c r="C27" s="220">
        <v>0.11319</v>
      </c>
      <c r="D27" s="220"/>
      <c r="E27" s="222" t="s">
        <v>21</v>
      </c>
      <c r="F27" s="222" t="s">
        <v>203</v>
      </c>
      <c r="G27" s="220"/>
      <c r="H27" s="220"/>
      <c r="I27" s="220"/>
      <c r="J27" s="220"/>
      <c r="K27" s="220"/>
      <c r="L27" s="220"/>
      <c r="M27" s="4" t="s">
        <v>193</v>
      </c>
      <c r="N27" s="4" t="s">
        <v>289</v>
      </c>
    </row>
    <row r="28" spans="1:14" x14ac:dyDescent="0.2">
      <c r="A28" s="220" t="s">
        <v>208</v>
      </c>
      <c r="B28" s="222" t="s">
        <v>31</v>
      </c>
      <c r="C28" s="220">
        <v>8.2629999999999995E-2</v>
      </c>
      <c r="D28" s="220"/>
      <c r="E28" s="222" t="s">
        <v>21</v>
      </c>
      <c r="F28" s="222" t="s">
        <v>203</v>
      </c>
      <c r="G28" s="220"/>
      <c r="H28" s="220"/>
      <c r="I28" s="220"/>
      <c r="J28" s="220"/>
      <c r="K28" s="220"/>
      <c r="L28" s="220"/>
      <c r="M28" s="4" t="s">
        <v>193</v>
      </c>
      <c r="N28" s="4" t="s">
        <v>289</v>
      </c>
    </row>
    <row r="29" spans="1:14" x14ac:dyDescent="0.2">
      <c r="A29" s="220" t="s">
        <v>209</v>
      </c>
      <c r="B29" s="222" t="s">
        <v>31</v>
      </c>
      <c r="C29" s="220">
        <v>0.13220999999999999</v>
      </c>
      <c r="D29" s="220"/>
      <c r="E29" s="222" t="s">
        <v>21</v>
      </c>
      <c r="F29" s="222" t="s">
        <v>203</v>
      </c>
      <c r="G29" s="220"/>
      <c r="H29" s="220"/>
      <c r="I29" s="220"/>
      <c r="J29" s="220"/>
      <c r="K29" s="220"/>
      <c r="L29" s="220"/>
      <c r="M29" s="4" t="s">
        <v>193</v>
      </c>
      <c r="N29" s="4" t="s">
        <v>289</v>
      </c>
    </row>
    <row r="30" spans="1:14" x14ac:dyDescent="0.2">
      <c r="A30" s="220" t="s">
        <v>210</v>
      </c>
      <c r="B30" s="222" t="s">
        <v>31</v>
      </c>
      <c r="C30" s="220">
        <v>0.23963000000000001</v>
      </c>
      <c r="D30" s="220"/>
      <c r="E30" s="222" t="s">
        <v>21</v>
      </c>
      <c r="F30" s="222" t="s">
        <v>203</v>
      </c>
      <c r="G30" s="220"/>
      <c r="H30" s="220"/>
      <c r="I30" s="220"/>
      <c r="J30" s="220"/>
      <c r="K30" s="220"/>
      <c r="L30" s="220"/>
      <c r="M30" s="4" t="s">
        <v>193</v>
      </c>
      <c r="N30" s="4" t="s">
        <v>289</v>
      </c>
    </row>
    <row r="31" spans="1:14" x14ac:dyDescent="0.2">
      <c r="A31" s="220" t="s">
        <v>211</v>
      </c>
      <c r="B31" s="222" t="s">
        <v>31</v>
      </c>
      <c r="C31" s="220">
        <v>0.33051999999999998</v>
      </c>
      <c r="D31" s="220"/>
      <c r="E31" s="222" t="s">
        <v>21</v>
      </c>
      <c r="F31" s="222" t="s">
        <v>203</v>
      </c>
      <c r="G31" s="220"/>
      <c r="H31" s="220"/>
      <c r="I31" s="220"/>
      <c r="J31" s="220"/>
      <c r="K31" s="220"/>
      <c r="L31" s="220"/>
      <c r="M31" s="4" t="s">
        <v>193</v>
      </c>
      <c r="N31" s="4" t="s">
        <v>289</v>
      </c>
    </row>
    <row r="32" spans="1:14" s="220" customFormat="1" x14ac:dyDescent="0.2">
      <c r="A32" s="220" t="s">
        <v>197</v>
      </c>
      <c r="B32" s="222" t="s">
        <v>31</v>
      </c>
      <c r="C32" s="220">
        <v>7.6799999999999993E-2</v>
      </c>
      <c r="E32" s="222" t="s">
        <v>21</v>
      </c>
      <c r="F32" s="222" t="s">
        <v>203</v>
      </c>
      <c r="G32" s="220">
        <v>1.9E-3</v>
      </c>
      <c r="H32" s="222" t="s">
        <v>39</v>
      </c>
      <c r="I32" s="222" t="s">
        <v>203</v>
      </c>
      <c r="J32" s="220">
        <v>1.4E-3</v>
      </c>
      <c r="K32" s="222" t="s">
        <v>39</v>
      </c>
      <c r="L32" s="222" t="s">
        <v>203</v>
      </c>
      <c r="M32" s="222" t="s">
        <v>193</v>
      </c>
      <c r="N32" s="222" t="s">
        <v>9</v>
      </c>
    </row>
    <row r="33" spans="1:14" s="220" customFormat="1" x14ac:dyDescent="0.2">
      <c r="A33" s="220" t="s">
        <v>198</v>
      </c>
      <c r="B33" s="222" t="s">
        <v>31</v>
      </c>
      <c r="C33" s="220">
        <v>7.6799999999999993E-2</v>
      </c>
      <c r="E33" s="222" t="s">
        <v>21</v>
      </c>
      <c r="F33" s="222" t="s">
        <v>203</v>
      </c>
      <c r="G33" s="220">
        <v>1.9E-3</v>
      </c>
      <c r="H33" s="222" t="s">
        <v>39</v>
      </c>
      <c r="I33" s="222" t="s">
        <v>203</v>
      </c>
      <c r="J33" s="220">
        <v>1.4E-3</v>
      </c>
      <c r="K33" s="222" t="s">
        <v>39</v>
      </c>
      <c r="L33" s="222" t="s">
        <v>203</v>
      </c>
      <c r="M33" s="222" t="s">
        <v>193</v>
      </c>
      <c r="N33" s="222" t="s">
        <v>9</v>
      </c>
    </row>
    <row r="34" spans="1:14" s="220" customFormat="1" x14ac:dyDescent="0.2">
      <c r="A34" s="220" t="s">
        <v>199</v>
      </c>
      <c r="B34" s="222" t="s">
        <v>31</v>
      </c>
      <c r="C34" s="220">
        <v>7.6799999999999993E-2</v>
      </c>
      <c r="E34" s="222" t="s">
        <v>21</v>
      </c>
      <c r="F34" s="222" t="s">
        <v>203</v>
      </c>
      <c r="G34" s="220">
        <v>1.9E-3</v>
      </c>
      <c r="H34" s="222" t="s">
        <v>39</v>
      </c>
      <c r="I34" s="222" t="s">
        <v>203</v>
      </c>
      <c r="J34" s="220">
        <v>1.4E-3</v>
      </c>
      <c r="K34" s="222" t="s">
        <v>39</v>
      </c>
      <c r="L34" s="222" t="s">
        <v>203</v>
      </c>
      <c r="M34" s="222" t="s">
        <v>193</v>
      </c>
      <c r="N34" s="222" t="s">
        <v>9</v>
      </c>
    </row>
    <row r="35" spans="1:14" s="220" customFormat="1" x14ac:dyDescent="0.2">
      <c r="A35" s="220" t="s">
        <v>200</v>
      </c>
      <c r="B35" s="222" t="s">
        <v>31</v>
      </c>
      <c r="C35" s="220">
        <v>5.3400000000000003E-2</v>
      </c>
      <c r="E35" s="222" t="s">
        <v>21</v>
      </c>
      <c r="F35" s="222" t="s">
        <v>203</v>
      </c>
      <c r="G35" s="220">
        <v>2.8600000000000001E-3</v>
      </c>
      <c r="H35" s="222" t="s">
        <v>39</v>
      </c>
      <c r="I35" s="222" t="s">
        <v>203</v>
      </c>
      <c r="J35" s="220">
        <v>9.7999999999999997E-3</v>
      </c>
      <c r="K35" s="222" t="s">
        <v>39</v>
      </c>
      <c r="L35" s="222" t="s">
        <v>203</v>
      </c>
      <c r="M35" s="222" t="s">
        <v>193</v>
      </c>
      <c r="N35" s="222" t="s">
        <v>9</v>
      </c>
    </row>
    <row r="36" spans="1:14" s="220" customFormat="1" x14ac:dyDescent="0.2">
      <c r="A36" s="220" t="s">
        <v>201</v>
      </c>
      <c r="B36" s="222" t="s">
        <v>31</v>
      </c>
      <c r="C36" s="220">
        <v>7.4139999999999998E-2</v>
      </c>
      <c r="E36" s="222" t="s">
        <v>21</v>
      </c>
      <c r="F36" s="222" t="s">
        <v>203</v>
      </c>
      <c r="G36" s="220">
        <v>1.9E-3</v>
      </c>
      <c r="H36" s="222" t="s">
        <v>39</v>
      </c>
      <c r="I36" s="222" t="s">
        <v>203</v>
      </c>
      <c r="J36" s="220">
        <v>1.4E-3</v>
      </c>
      <c r="K36" s="222" t="s">
        <v>39</v>
      </c>
      <c r="L36" s="222" t="s">
        <v>203</v>
      </c>
      <c r="M36" s="222" t="s">
        <v>193</v>
      </c>
      <c r="N36" s="222" t="s">
        <v>9</v>
      </c>
    </row>
    <row r="37" spans="1:14" s="220" customFormat="1" x14ac:dyDescent="0.2">
      <c r="A37" s="220" t="s">
        <v>191</v>
      </c>
      <c r="B37" s="222" t="s">
        <v>31</v>
      </c>
      <c r="C37" s="220">
        <v>0.15229999999999999</v>
      </c>
      <c r="E37" s="222" t="s">
        <v>21</v>
      </c>
      <c r="F37" s="222" t="s">
        <v>203</v>
      </c>
      <c r="G37" s="220">
        <v>1.6999999999999999E-3</v>
      </c>
      <c r="H37" s="222" t="s">
        <v>39</v>
      </c>
      <c r="I37" s="222" t="s">
        <v>203</v>
      </c>
      <c r="J37" s="220">
        <v>3.8E-3</v>
      </c>
      <c r="K37" s="222" t="s">
        <v>39</v>
      </c>
      <c r="L37" s="222" t="s">
        <v>203</v>
      </c>
      <c r="M37" s="222" t="s">
        <v>193</v>
      </c>
      <c r="N37" s="222" t="s">
        <v>233</v>
      </c>
    </row>
    <row r="38" spans="1:14" s="220" customFormat="1" x14ac:dyDescent="0.2">
      <c r="A38" s="220" t="s">
        <v>194</v>
      </c>
      <c r="B38" s="222" t="s">
        <v>31</v>
      </c>
      <c r="C38" s="220">
        <v>0.15726000000000001</v>
      </c>
      <c r="E38" s="222" t="s">
        <v>21</v>
      </c>
      <c r="F38" s="222" t="s">
        <v>203</v>
      </c>
      <c r="G38" s="220">
        <v>9.5200000000000007E-3</v>
      </c>
      <c r="H38" s="222" t="s">
        <v>39</v>
      </c>
      <c r="I38" s="222" t="s">
        <v>203</v>
      </c>
      <c r="J38" s="220">
        <v>4.1000000000000003E-3</v>
      </c>
      <c r="K38" s="222" t="s">
        <v>39</v>
      </c>
      <c r="L38" s="222" t="s">
        <v>203</v>
      </c>
      <c r="M38" s="222" t="s">
        <v>193</v>
      </c>
      <c r="N38" s="222" t="s">
        <v>233</v>
      </c>
    </row>
    <row r="39" spans="1:14" s="220" customFormat="1" x14ac:dyDescent="0.2">
      <c r="A39" s="220" t="s">
        <v>195</v>
      </c>
      <c r="B39" s="222" t="s">
        <v>31</v>
      </c>
      <c r="C39" s="220">
        <v>0.03</v>
      </c>
      <c r="E39" s="222" t="s">
        <v>21</v>
      </c>
      <c r="F39" s="222" t="s">
        <v>203</v>
      </c>
      <c r="G39" s="220">
        <v>3.81E-3</v>
      </c>
      <c r="H39" s="222" t="s">
        <v>39</v>
      </c>
      <c r="I39" s="222" t="s">
        <v>203</v>
      </c>
      <c r="J39" s="220">
        <v>1.8E-3</v>
      </c>
      <c r="K39" s="222" t="s">
        <v>39</v>
      </c>
      <c r="L39" s="222" t="s">
        <v>203</v>
      </c>
      <c r="M39" s="222" t="s">
        <v>193</v>
      </c>
      <c r="N39" s="222" t="s">
        <v>233</v>
      </c>
    </row>
    <row r="40" spans="1:14" s="220" customFormat="1" x14ac:dyDescent="0.2">
      <c r="A40" s="220" t="s">
        <v>196</v>
      </c>
      <c r="B40" s="222" t="s">
        <v>31</v>
      </c>
      <c r="C40" s="220">
        <v>0.13394</v>
      </c>
      <c r="E40" s="222" t="s">
        <v>21</v>
      </c>
      <c r="F40" s="222" t="s">
        <v>203</v>
      </c>
      <c r="G40" s="220">
        <v>7.62E-3</v>
      </c>
      <c r="H40" s="222" t="s">
        <v>39</v>
      </c>
      <c r="I40" s="222" t="s">
        <v>203</v>
      </c>
      <c r="J40" s="220">
        <v>3.3E-3</v>
      </c>
      <c r="K40" s="222" t="s">
        <v>39</v>
      </c>
      <c r="L40" s="222" t="s">
        <v>203</v>
      </c>
      <c r="M40" s="222" t="s">
        <v>193</v>
      </c>
      <c r="N40" s="222" t="s">
        <v>233</v>
      </c>
    </row>
    <row r="41" spans="1:14" x14ac:dyDescent="0.2">
      <c r="A41" s="220" t="s">
        <v>202</v>
      </c>
      <c r="B41" s="222" t="s">
        <v>31</v>
      </c>
      <c r="C41" s="220">
        <v>0.11516</v>
      </c>
      <c r="D41" s="220"/>
      <c r="E41" s="222" t="s">
        <v>21</v>
      </c>
      <c r="F41" s="222" t="s">
        <v>203</v>
      </c>
      <c r="G41" s="220"/>
      <c r="H41" s="220"/>
      <c r="I41" s="220"/>
      <c r="J41" s="220"/>
      <c r="K41" s="220"/>
      <c r="L41" s="220"/>
      <c r="M41" s="4" t="s">
        <v>193</v>
      </c>
      <c r="N41" s="4" t="s">
        <v>384</v>
      </c>
    </row>
    <row r="42" spans="1:14" x14ac:dyDescent="0.2">
      <c r="A42" s="220" t="s">
        <v>173</v>
      </c>
      <c r="B42" s="222" t="s">
        <v>20</v>
      </c>
      <c r="C42" s="220">
        <v>0.17147000000000001</v>
      </c>
      <c r="D42" s="220"/>
      <c r="E42" s="222" t="s">
        <v>21</v>
      </c>
      <c r="F42" s="222" t="s">
        <v>203</v>
      </c>
      <c r="G42" s="220"/>
      <c r="H42" s="220"/>
      <c r="I42" s="220"/>
      <c r="J42" s="220"/>
      <c r="K42" s="220"/>
      <c r="L42" s="220"/>
      <c r="M42" s="4" t="s">
        <v>193</v>
      </c>
      <c r="N42" s="4" t="s">
        <v>289</v>
      </c>
    </row>
    <row r="43" spans="1:14" x14ac:dyDescent="0.2">
      <c r="A43" s="220" t="s">
        <v>204</v>
      </c>
      <c r="B43" s="222" t="s">
        <v>20</v>
      </c>
      <c r="C43" s="220">
        <v>9.7000000000000003E-2</v>
      </c>
      <c r="D43" s="220"/>
      <c r="E43" s="222" t="s">
        <v>21</v>
      </c>
      <c r="F43" s="222" t="s">
        <v>203</v>
      </c>
      <c r="G43" s="220"/>
      <c r="H43" s="220"/>
      <c r="I43" s="220"/>
      <c r="J43" s="220"/>
      <c r="K43" s="220"/>
      <c r="L43" s="220"/>
      <c r="M43" s="4" t="s">
        <v>193</v>
      </c>
      <c r="N43" s="4" t="s">
        <v>289</v>
      </c>
    </row>
    <row r="44" spans="1:14" x14ac:dyDescent="0.2">
      <c r="A44" s="220" t="s">
        <v>205</v>
      </c>
      <c r="B44" s="222" t="s">
        <v>20</v>
      </c>
      <c r="C44" s="220">
        <v>9.2450000000000004E-2</v>
      </c>
      <c r="D44" s="220"/>
      <c r="E44" s="222" t="s">
        <v>21</v>
      </c>
      <c r="F44" s="222" t="s">
        <v>203</v>
      </c>
      <c r="G44" s="220"/>
      <c r="H44" s="220"/>
      <c r="I44" s="220"/>
      <c r="J44" s="220"/>
      <c r="K44" s="220"/>
      <c r="L44" s="220"/>
      <c r="M44" s="4" t="s">
        <v>193</v>
      </c>
      <c r="N44" s="4" t="s">
        <v>289</v>
      </c>
    </row>
    <row r="45" spans="1:14" x14ac:dyDescent="0.2">
      <c r="A45" s="220" t="s">
        <v>206</v>
      </c>
      <c r="B45" s="222" t="s">
        <v>20</v>
      </c>
      <c r="C45" s="220">
        <v>0.13866999999999999</v>
      </c>
      <c r="D45" s="220"/>
      <c r="E45" s="222" t="s">
        <v>21</v>
      </c>
      <c r="F45" s="222" t="s">
        <v>203</v>
      </c>
      <c r="G45" s="220"/>
      <c r="H45" s="220"/>
      <c r="I45" s="220"/>
      <c r="J45" s="220"/>
      <c r="K45" s="220"/>
      <c r="L45" s="220"/>
      <c r="M45" s="4" t="s">
        <v>193</v>
      </c>
      <c r="N45" s="4" t="s">
        <v>289</v>
      </c>
    </row>
    <row r="46" spans="1:14" x14ac:dyDescent="0.2">
      <c r="A46" s="220" t="s">
        <v>207</v>
      </c>
      <c r="B46" s="222" t="s">
        <v>20</v>
      </c>
      <c r="C46" s="220">
        <v>0.11319</v>
      </c>
      <c r="D46" s="220"/>
      <c r="E46" s="222" t="s">
        <v>21</v>
      </c>
      <c r="F46" s="222" t="s">
        <v>203</v>
      </c>
      <c r="G46" s="220"/>
      <c r="H46" s="220"/>
      <c r="I46" s="220"/>
      <c r="J46" s="220"/>
      <c r="K46" s="220"/>
      <c r="L46" s="220"/>
      <c r="M46" s="4" t="s">
        <v>193</v>
      </c>
      <c r="N46" s="4" t="s">
        <v>289</v>
      </c>
    </row>
    <row r="47" spans="1:14" x14ac:dyDescent="0.2">
      <c r="A47" s="220" t="s">
        <v>208</v>
      </c>
      <c r="B47" s="222" t="s">
        <v>20</v>
      </c>
      <c r="C47" s="220">
        <v>8.2629999999999995E-2</v>
      </c>
      <c r="D47" s="220"/>
      <c r="E47" s="222" t="s">
        <v>21</v>
      </c>
      <c r="F47" s="222" t="s">
        <v>203</v>
      </c>
      <c r="G47" s="220"/>
      <c r="H47" s="220"/>
      <c r="I47" s="220"/>
      <c r="J47" s="220"/>
      <c r="K47" s="220"/>
      <c r="L47" s="220"/>
      <c r="M47" s="4" t="s">
        <v>193</v>
      </c>
      <c r="N47" s="4" t="s">
        <v>289</v>
      </c>
    </row>
    <row r="48" spans="1:14" x14ac:dyDescent="0.2">
      <c r="A48" s="220" t="s">
        <v>209</v>
      </c>
      <c r="B48" s="222" t="s">
        <v>20</v>
      </c>
      <c r="C48" s="220">
        <v>0.13220999999999999</v>
      </c>
      <c r="D48" s="220"/>
      <c r="E48" s="222" t="s">
        <v>21</v>
      </c>
      <c r="F48" s="222" t="s">
        <v>203</v>
      </c>
      <c r="G48" s="220"/>
      <c r="H48" s="220"/>
      <c r="I48" s="220"/>
      <c r="J48" s="220"/>
      <c r="K48" s="220"/>
      <c r="L48" s="220"/>
      <c r="M48" s="4" t="s">
        <v>193</v>
      </c>
      <c r="N48" s="4" t="s">
        <v>289</v>
      </c>
    </row>
    <row r="49" spans="1:14" x14ac:dyDescent="0.2">
      <c r="A49" s="220" t="s">
        <v>210</v>
      </c>
      <c r="B49" s="222" t="s">
        <v>20</v>
      </c>
      <c r="C49" s="220">
        <v>0.23963000000000001</v>
      </c>
      <c r="D49" s="220"/>
      <c r="E49" s="222" t="s">
        <v>21</v>
      </c>
      <c r="F49" s="222" t="s">
        <v>203</v>
      </c>
      <c r="G49" s="220"/>
      <c r="H49" s="220"/>
      <c r="I49" s="220"/>
      <c r="J49" s="220"/>
      <c r="K49" s="220"/>
      <c r="L49" s="220"/>
      <c r="M49" s="4" t="s">
        <v>193</v>
      </c>
      <c r="N49" s="4" t="s">
        <v>289</v>
      </c>
    </row>
    <row r="50" spans="1:14" x14ac:dyDescent="0.2">
      <c r="A50" s="220" t="s">
        <v>211</v>
      </c>
      <c r="B50" s="222" t="s">
        <v>20</v>
      </c>
      <c r="C50" s="220">
        <v>0.33051999999999998</v>
      </c>
      <c r="D50" s="220"/>
      <c r="E50" s="222" t="s">
        <v>21</v>
      </c>
      <c r="F50" s="222" t="s">
        <v>203</v>
      </c>
      <c r="G50" s="220"/>
      <c r="H50" s="220"/>
      <c r="I50" s="220"/>
      <c r="J50" s="220"/>
      <c r="K50" s="220"/>
      <c r="L50" s="220"/>
      <c r="M50" s="4" t="s">
        <v>193</v>
      </c>
      <c r="N50" s="4" t="s">
        <v>289</v>
      </c>
    </row>
    <row r="51" spans="1:14" x14ac:dyDescent="0.2">
      <c r="A51" s="220" t="s">
        <v>197</v>
      </c>
      <c r="B51" s="222" t="s">
        <v>20</v>
      </c>
      <c r="C51" s="220">
        <v>0.16300000000000001</v>
      </c>
      <c r="D51" s="220"/>
      <c r="E51" s="222" t="s">
        <v>21</v>
      </c>
      <c r="F51" s="222" t="s">
        <v>192</v>
      </c>
      <c r="G51" s="220">
        <v>4.0000000000000001E-3</v>
      </c>
      <c r="H51" s="222" t="s">
        <v>39</v>
      </c>
      <c r="I51" s="222" t="s">
        <v>192</v>
      </c>
      <c r="J51" s="220">
        <v>2E-3</v>
      </c>
      <c r="K51" s="222" t="s">
        <v>39</v>
      </c>
      <c r="L51" s="222" t="s">
        <v>192</v>
      </c>
      <c r="M51" s="4" t="s">
        <v>193</v>
      </c>
      <c r="N51" s="4" t="s">
        <v>9</v>
      </c>
    </row>
    <row r="52" spans="1:14" x14ac:dyDescent="0.2">
      <c r="A52" s="220" t="s">
        <v>198</v>
      </c>
      <c r="B52" s="222" t="s">
        <v>20</v>
      </c>
      <c r="C52" s="220">
        <v>0.16300000000000001</v>
      </c>
      <c r="D52" s="220"/>
      <c r="E52" s="222" t="s">
        <v>21</v>
      </c>
      <c r="F52" s="222" t="s">
        <v>192</v>
      </c>
      <c r="G52" s="220">
        <v>4.0000000000000001E-3</v>
      </c>
      <c r="H52" s="222" t="s">
        <v>39</v>
      </c>
      <c r="I52" s="222" t="s">
        <v>192</v>
      </c>
      <c r="J52" s="220">
        <v>2E-3</v>
      </c>
      <c r="K52" s="222" t="s">
        <v>39</v>
      </c>
      <c r="L52" s="222" t="s">
        <v>192</v>
      </c>
      <c r="M52" s="4" t="s">
        <v>193</v>
      </c>
      <c r="N52" s="4" t="s">
        <v>9</v>
      </c>
    </row>
    <row r="53" spans="1:14" x14ac:dyDescent="0.2">
      <c r="A53" s="220" t="s">
        <v>199</v>
      </c>
      <c r="B53" s="222" t="s">
        <v>20</v>
      </c>
      <c r="C53" s="220">
        <v>0.16300000000000001</v>
      </c>
      <c r="D53" s="220"/>
      <c r="E53" s="222" t="s">
        <v>21</v>
      </c>
      <c r="F53" s="222" t="s">
        <v>192</v>
      </c>
      <c r="G53" s="220">
        <v>4.0000000000000001E-3</v>
      </c>
      <c r="H53" s="222" t="s">
        <v>39</v>
      </c>
      <c r="I53" s="222" t="s">
        <v>192</v>
      </c>
      <c r="J53" s="220">
        <v>2E-3</v>
      </c>
      <c r="K53" s="222" t="s">
        <v>39</v>
      </c>
      <c r="L53" s="222" t="s">
        <v>192</v>
      </c>
      <c r="M53" s="4" t="s">
        <v>193</v>
      </c>
      <c r="N53" s="4" t="s">
        <v>9</v>
      </c>
    </row>
    <row r="54" spans="1:14" x14ac:dyDescent="0.2">
      <c r="A54" s="220" t="s">
        <v>200</v>
      </c>
      <c r="B54" s="222" t="s">
        <v>20</v>
      </c>
      <c r="C54" s="220">
        <v>0.185</v>
      </c>
      <c r="D54" s="220"/>
      <c r="E54" s="222" t="s">
        <v>21</v>
      </c>
      <c r="F54" s="222" t="s">
        <v>192</v>
      </c>
      <c r="G54" s="220">
        <v>2E-3</v>
      </c>
      <c r="H54" s="222" t="s">
        <v>39</v>
      </c>
      <c r="I54" s="222" t="s">
        <v>192</v>
      </c>
      <c r="J54" s="220">
        <v>1E-3</v>
      </c>
      <c r="K54" s="222" t="s">
        <v>39</v>
      </c>
      <c r="L54" s="222" t="s">
        <v>192</v>
      </c>
      <c r="M54" s="4" t="s">
        <v>193</v>
      </c>
      <c r="N54" s="4" t="s">
        <v>9</v>
      </c>
    </row>
    <row r="55" spans="1:14" x14ac:dyDescent="0.2">
      <c r="A55" s="220" t="s">
        <v>201</v>
      </c>
      <c r="B55" s="222" t="s">
        <v>20</v>
      </c>
      <c r="C55" s="220">
        <v>0.16300000000000001</v>
      </c>
      <c r="D55" s="220"/>
      <c r="E55" s="222" t="s">
        <v>21</v>
      </c>
      <c r="F55" s="222" t="s">
        <v>192</v>
      </c>
      <c r="G55" s="220">
        <v>4.0000000000000001E-3</v>
      </c>
      <c r="H55" s="222" t="s">
        <v>39</v>
      </c>
      <c r="I55" s="222" t="s">
        <v>192</v>
      </c>
      <c r="J55" s="220">
        <v>2E-3</v>
      </c>
      <c r="K55" s="222" t="s">
        <v>39</v>
      </c>
      <c r="L55" s="222" t="s">
        <v>192</v>
      </c>
      <c r="M55" s="4" t="s">
        <v>193</v>
      </c>
      <c r="N55" s="4" t="s">
        <v>9</v>
      </c>
    </row>
    <row r="56" spans="1:14" x14ac:dyDescent="0.2">
      <c r="A56" s="220" t="s">
        <v>191</v>
      </c>
      <c r="B56" s="222" t="s">
        <v>20</v>
      </c>
      <c r="C56" s="220">
        <v>0.23</v>
      </c>
      <c r="D56" s="220"/>
      <c r="E56" s="222" t="s">
        <v>21</v>
      </c>
      <c r="F56" s="222" t="s">
        <v>192</v>
      </c>
      <c r="G56" s="220">
        <v>0.02</v>
      </c>
      <c r="H56" s="222" t="s">
        <v>39</v>
      </c>
      <c r="I56" s="222" t="s">
        <v>192</v>
      </c>
      <c r="J56" s="220">
        <v>2.1000000000000001E-2</v>
      </c>
      <c r="K56" s="222" t="s">
        <v>39</v>
      </c>
      <c r="L56" s="222" t="s">
        <v>192</v>
      </c>
      <c r="M56" s="4" t="s">
        <v>193</v>
      </c>
      <c r="N56" s="4" t="s">
        <v>233</v>
      </c>
    </row>
    <row r="57" spans="1:14" x14ac:dyDescent="0.2">
      <c r="A57" s="220" t="s">
        <v>194</v>
      </c>
      <c r="B57" s="222" t="s">
        <v>20</v>
      </c>
      <c r="C57" s="220">
        <v>0.107</v>
      </c>
      <c r="D57" s="220"/>
      <c r="E57" s="222" t="s">
        <v>21</v>
      </c>
      <c r="F57" s="222" t="s">
        <v>192</v>
      </c>
      <c r="G57" s="220">
        <v>5.9999999999999995E-4</v>
      </c>
      <c r="H57" s="222" t="s">
        <v>39</v>
      </c>
      <c r="I57" s="222" t="s">
        <v>192</v>
      </c>
      <c r="J57" s="220">
        <v>5.0000000000000001E-4</v>
      </c>
      <c r="K57" s="222" t="s">
        <v>39</v>
      </c>
      <c r="L57" s="222" t="s">
        <v>192</v>
      </c>
      <c r="M57" s="4" t="s">
        <v>193</v>
      </c>
      <c r="N57" s="4" t="s">
        <v>233</v>
      </c>
    </row>
    <row r="58" spans="1:14" x14ac:dyDescent="0.2">
      <c r="A58" s="220" t="s">
        <v>195</v>
      </c>
      <c r="B58" s="222" t="s">
        <v>20</v>
      </c>
      <c r="C58" s="220">
        <v>0.107</v>
      </c>
      <c r="D58" s="220"/>
      <c r="E58" s="222" t="s">
        <v>21</v>
      </c>
      <c r="F58" s="222" t="s">
        <v>192</v>
      </c>
      <c r="G58" s="220">
        <v>5.9999999999999995E-4</v>
      </c>
      <c r="H58" s="222" t="s">
        <v>39</v>
      </c>
      <c r="I58" s="222" t="s">
        <v>192</v>
      </c>
      <c r="J58" s="220">
        <v>5.0000000000000001E-4</v>
      </c>
      <c r="K58" s="222" t="s">
        <v>39</v>
      </c>
      <c r="L58" s="222" t="s">
        <v>192</v>
      </c>
      <c r="M58" s="4" t="s">
        <v>193</v>
      </c>
      <c r="N58" s="4" t="s">
        <v>233</v>
      </c>
    </row>
    <row r="59" spans="1:14" x14ac:dyDescent="0.2">
      <c r="A59" s="220" t="s">
        <v>196</v>
      </c>
      <c r="B59" s="222" t="s">
        <v>20</v>
      </c>
      <c r="C59" s="220">
        <v>0.107</v>
      </c>
      <c r="D59" s="220"/>
      <c r="E59" s="222" t="s">
        <v>21</v>
      </c>
      <c r="F59" s="222" t="s">
        <v>192</v>
      </c>
      <c r="G59" s="220">
        <v>5.9999999999999995E-4</v>
      </c>
      <c r="H59" s="222" t="s">
        <v>39</v>
      </c>
      <c r="I59" s="222" t="s">
        <v>192</v>
      </c>
      <c r="J59" s="220">
        <v>5.0000000000000001E-4</v>
      </c>
      <c r="K59" s="222" t="s">
        <v>39</v>
      </c>
      <c r="L59" s="222" t="s">
        <v>192</v>
      </c>
      <c r="M59" s="4" t="s">
        <v>193</v>
      </c>
      <c r="N59" s="4" t="s">
        <v>233</v>
      </c>
    </row>
    <row r="60" spans="1:14" x14ac:dyDescent="0.2">
      <c r="A60" s="220" t="s">
        <v>202</v>
      </c>
      <c r="B60" s="222" t="s">
        <v>20</v>
      </c>
      <c r="C60" s="220">
        <v>0.11516</v>
      </c>
      <c r="D60" s="220"/>
      <c r="E60" s="222" t="s">
        <v>21</v>
      </c>
      <c r="F60" s="222" t="s">
        <v>203</v>
      </c>
      <c r="G60" s="220"/>
      <c r="H60" s="220"/>
      <c r="I60" s="220"/>
      <c r="J60" s="220"/>
      <c r="K60" s="220"/>
      <c r="L60" s="220"/>
      <c r="M60" s="4" t="s">
        <v>193</v>
      </c>
      <c r="N60" s="4" t="s">
        <v>384</v>
      </c>
    </row>
  </sheetData>
  <phoneticPr fontId="1" type="noConversion"/>
  <pageMargins left="0.7" right="0.7" top="0.75" bottom="0.75" header="0.3" footer="0.3"/>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E115"/>
  <sheetViews>
    <sheetView showGridLines="0" zoomScaleNormal="100" workbookViewId="0">
      <pane ySplit="10" topLeftCell="A11" activePane="bottomLeft" state="frozen"/>
      <selection pane="bottomLeft" activeCell="G24" sqref="G24"/>
    </sheetView>
  </sheetViews>
  <sheetFormatPr defaultColWidth="9.140625" defaultRowHeight="12.75" x14ac:dyDescent="0.2"/>
  <cols>
    <col min="1" max="1" width="2.7109375" style="12" customWidth="1"/>
    <col min="2" max="2" width="7.28515625" style="18" customWidth="1"/>
    <col min="3" max="3" width="25.42578125" style="18" customWidth="1"/>
    <col min="4" max="4" width="8.42578125" style="18" customWidth="1"/>
    <col min="5" max="5" width="11" style="18" customWidth="1"/>
    <col min="6" max="6" width="9" style="18" customWidth="1"/>
    <col min="7" max="7" width="32.140625" style="18" customWidth="1"/>
    <col min="8" max="8" width="60" style="18" customWidth="1"/>
    <col min="9" max="11" width="18.85546875" style="18" customWidth="1"/>
    <col min="12" max="12" width="16.140625" style="18" customWidth="1"/>
    <col min="13" max="13" width="24.5703125" style="18" customWidth="1"/>
    <col min="14" max="14" width="14.7109375" style="18" customWidth="1"/>
    <col min="15" max="15" width="20" style="18" customWidth="1"/>
    <col min="16" max="16" width="47.85546875" style="18" customWidth="1"/>
    <col min="17" max="19" width="15.7109375" style="36" customWidth="1"/>
    <col min="20" max="20" width="39.7109375" style="36" customWidth="1"/>
    <col min="21" max="21" width="25.85546875" style="36" customWidth="1"/>
    <col min="22" max="42" width="25.85546875" style="36" hidden="1" customWidth="1"/>
    <col min="43" max="45" width="25.85546875" style="260" hidden="1" customWidth="1"/>
    <col min="46" max="46" width="25.85546875" style="37" hidden="1" customWidth="1"/>
    <col min="47" max="94" width="25.85546875" style="38" hidden="1" customWidth="1"/>
    <col min="95" max="95" width="25.85546875" style="21" hidden="1" customWidth="1"/>
    <col min="96" max="96" width="37.42578125" style="21" hidden="1" customWidth="1"/>
    <col min="97" max="16384" width="9.140625" style="21"/>
  </cols>
  <sheetData>
    <row r="1" spans="1:161" ht="18" customHeight="1" thickBot="1" x14ac:dyDescent="0.25">
      <c r="O1" s="19"/>
    </row>
    <row r="2" spans="1:161" x14ac:dyDescent="0.2">
      <c r="H2" s="290" t="s">
        <v>363</v>
      </c>
      <c r="I2" s="294">
        <f ca="1">Ref_Total_Emission</f>
        <v>0</v>
      </c>
      <c r="J2" s="86"/>
      <c r="K2" s="86"/>
    </row>
    <row r="3" spans="1:161" x14ac:dyDescent="0.2">
      <c r="H3" s="291"/>
      <c r="I3" s="295"/>
      <c r="J3" s="86"/>
      <c r="K3" s="86"/>
      <c r="P3" s="19"/>
    </row>
    <row r="4" spans="1:161" x14ac:dyDescent="0.2">
      <c r="G4" s="22"/>
      <c r="H4" s="292" t="s">
        <v>361</v>
      </c>
      <c r="I4" s="295">
        <f ca="1">Ref_Total_Emission_Biomass</f>
        <v>0</v>
      </c>
      <c r="J4" s="86"/>
      <c r="K4" s="86"/>
      <c r="M4" s="19"/>
      <c r="P4" s="19"/>
      <c r="T4" s="39"/>
    </row>
    <row r="5" spans="1:161" ht="13.5" thickBot="1" x14ac:dyDescent="0.25">
      <c r="G5" s="22"/>
      <c r="H5" s="293"/>
      <c r="I5" s="296"/>
      <c r="J5" s="86"/>
      <c r="K5" s="86"/>
    </row>
    <row r="6" spans="1:161" ht="20.25" customHeight="1" x14ac:dyDescent="0.2">
      <c r="C6" s="19"/>
      <c r="D6" s="272" t="s">
        <v>369</v>
      </c>
      <c r="E6" s="272"/>
      <c r="F6" s="272"/>
      <c r="G6" s="272"/>
      <c r="H6" s="272"/>
      <c r="P6" s="19"/>
      <c r="AM6" s="39"/>
    </row>
    <row r="7" spans="1:161" ht="20.25" customHeight="1" x14ac:dyDescent="0.25">
      <c r="B7" s="233" t="s">
        <v>276</v>
      </c>
      <c r="D7" s="272"/>
      <c r="E7" s="272"/>
      <c r="F7" s="272"/>
      <c r="G7" s="272"/>
      <c r="H7" s="272"/>
      <c r="Q7" s="39"/>
    </row>
    <row r="8" spans="1:161" ht="13.5" thickBot="1" x14ac:dyDescent="0.25">
      <c r="M8" s="123"/>
    </row>
    <row r="9" spans="1:161" s="23" customFormat="1" ht="27" customHeight="1" x14ac:dyDescent="0.2">
      <c r="A9" s="14"/>
      <c r="B9" s="280" t="s">
        <v>283</v>
      </c>
      <c r="C9" s="280" t="s">
        <v>364</v>
      </c>
      <c r="D9" s="280" t="s">
        <v>12</v>
      </c>
      <c r="E9" s="280" t="s">
        <v>18</v>
      </c>
      <c r="F9" s="280" t="s">
        <v>242</v>
      </c>
      <c r="G9" s="280" t="s">
        <v>236</v>
      </c>
      <c r="H9" s="286" t="s">
        <v>276</v>
      </c>
      <c r="I9" s="287"/>
      <c r="J9" s="287"/>
      <c r="K9" s="287"/>
      <c r="L9" s="287"/>
      <c r="M9" s="287"/>
      <c r="N9" s="287"/>
      <c r="O9" s="288"/>
      <c r="P9" s="280" t="s">
        <v>288</v>
      </c>
      <c r="Q9" s="269" t="s">
        <v>287</v>
      </c>
      <c r="R9" s="270"/>
      <c r="S9" s="270"/>
      <c r="T9" s="270"/>
      <c r="U9" s="271"/>
      <c r="V9" s="57"/>
      <c r="W9" s="58"/>
      <c r="X9" s="58"/>
      <c r="Y9" s="58"/>
      <c r="Z9" s="58"/>
      <c r="AA9" s="58"/>
      <c r="AB9" s="58"/>
      <c r="AC9" s="58"/>
      <c r="AD9" s="58"/>
      <c r="AE9" s="58"/>
      <c r="AF9" s="58"/>
      <c r="AG9" s="58"/>
      <c r="AH9" s="276" t="s">
        <v>340</v>
      </c>
      <c r="AI9" s="276" t="s">
        <v>341</v>
      </c>
      <c r="AJ9" s="276" t="s">
        <v>342</v>
      </c>
      <c r="AK9" s="276" t="s">
        <v>343</v>
      </c>
      <c r="AL9" s="276" t="s">
        <v>345</v>
      </c>
      <c r="AM9" s="276" t="s">
        <v>344</v>
      </c>
      <c r="AN9" s="276" t="s">
        <v>371</v>
      </c>
      <c r="AO9" s="284" t="s">
        <v>372</v>
      </c>
      <c r="AP9" s="284" t="s">
        <v>386</v>
      </c>
      <c r="AQ9" s="278" t="s">
        <v>387</v>
      </c>
      <c r="AR9" s="278" t="s">
        <v>388</v>
      </c>
      <c r="AS9" s="282" t="s">
        <v>389</v>
      </c>
      <c r="AT9" s="59"/>
      <c r="AU9" s="59"/>
      <c r="AV9" s="59"/>
      <c r="AW9" s="59"/>
      <c r="AX9" s="59"/>
      <c r="AY9" s="59"/>
      <c r="AZ9" s="60" t="s">
        <v>243</v>
      </c>
      <c r="BA9" s="60" t="s">
        <v>243</v>
      </c>
      <c r="BB9" s="60" t="s">
        <v>243</v>
      </c>
      <c r="BC9" s="60" t="s">
        <v>243</v>
      </c>
      <c r="BD9" s="60" t="s">
        <v>243</v>
      </c>
      <c r="BE9" s="60" t="s">
        <v>243</v>
      </c>
      <c r="BF9" s="60" t="s">
        <v>193</v>
      </c>
      <c r="BG9" s="60" t="s">
        <v>193</v>
      </c>
      <c r="BH9" s="60" t="s">
        <v>193</v>
      </c>
      <c r="BI9" s="60" t="s">
        <v>193</v>
      </c>
      <c r="BJ9" s="60" t="s">
        <v>193</v>
      </c>
      <c r="BK9" s="60" t="s">
        <v>193</v>
      </c>
      <c r="BL9" s="60" t="s">
        <v>398</v>
      </c>
      <c r="BM9" s="60" t="s">
        <v>398</v>
      </c>
      <c r="BN9" s="60" t="s">
        <v>243</v>
      </c>
      <c r="BO9" s="60" t="s">
        <v>243</v>
      </c>
      <c r="BP9" s="60" t="s">
        <v>243</v>
      </c>
      <c r="BQ9" s="60" t="s">
        <v>243</v>
      </c>
      <c r="BR9" s="60" t="s">
        <v>243</v>
      </c>
      <c r="BS9" s="60" t="s">
        <v>243</v>
      </c>
      <c r="BT9" s="60" t="s">
        <v>243</v>
      </c>
      <c r="BU9" s="60" t="s">
        <v>243</v>
      </c>
      <c r="BV9" s="60" t="s">
        <v>243</v>
      </c>
      <c r="BW9" s="60" t="s">
        <v>243</v>
      </c>
      <c r="BX9" s="60" t="s">
        <v>243</v>
      </c>
      <c r="BY9" s="60" t="s">
        <v>243</v>
      </c>
      <c r="BZ9" s="60" t="s">
        <v>193</v>
      </c>
      <c r="CA9" s="60" t="s">
        <v>193</v>
      </c>
      <c r="CB9" s="60" t="s">
        <v>193</v>
      </c>
      <c r="CC9" s="60" t="s">
        <v>193</v>
      </c>
      <c r="CD9" s="60" t="s">
        <v>193</v>
      </c>
      <c r="CE9" s="60" t="s">
        <v>193</v>
      </c>
      <c r="CF9" s="60" t="s">
        <v>193</v>
      </c>
      <c r="CG9" s="60" t="s">
        <v>193</v>
      </c>
      <c r="CH9" s="60" t="s">
        <v>193</v>
      </c>
      <c r="CI9" s="60" t="s">
        <v>193</v>
      </c>
      <c r="CJ9" s="60" t="s">
        <v>193</v>
      </c>
      <c r="CK9" s="60" t="s">
        <v>193</v>
      </c>
      <c r="CL9" s="60" t="s">
        <v>398</v>
      </c>
      <c r="CM9" s="60" t="s">
        <v>398</v>
      </c>
      <c r="CN9" s="60" t="s">
        <v>398</v>
      </c>
      <c r="CO9" s="60" t="s">
        <v>398</v>
      </c>
      <c r="CP9" s="274" t="s">
        <v>313</v>
      </c>
      <c r="CQ9" s="268" t="s">
        <v>271</v>
      </c>
      <c r="CR9" s="268" t="s">
        <v>257</v>
      </c>
    </row>
    <row r="10" spans="1:161" s="24" customFormat="1" ht="27" customHeight="1" thickBot="1" x14ac:dyDescent="0.25">
      <c r="A10" s="15"/>
      <c r="B10" s="281"/>
      <c r="C10" s="281"/>
      <c r="D10" s="281"/>
      <c r="E10" s="281"/>
      <c r="F10" s="281"/>
      <c r="G10" s="281"/>
      <c r="H10" s="234" t="s">
        <v>468</v>
      </c>
      <c r="I10" s="235" t="s">
        <v>284</v>
      </c>
      <c r="J10" s="235" t="s">
        <v>442</v>
      </c>
      <c r="K10" s="236" t="s">
        <v>184</v>
      </c>
      <c r="L10" s="237" t="s">
        <v>443</v>
      </c>
      <c r="M10" s="238" t="s">
        <v>286</v>
      </c>
      <c r="N10" s="239" t="s">
        <v>270</v>
      </c>
      <c r="O10" s="240" t="s">
        <v>285</v>
      </c>
      <c r="P10" s="281"/>
      <c r="Q10" s="241" t="s">
        <v>353</v>
      </c>
      <c r="R10" s="242" t="s">
        <v>354</v>
      </c>
      <c r="S10" s="242" t="s">
        <v>355</v>
      </c>
      <c r="T10" s="242" t="s">
        <v>360</v>
      </c>
      <c r="U10" s="243" t="s">
        <v>361</v>
      </c>
      <c r="V10" s="115" t="s">
        <v>248</v>
      </c>
      <c r="W10" s="61" t="s">
        <v>249</v>
      </c>
      <c r="X10" s="61" t="s">
        <v>250</v>
      </c>
      <c r="Y10" s="61" t="s">
        <v>263</v>
      </c>
      <c r="Z10" s="61" t="s">
        <v>264</v>
      </c>
      <c r="AA10" s="61" t="s">
        <v>265</v>
      </c>
      <c r="AB10" s="61" t="s">
        <v>251</v>
      </c>
      <c r="AC10" s="61" t="s">
        <v>252</v>
      </c>
      <c r="AD10" s="61" t="s">
        <v>253</v>
      </c>
      <c r="AE10" s="61" t="s">
        <v>254</v>
      </c>
      <c r="AF10" s="61" t="s">
        <v>255</v>
      </c>
      <c r="AG10" s="61" t="s">
        <v>256</v>
      </c>
      <c r="AH10" s="277"/>
      <c r="AI10" s="277"/>
      <c r="AJ10" s="277"/>
      <c r="AK10" s="277"/>
      <c r="AL10" s="277"/>
      <c r="AM10" s="277"/>
      <c r="AN10" s="277"/>
      <c r="AO10" s="285"/>
      <c r="AP10" s="285"/>
      <c r="AQ10" s="279"/>
      <c r="AR10" s="279"/>
      <c r="AS10" s="283"/>
      <c r="AT10" s="60" t="s">
        <v>396</v>
      </c>
      <c r="AU10" s="60" t="s">
        <v>258</v>
      </c>
      <c r="AV10" s="60" t="s">
        <v>258</v>
      </c>
      <c r="AW10" s="60" t="s">
        <v>258</v>
      </c>
      <c r="AX10" s="60" t="s">
        <v>259</v>
      </c>
      <c r="AY10" s="60" t="s">
        <v>422</v>
      </c>
      <c r="AZ10" s="60" t="s">
        <v>56</v>
      </c>
      <c r="BA10" s="60" t="s">
        <v>57</v>
      </c>
      <c r="BB10" s="60" t="s">
        <v>60</v>
      </c>
      <c r="BC10" s="60" t="s">
        <v>62</v>
      </c>
      <c r="BD10" s="60" t="s">
        <v>61</v>
      </c>
      <c r="BE10" s="60" t="s">
        <v>63</v>
      </c>
      <c r="BF10" s="60" t="s">
        <v>56</v>
      </c>
      <c r="BG10" s="60" t="s">
        <v>57</v>
      </c>
      <c r="BH10" s="60" t="s">
        <v>60</v>
      </c>
      <c r="BI10" s="60" t="s">
        <v>62</v>
      </c>
      <c r="BJ10" s="60" t="s">
        <v>61</v>
      </c>
      <c r="BK10" s="60" t="s">
        <v>63</v>
      </c>
      <c r="BL10" s="60" t="s">
        <v>58</v>
      </c>
      <c r="BM10" s="60" t="s">
        <v>59</v>
      </c>
      <c r="BN10" s="60" t="s">
        <v>399</v>
      </c>
      <c r="BO10" s="60" t="s">
        <v>400</v>
      </c>
      <c r="BP10" s="60" t="s">
        <v>401</v>
      </c>
      <c r="BQ10" s="60" t="s">
        <v>402</v>
      </c>
      <c r="BR10" s="60" t="s">
        <v>403</v>
      </c>
      <c r="BS10" s="60" t="s">
        <v>404</v>
      </c>
      <c r="BT10" s="60" t="s">
        <v>405</v>
      </c>
      <c r="BU10" s="60" t="s">
        <v>406</v>
      </c>
      <c r="BV10" s="60" t="s">
        <v>407</v>
      </c>
      <c r="BW10" s="60" t="s">
        <v>408</v>
      </c>
      <c r="BX10" s="60" t="s">
        <v>409</v>
      </c>
      <c r="BY10" s="60" t="s">
        <v>410</v>
      </c>
      <c r="BZ10" s="60" t="s">
        <v>399</v>
      </c>
      <c r="CA10" s="60" t="s">
        <v>400</v>
      </c>
      <c r="CB10" s="60" t="s">
        <v>401</v>
      </c>
      <c r="CC10" s="60" t="s">
        <v>402</v>
      </c>
      <c r="CD10" s="60" t="s">
        <v>403</v>
      </c>
      <c r="CE10" s="60" t="s">
        <v>404</v>
      </c>
      <c r="CF10" s="60" t="s">
        <v>405</v>
      </c>
      <c r="CG10" s="60" t="s">
        <v>406</v>
      </c>
      <c r="CH10" s="60" t="s">
        <v>407</v>
      </c>
      <c r="CI10" s="60" t="s">
        <v>408</v>
      </c>
      <c r="CJ10" s="60" t="s">
        <v>409</v>
      </c>
      <c r="CK10" s="60" t="s">
        <v>410</v>
      </c>
      <c r="CL10" s="60" t="s">
        <v>411</v>
      </c>
      <c r="CM10" s="60" t="s">
        <v>412</v>
      </c>
      <c r="CN10" s="60" t="s">
        <v>413</v>
      </c>
      <c r="CO10" s="60" t="s">
        <v>414</v>
      </c>
      <c r="CP10" s="275"/>
      <c r="CQ10" s="273"/>
      <c r="CR10" s="268"/>
    </row>
    <row r="11" spans="1:161" ht="18" customHeight="1" x14ac:dyDescent="0.2">
      <c r="A11" s="21"/>
      <c r="B11" s="146"/>
      <c r="C11" s="147"/>
      <c r="D11" s="147"/>
      <c r="E11" s="147"/>
      <c r="F11" s="147"/>
      <c r="G11" s="147"/>
      <c r="H11" s="147"/>
      <c r="I11" s="148"/>
      <c r="J11" s="148"/>
      <c r="K11" s="148"/>
      <c r="L11" s="147"/>
      <c r="M11" s="147"/>
      <c r="N11" s="148"/>
      <c r="O11" s="147"/>
      <c r="P11" s="149" t="s">
        <v>438</v>
      </c>
      <c r="Q11" s="150" t="str">
        <f ca="1">IF(ISERROR(IF(OR($CR11="Fuel Use",$CR11="Custom Fuel",$CR11="Fuel Use and Vehicle Distance"),($N11*$V11*$AH11*$AI11),IF($CR11="Weight Distance (e.g. Freight Transport)",($I11*$J11*$V11*$AH11*$AI11),IF($CR11="Passenger Distance (e.g. Public Transport)",($I11*$K11*$V11*$AH11*$AI11),($I11*$V11*$AH11*$AI11))))),"",IF(OR($CR11="Fuel Use",$CR11="Custom Fuel",$CR11="Fuel Use and Vehicle Distance"),($N11*$V11*$AH11*$AI11),IF($CR11="Weight Distance (e.g. Freight Transport)",($I11*$J11*$V11*$AH11*$AI11),IF($CR11="Passenger Distance (e.g. Public Transport)",($I11*$K11*$V11*$AH11*$AI11),($I11*$V11*$AH11*$AI11)))))</f>
        <v/>
      </c>
      <c r="R11" s="150" t="str">
        <f ca="1">IF(ISERROR(IF($CR11="Weight Distance (e.g. Freight Transport)",($I11*$J11*$AB11*$AL11*$AM11*1000),IF(OR($CR11="Fuel Use",$CR11="Custom Fuel"),($N11*$AB11*$AL11*$AM11*1000),IF($CR11="Passenger Distance (e.g. Public Transport)",($I11*$AB11*$K11*$AL11*$AM11*1000),($I11*$AB11*$AL11*$AM11*1000))))),"",IF($CR11="Weight Distance (e.g. Freight Transport)",($I11*$J11*$AB11*$AL11*$AM11*1000),IF(OR($CR11="Fuel Use",$CR11="Custom Fuel"),($N11*$AB11*$AL11*$AM11*1000),IF($CR11="Passenger Distance (e.g. Public Transport)",($I11*$AB11*$K11*$AL11*$AM11*1000),($I11*$AB11*$AL11*$AM11*1000)))))</f>
        <v/>
      </c>
      <c r="S11" s="150" t="str">
        <f ca="1">IF(ISERROR(IF($CR11="Weight Distance (e.g. Freight Transport)",($I11*$J11*$AE11*$AN11*$AO11*1000),IF(OR($CR11="Fuel Use",$CR11="Custom Fuel"),($N11*$AE11*$AN11*$AO11*1000),IF($CR11="Passenger Distance (e.g. Public Transport)",($I11*$AE11*$AN11*$K11*$AO11*1000),($I11*$AE11*$AN11*$AO11*1000))))),"",IF($CR11="Weight Distance (e.g. Freight Transport)",($I11*$J11*$AE11*$AN11*$AO11*1000),IF(OR($CR11="Fuel Use",$CR11="Custom Fuel"),($N11*$AE11*$AN11*$AO11*1000),IF($CR11="Passenger Distance (e.g. Public Transport)",($I11*$AE11*$AN11*$K11*$AO11*1000),($I11*$AE11*$AN11*$AO11*1000)))))</f>
        <v/>
      </c>
      <c r="T11" s="150" t="str">
        <f t="shared" ref="T11:T46" ca="1" si="0">IF(AND(ISERROR($Q11*$AP11)=FALSE,ISERROR((R11/1000)*$AQ11)=FALSE,ISERROR((S11/1000)*$AR11)=FALSE),($Q11*$AP11)+((R11/1000)*$AQ11)+((S11/1000)*$AR11),IF(AND(ISERROR($Q11*$AP11)=FALSE,ISERROR((R11/1000)*$AQ11)=FALSE,ISERROR((S11/1000)*$AR11)=TRUE),($Q11*$AP11)+((R11/1000)*$AQ11),IF(AND(ISERROR($Q11*$AP11)=FALSE,ISERROR((R11/1000)*$AQ11)=TRUE,ISERROR((S11/1000)*$AR11)=FALSE),($Q11*$AP11)+((S11/1000)*$AR11),IF(AND(ISERROR($Q11*$AP11)=FALSE,ISERROR((R11/1000)*$AQ11)=TRUE,ISERROR((S11/1000)*$AR11)=TRUE),($Q11*$AP11),IF(AND(ISERROR($Q11*$AP11)=TRUE,ISERROR((R11/1000)*$AQ11)=FALSE,ISERROR((S11/1000)*$AR11)=FALSE),((R11/1000)*$AQ11)+((S11/1000)*$AR11),IF(AND(ISERROR($Q11*$AP11)=TRUE,ISERROR((R11/1000)*$AQ11)=FALSE,ISERROR((S11/1000)*$AR11)=TRUE),((R11/1000)*$AQ11),CQ11))))))</f>
        <v/>
      </c>
      <c r="U11" s="124" t="str">
        <f ca="1">IF(ISERROR(IF(OR($CR11="Fuel Use",$CR11="Custom Fuel",$CR11="Fuel Use and Vehicle Distance"),($N11*$Y11*$AJ11*$AK11),IF($CR11="Weight Distance (e.g. Freight Transport)",($I11*$J11*$Y11*$AJ11*$AK11),IF($CR11="Passenger Distance (e.g. Public Transport)",($I11*$Y11*$AJ11*$AK11*$K11),($I11*$Y11*$AJ11*$AK11))))),"",IF(OR($CR11="Fuel Use",$CR11="Custom Fuel",$CR11="Fuel Use and Vehicle Distance"),($N11*$Y11*$AJ11*$AK11),IF($CR11="Weight Distance (e.g. Freight Transport)",($I11*$J11*$Y11*$AJ11*$AK11),IF($CR11="Passenger Distance (e.g. Public Transport)",($I11*$Y11*$AJ11*$AK11*$K11),($I11*$Y11*$AJ11*$AK11)))))</f>
        <v/>
      </c>
      <c r="V11" s="139" t="e">
        <f t="shared" ref="V11:V43" ca="1" si="1">IF(OR($G11="Fuel Use",$G11="Fuel Use and Vehicle Distance"),VLOOKUP($M11,INDIRECT("Ref_EF_ByFuel"&amp;"_"&amp;$D11),3,0),IF(AND($G11="Vehicle Distance (e.g. Road Transport)",$D11="UK"),VLOOKUP($H11,Ref_EF_Vehicle_Distance_UK,3,0),IF(AND($G11="Vehicle Distance (e.g. Road Transport)",OR($D11="US",$D11="Other")),VLOOKUP($H11,INDIRECT("Ref_EF_Vehicle_Distance"&amp;"_"&amp;$D11),15,0),IF(AND($G11="Vehicle Distance (e.g. Road Transport)",ISBLANK($N11),ISBLANK($O11)),VLOOKUP($H11,INDIRECT("Ref_EF_Vehicle_Distance"&amp;"_"&amp;$D11),15,0),IF($G11="Weight Distance (e.g. Freight Transport)",VLOOKUP($H11,INDIRECT("Ref_EF_Weight_Distance"&amp;"_"&amp;$D11),3,0),IF($G11="Custom Vehicle",VLOOKUP($H11,Tbl_vehical_Settings,2,0),IF($G11="Custom Fuel",VLOOKUP($M11,Tbl_Fuel_Settings,2,0),$AU11)))))))</f>
        <v>#REF!</v>
      </c>
      <c r="W11" s="139" t="e">
        <f t="shared" ref="W11:W43" ca="1" si="2">IF(OR($G11="Fuel Use",$G11="Fuel Use and Vehicle Distance"),VLOOKUP($M11,INDIRECT("Ref_EF_ByFuel"&amp;"_"&amp;$D11),5,0),IF(AND($G11="Vehicle Distance (e.g. Road Transport)",$D11="UK"),VLOOKUP($H11,Ref_EF_Vehicle_Distance_UK,5,0),IF(AND($G11="Vehicle Distance (e.g. Road Transport)",OR($D11="US",$D11="Other")),VLOOKUP($H11,INDIRECT("Ref_EF_Vehicle_Distance"&amp;"_"&amp;$D11),17,0),IF(AND($G11="Vehicle Distance (e.g. Road Transport)",ISBLANK($N11),ISBLANK($O11)),VLOOKUP($H11,INDIRECT("Ref_EF_Vehicle_Distance"&amp;"_"&amp;$D11),17,0),IF($G11="Weight Distance (e.g. Freight Transport)",VLOOKUP($H11,INDIRECT("Ref_EF_Weight_Distance"&amp;"_"&amp;$D11),5,0),IF($G11="Custom Vehicle",VLOOKUP($H11,Tbl_vehical_Settings,6,0),IF($G11="Custom Fuel",VLOOKUP($M11,Tbl_Fuel_Settings,6,0),$AV11)))))))</f>
        <v>#REF!</v>
      </c>
      <c r="X11" s="139" t="e">
        <f t="shared" ref="X11:X43" ca="1" si="3">IF(OR($G11="Fuel Use",$G11="Fuel Use and Vehicle Distance"),VLOOKUP($M11,INDIRECT("Ref_EF_ByFuel"&amp;"_"&amp;$D11),6,0),IF(AND($G11="Vehicle Distance (e.g. Road Transport)",$D11="UK"),VLOOKUP($H11,Ref_EF_Vehicle_Distance_UK,6,0),IF(AND($G11="Vehicle Distance (e.g. Road Transport)",OR($D11="US",$D11="Other")),VLOOKUP($H11,INDIRECT("Ref_EF_Vehicle_Distance"&amp;"_"&amp;$D11),18,0),IF(AND($G11="Vehicle Distance (e.g. Road Transport)",ISBLANK($N11),ISBLANK($O11)),VLOOKUP($H11,INDIRECT("Ref_EF_Vehicle_Distance"&amp;"_"&amp;$D11),18,0),IF($G11="Weight Distance (e.g. Freight Transport)",VLOOKUP($H11,INDIRECT("Ref_EF_Weight_Distance"&amp;"_"&amp;$D11),6,0),IF($G11="Custom Vehicle",VLOOKUP($H11,Tbl_vehical_Settings,7,0),IF($G11="Custom Fuel",VLOOKUP($M11,Tbl_Fuel_Settings,7,0),$AW11)))))))</f>
        <v>#REF!</v>
      </c>
      <c r="Y11" s="139" t="e">
        <f t="shared" ref="Y11:Y43" ca="1" si="4">IF(OR($G11="Fuel Use",$G11="Fuel Use and Vehicle Distance"),VLOOKUP($M11,INDIRECT("Ref_EF_ByFuel"&amp;"_"&amp;$D11),4,0),IF(AND($G11="Vehicle Distance (e.g. Road Transport)",$D11="UK"),VLOOKUP($H11,Ref_EF_Vehicle_Distance_UK,4,0),IF(AND($G11="Vehicle Distance (e.g. Road Transport)",OR($D11="US",$D11="Other")),VLOOKUP($H11,INDIRECT("Ref_EF_Vehicle_Distance"&amp;"_"&amp;$D11),16,0),IF(AND($G11="Vehicle Distance (e.g. Road Transport)",ISBLANK($N11),ISBLANK($O11)),VLOOKUP($H11,INDIRECT("Ref_EF_Vehicle_Distance"&amp;"_"&amp;$D11),16,0),IF($G11="Weight Distance (e.g. Freight Transport)",VLOOKUP($H11,INDIRECT("Ref_EF_Weight_Distance"&amp;"_"&amp;$D11),4,0),IF($G11="Custom Vehicle",VLOOKUP($H11,Tbl_vehical_Settings,5,0),IF($G11="Custom Fuel",VLOOKUP($M11,Tbl_Fuel_Settings,5,0),$AX11)))))))</f>
        <v>#REF!</v>
      </c>
      <c r="Z11" s="139" t="e">
        <f t="shared" ref="Z11:Z43" ca="1" si="5">IF(OR($G11="Fuel Use",$G11="Fuel Use and Vehicle Distance"),VLOOKUP($M11,INDIRECT("Ref_EF_ByFuel"&amp;"_"&amp;$D11),5,0),IF(AND($G11="Vehicle Distance (e.g. Road Transport)",$D11="UK"),VLOOKUP($H11,Ref_EF_Vehicle_Distance_UK,5,0),IF(AND($G11="Vehicle Distance (e.g. Road Transport)",OR($D11="US",$D11="Other")),VLOOKUP($H11,INDIRECT("Ref_EF_Vehicle_Distance"&amp;"_"&amp;$D11),17,0),IF(AND($G11="Vehicle Distance (e.g. Road Transport)",ISBLANK($N11),ISBLANK($O11)),VLOOKUP($H11,INDIRECT("Ref_EF_Vehicle_Distance"&amp;"_"&amp;$D11),17,0),IF($G11="Weight Distance (e.g. Freight Transport)",VLOOKUP($H11,INDIRECT("Ref_EF_Weight_Distance"&amp;"_"&amp;$D11),5,0),IF($G11="Custom Vehicle",VLOOKUP($H11,Tbl_vehical_Settings,6,0),IF($G11="Custom Fuel",VLOOKUP($M11,Tbl_Fuel_Settings,6,0),$AV11)))))))</f>
        <v>#REF!</v>
      </c>
      <c r="AA11" s="139" t="e">
        <f t="shared" ref="AA11:AA43" ca="1" si="6">IF(OR($G11="Fuel Use",$G11="Fuel Use and Vehicle Distance"),VLOOKUP($M11,INDIRECT("Ref_EF_ByFuel"&amp;"_"&amp;$D11),6,0),IF(AND($G11="Vehicle Distance (e.g. Road Transport)",$D11="UK"),VLOOKUP($H11,Ref_EF_Vehicle_Distance_UK,6,0),IF(AND($G11="Vehicle Distance (e.g. Road Transport)",OR($D11="US",$D11="Other")),VLOOKUP($H11,INDIRECT("Ref_EF_Vehicle_Distance"&amp;"_"&amp;$D11),18,0),IF(AND($G11="Vehicle Distance (e.g. Road Transport)",ISBLANK($N11),ISBLANK($O11)),VLOOKUP($H11,INDIRECT("Ref_EF_Vehicle_Distance"&amp;"_"&amp;$D11),18,0),IF($G11="Weight Distance (e.g. Freight Transport)",VLOOKUP($H11,INDIRECT("Ref_EF_Weight_Distance"&amp;"_"&amp;$D11),6,0),IF($G11="Custom Vehicle",VLOOKUP($H11,Tbl_vehical_Settings,7,0),IF($G11="Custom Fuel",VLOOKUP($M11,Tbl_Fuel_Settings,7,0),$AW11)))))))</f>
        <v>#REF!</v>
      </c>
      <c r="AB11" s="139" t="e">
        <f t="shared" ref="AB11:AB43" ca="1" si="7">IF($G11="Fuel Use",VLOOKUP($H11,INDIRECT("Ref_EF_ByFuel_CH4"&amp;"_"&amp;$D11),3,0),
IF($G11="Fuel Use and Vehicle Distance",VLOOKUP($H11,INDIRECT("Ref_EF_Vehicle_Distance"&amp;"_"&amp;$D11),3,0),IF($G11="Vehicle Distance (e.g. Road Transport)",VLOOKUP($H11,INDIRECT("Ref_EF_Vehicle_Distance"&amp;"_"&amp;$D11),IF($D11="UK",7,3),0),IF($G11="Weight Distance (e.g. Freight Transport)",VLOOKUP(VLOOKUP($H11,INDIRECT("Ref_EF_Weight_Distance"&amp;"_"&amp;$D11),8,0),INDIRECT("Ref_EF_Weight_Distance_CH4"&amp;"_"&amp;$D11),3,0),IF($G11="Custom Vehicle",VLOOKUP($H11,Tbl_vehical_Settings,3,0),IF($G11="Custom Fuel",VLOOKUP($M11,Tbl_Fuel_Settings,3,0),VLOOKUP($H11,INDIRECT("Ref_EF_Public_Transport"&amp;"_"&amp;$D11),7,0)))))))</f>
        <v>#REF!</v>
      </c>
      <c r="AC11" s="129" t="e">
        <f t="shared" ref="AC11:AC43" ca="1" si="8">IF($G11="Fuel Use",VLOOKUP($H11,INDIRECT("Ref_EF_ByFuel_CH4"&amp;"_"&amp;$D11),4,0),
IF($G11="Fuel Use and Vehicle Distance",VLOOKUP($H11,INDIRECT("Ref_EF_Vehicle_Distance"&amp;"_"&amp;$D11),4,0),IF($G11="Vehicle Distance (e.g. Road Transport)",VLOOKUP($H11,INDIRECT("Ref_EF_Vehicle_Distance"&amp;"_"&amp;$D11),IF($D11="UK",8,4),0),IF($G11="Weight Distance (e.g. Freight Transport)",VLOOKUP(VLOOKUP($H11,INDIRECT("Ref_EF_Weight_Distance"&amp;"_"&amp;$D11),8,0),INDIRECT("Ref_EF_Weight_Distance_CH4"&amp;"_"&amp;$D11),4,0),IF($G11="Custom Vehicle",VLOOKUP($H11,Tbl_vehical_Settings,6,0),IF($G11="Custom Fuel",VLOOKUP($M11,Tbl_Fuel_Settings,6,0),VLOOKUP($H11,INDIRECT("Ref_EF_Public_Transport"&amp;"_"&amp;$D11),8,0)))))))</f>
        <v>#REF!</v>
      </c>
      <c r="AD11" s="128" t="e">
        <f t="shared" ref="AD11:AD43" ca="1" si="9">IF($G11="Fuel Use",VLOOKUP($H11,INDIRECT("Ref_EF_ByFuel_CH4"&amp;"_"&amp;$D11),5,0),
IF($G11="Fuel Use and Vehicle Distance",VLOOKUP($H11,INDIRECT("Ref_EF_Vehicle_Distance"&amp;"_"&amp;$D11),5,0),IF($G11="Vehicle Distance (e.g. Road Transport)",VLOOKUP($H11,INDIRECT("Ref_EF_Vehicle_Distance"&amp;"_"&amp;$D11),IF($D11="UK",9,5),0),IF($G11="Weight Distance (e.g. Freight Transport)",VLOOKUP(VLOOKUP($H11,INDIRECT("Ref_EF_Weight_Distance"&amp;"_"&amp;$D11),8,0),INDIRECT("Ref_EF_Weight_Distance_CH4"&amp;"_"&amp;$D11),5,0),IF($G11="Custom Vehicle",VLOOKUP($H11,Tbl_vehical_Settings,7,0),IF($G11="Custom Fuel",VLOOKUP($M11,Tbl_Fuel_Settings,7,0),VLOOKUP($H11,INDIRECT("Ref_EF_Public_Transport"&amp;"_"&amp;$D11),9,0)))))))</f>
        <v>#REF!</v>
      </c>
      <c r="AE11" s="128" t="e">
        <f t="shared" ref="AE11:AE43" ca="1" si="10">IF($G11="Fuel Use",VLOOKUP($H11,INDIRECT("Ref_EF_ByFuel_CH4"&amp;"_"&amp;$D11),6,0),
IF($G11="Fuel Use and Vehicle Distance",VLOOKUP($H11,INDIRECT("Ref_EF_Vehicle_Distance"&amp;"_"&amp;$D11),6,0),IF($G11="Vehicle Distance (e.g. Road Transport)",VLOOKUP($H11,INDIRECT("Ref_EF_Vehicle_Distance"&amp;"_"&amp;$D11),IF($D11="UK",10,6),0),IF($G11="Weight Distance (e.g. Freight Transport)",VLOOKUP(VLOOKUP($H11,INDIRECT("Ref_EF_Weight_Distance"&amp;"_"&amp;$D11),8,0),INDIRECT("Ref_EF_Weight_Distance_CH4"&amp;"_"&amp;$D11),6,0),IF($G11="Custom Vehicle",VLOOKUP($H11,Tbl_vehical_Settings,4,0),IF($G11="Custom Fuel",VLOOKUP($M11,Tbl_Fuel_Settings,4,0),VLOOKUP($H11,INDIRECT("Ref_EF_Public_Transport"&amp;"_"&amp;$D11),10,0)))))))</f>
        <v>#REF!</v>
      </c>
      <c r="AF11" s="128" t="e">
        <f t="shared" ref="AF11:AF43" ca="1" si="11">IF($G11="Fuel Use",VLOOKUP($H11,INDIRECT("Ref_EF_ByFuel_CH4"&amp;"_"&amp;$D11),7,0),
IF($G11="Fuel Use and Vehicle Distance",VLOOKUP($H11,INDIRECT("Ref_EF_Vehicle_Distance"&amp;"_"&amp;$D11),7,0),IF($G11="Vehicle Distance (e.g. Road Transport)",VLOOKUP($H11,INDIRECT("Ref_EF_Vehicle_Distance"&amp;"_"&amp;$D11),IF($D11="UK",11,7),0),IF($G11="Weight Distance (e.g. Freight Transport)",VLOOKUP(VLOOKUP($H11,INDIRECT("Ref_EF_Weight_Distance"&amp;"_"&amp;$D11),8,0),INDIRECT("Ref_EF_Weight_Distance_CH4"&amp;"_"&amp;$D11),7,0),IF($G11="Custom Vehicle",VLOOKUP($H11,Tbl_vehical_Settings,6,0),IF($G11="Custom Fuel",VLOOKUP($M11,Tbl_Fuel_Settings,6,0),VLOOKUP($H11,INDIRECT("Ref_EF_Public_Transport"&amp;"_"&amp;$D11),11,0)))))))</f>
        <v>#REF!</v>
      </c>
      <c r="AG11" s="128" t="e">
        <f t="shared" ref="AG11:AG43" ca="1" si="12">IF($G11="Fuel Use",VLOOKUP($H11,INDIRECT("Ref_EF_ByFuel_CH4"&amp;"_"&amp;$D11),8,0),
IF($G11="Fuel Use and Vehicle Distance",VLOOKUP($H11,INDIRECT("Ref_EF_Vehicle_Distance"&amp;"_"&amp;$D11),8,0),IF($G11="Vehicle Distance (e.g. Road Transport)",VLOOKUP($H11,INDIRECT("Ref_EF_Vehicle_Distance"&amp;"_"&amp;$D11),IF($D11="UK",12,8),0),IF($G11="Weight Distance (e.g. Freight Transport)",VLOOKUP(VLOOKUP($H11,INDIRECT("Ref_EF_Weight_Distance"&amp;"_"&amp;$D11),8,0),INDIRECT("Ref_EF_Weight_Distance_CH4"&amp;"_"&amp;$D11),8,0),IF($G11="Custom Vehicle",VLOOKUP($H11,Tbl_vehical_Settings,7,0),IF($G11="Custom Fuel",VLOOKUP($M11,Tbl_Fuel_Settings,7,0),VLOOKUP($H11,INDIRECT("Ref_EF_Public_Transport"&amp;"_"&amp;$D11),12,0)))))))</f>
        <v>#REF!</v>
      </c>
      <c r="AH11" s="128" t="e">
        <f ca="1">INDEX(Ref_Master_Unit_Table,MATCH($W11,REF_To_Unit,0),MATCH('Reference - Lookup and Unit'!$A$11,Ref_From_Units,0))</f>
        <v>#REF!</v>
      </c>
      <c r="AI11" s="128" t="e">
        <f t="shared" ref="AI11:AI46" ca="1" si="13">INDEX(Ref_Master_Unit_Table,MATCH(IF(AND($D11="UK",$G11="Vehicle Distance (e.g. Road Transport)"),$L11,IF(ISBLANK($O11),$L11,$O11)),Ref_From_Units,0),MATCH($X11,REF_To_Unit,0))</f>
        <v>#N/A</v>
      </c>
      <c r="AJ11" s="128" t="e">
        <f ca="1">INDEX(Ref_Master_Unit_Table,MATCH($Z11,REF_To_Unit,0),MATCH('Reference - Lookup and Unit'!$A$11,Ref_From_Units,0))</f>
        <v>#REF!</v>
      </c>
      <c r="AK11" s="128" t="e">
        <f t="shared" ref="AK11:AK46" ca="1" si="14">INDEX(Ref_Master_Unit_Table,MATCH(IF(AND($D11="UK",$G11="Vehicle Distance (e.g. Road Transport)"),$L11,IF(ISBLANK($O11),$L11,$O11)),Ref_From_Units,0),MATCH($AA11,REF_To_Unit,0))</f>
        <v>#N/A</v>
      </c>
      <c r="AL11" s="128" t="e">
        <f ca="1">INDEX(Ref_Master_Unit_Table,MATCH($AC11,REF_To_Unit,0),MATCH('Reference - Lookup and Unit'!$A$11,Ref_From_Units,0))</f>
        <v>#REF!</v>
      </c>
      <c r="AM11" s="128" t="e">
        <f t="shared" ref="AM11:AM46" ca="1" si="15">INDEX(Ref_Master_Unit_Table,MATCH(IF(OR($G11="Fuel Use",$G11="Custom Fuel"),$O11,$L11),Ref_From_Units,0),MATCH($AD11,REF_To_Unit,0))</f>
        <v>#N/A</v>
      </c>
      <c r="AN11" s="128" t="e">
        <f ca="1">INDEX(Ref_Master_Unit_Table,MATCH($AF11,REF_To_Unit,0),MATCH('Reference - Lookup and Unit'!$A$11,Ref_From_Units,0))</f>
        <v>#REF!</v>
      </c>
      <c r="AO11" s="128" t="e">
        <f t="shared" ref="AO11:AO46" ca="1" si="16">INDEX(Ref_Master_Unit_Table,MATCH(IF(OR($G11="Fuel Use",$G11="Custom Fuel"),$O11,$L11),Ref_From_Units,0),MATCH($AD11,REF_To_Unit,0))</f>
        <v>#N/A</v>
      </c>
      <c r="AP11" s="128">
        <f t="shared" ref="AP11:AP110" ca="1" si="17">VLOOKUP("CO2",INDIRECT(IF(Setting_IPCC_GWP_VERSION="1995 IPCC Second Assessment Report (SAR)","Ref_EF_IPCC_GWP_95",IF(Setting_IPCC_GWP_VERSION="2001 IPCC Third Assessment Report (TAR)","Ref_EF_IPCC_GWP_2001","Ref_EF_IPCC_GWP_2007"))),2,0)</f>
        <v>1</v>
      </c>
      <c r="AQ11" s="261">
        <f t="shared" ref="AQ11:AQ42" ca="1" si="18">VLOOKUP("CH4",INDIRECT(IF(Setting_IPCC_GWP_VERSION="1995 IPCC Second Assessment Report (SAR)","Ref_EF_IPCC_GWP_95",IF(Setting_IPCC_GWP_VERSION="2001 IPCC Third Assessment Report (TAR)","Ref_EF_IPCC_GWP_2001",IF(Setting_IPCC_GWP_VERSION="2007 IPCC Fourth Assessment Report","Ref_EF_IPCC_GWP_2007","Ref_EF_IPCC_GWP_2014")))),2,0)</f>
        <v>28</v>
      </c>
      <c r="AR11" s="261">
        <f t="shared" ref="AR11:AR42" ca="1" si="19">VLOOKUP("N2O",INDIRECT(IF(Setting_IPCC_GWP_VERSION="1995 IPCC Second Assessment Report (SAR)","Ref_EF_IPCC_GWP_95",IF(Setting_IPCC_GWP_VERSION="2001 IPCC Third Assessment Report (TAR)","Ref_EF_IPCC_GWP_2001", IF(Setting_IPCC_GWP_VERSION="2007 IPCC Fourth Assessment Report","Ref_EF_IPCC_GWP_2007","Ref_EF_IPCC_GWP_2014")))),2,0)</f>
        <v>265</v>
      </c>
      <c r="AS11" s="261">
        <f t="shared" ref="AS11:AS110" ca="1" si="20">VLOOKUP("Biofuel CO2",INDIRECT(IF(Setting_IPCC_GWP_VERSION="1995 IPCC Second Assessment Report (SAR)","Ref_EF_IPCC_GWP_95",IF(Setting_IPCC_GWP_VERSION="2001 IPCC Third Assessment Report (TAR)","Ref_EF_IPCC_GWP_2001","Ref_EF_IPCC_GWP_2007"))),2,0)</f>
        <v>1</v>
      </c>
      <c r="AT11" s="75" t="str">
        <f>IF(OR($G11="Fuel Use",$G11="Custom fuel"),(IF(E11&lt;&gt;"",("Ref_DD_vehicle_FuelUse"&amp;"_"&amp;D11 &amp;"_"&amp;E11),"Ref_DD_vehicle_FuelUse"&amp;"_"&amp;D11)),IF(OR($G11="Vehicle Distance (e.g. Road Transport)",$G11="Fuel Use and Vehicle Distance"),(IF(E11&lt;&gt;"",("Ref_DD_vehicle_VehicleDistance"&amp;"_"&amp;D11 &amp;"_"&amp;E11),"Ref_DD_vehicle_VehicleDistance"&amp;"_"&amp;D11)),IF($G11="Weight Distance (e.g. Freight Transport)",(IF(E11&lt;&gt;"",("Ref_DD_vehicle_WeightDistance"&amp;"_"&amp;D11 &amp;"_"&amp;E11),"Ref_DD_vehicle_WeightDistance"&amp;"_"&amp;D11)),(IF(E11&lt;&gt;"",("Ref_DD_vehicle_Passenger"&amp;"_"&amp;D11 &amp;"_"&amp;E11),"Ref_DD_vehicle_Passenger"&amp;"_"&amp;D11)))))</f>
        <v>Ref_DD_vehicle_Passenger_</v>
      </c>
      <c r="AU11" s="75" t="e">
        <f ca="1">VLOOKUP($H11,INDIRECT("Ref_EF_Public_Transport"&amp;"_"&amp;$D11),3,0)</f>
        <v>#REF!</v>
      </c>
      <c r="AV11" s="75" t="e">
        <f ca="1">VLOOKUP($H11,INDIRECT("Ref_EF_Public_Transport"&amp;"_"&amp;$D11),5,0)</f>
        <v>#REF!</v>
      </c>
      <c r="AW11" s="75" t="e">
        <f ca="1">VLOOKUP($H11,INDIRECT("Ref_EF_Public_Transport"&amp;"_"&amp;$D11),6,0)</f>
        <v>#REF!</v>
      </c>
      <c r="AX11" s="75" t="e">
        <f ca="1">VLOOKUP($H11,INDIRECT("Ref_EF_Public_Transport"&amp;"_"&amp;$D11),4,0)</f>
        <v>#REF!</v>
      </c>
      <c r="AY11" s="75" t="b">
        <f ca="1">IF(ISERROR(COLUMN(INDIRECT($AT11))),FALSE,TRUE)</f>
        <v>0</v>
      </c>
      <c r="AZ11" s="75" t="str">
        <f>IF(AND($F11="Scope 1",OR($G11="Fuel Use",$G11="Custom Fuel",$G11="Fuel Use and Vehicle Distance")),$Q11,IF(AND($F11="Scope 1",OR($G11="Vehicle Distance (e.g. Road Transport)",$G11="Custom Vehicle"),ISBLANK($N11)=FALSE),$Q11,""))</f>
        <v/>
      </c>
      <c r="BA11" s="75" t="str">
        <f>IF(AND($F11="Scope 1",AND(OR($G11="Vehicle Distance (e.g. Road Transport)",$G11="Custom Vehicle"),OR($D11="US",$D11="Other"),ISBLANK($N11)=TRUE)),$Q11,IF(AND($F11="Scope 1",$G11&lt;&gt;"Fuel Use",ISBLANK($N11)=TRUE),$Q11,""))</f>
        <v/>
      </c>
      <c r="BB11" s="75" t="str">
        <f>IF(AND(OR(G11="Fuel Use",G11="Custom Fuel"),F11="Scope 1",ISBLANK(I11)=TRUE),R11,"")</f>
        <v/>
      </c>
      <c r="BC11" s="75" t="str">
        <f>IF(AND(OR(G11="Fuel Use",G11="Custom Fuel"),F11="Scope 1",ISBLANK(I11)=FALSE),R11,IF(AND(G11&lt;&gt;"Fuel Use",G11&lt;&gt;"Custom Fuel",F11="Scope 1"),R11,""))</f>
        <v/>
      </c>
      <c r="BD11" s="75" t="str">
        <f>IF(AND(OR(G11="Fuel Use",G11="Custom Fuel"),F11="Scope 1",ISBLANK(I11)=TRUE),S11,"")</f>
        <v/>
      </c>
      <c r="BE11" s="75" t="str">
        <f>IF(AND(OR(G11="Fuel Use",G11="Custom Fuel"),F11="Scope 1",ISBLANK(I11)=FALSE),S11,IF(AND(G11&lt;&gt;"Fuel Use",G11&lt;&gt;"Custom Fuel",F11="Scope 1"),S11,""))</f>
        <v/>
      </c>
      <c r="BF11" s="75" t="str">
        <f>IF(AND($F11="Scope 3",OR($G11="Fuel Use",$G11="Custom Fuel",$G11="Fuel Use and Vehicle Distance")),$Q11,IF(AND($F11="Scope 3",OR($G11="Vehicle Distance (e.g. Road Transport)",$G11="Custom Vehicle"),ISBLANK($N11)=FALSE),$Q11,""))</f>
        <v/>
      </c>
      <c r="BG11" s="75" t="str">
        <f>IF(AND($F11="Scope 3",AND(OR($G11="Vehicle Distance (e.g. Road Transport)",$G11="Custom Vehicle"),OR($D11="US",$D11="Other"),ISBLANK($N11)=TRUE)),$Q11,IF(AND($F11="Scope 3",$G11&lt;&gt;"Fuel Use",ISBLANK($N11)=TRUE),$Q11,""))</f>
        <v/>
      </c>
      <c r="BH11" s="75" t="str">
        <f>IF(AND(OR(G11="Fuel Use",G11="Custom Fuel"),F11="Scope 3",ISBLANK(I11)=TRUE),R11,"")</f>
        <v/>
      </c>
      <c r="BI11" s="75" t="str">
        <f>IF(AND(OR(G11="Fuel Use",G11="Custom Fuel"),F11="Scope 3",ISBLANK(I11)=FALSE),R11,IF(AND(G11&lt;&gt;"Fuel Use",G11&lt;&gt;"Custom Fuel",F11="Scope 3"),R11,""))</f>
        <v/>
      </c>
      <c r="BJ11" s="75" t="str">
        <f>IF(AND(OR(G11="Fuel Use",G11="Custom Fuel"),F11="Scope 3",ISBLANK(I11)=TRUE),S11,"")</f>
        <v/>
      </c>
      <c r="BK11" s="75" t="str">
        <f>IF(AND(OR(G11="Fuel Use",G11="Custom Fuel"),F11="Scope 3",ISBLANK(I11)=FALSE),S11,IF(AND(G11&lt;&gt;"Fuel Use",G11&lt;&gt;"Custom Fuel",F11="Scope 3"),S11,""))</f>
        <v/>
      </c>
      <c r="BL11" s="75" t="str">
        <f>IF(OR($G11="Fuel Use",$G11="Custom Fuel"),$U11,IF(AND(OR($G11="Vehicle Distance (e.g. Road Transport)",$G11="Custom Vehicle"),ISBLANK($N11)=FALSE),$U11,""))</f>
        <v/>
      </c>
      <c r="BM11" s="75" t="str">
        <f ca="1">IF(AND(AND(OR($G11="Vehicle Distance (e.g. Road Transport)",$G11="Custom Vehicle"),OR($D11="US",$D11="Other"),ISBLANK($N11)=TRUE)),$U11,IF(AND($G11&lt;&gt;"Fuel Use",ISBLANK($N11)=TRUE),$U11,""))</f>
        <v/>
      </c>
      <c r="BN11" s="75" t="str">
        <f t="shared" ref="BN11:BN110" si="21">IF(AND($E11="Road",$F11="Scope 1"),$Q11,"")</f>
        <v/>
      </c>
      <c r="BO11" s="75" t="str">
        <f t="shared" ref="BO11:BO110" si="22">IF(AND($E11="Rail",$F11="Scope 1"),$Q11,"")</f>
        <v/>
      </c>
      <c r="BP11" s="75" t="str">
        <f t="shared" ref="BP11:BP110" si="23">IF(AND($E11="Water",$F11="Scope 1"),$Q11,"")</f>
        <v/>
      </c>
      <c r="BQ11" s="75" t="str">
        <f t="shared" ref="BQ11:BQ110" si="24">IF(AND($E11="AirCraft",$F11="Scope 1"),$Q11,"")</f>
        <v/>
      </c>
      <c r="BR11" s="75" t="str">
        <f t="shared" ref="BR11:BR110" si="25">IF(AND($E11="Road",$F11="Scope 1"),$R11,"")</f>
        <v/>
      </c>
      <c r="BS11" s="75" t="str">
        <f t="shared" ref="BS11:BS110" si="26">IF(AND($E11="Rail",$F11="Scope 1"),$R11,"")</f>
        <v/>
      </c>
      <c r="BT11" s="75" t="str">
        <f t="shared" ref="BT11:BT110" si="27">IF(AND($E11="Water",$F11="Scope 1"),$R11,"")</f>
        <v/>
      </c>
      <c r="BU11" s="75" t="str">
        <f t="shared" ref="BU11:BU110" si="28">IF(AND($E11="Aircraft",$F11="Scope 1"),$R11,"")</f>
        <v/>
      </c>
      <c r="BV11" s="75" t="str">
        <f t="shared" ref="BV11:BV110" si="29">IF(AND($E11="Road",$F11="Scope 1"),$S11,"")</f>
        <v/>
      </c>
      <c r="BW11" s="75" t="str">
        <f t="shared" ref="BW11:BW110" si="30">IF(AND($E11="Rail",$F11="Scope 1"),$S11,"")</f>
        <v/>
      </c>
      <c r="BX11" s="75" t="str">
        <f t="shared" ref="BX11:BX110" si="31">IF(AND($E11="Water",$F11="Scope 1"),$S11,"")</f>
        <v/>
      </c>
      <c r="BY11" s="75" t="str">
        <f t="shared" ref="BY11:BY110" si="32">IF(AND($E11="Aircraft",$F11="Scope 1"),$S11,"")</f>
        <v/>
      </c>
      <c r="BZ11" s="75" t="str">
        <f t="shared" ref="BZ11:BZ110" si="33">IF(AND($E11="Road",$F11="Scope 3"),$Q11,"")</f>
        <v/>
      </c>
      <c r="CA11" s="75" t="str">
        <f t="shared" ref="CA11:CA110" si="34">IF(AND($E11="Rail",$F11="Scope 3"),$Q11,"")</f>
        <v/>
      </c>
      <c r="CB11" s="75" t="str">
        <f t="shared" ref="CB11:CB110" si="35">IF(AND($E11="Water",$F11="Scope 3"),$Q11,"")</f>
        <v/>
      </c>
      <c r="CC11" s="75" t="str">
        <f t="shared" ref="CC11:CC110" si="36">IF(AND($E11="AirCraft",$F11="Scope 3"),$Q11,"")</f>
        <v/>
      </c>
      <c r="CD11" s="75" t="str">
        <f t="shared" ref="CD11:CD110" si="37">IF(AND($E11="Road",$F11="Scope 3"),$R11,"")</f>
        <v/>
      </c>
      <c r="CE11" s="75" t="str">
        <f t="shared" ref="CE11:CE110" si="38">IF(AND($E11="Rail",$F11="Scope 3"),$R11,"")</f>
        <v/>
      </c>
      <c r="CF11" s="75" t="str">
        <f t="shared" ref="CF11:CF110" si="39">IF(AND($E11="Water",$F11="Scope 3"),$R11,"")</f>
        <v/>
      </c>
      <c r="CG11" s="75" t="str">
        <f t="shared" ref="CG11:CG110" si="40">IF(AND($E11="Aircraft",$F11="Scope 3"),$R11,"")</f>
        <v/>
      </c>
      <c r="CH11" s="75" t="str">
        <f t="shared" ref="CH11:CH110" si="41">IF(AND($E11="Road",$F11="Scope 3"),$S11,"")</f>
        <v/>
      </c>
      <c r="CI11" s="75" t="str">
        <f t="shared" ref="CI11:CI110" si="42">IF(AND($E11="Rail",$F11="Scope 3"),$S11,"")</f>
        <v/>
      </c>
      <c r="CJ11" s="75" t="str">
        <f t="shared" ref="CJ11:CJ110" si="43">IF(AND($E11="Water",$F11="Scope 3"),$S11,"")</f>
        <v/>
      </c>
      <c r="CK11" s="75" t="str">
        <f t="shared" ref="CK11:CK110" si="44">IF(AND($E11="Aircraft",$F11="Scope 3"),$S11,"")</f>
        <v/>
      </c>
      <c r="CL11" s="75" t="str">
        <f t="shared" ref="CL11:CL110" si="45">IF($E11="Road",$U11,"")</f>
        <v/>
      </c>
      <c r="CM11" s="75" t="str">
        <f t="shared" ref="CM11:CM110" si="46">IF($E11="Rail",$U11,"")</f>
        <v/>
      </c>
      <c r="CN11" s="75" t="str">
        <f t="shared" ref="CN11:CN110" si="47">IF($E11="Water",$U11,"")</f>
        <v/>
      </c>
      <c r="CO11" s="75" t="str">
        <f t="shared" ref="CO11:CO110" si="48">IF($E11="Aircraft",$U11,"")</f>
        <v/>
      </c>
      <c r="CP11" s="76" t="str">
        <f>IF($G11="Weight Distance (e.g. Freight Transport)","Ref_DD_WeightDistanceUnits",IF($G11="Passenger Distance (e.g. Public Transport)","Ref_DD_PasengerDistanceUnits",IF($G11="Custom Vehicle","Set_DD_Vehicle_Units","Ref_DD_DistanceUnit")))</f>
        <v>Ref_DD_DistanceUnit</v>
      </c>
      <c r="CQ11" s="87" t="str">
        <f t="shared" ref="CQ11:CQ46" ca="1" si="49">IF(AND(ISERROR($Q11*$AP11)=TRUE,ISERROR((R11/1000)*$AQ11)=TRUE,ISERROR((S11/1000)*$AR11)=FALSE),((S11/1000)*$AR11),"")</f>
        <v/>
      </c>
      <c r="CR11" s="130">
        <f>IF($G11="Custom vehicle",IF(OR($L11="Passenger Mile",$L11="Passenger Kilometer"),"Passenger Distance (e.g. Public Transport)",IF(OR($L11="Tonne Mile",$L11="Tonne Kilometer"),"Weight Distance (e.g. Freight Transport)","Vehicle Distance (e.g. Road Transport)")),$G11)</f>
        <v>0</v>
      </c>
      <c r="CS11" s="114"/>
    </row>
    <row r="12" spans="1:161" ht="18" customHeight="1" x14ac:dyDescent="0.2">
      <c r="A12" s="69"/>
      <c r="B12" s="107"/>
      <c r="C12" s="108"/>
      <c r="D12" s="108"/>
      <c r="E12" s="108"/>
      <c r="F12" s="108"/>
      <c r="G12" s="108"/>
      <c r="H12" s="108"/>
      <c r="I12" s="109"/>
      <c r="J12" s="109"/>
      <c r="K12" s="109"/>
      <c r="L12" s="108"/>
      <c r="M12" s="108"/>
      <c r="N12" s="109"/>
      <c r="O12" s="108"/>
      <c r="P12" s="151"/>
      <c r="Q12" s="95" t="str">
        <f ca="1">IF(ISERROR(IF(OR($CR12="Fuel Use",$CR12="Custom Fuel",$CR12="Fuel Use and Vehicle Distance"),($N12*$V12*$AH12*$AI12),IF($CR12="Weight Distance (e.g. Freight Transport)",($I12*$J12*$V12*$AH12*$AI12),IF($CR12="Passenger Distance (e.g. Public Transport)",($I12*$K12*$V12*$AH12*$AI12),($I12*$V12*$AH12*$AI12))))),"",IF(OR($CR12="Fuel Use",$CR12="Custom Fuel",$CR12="Fuel Use and Vehicle Distance"),($N12*$V12*$AH12*$AI12),IF($CR12="Weight Distance (e.g. Freight Transport)",($I12*$J12*$V12*$AH12*$AI12),IF($CR12="Passenger Distance (e.g. Public Transport)",($I12*$K12*$V12*$AH12*$AI12),($I12*$V12*$AH12*$AI12)))))</f>
        <v/>
      </c>
      <c r="R12" s="95" t="str">
        <f ca="1">IF(ISERROR(IF($CR12="Weight Distance (e.g. Freight Transport)",($I12*$J12*$AB12*$AL12*$AM12*1000),IF(OR($CR12="Fuel Use",$CR12="Custom Fuel"),($N12*$AB12*$AL12*$AM12*1000),IF($CR12="Passenger Distance (e.g. Public Transport)",($I12*$AB12*$K12*$AL12*$AM12*1000),($I12*$AB12*$AL12*$AM12*1000))))),"",IF($CR12="Weight Distance (e.g. Freight Transport)",($I12*$J12*$AB12*$AL12*$AM12*1000),IF(OR($CR12="Fuel Use",$CR12="Custom Fuel"),($N12*$AB12*$AL12*$AM12*1000),IF($CR12="Passenger Distance (e.g. Public Transport)",($I12*$AB12*$K12*$AL12*$AM12*1000),($I12*$AB12*$AL12*$AM12*1000)))))</f>
        <v/>
      </c>
      <c r="S12" s="95" t="str">
        <f ca="1">IF(ISERROR(IF($CR12="Weight Distance (e.g. Freight Transport)",($I12*$J12*$AE12*$AN12*$AO12*1000),IF(OR($CR12="Fuel Use",$CR12="Custom Fuel"),($N12*$AE12*$AN12*$AO12*1000),IF($CR12="Passenger Distance (e.g. Public Transport)",($I12*$AE12*$AN12*$K12*$AO12*1000),($I12*$AE12*$AN12*$AO12*1000))))),"",IF($CR12="Weight Distance (e.g. Freight Transport)",($I12*$J12*$AE12*$AN12*$AO12*1000),IF(OR($CR12="Fuel Use",$CR12="Custom Fuel"),($N12*$AE12*$AN12*$AO12*1000),IF($CR12="Passenger Distance (e.g. Public Transport)",($I12*$AE12*$AN12*$K12*$AO12*1000),($I12*$AE12*$AN12*$AO12*1000)))))</f>
        <v/>
      </c>
      <c r="T12" s="95" t="str">
        <f ca="1">IF(AND(ISERROR($Q12*$AP12)=FALSE,ISERROR((R12/1000)*$AQ12)=FALSE,ISERROR((S12/1000)*$AR12)=FALSE),($Q12*$AP12)+((R12/1000)*$AQ12)+((S12/1000)*$AR12),IF(AND(ISERROR($Q12*$AP12)=FALSE,ISERROR((R12/1000)*$AQ12)=FALSE,ISERROR((S12/1000)*$AR12)=TRUE),($Q12*$AP12)+((R12/1000)*$AQ12),IF(AND(ISERROR($Q12*$AP12)=FALSE,ISERROR((R12/1000)*$AQ12)=TRUE,ISERROR((S12/1000)*$AR12)=FALSE),($Q12*$AP12)+((S12/1000)*$AR12),IF(AND(ISERROR($Q12*$AP12)=FALSE,ISERROR((R12/1000)*$AQ12)=TRUE,ISERROR((S12/1000)*$AR12)=TRUE),($Q12*$AP12),IF(AND(ISERROR($Q12*$AP12)=TRUE,ISERROR((R12/1000)*$AQ12)=FALSE,ISERROR((S12/1000)*$AR12)=FALSE),((R12/1000)*$AQ12)+((S12/1000)*$AR12),IF(AND(ISERROR($Q12*$AP12)=TRUE,ISERROR((R12/1000)*$AQ12)=FALSE,ISERROR((S12/1000)*$AR12)=TRUE),((R12/1000)*$AQ12),CQ12))))))</f>
        <v/>
      </c>
      <c r="U12" s="125" t="str">
        <f ca="1">IF(ISERROR(IF(OR($CR12="Fuel Use",$CR12="Custom Fuel",$CR12="Fuel Use and Vehicle Distance"),($N12*$Y12*$AJ12*$AK12),IF($CR12="Weight Distance (e.g. Freight Transport)",($I12*$J12*$Y12*$AJ12*$AK12),IF($CR12="Passenger Distance (e.g. Public Transport)",($I12*$Y12*$AJ12*$AK12*$K12),($I12*$Y12*$AJ12*$AK12))))),"",IF(OR($CR12="Fuel Use",$CR12="Custom Fuel",$CR12="Fuel Use and Vehicle Distance"),($N12*$Y12*$AJ12*$AK12),IF($CR12="Weight Distance (e.g. Freight Transport)",($I12*$J12*$Y12*$AJ12*$AK12),IF($CR12="Passenger Distance (e.g. Public Transport)",($I12*$Y12*$AJ12*$AK12*$K12),($I12*$Y12*$AJ12*$AK12)))))</f>
        <v/>
      </c>
      <c r="V12" s="141" t="e">
        <f t="shared" ca="1" si="1"/>
        <v>#REF!</v>
      </c>
      <c r="W12" s="145" t="e">
        <f t="shared" ca="1" si="2"/>
        <v>#REF!</v>
      </c>
      <c r="X12" s="144" t="e">
        <f t="shared" ca="1" si="3"/>
        <v>#REF!</v>
      </c>
      <c r="Y12" s="141" t="e">
        <f t="shared" ca="1" si="4"/>
        <v>#REF!</v>
      </c>
      <c r="Z12" s="141" t="e">
        <f t="shared" ca="1" si="5"/>
        <v>#REF!</v>
      </c>
      <c r="AA12" s="141" t="e">
        <f t="shared" ca="1" si="6"/>
        <v>#REF!</v>
      </c>
      <c r="AB12" s="143" t="e">
        <f t="shared" ca="1" si="7"/>
        <v>#REF!</v>
      </c>
      <c r="AC12" s="152" t="e">
        <f t="shared" ca="1" si="8"/>
        <v>#REF!</v>
      </c>
      <c r="AD12" s="128" t="e">
        <f t="shared" ca="1" si="9"/>
        <v>#REF!</v>
      </c>
      <c r="AE12" s="128" t="e">
        <f t="shared" ca="1" si="10"/>
        <v>#REF!</v>
      </c>
      <c r="AF12" s="128" t="e">
        <f t="shared" ca="1" si="11"/>
        <v>#REF!</v>
      </c>
      <c r="AG12" s="128" t="e">
        <f t="shared" ca="1" si="12"/>
        <v>#REF!</v>
      </c>
      <c r="AH12" s="128" t="e">
        <f ca="1">INDEX(Ref_Master_Unit_Table,MATCH($W12,REF_To_Unit,0),MATCH('Reference - Lookup and Unit'!$A$11,Ref_From_Units,0))</f>
        <v>#REF!</v>
      </c>
      <c r="AI12" s="128" t="e">
        <f t="shared" ca="1" si="13"/>
        <v>#N/A</v>
      </c>
      <c r="AJ12" s="128" t="e">
        <f ca="1">INDEX(Ref_Master_Unit_Table,MATCH($Z12,REF_To_Unit,0),MATCH('Reference - Lookup and Unit'!$A$11,Ref_From_Units,0))</f>
        <v>#REF!</v>
      </c>
      <c r="AK12" s="128" t="e">
        <f t="shared" ca="1" si="14"/>
        <v>#N/A</v>
      </c>
      <c r="AL12" s="128" t="e">
        <f ca="1">INDEX(Ref_Master_Unit_Table,MATCH($AC12,REF_To_Unit,0),MATCH('Reference - Lookup and Unit'!$A$11,Ref_From_Units,0))</f>
        <v>#REF!</v>
      </c>
      <c r="AM12" s="128" t="e">
        <f t="shared" ca="1" si="15"/>
        <v>#N/A</v>
      </c>
      <c r="AN12" s="128" t="e">
        <f ca="1">INDEX(Ref_Master_Unit_Table,MATCH($AF12,REF_To_Unit,0),MATCH('Reference - Lookup and Unit'!$A$11,Ref_From_Units,0))</f>
        <v>#REF!</v>
      </c>
      <c r="AO12" s="128" t="e">
        <f t="shared" ca="1" si="16"/>
        <v>#N/A</v>
      </c>
      <c r="AP12" s="128">
        <f t="shared" ca="1" si="17"/>
        <v>1</v>
      </c>
      <c r="AQ12" s="261">
        <f t="shared" ca="1" si="18"/>
        <v>28</v>
      </c>
      <c r="AR12" s="261">
        <f t="shared" ca="1" si="19"/>
        <v>265</v>
      </c>
      <c r="AS12" s="261">
        <f t="shared" ca="1" si="20"/>
        <v>1</v>
      </c>
      <c r="AT12" s="77" t="str">
        <f>IF(OR($G12="Fuel Use",$G12="Custom fuel"),(IF(E12&lt;&gt;"",("Ref_DD_vehicle_FuelUse"&amp;"_"&amp;D12 &amp;"_"&amp;E12),"Ref_DD_vehicle_FuelUse"&amp;"_"&amp;D12)),IF(OR($G12="Vehicle Distance (e.g. Road Transport)",$G12="Fuel Use and Vehicle Distance"),(IF(E12&lt;&gt;"",("Ref_DD_vehicle_VehicleDistance"&amp;"_"&amp;D12 &amp;"_"&amp;E12),"Ref_DD_vehicle_VehicleDistance"&amp;"_"&amp;D12)),IF($G12="Weight Distance (e.g. Freight Transport)",(IF(E12&lt;&gt;"",("Ref_DD_vehicle_WeightDistance"&amp;"_"&amp;D12 &amp;"_"&amp;E12),"Ref_DD_vehicle_WeightDistance"&amp;"_"&amp;D12)),(IF(E12&lt;&gt;"",("Ref_DD_vehicle_Passenger"&amp;"_"&amp;D12 &amp;"_"&amp;E12),"Ref_DD_vehicle_Passenger"&amp;"_"&amp;D12)))))</f>
        <v>Ref_DD_vehicle_Passenger_</v>
      </c>
      <c r="AU12" s="77" t="e">
        <f ca="1">VLOOKUP($H12,INDIRECT("Ref_EF_Public_Transport"&amp;"_"&amp;$D12),3,0)</f>
        <v>#REF!</v>
      </c>
      <c r="AV12" s="77" t="e">
        <f ca="1">VLOOKUP($H12,INDIRECT("Ref_EF_Public_Transport"&amp;"_"&amp;$D12),5,0)</f>
        <v>#REF!</v>
      </c>
      <c r="AW12" s="77" t="e">
        <f ca="1">VLOOKUP($H12,INDIRECT("Ref_EF_Public_Transport"&amp;"_"&amp;$D12),6,0)</f>
        <v>#REF!</v>
      </c>
      <c r="AX12" s="77" t="e">
        <f ca="1">VLOOKUP($H12,INDIRECT("Ref_EF_Public_Transport"&amp;"_"&amp;$D12),4,0)</f>
        <v>#REF!</v>
      </c>
      <c r="AY12" s="77" t="b">
        <f ca="1">IF(ISERROR(COLUMN(INDIRECT($AT12))),FALSE,TRUE)</f>
        <v>0</v>
      </c>
      <c r="AZ12" s="77" t="str">
        <f>IF(AND($F12="Scope 1",OR($G12="Fuel Use",$G12="Custom Fuel",$G12="Fuel Use and Vehicle Distance")),$Q12,IF(AND($F12="Scope 1",OR($G12="Vehicle Distance (e.g. Road Transport)",$G12="Custom Vehicle"),ISBLANK($N12)=FALSE),$Q12,""))</f>
        <v/>
      </c>
      <c r="BA12" s="77" t="str">
        <f>IF(AND($F12="Scope 1",AND(OR($G12="Vehicle Distance (e.g. Road Transport)",$G12="Custom Vehicle"),OR($D12="US",$D12="Other"),ISBLANK($N12)=TRUE)),$Q12,IF(AND($F12="Scope 1",$G12&lt;&gt;"Fuel Use",ISBLANK($N12)=TRUE),$Q12,""))</f>
        <v/>
      </c>
      <c r="BB12" s="77" t="str">
        <f>IF(AND(OR(G12="Fuel Use",G12="Custom Fuel"),F12="Scope 1",ISBLANK(I12)=TRUE),R12,"")</f>
        <v/>
      </c>
      <c r="BC12" s="77" t="str">
        <f>IF(AND(OR(G12="Fuel Use",G12="Custom Fuel"),F12="Scope 1",ISBLANK(I12)=FALSE),R12,IF(AND(G12&lt;&gt;"Fuel Use",G12&lt;&gt;"Custom Fuel",F12="Scope 1"),R12,""))</f>
        <v/>
      </c>
      <c r="BD12" s="77" t="str">
        <f>IF(AND(OR(G12="Fuel Use",G12="Custom Fuel"),F12="Scope 1",ISBLANK(I12)=TRUE),S12,"")</f>
        <v/>
      </c>
      <c r="BE12" s="77" t="str">
        <f>IF(AND(OR(G12="Fuel Use",G12="Custom Fuel"),F12="Scope 1",ISBLANK(I12)=FALSE),S12,IF(AND(G12&lt;&gt;"Fuel Use",G12&lt;&gt;"Custom Fuel",F12="Scope 1"),S12,""))</f>
        <v/>
      </c>
      <c r="BF12" s="77" t="str">
        <f>IF(AND($F12="Scope 3",OR($G12="Fuel Use",$G12="Custom Fuel",$G12="Fuel Use and Vehicle Distance")),$Q12,IF(AND($F12="Scope 3",OR($G12="Vehicle Distance (e.g. Road Transport)",$G12="Custom Vehicle"),ISBLANK($N12)=FALSE),$Q12,""))</f>
        <v/>
      </c>
      <c r="BG12" s="77" t="str">
        <f>IF(AND($F12="Scope 3",AND(OR($G12="Vehicle Distance (e.g. Road Transport)",$G12="Custom Vehicle"),OR($D12="US",$D12="Other"),ISBLANK($N12)=TRUE)),$Q12,IF(AND($F12="Scope 3",$G12&lt;&gt;"Fuel Use",ISBLANK($N12)=TRUE),$Q12,""))</f>
        <v/>
      </c>
      <c r="BH12" s="77" t="str">
        <f>IF(AND(OR(G12="Fuel Use",G12="Custom Fuel"),F12="Scope 3",ISBLANK(I12)=TRUE),R12,"")</f>
        <v/>
      </c>
      <c r="BI12" s="77" t="str">
        <f>IF(AND(OR(G12="Fuel Use",G12="Custom Fuel"),F12="Scope 3",ISBLANK(I12)=FALSE),R12,IF(AND(G12&lt;&gt;"Fuel Use",G12&lt;&gt;"Custom Fuel",F12="Scope 3"),R12,""))</f>
        <v/>
      </c>
      <c r="BJ12" s="77" t="str">
        <f>IF(AND(OR(G12="Fuel Use",G12="Custom Fuel"),F12="Scope 3",ISBLANK(I12)=TRUE),S12,"")</f>
        <v/>
      </c>
      <c r="BK12" s="77" t="str">
        <f>IF(AND(OR(G12="Fuel Use",G12="Custom Fuel"),F12="Scope 3",ISBLANK(I12)=FALSE),S12,IF(AND(G12&lt;&gt;"Fuel Use",G12&lt;&gt;"Custom Fuel",F12="Scope 3"),S12,""))</f>
        <v/>
      </c>
      <c r="BL12" s="77" t="str">
        <f>IF(OR($G12="Fuel Use",$G12="Custom Fuel"),$U12,IF(AND(OR($G12="Vehicle Distance (e.g. Road Transport)",$G12="Custom Vehicle"),ISBLANK($N12)=FALSE),$U12,""))</f>
        <v/>
      </c>
      <c r="BM12" s="77" t="str">
        <f ca="1">IF(AND(AND(OR($G12="Vehicle Distance (e.g. Road Transport)",$G12="Custom Vehicle"),OR($D12="US",$D12="Other"),ISBLANK($N12)=TRUE)),$U12,IF(AND($G12&lt;&gt;"Fuel Use",ISBLANK($N12)=TRUE),$U12,""))</f>
        <v/>
      </c>
      <c r="BN12" s="77" t="str">
        <f t="shared" si="21"/>
        <v/>
      </c>
      <c r="BO12" s="77" t="str">
        <f t="shared" si="22"/>
        <v/>
      </c>
      <c r="BP12" s="77" t="str">
        <f t="shared" si="23"/>
        <v/>
      </c>
      <c r="BQ12" s="77" t="str">
        <f t="shared" si="24"/>
        <v/>
      </c>
      <c r="BR12" s="77" t="str">
        <f t="shared" si="25"/>
        <v/>
      </c>
      <c r="BS12" s="77" t="str">
        <f t="shared" si="26"/>
        <v/>
      </c>
      <c r="BT12" s="77" t="str">
        <f t="shared" si="27"/>
        <v/>
      </c>
      <c r="BU12" s="77" t="str">
        <f t="shared" si="28"/>
        <v/>
      </c>
      <c r="BV12" s="77" t="str">
        <f t="shared" si="29"/>
        <v/>
      </c>
      <c r="BW12" s="77" t="str">
        <f t="shared" si="30"/>
        <v/>
      </c>
      <c r="BX12" s="77" t="str">
        <f t="shared" si="31"/>
        <v/>
      </c>
      <c r="BY12" s="77" t="str">
        <f t="shared" si="32"/>
        <v/>
      </c>
      <c r="BZ12" s="77" t="str">
        <f t="shared" si="33"/>
        <v/>
      </c>
      <c r="CA12" s="77" t="str">
        <f t="shared" si="34"/>
        <v/>
      </c>
      <c r="CB12" s="77" t="str">
        <f t="shared" si="35"/>
        <v/>
      </c>
      <c r="CC12" s="77" t="str">
        <f t="shared" si="36"/>
        <v/>
      </c>
      <c r="CD12" s="77" t="str">
        <f t="shared" si="37"/>
        <v/>
      </c>
      <c r="CE12" s="77" t="str">
        <f t="shared" si="38"/>
        <v/>
      </c>
      <c r="CF12" s="77" t="str">
        <f t="shared" si="39"/>
        <v/>
      </c>
      <c r="CG12" s="77" t="str">
        <f t="shared" si="40"/>
        <v/>
      </c>
      <c r="CH12" s="77" t="str">
        <f t="shared" si="41"/>
        <v/>
      </c>
      <c r="CI12" s="77" t="str">
        <f t="shared" si="42"/>
        <v/>
      </c>
      <c r="CJ12" s="77" t="str">
        <f t="shared" si="43"/>
        <v/>
      </c>
      <c r="CK12" s="77" t="str">
        <f t="shared" si="44"/>
        <v/>
      </c>
      <c r="CL12" s="77" t="str">
        <f t="shared" si="45"/>
        <v/>
      </c>
      <c r="CM12" s="77" t="str">
        <f t="shared" si="46"/>
        <v/>
      </c>
      <c r="CN12" s="77" t="str">
        <f t="shared" si="47"/>
        <v/>
      </c>
      <c r="CO12" s="77" t="str">
        <f t="shared" si="48"/>
        <v/>
      </c>
      <c r="CP12" s="78" t="str">
        <f>IF($G12="Weight Distance (e.g. Freight Transport)","Ref_DD_WeightDistanceUnits",IF($G12="Passenger Distance (e.g. Public Transport)","Ref_DD_PasengerDistanceUnits",IF($G12="Custom Vehicle","Set_DD_Vehicle_Units","Ref_DD_DistanceUnit")))</f>
        <v>Ref_DD_DistanceUnit</v>
      </c>
      <c r="CQ12" s="89" t="str">
        <f ca="1">IF(AND(ISERROR($Q12*$AP12)=TRUE,ISERROR((R12/1000)*$AQ12)=TRUE,ISERROR((S12/1000)*$AR12)=FALSE),((S12/1000)*$AR12),"")</f>
        <v/>
      </c>
      <c r="CR12" s="132">
        <f>IF($G12="Custom vehicle",IF(OR($L12="Passenger Mile",$L12="Passenger Kilometer"),"Passenger Distance (e.g. Public Transport)",IF(OR($L12="Tonne Mile",$L12="Tonne Kilometer"),"Weight Distance (e.g. Freight Transport)","Vehicle Distance (e.g. Road Transport)")),$G12)</f>
        <v>0</v>
      </c>
      <c r="CS12" s="131"/>
      <c r="CT12" s="69"/>
      <c r="CU12" s="69"/>
      <c r="CV12" s="69"/>
      <c r="CW12" s="69"/>
      <c r="CX12" s="69"/>
      <c r="CY12" s="69"/>
      <c r="CZ12" s="69"/>
      <c r="DA12" s="69"/>
      <c r="DB12" s="69"/>
      <c r="DC12" s="69"/>
      <c r="DD12" s="69"/>
      <c r="DE12" s="69"/>
      <c r="DF12" s="69"/>
      <c r="DG12" s="69"/>
      <c r="DH12" s="69"/>
      <c r="DI12" s="69"/>
      <c r="DJ12" s="69"/>
      <c r="DK12" s="69"/>
      <c r="DL12" s="69"/>
      <c r="DM12" s="69"/>
      <c r="DN12" s="69"/>
      <c r="DO12" s="69"/>
      <c r="DP12" s="69"/>
      <c r="DQ12" s="69"/>
      <c r="DR12" s="69"/>
      <c r="DS12" s="69"/>
      <c r="DT12" s="69"/>
      <c r="DU12" s="69"/>
      <c r="DV12" s="69"/>
      <c r="DW12" s="69"/>
      <c r="DX12" s="69"/>
      <c r="DY12" s="69"/>
      <c r="DZ12" s="69"/>
      <c r="EA12" s="69"/>
      <c r="EB12" s="69"/>
      <c r="EC12" s="69"/>
      <c r="ED12" s="69"/>
      <c r="EE12" s="69"/>
      <c r="EF12" s="69"/>
      <c r="EG12" s="69"/>
      <c r="EH12" s="69"/>
      <c r="EI12" s="69"/>
      <c r="EJ12" s="69"/>
      <c r="EK12" s="69"/>
      <c r="EL12" s="69"/>
      <c r="EM12" s="69"/>
      <c r="EN12" s="69"/>
      <c r="EO12" s="69"/>
      <c r="EP12" s="69"/>
      <c r="EQ12" s="69"/>
      <c r="ER12" s="69"/>
      <c r="ES12" s="69"/>
      <c r="ET12" s="69"/>
      <c r="EU12" s="69"/>
      <c r="EV12" s="69"/>
      <c r="EW12" s="69"/>
      <c r="EX12" s="69"/>
      <c r="EY12" s="69"/>
      <c r="EZ12" s="69"/>
      <c r="FA12" s="69"/>
      <c r="FB12" s="69"/>
      <c r="FC12" s="69"/>
      <c r="FD12" s="69"/>
      <c r="FE12" s="69"/>
    </row>
    <row r="13" spans="1:161" ht="18" customHeight="1" x14ac:dyDescent="0.2">
      <c r="A13" s="28"/>
      <c r="B13" s="120"/>
      <c r="C13" s="42"/>
      <c r="D13" s="42"/>
      <c r="E13" s="42"/>
      <c r="F13" s="42"/>
      <c r="G13" s="42"/>
      <c r="H13" s="42"/>
      <c r="I13" s="92"/>
      <c r="J13" s="92"/>
      <c r="K13" s="92"/>
      <c r="L13" s="42"/>
      <c r="M13" s="42"/>
      <c r="N13" s="92"/>
      <c r="O13" s="42"/>
      <c r="P13" s="72"/>
      <c r="Q13" s="96" t="str">
        <f t="shared" ref="Q13:Q76" ca="1" si="50">IF(ISERROR(IF(OR($CR13="Fuel Use",$CR13="Custom Fuel",$CR13="Fuel Use and Vehicle Distance"),($N13*$V13*$AH13*$AI13),IF($CR13="Weight Distance (e.g. Freight Transport)",($I13*$J13*$V13*$AH13*$AI13),IF($CR13="Passenger Distance (e.g. Public Transport)",($I13*$K13*$V13*$AH13*$AI13),($I13*$V13*$AH13*$AI13))))),"",IF(OR($CR13="Fuel Use",$CR13="Custom Fuel",$CR13="Fuel Use and Vehicle Distance"),($N13*$V13*$AH13*$AI13),IF($CR13="Weight Distance (e.g. Freight Transport)",($I13*$J13*$V13*$AH13*$AI13),IF($CR13="Passenger Distance (e.g. Public Transport)",($I13*$K13*$V13*$AH13*$AI13),($I13*$V13*$AH13*$AI13)))))</f>
        <v/>
      </c>
      <c r="R13" s="96" t="str">
        <f t="shared" ref="R13:R76" ca="1" si="51">IF(ISERROR(IF($CR13="Weight Distance (e.g. Freight Transport)",($I13*$J13*$AB13*$AL13*$AM13*1000),IF(OR($CR13="Fuel Use",$CR13="Custom Fuel"),($N13*$AB13*$AL13*$AM13*1000),IF($CR13="Passenger Distance (e.g. Public Transport)",($I13*$AB13*$K13*$AL13*$AM13*1000),($I13*$AB13*$AL13*$AM13*1000))))),"",IF($CR13="Weight Distance (e.g. Freight Transport)",($I13*$J13*$AB13*$AL13*$AM13*1000),IF(OR($CR13="Fuel Use",$CR13="Custom Fuel"),($N13*$AB13*$AL13*$AM13*1000),IF($CR13="Passenger Distance (e.g. Public Transport)",($I13*$AB13*$K13*$AL13*$AM13*1000),($I13*$AB13*$AL13*$AM13*1000)))))</f>
        <v/>
      </c>
      <c r="S13" s="96" t="str">
        <f t="shared" ref="S13:S76" ca="1" si="52">IF(ISERROR(IF($CR13="Weight Distance (e.g. Freight Transport)",($I13*$J13*$AE13*$AN13*$AO13*1000),IF(OR($CR13="Fuel Use",$CR13="Custom Fuel"),($N13*$AE13*$AN13*$AO13*1000),IF($CR13="Passenger Distance (e.g. Public Transport)",($I13*$AE13*$AN13*$K13*$AO13*1000),($I13*$AE13*$AN13*$AO13*1000))))),"",IF($CR13="Weight Distance (e.g. Freight Transport)",($I13*$J13*$AE13*$AN13*$AO13*1000),IF(OR($CR13="Fuel Use",$CR13="Custom Fuel"),($N13*$AE13*$AN13*$AO13*1000),IF($CR13="Passenger Distance (e.g. Public Transport)",($I13*$AE13*$AN13*$K13*$AO13*1000),($I13*$AE13*$AN13*$AO13*1000)))))</f>
        <v/>
      </c>
      <c r="T13" s="96" t="str">
        <f t="shared" ca="1" si="0"/>
        <v/>
      </c>
      <c r="U13" s="126" t="str">
        <f t="shared" ref="U13:U76" ca="1" si="53">IF(ISERROR(IF(OR($CR13="Fuel Use",$CR13="Custom Fuel",$CR13="Fuel Use and Vehicle Distance"),($N13*$Y13*$AJ13*$AK13),IF($CR13="Weight Distance (e.g. Freight Transport)",($I13*$J13*$Y13*$AJ13*$AK13),IF($CR13="Passenger Distance (e.g. Public Transport)",($I13*$Y13*$AJ13*$AK13*$K13),($I13*$Y13*$AJ13*$AK13))))),"",IF(OR($CR13="Fuel Use",$CR13="Custom Fuel",$CR13="Fuel Use and Vehicle Distance"),($N13*$Y13*$AJ13*$AK13),IF($CR13="Weight Distance (e.g. Freight Transport)",($I13*$J13*$Y13*$AJ13*$AK13),IF($CR13="Passenger Distance (e.g. Public Transport)",($I13*$Y13*$AJ13*$AK13*$K13),($I13*$Y13*$AJ13*$AK13)))))</f>
        <v/>
      </c>
      <c r="V13" s="140" t="e">
        <f t="shared" ca="1" si="1"/>
        <v>#REF!</v>
      </c>
      <c r="W13" s="140" t="e">
        <f t="shared" ca="1" si="2"/>
        <v>#REF!</v>
      </c>
      <c r="X13" s="140" t="e">
        <f t="shared" ca="1" si="3"/>
        <v>#REF!</v>
      </c>
      <c r="Y13" s="140" t="e">
        <f t="shared" ca="1" si="4"/>
        <v>#REF!</v>
      </c>
      <c r="Z13" s="140" t="e">
        <f t="shared" ca="1" si="5"/>
        <v>#REF!</v>
      </c>
      <c r="AA13" s="140" t="e">
        <f t="shared" ca="1" si="6"/>
        <v>#REF!</v>
      </c>
      <c r="AB13" s="140" t="e">
        <f t="shared" ca="1" si="7"/>
        <v>#REF!</v>
      </c>
      <c r="AC13" s="128" t="e">
        <f t="shared" ca="1" si="8"/>
        <v>#REF!</v>
      </c>
      <c r="AD13" s="128" t="e">
        <f t="shared" ca="1" si="9"/>
        <v>#REF!</v>
      </c>
      <c r="AE13" s="128" t="e">
        <f t="shared" ca="1" si="10"/>
        <v>#REF!</v>
      </c>
      <c r="AF13" s="128" t="e">
        <f t="shared" ca="1" si="11"/>
        <v>#REF!</v>
      </c>
      <c r="AG13" s="128" t="e">
        <f t="shared" ca="1" si="12"/>
        <v>#REF!</v>
      </c>
      <c r="AH13" s="128" t="e">
        <f ca="1">INDEX(Ref_Master_Unit_Table,MATCH($W13,REF_To_Unit,0),MATCH('Reference - Lookup and Unit'!$A$11,Ref_From_Units,0))</f>
        <v>#REF!</v>
      </c>
      <c r="AI13" s="128" t="e">
        <f t="shared" ca="1" si="13"/>
        <v>#N/A</v>
      </c>
      <c r="AJ13" s="128" t="e">
        <f ca="1">INDEX(Ref_Master_Unit_Table,MATCH($Z13,REF_To_Unit,0),MATCH('Reference - Lookup and Unit'!$A$11,Ref_From_Units,0))</f>
        <v>#REF!</v>
      </c>
      <c r="AK13" s="128" t="e">
        <f t="shared" ca="1" si="14"/>
        <v>#N/A</v>
      </c>
      <c r="AL13" s="128" t="e">
        <f ca="1">INDEX(Ref_Master_Unit_Table,MATCH($AC13,REF_To_Unit,0),MATCH('Reference - Lookup and Unit'!$A$11,Ref_From_Units,0))</f>
        <v>#REF!</v>
      </c>
      <c r="AM13" s="128" t="e">
        <f t="shared" ca="1" si="15"/>
        <v>#N/A</v>
      </c>
      <c r="AN13" s="128" t="e">
        <f ca="1">INDEX(Ref_Master_Unit_Table,MATCH($AF13,REF_To_Unit,0),MATCH('Reference - Lookup and Unit'!$A$11,Ref_From_Units,0))</f>
        <v>#REF!</v>
      </c>
      <c r="AO13" s="128" t="e">
        <f t="shared" ca="1" si="16"/>
        <v>#N/A</v>
      </c>
      <c r="AP13" s="128">
        <f t="shared" ca="1" si="17"/>
        <v>1</v>
      </c>
      <c r="AQ13" s="261">
        <f t="shared" ca="1" si="18"/>
        <v>28</v>
      </c>
      <c r="AR13" s="261">
        <f t="shared" ca="1" si="19"/>
        <v>265</v>
      </c>
      <c r="AS13" s="261">
        <f t="shared" ca="1" si="20"/>
        <v>1</v>
      </c>
      <c r="AT13" s="75" t="str">
        <f t="shared" ref="AT13:AT76" si="54">IF(OR($G13="Fuel Use",$G13="Custom fuel"),(IF(E13&lt;&gt;"",("Ref_DD_vehicle_FuelUse"&amp;"_"&amp;D13 &amp;"_"&amp;E13),"Ref_DD_vehicle_FuelUse"&amp;"_"&amp;D13)),IF(OR($G13="Vehicle Distance (e.g. Road Transport)",$G13="Fuel Use and Vehicle Distance"),(IF(E13&lt;&gt;"",("Ref_DD_vehicle_VehicleDistance"&amp;"_"&amp;D13 &amp;"_"&amp;E13),"Ref_DD_vehicle_VehicleDistance"&amp;"_"&amp;D13)),IF($G13="Weight Distance (e.g. Freight Transport)",(IF(E13&lt;&gt;"",("Ref_DD_vehicle_WeightDistance"&amp;"_"&amp;D13 &amp;"_"&amp;E13),"Ref_DD_vehicle_WeightDistance"&amp;"_"&amp;D13)),(IF(E13&lt;&gt;"",("Ref_DD_vehicle_Passenger"&amp;"_"&amp;D13 &amp;"_"&amp;E13),"Ref_DD_vehicle_Passenger"&amp;"_"&amp;D13)))))</f>
        <v>Ref_DD_vehicle_Passenger_</v>
      </c>
      <c r="AU13" s="75" t="e">
        <f t="shared" ref="AU13:AU110" ca="1" si="55">VLOOKUP($H13,INDIRECT("Ref_EF_Public_Transport"&amp;"_"&amp;$D13),3,0)</f>
        <v>#REF!</v>
      </c>
      <c r="AV13" s="75" t="e">
        <f t="shared" ref="AV13:AV110" ca="1" si="56">VLOOKUP($H13,INDIRECT("Ref_EF_Public_Transport"&amp;"_"&amp;$D13),5,0)</f>
        <v>#REF!</v>
      </c>
      <c r="AW13" s="75" t="e">
        <f t="shared" ref="AW13:AW110" ca="1" si="57">VLOOKUP($H13,INDIRECT("Ref_EF_Public_Transport"&amp;"_"&amp;$D13),6,0)</f>
        <v>#REF!</v>
      </c>
      <c r="AX13" s="75" t="e">
        <f t="shared" ref="AX13:AX110" ca="1" si="58">VLOOKUP($H13,INDIRECT("Ref_EF_Public_Transport"&amp;"_"&amp;$D13),4,0)</f>
        <v>#REF!</v>
      </c>
      <c r="AY13" s="75" t="b">
        <f t="shared" ref="AY13:AY79" ca="1" si="59">IF(ISERROR(COLUMN(INDIRECT($AT13))),FALSE,TRUE)</f>
        <v>0</v>
      </c>
      <c r="AZ13" s="75" t="str">
        <f t="shared" ref="AZ13:AZ79" si="60">IF(AND($F13="Scope 1",OR($G13="Fuel Use",$G13="Custom Fuel",$G13="Fuel Use and Vehicle Distance")),$Q13,IF(AND($F13="Scope 1",OR($G13="Vehicle Distance (e.g. Road Transport)",$G13="Custom Vehicle"),ISBLANK($N13)=FALSE),$Q13,""))</f>
        <v/>
      </c>
      <c r="BA13" s="75" t="str">
        <f t="shared" ref="BA13:BA79" si="61">IF(AND($F13="Scope 1",AND(OR($G13="Vehicle Distance (e.g. Road Transport)",$G13="Custom Vehicle"),OR($D13="US",$D13="Other"),ISBLANK($N13)=TRUE)),$Q13,IF(AND($F13="Scope 1",$G13&lt;&gt;"Fuel Use",ISBLANK($N13)=TRUE),$Q13,""))</f>
        <v/>
      </c>
      <c r="BB13" s="75" t="str">
        <f t="shared" ref="BB13:BB79" si="62">IF(AND(OR(G13="Fuel Use",G13="Custom Fuel"),F13="Scope 1",ISBLANK(I13)=TRUE),R13,"")</f>
        <v/>
      </c>
      <c r="BC13" s="75" t="str">
        <f t="shared" ref="BC13:BC79" si="63">IF(AND(OR(G13="Fuel Use",G13="Custom Fuel"),F13="Scope 1",ISBLANK(I13)=FALSE),R13,IF(AND(G13&lt;&gt;"Fuel Use",G13&lt;&gt;"Custom Fuel",F13="Scope 1"),R13,""))</f>
        <v/>
      </c>
      <c r="BD13" s="75" t="str">
        <f t="shared" ref="BD13:BD79" si="64">IF(AND(OR(G13="Fuel Use",G13="Custom Fuel"),F13="Scope 1",ISBLANK(I13)=TRUE),S13,"")</f>
        <v/>
      </c>
      <c r="BE13" s="75" t="str">
        <f t="shared" ref="BE13:BE79" si="65">IF(AND(OR(G13="Fuel Use",G13="Custom Fuel"),F13="Scope 1",ISBLANK(I13)=FALSE),S13,IF(AND(G13&lt;&gt;"Fuel Use",G13&lt;&gt;"Custom Fuel",F13="Scope 1"),S13,""))</f>
        <v/>
      </c>
      <c r="BF13" s="75" t="str">
        <f t="shared" ref="BF13:BF79" si="66">IF(AND($F13="Scope 3",OR($G13="Fuel Use",$G13="Custom Fuel",$G13="Fuel Use and Vehicle Distance")),$Q13,IF(AND($F13="Scope 3",OR($G13="Vehicle Distance (e.g. Road Transport)",$G13="Custom Vehicle"),ISBLANK($N13)=FALSE),$Q13,""))</f>
        <v/>
      </c>
      <c r="BG13" s="75" t="str">
        <f t="shared" ref="BG13:BG79" si="67">IF(AND($F13="Scope 3",AND(OR($G13="Vehicle Distance (e.g. Road Transport)",$G13="Custom Vehicle"),OR($D13="US",$D13="Other"),ISBLANK($N13)=TRUE)),$Q13,IF(AND($F13="Scope 3",$G13&lt;&gt;"Fuel Use",ISBLANK($N13)=TRUE),$Q13,""))</f>
        <v/>
      </c>
      <c r="BH13" s="75" t="str">
        <f t="shared" ref="BH13:BH79" si="68">IF(AND(OR(G13="Fuel Use",G13="Custom Fuel"),F13="Scope 3",ISBLANK(I13)=TRUE),R13,"")</f>
        <v/>
      </c>
      <c r="BI13" s="75" t="str">
        <f t="shared" ref="BI13:BI79" si="69">IF(AND(OR(G13="Fuel Use",G13="Custom Fuel"),F13="Scope 3",ISBLANK(I13)=FALSE),R13,IF(AND(G13&lt;&gt;"Fuel Use",G13&lt;&gt;"Custom Fuel",F13="Scope 3"),R13,""))</f>
        <v/>
      </c>
      <c r="BJ13" s="75" t="str">
        <f t="shared" ref="BJ13:BJ79" si="70">IF(AND(OR(G13="Fuel Use",G13="Custom Fuel"),F13="Scope 3",ISBLANK(I13)=TRUE),S13,"")</f>
        <v/>
      </c>
      <c r="BK13" s="75" t="str">
        <f t="shared" ref="BK13:BK79" si="71">IF(AND(OR(G13="Fuel Use",G13="Custom Fuel"),F13="Scope 3",ISBLANK(I13)=FALSE),S13,IF(AND(G13&lt;&gt;"Fuel Use",G13&lt;&gt;"Custom Fuel",F13="Scope 3"),S13,""))</f>
        <v/>
      </c>
      <c r="BL13" s="75" t="str">
        <f t="shared" ref="BL13:BL79" si="72">IF(OR($G13="Fuel Use",$G13="Custom Fuel"),$U13,IF(AND(OR($G13="Vehicle Distance (e.g. Road Transport)",$G13="Custom Vehicle"),ISBLANK($N13)=FALSE),$U13,""))</f>
        <v/>
      </c>
      <c r="BM13" s="75" t="str">
        <f t="shared" ref="BM13:BM79" ca="1" si="73">IF(AND(AND(OR($G13="Vehicle Distance (e.g. Road Transport)",$G13="Custom Vehicle"),OR($D13="US",$D13="Other"),ISBLANK($N13)=TRUE)),$U13,IF(AND($G13&lt;&gt;"Fuel Use",ISBLANK($N13)=TRUE),$U13,""))</f>
        <v/>
      </c>
      <c r="BN13" s="75" t="str">
        <f t="shared" si="21"/>
        <v/>
      </c>
      <c r="BO13" s="75" t="str">
        <f t="shared" si="22"/>
        <v/>
      </c>
      <c r="BP13" s="75" t="str">
        <f t="shared" si="23"/>
        <v/>
      </c>
      <c r="BQ13" s="75" t="str">
        <f t="shared" si="24"/>
        <v/>
      </c>
      <c r="BR13" s="75" t="str">
        <f t="shared" si="25"/>
        <v/>
      </c>
      <c r="BS13" s="75" t="str">
        <f t="shared" si="26"/>
        <v/>
      </c>
      <c r="BT13" s="75" t="str">
        <f t="shared" si="27"/>
        <v/>
      </c>
      <c r="BU13" s="75" t="str">
        <f t="shared" si="28"/>
        <v/>
      </c>
      <c r="BV13" s="75" t="str">
        <f t="shared" si="29"/>
        <v/>
      </c>
      <c r="BW13" s="75" t="str">
        <f t="shared" si="30"/>
        <v/>
      </c>
      <c r="BX13" s="75" t="str">
        <f t="shared" si="31"/>
        <v/>
      </c>
      <c r="BY13" s="75" t="str">
        <f t="shared" si="32"/>
        <v/>
      </c>
      <c r="BZ13" s="75" t="str">
        <f t="shared" si="33"/>
        <v/>
      </c>
      <c r="CA13" s="75" t="str">
        <f t="shared" si="34"/>
        <v/>
      </c>
      <c r="CB13" s="75" t="str">
        <f t="shared" si="35"/>
        <v/>
      </c>
      <c r="CC13" s="75" t="str">
        <f t="shared" si="36"/>
        <v/>
      </c>
      <c r="CD13" s="75" t="str">
        <f t="shared" si="37"/>
        <v/>
      </c>
      <c r="CE13" s="75" t="str">
        <f t="shared" si="38"/>
        <v/>
      </c>
      <c r="CF13" s="75" t="str">
        <f t="shared" si="39"/>
        <v/>
      </c>
      <c r="CG13" s="75" t="str">
        <f t="shared" si="40"/>
        <v/>
      </c>
      <c r="CH13" s="75" t="str">
        <f t="shared" si="41"/>
        <v/>
      </c>
      <c r="CI13" s="75" t="str">
        <f t="shared" si="42"/>
        <v/>
      </c>
      <c r="CJ13" s="75" t="str">
        <f t="shared" si="43"/>
        <v/>
      </c>
      <c r="CK13" s="75" t="str">
        <f t="shared" si="44"/>
        <v/>
      </c>
      <c r="CL13" s="75" t="str">
        <f t="shared" si="45"/>
        <v/>
      </c>
      <c r="CM13" s="75" t="str">
        <f t="shared" si="46"/>
        <v/>
      </c>
      <c r="CN13" s="75" t="str">
        <f t="shared" si="47"/>
        <v/>
      </c>
      <c r="CO13" s="75" t="str">
        <f t="shared" si="48"/>
        <v/>
      </c>
      <c r="CP13" s="76" t="str">
        <f t="shared" ref="CP13:CP76" si="74">IF($G13="Weight Distance (e.g. Freight Transport)","Ref_DD_WeightDistanceUnits",IF($G13="Passenger Distance (e.g. Public Transport)","Ref_DD_PasengerDistanceUnits",IF($G13="Custom Vehicle","Set_DD_Vehicle_Units","Ref_DD_DistanceUnit")))</f>
        <v>Ref_DD_DistanceUnit</v>
      </c>
      <c r="CQ13" s="87" t="str">
        <f t="shared" ca="1" si="49"/>
        <v/>
      </c>
      <c r="CR13" s="130">
        <f t="shared" ref="CR13:CR76" si="75">IF($G13="Custom vehicle",IF(OR($L13="Passenger Mile",$L13="Passenger Kilometer"),"Passenger Distance (e.g. Public Transport)",IF(OR($L13="Tonne Mile",$L13="Tonne Kilometer"),"Weight Distance (e.g. Freight Transport)","Vehicle Distance (e.g. Road Transport)")),$G13)</f>
        <v>0</v>
      </c>
      <c r="CS13" s="114"/>
    </row>
    <row r="14" spans="1:161" ht="18" customHeight="1" x14ac:dyDescent="0.2">
      <c r="A14" s="28"/>
      <c r="B14" s="120"/>
      <c r="C14" s="42"/>
      <c r="D14" s="42"/>
      <c r="E14" s="42"/>
      <c r="F14" s="42"/>
      <c r="G14" s="42"/>
      <c r="H14" s="42"/>
      <c r="I14" s="92"/>
      <c r="J14" s="92"/>
      <c r="K14" s="92"/>
      <c r="L14" s="42"/>
      <c r="M14" s="42"/>
      <c r="N14" s="92"/>
      <c r="O14" s="42"/>
      <c r="P14" s="72"/>
      <c r="Q14" s="96" t="str">
        <f t="shared" ca="1" si="50"/>
        <v/>
      </c>
      <c r="R14" s="96" t="str">
        <f t="shared" ca="1" si="51"/>
        <v/>
      </c>
      <c r="S14" s="96" t="str">
        <f t="shared" ca="1" si="52"/>
        <v/>
      </c>
      <c r="T14" s="96" t="str">
        <f t="shared" ca="1" si="0"/>
        <v/>
      </c>
      <c r="U14" s="126" t="str">
        <f t="shared" ca="1" si="53"/>
        <v/>
      </c>
      <c r="V14" s="128" t="e">
        <f t="shared" ca="1" si="1"/>
        <v>#REF!</v>
      </c>
      <c r="W14" s="128" t="e">
        <f t="shared" ca="1" si="2"/>
        <v>#REF!</v>
      </c>
      <c r="X14" s="128" t="e">
        <f t="shared" ca="1" si="3"/>
        <v>#REF!</v>
      </c>
      <c r="Y14" s="128" t="e">
        <f t="shared" ca="1" si="4"/>
        <v>#REF!</v>
      </c>
      <c r="Z14" s="128" t="e">
        <f t="shared" ca="1" si="5"/>
        <v>#REF!</v>
      </c>
      <c r="AA14" s="128" t="e">
        <f t="shared" ca="1" si="6"/>
        <v>#REF!</v>
      </c>
      <c r="AB14" s="128" t="e">
        <f t="shared" ca="1" si="7"/>
        <v>#REF!</v>
      </c>
      <c r="AC14" s="128" t="e">
        <f t="shared" ca="1" si="8"/>
        <v>#REF!</v>
      </c>
      <c r="AD14" s="128" t="e">
        <f t="shared" ca="1" si="9"/>
        <v>#REF!</v>
      </c>
      <c r="AE14" s="128" t="e">
        <f t="shared" ca="1" si="10"/>
        <v>#REF!</v>
      </c>
      <c r="AF14" s="128" t="e">
        <f t="shared" ca="1" si="11"/>
        <v>#REF!</v>
      </c>
      <c r="AG14" s="128" t="e">
        <f t="shared" ca="1" si="12"/>
        <v>#REF!</v>
      </c>
      <c r="AH14" s="128" t="e">
        <f ca="1">INDEX(Ref_Master_Unit_Table,MATCH($W14,REF_To_Unit,0),MATCH('Reference - Lookup and Unit'!$A$11,Ref_From_Units,0))</f>
        <v>#REF!</v>
      </c>
      <c r="AI14" s="128" t="e">
        <f t="shared" ca="1" si="13"/>
        <v>#N/A</v>
      </c>
      <c r="AJ14" s="128" t="e">
        <f ca="1">INDEX(Ref_Master_Unit_Table,MATCH($Z14,REF_To_Unit,0),MATCH('Reference - Lookup and Unit'!$A$11,Ref_From_Units,0))</f>
        <v>#REF!</v>
      </c>
      <c r="AK14" s="128" t="e">
        <f t="shared" ca="1" si="14"/>
        <v>#N/A</v>
      </c>
      <c r="AL14" s="128" t="e">
        <f ca="1">INDEX(Ref_Master_Unit_Table,MATCH($AC14,REF_To_Unit,0),MATCH('Reference - Lookup and Unit'!$A$11,Ref_From_Units,0))</f>
        <v>#REF!</v>
      </c>
      <c r="AM14" s="128" t="e">
        <f t="shared" ca="1" si="15"/>
        <v>#N/A</v>
      </c>
      <c r="AN14" s="128" t="e">
        <f ca="1">INDEX(Ref_Master_Unit_Table,MATCH($AF14,REF_To_Unit,0),MATCH('Reference - Lookup and Unit'!$A$11,Ref_From_Units,0))</f>
        <v>#REF!</v>
      </c>
      <c r="AO14" s="128" t="e">
        <f t="shared" ca="1" si="16"/>
        <v>#N/A</v>
      </c>
      <c r="AP14" s="128">
        <f t="shared" ca="1" si="17"/>
        <v>1</v>
      </c>
      <c r="AQ14" s="261">
        <f t="shared" ca="1" si="18"/>
        <v>28</v>
      </c>
      <c r="AR14" s="261">
        <f t="shared" ca="1" si="19"/>
        <v>265</v>
      </c>
      <c r="AS14" s="261">
        <f t="shared" ca="1" si="20"/>
        <v>1</v>
      </c>
      <c r="AT14" s="75" t="str">
        <f t="shared" si="54"/>
        <v>Ref_DD_vehicle_Passenger_</v>
      </c>
      <c r="AU14" s="75" t="e">
        <f t="shared" ca="1" si="55"/>
        <v>#REF!</v>
      </c>
      <c r="AV14" s="75" t="e">
        <f t="shared" ca="1" si="56"/>
        <v>#REF!</v>
      </c>
      <c r="AW14" s="75" t="e">
        <f t="shared" ca="1" si="57"/>
        <v>#REF!</v>
      </c>
      <c r="AX14" s="75" t="e">
        <f t="shared" ca="1" si="58"/>
        <v>#REF!</v>
      </c>
      <c r="AY14" s="75" t="b">
        <f t="shared" ca="1" si="59"/>
        <v>0</v>
      </c>
      <c r="AZ14" s="75" t="str">
        <f t="shared" si="60"/>
        <v/>
      </c>
      <c r="BA14" s="75" t="str">
        <f t="shared" si="61"/>
        <v/>
      </c>
      <c r="BB14" s="75" t="str">
        <f t="shared" si="62"/>
        <v/>
      </c>
      <c r="BC14" s="75" t="str">
        <f t="shared" si="63"/>
        <v/>
      </c>
      <c r="BD14" s="75" t="str">
        <f t="shared" si="64"/>
        <v/>
      </c>
      <c r="BE14" s="75" t="str">
        <f t="shared" si="65"/>
        <v/>
      </c>
      <c r="BF14" s="75" t="str">
        <f t="shared" si="66"/>
        <v/>
      </c>
      <c r="BG14" s="75" t="str">
        <f t="shared" si="67"/>
        <v/>
      </c>
      <c r="BH14" s="75" t="str">
        <f t="shared" si="68"/>
        <v/>
      </c>
      <c r="BI14" s="75" t="str">
        <f t="shared" si="69"/>
        <v/>
      </c>
      <c r="BJ14" s="75" t="str">
        <f t="shared" si="70"/>
        <v/>
      </c>
      <c r="BK14" s="75" t="str">
        <f t="shared" si="71"/>
        <v/>
      </c>
      <c r="BL14" s="75" t="str">
        <f t="shared" si="72"/>
        <v/>
      </c>
      <c r="BM14" s="75" t="str">
        <f t="shared" ca="1" si="73"/>
        <v/>
      </c>
      <c r="BN14" s="75" t="str">
        <f t="shared" si="21"/>
        <v/>
      </c>
      <c r="BO14" s="75" t="str">
        <f t="shared" si="22"/>
        <v/>
      </c>
      <c r="BP14" s="75" t="str">
        <f t="shared" si="23"/>
        <v/>
      </c>
      <c r="BQ14" s="75" t="str">
        <f t="shared" si="24"/>
        <v/>
      </c>
      <c r="BR14" s="75" t="str">
        <f t="shared" si="25"/>
        <v/>
      </c>
      <c r="BS14" s="75" t="str">
        <f t="shared" si="26"/>
        <v/>
      </c>
      <c r="BT14" s="75" t="str">
        <f t="shared" si="27"/>
        <v/>
      </c>
      <c r="BU14" s="75" t="str">
        <f t="shared" si="28"/>
        <v/>
      </c>
      <c r="BV14" s="75" t="str">
        <f t="shared" si="29"/>
        <v/>
      </c>
      <c r="BW14" s="75" t="str">
        <f t="shared" si="30"/>
        <v/>
      </c>
      <c r="BX14" s="75" t="str">
        <f t="shared" si="31"/>
        <v/>
      </c>
      <c r="BY14" s="75" t="str">
        <f t="shared" si="32"/>
        <v/>
      </c>
      <c r="BZ14" s="75" t="str">
        <f t="shared" si="33"/>
        <v/>
      </c>
      <c r="CA14" s="75" t="str">
        <f t="shared" si="34"/>
        <v/>
      </c>
      <c r="CB14" s="75" t="str">
        <f t="shared" si="35"/>
        <v/>
      </c>
      <c r="CC14" s="75" t="str">
        <f t="shared" si="36"/>
        <v/>
      </c>
      <c r="CD14" s="75" t="str">
        <f t="shared" si="37"/>
        <v/>
      </c>
      <c r="CE14" s="75" t="str">
        <f t="shared" si="38"/>
        <v/>
      </c>
      <c r="CF14" s="75" t="str">
        <f t="shared" si="39"/>
        <v/>
      </c>
      <c r="CG14" s="75" t="str">
        <f t="shared" si="40"/>
        <v/>
      </c>
      <c r="CH14" s="75" t="str">
        <f t="shared" si="41"/>
        <v/>
      </c>
      <c r="CI14" s="75" t="str">
        <f t="shared" si="42"/>
        <v/>
      </c>
      <c r="CJ14" s="75" t="str">
        <f t="shared" si="43"/>
        <v/>
      </c>
      <c r="CK14" s="75" t="str">
        <f t="shared" si="44"/>
        <v/>
      </c>
      <c r="CL14" s="75" t="str">
        <f t="shared" si="45"/>
        <v/>
      </c>
      <c r="CM14" s="75" t="str">
        <f t="shared" si="46"/>
        <v/>
      </c>
      <c r="CN14" s="75" t="str">
        <f t="shared" si="47"/>
        <v/>
      </c>
      <c r="CO14" s="75" t="str">
        <f t="shared" si="48"/>
        <v/>
      </c>
      <c r="CP14" s="76" t="str">
        <f t="shared" si="74"/>
        <v>Ref_DD_DistanceUnit</v>
      </c>
      <c r="CQ14" s="87" t="str">
        <f t="shared" ca="1" si="49"/>
        <v/>
      </c>
      <c r="CR14" s="130">
        <f t="shared" si="75"/>
        <v>0</v>
      </c>
      <c r="CS14" s="114"/>
    </row>
    <row r="15" spans="1:161" ht="18" customHeight="1" x14ac:dyDescent="0.2">
      <c r="A15" s="106"/>
      <c r="B15" s="121"/>
      <c r="C15" s="70"/>
      <c r="D15" s="70"/>
      <c r="E15" s="70"/>
      <c r="F15" s="70"/>
      <c r="G15" s="70"/>
      <c r="H15" s="70"/>
      <c r="I15" s="93"/>
      <c r="J15" s="93"/>
      <c r="K15" s="93"/>
      <c r="L15" s="70"/>
      <c r="M15" s="70"/>
      <c r="N15" s="93"/>
      <c r="O15" s="70"/>
      <c r="P15" s="72"/>
      <c r="Q15" s="96" t="str">
        <f t="shared" ca="1" si="50"/>
        <v/>
      </c>
      <c r="R15" s="96" t="str">
        <f t="shared" ca="1" si="51"/>
        <v/>
      </c>
      <c r="S15" s="96" t="str">
        <f t="shared" ca="1" si="52"/>
        <v/>
      </c>
      <c r="T15" s="96" t="str">
        <f ca="1">IF(AND(ISERROR($Q15*$AP15)=FALSE,ISERROR((R15/1000)*$AQ15)=FALSE,ISERROR((S15/1000)*$AR15)=FALSE),($Q15*$AP15)+((R15/1000)*$AQ15)+((S15/1000)*$AR15),IF(AND(ISERROR($Q15*$AP15)=FALSE,ISERROR((R15/1000)*$AQ15)=FALSE,ISERROR((S15/1000)*$AR15)=TRUE),($Q15*$AP15)+((R15/1000)*$AQ15),IF(AND(ISERROR($Q15*$AP15)=FALSE,ISERROR((R15/1000)*$AQ15)=TRUE,ISERROR((S15/1000)*$AR15)=FALSE),($Q15*$AP15)+((S15/1000)*$AR15),IF(AND(ISERROR($Q15*$AP15)=FALSE,ISERROR((R15/1000)*$AQ15)=TRUE,ISERROR((S15/1000)*$AR15)=TRUE),($Q15*$AP15),IF(AND(ISERROR($Q15*$AP15)=TRUE,ISERROR((R15/1000)*$AQ15)=FALSE,ISERROR((S15/1000)*$AR15)=FALSE),((R15/1000)*$AQ15)+((S15/1000)*$AR15),IF(AND(ISERROR($Q15*$AP15)=TRUE,ISERROR((R15/1000)*$AQ15)=FALSE,ISERROR((S15/1000)*$AR15)=TRUE),((R15/1000)*$AQ15),CQ15))))))</f>
        <v/>
      </c>
      <c r="U15" s="126" t="str">
        <f t="shared" ca="1" si="53"/>
        <v/>
      </c>
      <c r="V15" s="128" t="e">
        <f t="shared" ca="1" si="1"/>
        <v>#REF!</v>
      </c>
      <c r="W15" s="128" t="e">
        <f t="shared" ca="1" si="2"/>
        <v>#REF!</v>
      </c>
      <c r="X15" s="128" t="e">
        <f t="shared" ca="1" si="3"/>
        <v>#REF!</v>
      </c>
      <c r="Y15" s="128" t="e">
        <f t="shared" ca="1" si="4"/>
        <v>#REF!</v>
      </c>
      <c r="Z15" s="128" t="e">
        <f t="shared" ca="1" si="5"/>
        <v>#REF!</v>
      </c>
      <c r="AA15" s="128" t="e">
        <f t="shared" ca="1" si="6"/>
        <v>#REF!</v>
      </c>
      <c r="AB15" s="128" t="e">
        <f t="shared" ca="1" si="7"/>
        <v>#REF!</v>
      </c>
      <c r="AC15" s="128" t="e">
        <f t="shared" ca="1" si="8"/>
        <v>#REF!</v>
      </c>
      <c r="AD15" s="128" t="e">
        <f t="shared" ca="1" si="9"/>
        <v>#REF!</v>
      </c>
      <c r="AE15" s="128" t="e">
        <f t="shared" ca="1" si="10"/>
        <v>#REF!</v>
      </c>
      <c r="AF15" s="128" t="e">
        <f t="shared" ca="1" si="11"/>
        <v>#REF!</v>
      </c>
      <c r="AG15" s="128" t="e">
        <f t="shared" ca="1" si="12"/>
        <v>#REF!</v>
      </c>
      <c r="AH15" s="128" t="e">
        <f ca="1">INDEX(Ref_Master_Unit_Table,MATCH($W15,REF_To_Unit,0),MATCH('Reference - Lookup and Unit'!$A$11,Ref_From_Units,0))</f>
        <v>#REF!</v>
      </c>
      <c r="AI15" s="128" t="e">
        <f t="shared" ca="1" si="13"/>
        <v>#N/A</v>
      </c>
      <c r="AJ15" s="128" t="e">
        <f ca="1">INDEX(Ref_Master_Unit_Table,MATCH($Z15,REF_To_Unit,0),MATCH('Reference - Lookup and Unit'!$A$11,Ref_From_Units,0))</f>
        <v>#REF!</v>
      </c>
      <c r="AK15" s="128" t="e">
        <f t="shared" ca="1" si="14"/>
        <v>#N/A</v>
      </c>
      <c r="AL15" s="128" t="e">
        <f ca="1">INDEX(Ref_Master_Unit_Table,MATCH($AC15,REF_To_Unit,0),MATCH('Reference - Lookup and Unit'!$A$11,Ref_From_Units,0))</f>
        <v>#REF!</v>
      </c>
      <c r="AM15" s="128" t="e">
        <f t="shared" ca="1" si="15"/>
        <v>#N/A</v>
      </c>
      <c r="AN15" s="128" t="e">
        <f ca="1">INDEX(Ref_Master_Unit_Table,MATCH($AF15,REF_To_Unit,0),MATCH('Reference - Lookup and Unit'!$A$11,Ref_From_Units,0))</f>
        <v>#REF!</v>
      </c>
      <c r="AO15" s="128" t="e">
        <f t="shared" ca="1" si="16"/>
        <v>#N/A</v>
      </c>
      <c r="AP15" s="128">
        <f t="shared" ca="1" si="17"/>
        <v>1</v>
      </c>
      <c r="AQ15" s="261">
        <f t="shared" ca="1" si="18"/>
        <v>28</v>
      </c>
      <c r="AR15" s="261">
        <f t="shared" ca="1" si="19"/>
        <v>265</v>
      </c>
      <c r="AS15" s="261">
        <f t="shared" ca="1" si="20"/>
        <v>1</v>
      </c>
      <c r="AT15" s="77" t="str">
        <f t="shared" si="54"/>
        <v>Ref_DD_vehicle_Passenger_</v>
      </c>
      <c r="AU15" s="77" t="e">
        <f t="shared" ca="1" si="55"/>
        <v>#REF!</v>
      </c>
      <c r="AV15" s="77" t="e">
        <f t="shared" ca="1" si="56"/>
        <v>#REF!</v>
      </c>
      <c r="AW15" s="77" t="e">
        <f t="shared" ca="1" si="57"/>
        <v>#REF!</v>
      </c>
      <c r="AX15" s="77" t="e">
        <f t="shared" ca="1" si="58"/>
        <v>#REF!</v>
      </c>
      <c r="AY15" s="77" t="b">
        <f t="shared" ca="1" si="59"/>
        <v>0</v>
      </c>
      <c r="AZ15" s="77" t="str">
        <f t="shared" si="60"/>
        <v/>
      </c>
      <c r="BA15" s="77" t="str">
        <f t="shared" si="61"/>
        <v/>
      </c>
      <c r="BB15" s="77" t="str">
        <f>IF(AND(OR(G15="Fuel Use",G15="Custom Fuel"),F15="Scope 1",ISBLANK(I15)=TRUE),R15,"")</f>
        <v/>
      </c>
      <c r="BC15" s="77" t="str">
        <f>IF(AND(OR(G15="Fuel Use",G15="Custom Fuel"),F15="Scope 1",ISBLANK(I15)=FALSE),R15,IF(AND(G15&lt;&gt;"Fuel Use",G15&lt;&gt;"Custom Fuel",F15="Scope 1"),R15,""))</f>
        <v/>
      </c>
      <c r="BD15" s="77" t="str">
        <f>IF(AND(OR(G15="Fuel Use",G15="Custom Fuel"),F15="Scope 1",ISBLANK(I15)=TRUE),S15,"")</f>
        <v/>
      </c>
      <c r="BE15" s="77" t="str">
        <f>IF(AND(OR(G15="Fuel Use",G15="Custom Fuel"),F15="Scope 1",ISBLANK(I15)=FALSE),S15,IF(AND(G15&lt;&gt;"Fuel Use",G15&lt;&gt;"Custom Fuel",F15="Scope 1"),S15,""))</f>
        <v/>
      </c>
      <c r="BF15" s="77" t="str">
        <f t="shared" si="66"/>
        <v/>
      </c>
      <c r="BG15" s="77" t="str">
        <f t="shared" si="67"/>
        <v/>
      </c>
      <c r="BH15" s="77" t="str">
        <f>IF(AND(OR(G15="Fuel Use",G15="Custom Fuel"),F15="Scope 3",ISBLANK(I15)=TRUE),R15,"")</f>
        <v/>
      </c>
      <c r="BI15" s="77" t="str">
        <f>IF(AND(OR(G15="Fuel Use",G15="Custom Fuel"),F15="Scope 3",ISBLANK(I15)=FALSE),R15,IF(AND(G15&lt;&gt;"Fuel Use",G15&lt;&gt;"Custom Fuel",F15="Scope 3"),R15,""))</f>
        <v/>
      </c>
      <c r="BJ15" s="77" t="str">
        <f>IF(AND(OR(G15="Fuel Use",G15="Custom Fuel"),F15="Scope 3",ISBLANK(I15)=TRUE),S15,"")</f>
        <v/>
      </c>
      <c r="BK15" s="77" t="str">
        <f>IF(AND(OR(G15="Fuel Use",G15="Custom Fuel"),F15="Scope 3",ISBLANK(I15)=FALSE),S15,IF(AND(G15&lt;&gt;"Fuel Use",G15&lt;&gt;"Custom Fuel",F15="Scope 3"),S15,""))</f>
        <v/>
      </c>
      <c r="BL15" s="77" t="str">
        <f t="shared" si="72"/>
        <v/>
      </c>
      <c r="BM15" s="77" t="str">
        <f t="shared" ca="1" si="73"/>
        <v/>
      </c>
      <c r="BN15" s="77" t="str">
        <f t="shared" si="21"/>
        <v/>
      </c>
      <c r="BO15" s="77" t="str">
        <f t="shared" si="22"/>
        <v/>
      </c>
      <c r="BP15" s="77" t="str">
        <f t="shared" si="23"/>
        <v/>
      </c>
      <c r="BQ15" s="77" t="str">
        <f t="shared" si="24"/>
        <v/>
      </c>
      <c r="BR15" s="77" t="str">
        <f t="shared" si="25"/>
        <v/>
      </c>
      <c r="BS15" s="77" t="str">
        <f t="shared" si="26"/>
        <v/>
      </c>
      <c r="BT15" s="77" t="str">
        <f t="shared" si="27"/>
        <v/>
      </c>
      <c r="BU15" s="77" t="str">
        <f t="shared" si="28"/>
        <v/>
      </c>
      <c r="BV15" s="77" t="str">
        <f t="shared" si="29"/>
        <v/>
      </c>
      <c r="BW15" s="77" t="str">
        <f t="shared" si="30"/>
        <v/>
      </c>
      <c r="BX15" s="77" t="str">
        <f t="shared" si="31"/>
        <v/>
      </c>
      <c r="BY15" s="77" t="str">
        <f t="shared" si="32"/>
        <v/>
      </c>
      <c r="BZ15" s="77" t="str">
        <f t="shared" si="33"/>
        <v/>
      </c>
      <c r="CA15" s="77" t="str">
        <f t="shared" si="34"/>
        <v/>
      </c>
      <c r="CB15" s="77" t="str">
        <f t="shared" si="35"/>
        <v/>
      </c>
      <c r="CC15" s="77" t="str">
        <f t="shared" si="36"/>
        <v/>
      </c>
      <c r="CD15" s="77" t="str">
        <f t="shared" si="37"/>
        <v/>
      </c>
      <c r="CE15" s="77" t="str">
        <f t="shared" si="38"/>
        <v/>
      </c>
      <c r="CF15" s="77" t="str">
        <f t="shared" si="39"/>
        <v/>
      </c>
      <c r="CG15" s="77" t="str">
        <f t="shared" si="40"/>
        <v/>
      </c>
      <c r="CH15" s="77" t="str">
        <f t="shared" si="41"/>
        <v/>
      </c>
      <c r="CI15" s="77" t="str">
        <f t="shared" si="42"/>
        <v/>
      </c>
      <c r="CJ15" s="77" t="str">
        <f t="shared" si="43"/>
        <v/>
      </c>
      <c r="CK15" s="77" t="str">
        <f t="shared" si="44"/>
        <v/>
      </c>
      <c r="CL15" s="77" t="str">
        <f t="shared" si="45"/>
        <v/>
      </c>
      <c r="CM15" s="77" t="str">
        <f t="shared" si="46"/>
        <v/>
      </c>
      <c r="CN15" s="77" t="str">
        <f t="shared" si="47"/>
        <v/>
      </c>
      <c r="CO15" s="77" t="str">
        <f t="shared" si="48"/>
        <v/>
      </c>
      <c r="CP15" s="78" t="str">
        <f t="shared" si="74"/>
        <v>Ref_DD_DistanceUnit</v>
      </c>
      <c r="CQ15" s="89" t="str">
        <f ca="1">IF(AND(ISERROR($Q15*$AP15)=TRUE,ISERROR((R15/1000)*$AQ15)=TRUE,ISERROR((S15/1000)*$AR15)=FALSE),((S15/1000)*$AR15),"")</f>
        <v/>
      </c>
      <c r="CR15" s="130">
        <f t="shared" si="75"/>
        <v>0</v>
      </c>
      <c r="CS15" s="131"/>
      <c r="CT15" s="69"/>
      <c r="CU15" s="69"/>
      <c r="CV15" s="69"/>
      <c r="CW15" s="69"/>
      <c r="CX15" s="69"/>
      <c r="CY15" s="69"/>
      <c r="CZ15" s="69"/>
      <c r="DA15" s="69"/>
      <c r="DB15" s="69"/>
      <c r="DC15" s="69"/>
      <c r="DD15" s="69"/>
      <c r="DE15" s="69"/>
      <c r="DF15" s="69"/>
      <c r="DG15" s="69"/>
      <c r="DH15" s="69"/>
      <c r="DI15" s="69"/>
      <c r="DJ15" s="69"/>
      <c r="DK15" s="69"/>
      <c r="DL15" s="69"/>
      <c r="DM15" s="69"/>
      <c r="DN15" s="69"/>
      <c r="DO15" s="69"/>
      <c r="DP15" s="69"/>
      <c r="DQ15" s="69"/>
      <c r="DR15" s="69"/>
      <c r="DS15" s="69"/>
      <c r="DT15" s="69"/>
      <c r="DU15" s="69"/>
      <c r="DV15" s="69"/>
      <c r="DW15" s="69"/>
      <c r="DX15" s="69"/>
      <c r="DY15" s="69"/>
      <c r="DZ15" s="69"/>
      <c r="EA15" s="69"/>
      <c r="EB15" s="69"/>
      <c r="EC15" s="69"/>
      <c r="ED15" s="69"/>
      <c r="EE15" s="69"/>
      <c r="EF15" s="69"/>
      <c r="EG15" s="69"/>
      <c r="EH15" s="69"/>
      <c r="EI15" s="69"/>
      <c r="EJ15" s="69"/>
      <c r="EK15" s="69"/>
      <c r="EL15" s="69"/>
      <c r="EM15" s="69"/>
      <c r="EN15" s="69"/>
      <c r="EO15" s="69"/>
      <c r="EP15" s="69"/>
      <c r="EQ15" s="69"/>
      <c r="ER15" s="69"/>
      <c r="ES15" s="69"/>
      <c r="ET15" s="69"/>
      <c r="EU15" s="69"/>
      <c r="EV15" s="69"/>
      <c r="EW15" s="69"/>
      <c r="EX15" s="69"/>
      <c r="EY15" s="69"/>
      <c r="EZ15" s="69"/>
      <c r="FA15" s="69"/>
      <c r="FB15" s="69"/>
      <c r="FC15" s="69"/>
      <c r="FD15" s="69"/>
      <c r="FE15" s="69"/>
    </row>
    <row r="16" spans="1:161" ht="18" customHeight="1" x14ac:dyDescent="0.2">
      <c r="A16" s="106"/>
      <c r="B16" s="122"/>
      <c r="C16" s="108"/>
      <c r="D16" s="108"/>
      <c r="E16" s="108"/>
      <c r="F16" s="108"/>
      <c r="G16" s="108"/>
      <c r="H16" s="108"/>
      <c r="I16" s="109"/>
      <c r="J16" s="109"/>
      <c r="K16" s="109"/>
      <c r="L16" s="108"/>
      <c r="M16" s="108"/>
      <c r="N16" s="109"/>
      <c r="O16" s="108"/>
      <c r="P16" s="71"/>
      <c r="Q16" s="95" t="str">
        <f t="shared" ca="1" si="50"/>
        <v/>
      </c>
      <c r="R16" s="95" t="str">
        <f t="shared" ca="1" si="51"/>
        <v/>
      </c>
      <c r="S16" s="95" t="str">
        <f t="shared" ca="1" si="52"/>
        <v/>
      </c>
      <c r="T16" s="95" t="str">
        <f ca="1">IF(AND(ISERROR($Q16*$AP16)=FALSE,ISERROR((R16/1000)*$AQ16)=FALSE,ISERROR((S16/1000)*$AR16)=FALSE),($Q16*$AP16)+((R16/1000)*$AQ16)+((S16/1000)*$AR16),IF(AND(ISERROR($Q16*$AP16)=FALSE,ISERROR((R16/1000)*$AQ16)=FALSE,ISERROR((S16/1000)*$AR16)=TRUE),($Q16*$AP16)+((R16/1000)*$AQ16),IF(AND(ISERROR($Q16*$AP16)=FALSE,ISERROR((R16/1000)*$AQ16)=TRUE,ISERROR((S16/1000)*$AR16)=FALSE),($Q16*$AP16)+((S16/1000)*$AR16),IF(AND(ISERROR($Q16*$AP16)=FALSE,ISERROR((R16/1000)*$AQ16)=TRUE,ISERROR((S16/1000)*$AR16)=TRUE),($Q16*$AP16),IF(AND(ISERROR($Q16*$AP16)=TRUE,ISERROR((R16/1000)*$AQ16)=FALSE,ISERROR((S16/1000)*$AR16)=FALSE),((R16/1000)*$AQ16)+((S16/1000)*$AR16),IF(AND(ISERROR($Q16*$AP16)=TRUE,ISERROR((R16/1000)*$AQ16)=FALSE,ISERROR((S16/1000)*$AR16)=TRUE),((R16/1000)*$AQ16),CQ16))))))</f>
        <v/>
      </c>
      <c r="U16" s="125" t="str">
        <f t="shared" ca="1" si="53"/>
        <v/>
      </c>
      <c r="V16" s="128" t="e">
        <f t="shared" ca="1" si="1"/>
        <v>#REF!</v>
      </c>
      <c r="W16" s="128" t="e">
        <f t="shared" ca="1" si="2"/>
        <v>#REF!</v>
      </c>
      <c r="X16" s="128" t="e">
        <f t="shared" ca="1" si="3"/>
        <v>#REF!</v>
      </c>
      <c r="Y16" s="128" t="e">
        <f t="shared" ca="1" si="4"/>
        <v>#REF!</v>
      </c>
      <c r="Z16" s="128" t="e">
        <f t="shared" ca="1" si="5"/>
        <v>#REF!</v>
      </c>
      <c r="AA16" s="128" t="e">
        <f t="shared" ca="1" si="6"/>
        <v>#REF!</v>
      </c>
      <c r="AB16" s="128" t="e">
        <f t="shared" ca="1" si="7"/>
        <v>#REF!</v>
      </c>
      <c r="AC16" s="128" t="e">
        <f t="shared" ca="1" si="8"/>
        <v>#REF!</v>
      </c>
      <c r="AD16" s="128" t="e">
        <f t="shared" ca="1" si="9"/>
        <v>#REF!</v>
      </c>
      <c r="AE16" s="128" t="e">
        <f t="shared" ca="1" si="10"/>
        <v>#REF!</v>
      </c>
      <c r="AF16" s="128" t="e">
        <f t="shared" ca="1" si="11"/>
        <v>#REF!</v>
      </c>
      <c r="AG16" s="128" t="e">
        <f t="shared" ca="1" si="12"/>
        <v>#REF!</v>
      </c>
      <c r="AH16" s="128" t="e">
        <f ca="1">INDEX(Ref_Master_Unit_Table,MATCH($W16,REF_To_Unit,0),MATCH('Reference - Lookup and Unit'!$A$11,Ref_From_Units,0))</f>
        <v>#REF!</v>
      </c>
      <c r="AI16" s="128" t="e">
        <f t="shared" ca="1" si="13"/>
        <v>#N/A</v>
      </c>
      <c r="AJ16" s="128" t="e">
        <f ca="1">INDEX(Ref_Master_Unit_Table,MATCH($Z16,REF_To_Unit,0),MATCH('Reference - Lookup and Unit'!$A$11,Ref_From_Units,0))</f>
        <v>#REF!</v>
      </c>
      <c r="AK16" s="128" t="e">
        <f t="shared" ca="1" si="14"/>
        <v>#N/A</v>
      </c>
      <c r="AL16" s="128" t="e">
        <f ca="1">INDEX(Ref_Master_Unit_Table,MATCH($AC16,REF_To_Unit,0),MATCH('Reference - Lookup and Unit'!$A$11,Ref_From_Units,0))</f>
        <v>#REF!</v>
      </c>
      <c r="AM16" s="128" t="e">
        <f t="shared" ca="1" si="15"/>
        <v>#N/A</v>
      </c>
      <c r="AN16" s="128" t="e">
        <f ca="1">INDEX(Ref_Master_Unit_Table,MATCH($AF16,REF_To_Unit,0),MATCH('Reference - Lookup and Unit'!$A$11,Ref_From_Units,0))</f>
        <v>#REF!</v>
      </c>
      <c r="AO16" s="128" t="e">
        <f t="shared" ca="1" si="16"/>
        <v>#N/A</v>
      </c>
      <c r="AP16" s="128">
        <f t="shared" ca="1" si="17"/>
        <v>1</v>
      </c>
      <c r="AQ16" s="261">
        <f t="shared" ca="1" si="18"/>
        <v>28</v>
      </c>
      <c r="AR16" s="261">
        <f t="shared" ca="1" si="19"/>
        <v>265</v>
      </c>
      <c r="AS16" s="261">
        <f t="shared" ca="1" si="20"/>
        <v>1</v>
      </c>
      <c r="AT16" s="77" t="str">
        <f t="shared" si="54"/>
        <v>Ref_DD_vehicle_Passenger_</v>
      </c>
      <c r="AU16" s="77" t="e">
        <f t="shared" ca="1" si="55"/>
        <v>#REF!</v>
      </c>
      <c r="AV16" s="77" t="e">
        <f t="shared" ca="1" si="56"/>
        <v>#REF!</v>
      </c>
      <c r="AW16" s="77" t="e">
        <f t="shared" ca="1" si="57"/>
        <v>#REF!</v>
      </c>
      <c r="AX16" s="77" t="e">
        <f t="shared" ca="1" si="58"/>
        <v>#REF!</v>
      </c>
      <c r="AY16" s="77" t="b">
        <f t="shared" ca="1" si="59"/>
        <v>0</v>
      </c>
      <c r="AZ16" s="77" t="str">
        <f t="shared" si="60"/>
        <v/>
      </c>
      <c r="BA16" s="77" t="str">
        <f t="shared" si="61"/>
        <v/>
      </c>
      <c r="BB16" s="77" t="str">
        <f>IF(AND(OR(G16="Fuel Use",G16="Custom Fuel"),F16="Scope 1",ISBLANK(I16)=TRUE),R16,"")</f>
        <v/>
      </c>
      <c r="BC16" s="77" t="str">
        <f>IF(AND(OR(G16="Fuel Use",G16="Custom Fuel"),F16="Scope 1",ISBLANK(I16)=FALSE),R16,IF(AND(G16&lt;&gt;"Fuel Use",G16&lt;&gt;"Custom Fuel",F16="Scope 1"),R16,""))</f>
        <v/>
      </c>
      <c r="BD16" s="77" t="str">
        <f>IF(AND(OR(G16="Fuel Use",G16="Custom Fuel"),F16="Scope 1",ISBLANK(I16)=TRUE),S16,"")</f>
        <v/>
      </c>
      <c r="BE16" s="77" t="str">
        <f>IF(AND(OR(G16="Fuel Use",G16="Custom Fuel"),F16="Scope 1",ISBLANK(I16)=FALSE),S16,IF(AND(G16&lt;&gt;"Fuel Use",G16&lt;&gt;"Custom Fuel",F16="Scope 1"),S16,""))</f>
        <v/>
      </c>
      <c r="BF16" s="77" t="str">
        <f t="shared" si="66"/>
        <v/>
      </c>
      <c r="BG16" s="77" t="str">
        <f t="shared" si="67"/>
        <v/>
      </c>
      <c r="BH16" s="77" t="str">
        <f>IF(AND(OR(G16="Fuel Use",G16="Custom Fuel"),F16="Scope 3",ISBLANK(I16)=TRUE),R16,"")</f>
        <v/>
      </c>
      <c r="BI16" s="77" t="str">
        <f>IF(AND(OR(G16="Fuel Use",G16="Custom Fuel"),F16="Scope 3",ISBLANK(I16)=FALSE),R16,IF(AND(G16&lt;&gt;"Fuel Use",G16&lt;&gt;"Custom Fuel",F16="Scope 3"),R16,""))</f>
        <v/>
      </c>
      <c r="BJ16" s="77" t="str">
        <f>IF(AND(OR(G16="Fuel Use",G16="Custom Fuel"),F16="Scope 3",ISBLANK(I16)=TRUE),S16,"")</f>
        <v/>
      </c>
      <c r="BK16" s="77" t="str">
        <f>IF(AND(OR(G16="Fuel Use",G16="Custom Fuel"),F16="Scope 3",ISBLANK(I16)=FALSE),S16,IF(AND(G16&lt;&gt;"Fuel Use",G16&lt;&gt;"Custom Fuel",F16="Scope 3"),S16,""))</f>
        <v/>
      </c>
      <c r="BL16" s="77" t="str">
        <f t="shared" si="72"/>
        <v/>
      </c>
      <c r="BM16" s="77" t="str">
        <f t="shared" ca="1" si="73"/>
        <v/>
      </c>
      <c r="BN16" s="77" t="str">
        <f t="shared" si="21"/>
        <v/>
      </c>
      <c r="BO16" s="77" t="str">
        <f t="shared" si="22"/>
        <v/>
      </c>
      <c r="BP16" s="77" t="str">
        <f t="shared" si="23"/>
        <v/>
      </c>
      <c r="BQ16" s="77" t="str">
        <f t="shared" si="24"/>
        <v/>
      </c>
      <c r="BR16" s="77" t="str">
        <f t="shared" si="25"/>
        <v/>
      </c>
      <c r="BS16" s="77" t="str">
        <f t="shared" si="26"/>
        <v/>
      </c>
      <c r="BT16" s="77" t="str">
        <f t="shared" si="27"/>
        <v/>
      </c>
      <c r="BU16" s="77" t="str">
        <f t="shared" si="28"/>
        <v/>
      </c>
      <c r="BV16" s="77" t="str">
        <f t="shared" si="29"/>
        <v/>
      </c>
      <c r="BW16" s="77" t="str">
        <f t="shared" si="30"/>
        <v/>
      </c>
      <c r="BX16" s="77" t="str">
        <f t="shared" si="31"/>
        <v/>
      </c>
      <c r="BY16" s="77" t="str">
        <f t="shared" si="32"/>
        <v/>
      </c>
      <c r="BZ16" s="77" t="str">
        <f t="shared" si="33"/>
        <v/>
      </c>
      <c r="CA16" s="77" t="str">
        <f t="shared" si="34"/>
        <v/>
      </c>
      <c r="CB16" s="77" t="str">
        <f t="shared" si="35"/>
        <v/>
      </c>
      <c r="CC16" s="77" t="str">
        <f t="shared" si="36"/>
        <v/>
      </c>
      <c r="CD16" s="77" t="str">
        <f t="shared" si="37"/>
        <v/>
      </c>
      <c r="CE16" s="77" t="str">
        <f t="shared" si="38"/>
        <v/>
      </c>
      <c r="CF16" s="77" t="str">
        <f t="shared" si="39"/>
        <v/>
      </c>
      <c r="CG16" s="77" t="str">
        <f t="shared" si="40"/>
        <v/>
      </c>
      <c r="CH16" s="77" t="str">
        <f t="shared" si="41"/>
        <v/>
      </c>
      <c r="CI16" s="77" t="str">
        <f t="shared" si="42"/>
        <v/>
      </c>
      <c r="CJ16" s="77" t="str">
        <f t="shared" si="43"/>
        <v/>
      </c>
      <c r="CK16" s="77" t="str">
        <f t="shared" si="44"/>
        <v/>
      </c>
      <c r="CL16" s="77" t="str">
        <f t="shared" si="45"/>
        <v/>
      </c>
      <c r="CM16" s="77" t="str">
        <f t="shared" si="46"/>
        <v/>
      </c>
      <c r="CN16" s="77" t="str">
        <f t="shared" si="47"/>
        <v/>
      </c>
      <c r="CO16" s="77" t="str">
        <f t="shared" si="48"/>
        <v/>
      </c>
      <c r="CP16" s="78" t="str">
        <f t="shared" si="74"/>
        <v>Ref_DD_DistanceUnit</v>
      </c>
      <c r="CQ16" s="89" t="str">
        <f ca="1">IF(AND(ISERROR($Q16*$AP16)=TRUE,ISERROR((R16/1000)*$AQ16)=TRUE,ISERROR((S16/1000)*$AR16)=FALSE),((S16/1000)*$AR16),"")</f>
        <v/>
      </c>
      <c r="CR16" s="130">
        <f t="shared" si="75"/>
        <v>0</v>
      </c>
      <c r="CS16" s="131"/>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c r="EC16" s="69"/>
      <c r="ED16" s="69"/>
      <c r="EE16" s="69"/>
      <c r="EF16" s="69"/>
      <c r="EG16" s="69"/>
      <c r="EH16" s="69"/>
      <c r="EI16" s="69"/>
      <c r="EJ16" s="69"/>
      <c r="EK16" s="69"/>
      <c r="EL16" s="69"/>
      <c r="EM16" s="69"/>
      <c r="EN16" s="69"/>
      <c r="EO16" s="69"/>
      <c r="EP16" s="69"/>
      <c r="EQ16" s="69"/>
      <c r="ER16" s="69"/>
      <c r="ES16" s="69"/>
      <c r="ET16" s="69"/>
      <c r="EU16" s="69"/>
      <c r="EV16" s="69"/>
      <c r="EW16" s="69"/>
      <c r="EX16" s="69"/>
      <c r="EY16" s="69"/>
      <c r="EZ16" s="69"/>
      <c r="FA16" s="69"/>
      <c r="FB16" s="69"/>
      <c r="FC16" s="69"/>
      <c r="FD16" s="69"/>
      <c r="FE16" s="69"/>
    </row>
    <row r="17" spans="1:161" ht="18" customHeight="1" x14ac:dyDescent="0.2">
      <c r="A17" s="106"/>
      <c r="B17" s="122"/>
      <c r="C17" s="108"/>
      <c r="D17" s="108"/>
      <c r="E17" s="108"/>
      <c r="F17" s="108"/>
      <c r="G17" s="108"/>
      <c r="H17" s="108"/>
      <c r="I17" s="109"/>
      <c r="J17" s="109"/>
      <c r="K17" s="109"/>
      <c r="L17" s="108"/>
      <c r="M17" s="108"/>
      <c r="N17" s="109"/>
      <c r="O17" s="108"/>
      <c r="P17" s="71"/>
      <c r="Q17" s="95" t="str">
        <f t="shared" ca="1" si="50"/>
        <v/>
      </c>
      <c r="R17" s="95" t="str">
        <f t="shared" ca="1" si="51"/>
        <v/>
      </c>
      <c r="S17" s="95" t="str">
        <f t="shared" ca="1" si="52"/>
        <v/>
      </c>
      <c r="T17" s="95" t="str">
        <f ca="1">IF(AND(ISERROR($Q17*$AP17)=FALSE,ISERROR((R17/1000)*$AQ17)=FALSE,ISERROR((S17/1000)*$AR17)=FALSE),($Q17*$AP17)+((R17/1000)*$AQ17)+((S17/1000)*$AR17),IF(AND(ISERROR($Q17*$AP17)=FALSE,ISERROR((R17/1000)*$AQ17)=FALSE,ISERROR((S17/1000)*$AR17)=TRUE),($Q17*$AP17)+((R17/1000)*$AQ17),IF(AND(ISERROR($Q17*$AP17)=FALSE,ISERROR((R17/1000)*$AQ17)=TRUE,ISERROR((S17/1000)*$AR17)=FALSE),($Q17*$AP17)+((S17/1000)*$AR17),IF(AND(ISERROR($Q17*$AP17)=FALSE,ISERROR((R17/1000)*$AQ17)=TRUE,ISERROR((S17/1000)*$AR17)=TRUE),($Q17*$AP17),IF(AND(ISERROR($Q17*$AP17)=TRUE,ISERROR((R17/1000)*$AQ17)=FALSE,ISERROR((S17/1000)*$AR17)=FALSE),((R17/1000)*$AQ17)+((S17/1000)*$AR17),IF(AND(ISERROR($Q17*$AP17)=TRUE,ISERROR((R17/1000)*$AQ17)=FALSE,ISERROR((S17/1000)*$AR17)=TRUE),((R17/1000)*$AQ17),CQ17))))))</f>
        <v/>
      </c>
      <c r="U17" s="125" t="str">
        <f t="shared" ca="1" si="53"/>
        <v/>
      </c>
      <c r="V17" s="128" t="e">
        <f t="shared" ca="1" si="1"/>
        <v>#REF!</v>
      </c>
      <c r="W17" s="128" t="e">
        <f t="shared" ca="1" si="2"/>
        <v>#REF!</v>
      </c>
      <c r="X17" s="128" t="e">
        <f t="shared" ca="1" si="3"/>
        <v>#REF!</v>
      </c>
      <c r="Y17" s="128" t="e">
        <f t="shared" ca="1" si="4"/>
        <v>#REF!</v>
      </c>
      <c r="Z17" s="128" t="e">
        <f t="shared" ca="1" si="5"/>
        <v>#REF!</v>
      </c>
      <c r="AA17" s="128" t="e">
        <f t="shared" ca="1" si="6"/>
        <v>#REF!</v>
      </c>
      <c r="AB17" s="128" t="e">
        <f t="shared" ca="1" si="7"/>
        <v>#REF!</v>
      </c>
      <c r="AC17" s="128" t="e">
        <f t="shared" ca="1" si="8"/>
        <v>#REF!</v>
      </c>
      <c r="AD17" s="128" t="e">
        <f t="shared" ca="1" si="9"/>
        <v>#REF!</v>
      </c>
      <c r="AE17" s="128" t="e">
        <f t="shared" ca="1" si="10"/>
        <v>#REF!</v>
      </c>
      <c r="AF17" s="128" t="e">
        <f t="shared" ca="1" si="11"/>
        <v>#REF!</v>
      </c>
      <c r="AG17" s="128" t="e">
        <f t="shared" ca="1" si="12"/>
        <v>#REF!</v>
      </c>
      <c r="AH17" s="128" t="e">
        <f ca="1">INDEX(Ref_Master_Unit_Table,MATCH($W17,REF_To_Unit,0),MATCH('Reference - Lookup and Unit'!$A$11,Ref_From_Units,0))</f>
        <v>#REF!</v>
      </c>
      <c r="AI17" s="128" t="e">
        <f t="shared" ca="1" si="13"/>
        <v>#N/A</v>
      </c>
      <c r="AJ17" s="128" t="e">
        <f ca="1">INDEX(Ref_Master_Unit_Table,MATCH($Z17,REF_To_Unit,0),MATCH('Reference - Lookup and Unit'!$A$11,Ref_From_Units,0))</f>
        <v>#REF!</v>
      </c>
      <c r="AK17" s="128" t="e">
        <f t="shared" ca="1" si="14"/>
        <v>#N/A</v>
      </c>
      <c r="AL17" s="128" t="e">
        <f ca="1">INDEX(Ref_Master_Unit_Table,MATCH($AC17,REF_To_Unit,0),MATCH('Reference - Lookup and Unit'!$A$11,Ref_From_Units,0))</f>
        <v>#REF!</v>
      </c>
      <c r="AM17" s="128" t="e">
        <f t="shared" ca="1" si="15"/>
        <v>#N/A</v>
      </c>
      <c r="AN17" s="128" t="e">
        <f ca="1">INDEX(Ref_Master_Unit_Table,MATCH($AF17,REF_To_Unit,0),MATCH('Reference - Lookup and Unit'!$A$11,Ref_From_Units,0))</f>
        <v>#REF!</v>
      </c>
      <c r="AO17" s="128" t="e">
        <f t="shared" ca="1" si="16"/>
        <v>#N/A</v>
      </c>
      <c r="AP17" s="128">
        <f t="shared" ca="1" si="17"/>
        <v>1</v>
      </c>
      <c r="AQ17" s="261">
        <f t="shared" ca="1" si="18"/>
        <v>28</v>
      </c>
      <c r="AR17" s="261">
        <f t="shared" ca="1" si="19"/>
        <v>265</v>
      </c>
      <c r="AS17" s="261">
        <f t="shared" ca="1" si="20"/>
        <v>1</v>
      </c>
      <c r="AT17" s="77" t="str">
        <f t="shared" si="54"/>
        <v>Ref_DD_vehicle_Passenger_</v>
      </c>
      <c r="AU17" s="77" t="e">
        <f t="shared" ca="1" si="55"/>
        <v>#REF!</v>
      </c>
      <c r="AV17" s="77" t="e">
        <f t="shared" ca="1" si="56"/>
        <v>#REF!</v>
      </c>
      <c r="AW17" s="77" t="e">
        <f t="shared" ca="1" si="57"/>
        <v>#REF!</v>
      </c>
      <c r="AX17" s="77" t="e">
        <f t="shared" ca="1" si="58"/>
        <v>#REF!</v>
      </c>
      <c r="AY17" s="77" t="b">
        <f t="shared" ca="1" si="59"/>
        <v>0</v>
      </c>
      <c r="AZ17" s="77" t="str">
        <f t="shared" si="60"/>
        <v/>
      </c>
      <c r="BA17" s="77" t="str">
        <f t="shared" si="61"/>
        <v/>
      </c>
      <c r="BB17" s="77" t="str">
        <f>IF(AND(OR(G17="Fuel Use",G17="Custom Fuel"),F17="Scope 1",ISBLANK(I17)=TRUE),R17,"")</f>
        <v/>
      </c>
      <c r="BC17" s="77" t="str">
        <f>IF(AND(OR(G17="Fuel Use",G17="Custom Fuel"),F17="Scope 1",ISBLANK(I17)=FALSE),R17,IF(AND(G17&lt;&gt;"Fuel Use",G17&lt;&gt;"Custom Fuel",F17="Scope 1"),R17,""))</f>
        <v/>
      </c>
      <c r="BD17" s="77" t="str">
        <f>IF(AND(OR(G17="Fuel Use",G17="Custom Fuel"),F17="Scope 1",ISBLANK(I17)=TRUE),S17,"")</f>
        <v/>
      </c>
      <c r="BE17" s="77" t="str">
        <f>IF(AND(OR(G17="Fuel Use",G17="Custom Fuel"),F17="Scope 1",ISBLANK(I17)=FALSE),S17,IF(AND(G17&lt;&gt;"Fuel Use",G17&lt;&gt;"Custom Fuel",F17="Scope 1"),S17,""))</f>
        <v/>
      </c>
      <c r="BF17" s="77" t="str">
        <f t="shared" si="66"/>
        <v/>
      </c>
      <c r="BG17" s="77" t="str">
        <f t="shared" si="67"/>
        <v/>
      </c>
      <c r="BH17" s="77" t="str">
        <f>IF(AND(OR(G17="Fuel Use",G17="Custom Fuel"),F17="Scope 3",ISBLANK(I17)=TRUE),R17,"")</f>
        <v/>
      </c>
      <c r="BI17" s="77" t="str">
        <f>IF(AND(OR(G17="Fuel Use",G17="Custom Fuel"),F17="Scope 3",ISBLANK(I17)=FALSE),R17,IF(AND(G17&lt;&gt;"Fuel Use",G17&lt;&gt;"Custom Fuel",F17="Scope 3"),R17,""))</f>
        <v/>
      </c>
      <c r="BJ17" s="77" t="str">
        <f>IF(AND(OR(G17="Fuel Use",G17="Custom Fuel"),F17="Scope 3",ISBLANK(I17)=TRUE),S17,"")</f>
        <v/>
      </c>
      <c r="BK17" s="77" t="str">
        <f>IF(AND(OR(G17="Fuel Use",G17="Custom Fuel"),F17="Scope 3",ISBLANK(I17)=FALSE),S17,IF(AND(G17&lt;&gt;"Fuel Use",G17&lt;&gt;"Custom Fuel",F17="Scope 3"),S17,""))</f>
        <v/>
      </c>
      <c r="BL17" s="77" t="str">
        <f t="shared" si="72"/>
        <v/>
      </c>
      <c r="BM17" s="77" t="str">
        <f t="shared" ca="1" si="73"/>
        <v/>
      </c>
      <c r="BN17" s="77" t="str">
        <f t="shared" si="21"/>
        <v/>
      </c>
      <c r="BO17" s="77" t="str">
        <f t="shared" si="22"/>
        <v/>
      </c>
      <c r="BP17" s="77" t="str">
        <f t="shared" si="23"/>
        <v/>
      </c>
      <c r="BQ17" s="77" t="str">
        <f t="shared" si="24"/>
        <v/>
      </c>
      <c r="BR17" s="77" t="str">
        <f t="shared" si="25"/>
        <v/>
      </c>
      <c r="BS17" s="77" t="str">
        <f t="shared" si="26"/>
        <v/>
      </c>
      <c r="BT17" s="77" t="str">
        <f t="shared" si="27"/>
        <v/>
      </c>
      <c r="BU17" s="77" t="str">
        <f t="shared" si="28"/>
        <v/>
      </c>
      <c r="BV17" s="77" t="str">
        <f t="shared" si="29"/>
        <v/>
      </c>
      <c r="BW17" s="77" t="str">
        <f t="shared" si="30"/>
        <v/>
      </c>
      <c r="BX17" s="77" t="str">
        <f t="shared" si="31"/>
        <v/>
      </c>
      <c r="BY17" s="77" t="str">
        <f t="shared" si="32"/>
        <v/>
      </c>
      <c r="BZ17" s="77" t="str">
        <f t="shared" si="33"/>
        <v/>
      </c>
      <c r="CA17" s="77" t="str">
        <f t="shared" si="34"/>
        <v/>
      </c>
      <c r="CB17" s="77" t="str">
        <f t="shared" si="35"/>
        <v/>
      </c>
      <c r="CC17" s="77" t="str">
        <f t="shared" si="36"/>
        <v/>
      </c>
      <c r="CD17" s="77" t="str">
        <f t="shared" si="37"/>
        <v/>
      </c>
      <c r="CE17" s="77" t="str">
        <f t="shared" si="38"/>
        <v/>
      </c>
      <c r="CF17" s="77" t="str">
        <f t="shared" si="39"/>
        <v/>
      </c>
      <c r="CG17" s="77" t="str">
        <f t="shared" si="40"/>
        <v/>
      </c>
      <c r="CH17" s="77" t="str">
        <f t="shared" si="41"/>
        <v/>
      </c>
      <c r="CI17" s="77" t="str">
        <f t="shared" si="42"/>
        <v/>
      </c>
      <c r="CJ17" s="77" t="str">
        <f t="shared" si="43"/>
        <v/>
      </c>
      <c r="CK17" s="77" t="str">
        <f t="shared" si="44"/>
        <v/>
      </c>
      <c r="CL17" s="77" t="str">
        <f t="shared" si="45"/>
        <v/>
      </c>
      <c r="CM17" s="77" t="str">
        <f t="shared" si="46"/>
        <v/>
      </c>
      <c r="CN17" s="77" t="str">
        <f t="shared" si="47"/>
        <v/>
      </c>
      <c r="CO17" s="77" t="str">
        <f t="shared" si="48"/>
        <v/>
      </c>
      <c r="CP17" s="78" t="str">
        <f t="shared" si="74"/>
        <v>Ref_DD_DistanceUnit</v>
      </c>
      <c r="CQ17" s="89" t="str">
        <f ca="1">IF(AND(ISERROR($Q17*$AP17)=TRUE,ISERROR((R17/1000)*$AQ17)=TRUE,ISERROR((S17/1000)*$AR17)=FALSE),((S17/1000)*$AR17),"")</f>
        <v/>
      </c>
      <c r="CR17" s="130">
        <f t="shared" si="75"/>
        <v>0</v>
      </c>
      <c r="CS17" s="131"/>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c r="EC17" s="69"/>
      <c r="ED17" s="69"/>
      <c r="EE17" s="69"/>
      <c r="EF17" s="69"/>
      <c r="EG17" s="69"/>
      <c r="EH17" s="69"/>
      <c r="EI17" s="69"/>
      <c r="EJ17" s="69"/>
      <c r="EK17" s="69"/>
      <c r="EL17" s="69"/>
      <c r="EM17" s="69"/>
      <c r="EN17" s="69"/>
      <c r="EO17" s="69"/>
      <c r="EP17" s="69"/>
      <c r="EQ17" s="69"/>
      <c r="ER17" s="69"/>
      <c r="ES17" s="69"/>
      <c r="ET17" s="69"/>
      <c r="EU17" s="69"/>
      <c r="EV17" s="69"/>
      <c r="EW17" s="69"/>
      <c r="EX17" s="69"/>
      <c r="EY17" s="69"/>
      <c r="EZ17" s="69"/>
      <c r="FA17" s="69"/>
      <c r="FB17" s="69"/>
      <c r="FC17" s="69"/>
      <c r="FD17" s="69"/>
      <c r="FE17" s="69"/>
    </row>
    <row r="18" spans="1:161" ht="18" customHeight="1" x14ac:dyDescent="0.2">
      <c r="A18" s="106"/>
      <c r="B18" s="122"/>
      <c r="C18" s="108"/>
      <c r="D18" s="108"/>
      <c r="E18" s="108"/>
      <c r="F18" s="108"/>
      <c r="G18" s="108"/>
      <c r="H18" s="108"/>
      <c r="I18" s="109"/>
      <c r="J18" s="109"/>
      <c r="K18" s="109"/>
      <c r="L18" s="108"/>
      <c r="M18" s="108"/>
      <c r="N18" s="109"/>
      <c r="O18" s="108"/>
      <c r="P18" s="71"/>
      <c r="Q18" s="95" t="str">
        <f t="shared" ca="1" si="50"/>
        <v/>
      </c>
      <c r="R18" s="95" t="str">
        <f t="shared" ca="1" si="51"/>
        <v/>
      </c>
      <c r="S18" s="95" t="str">
        <f t="shared" ca="1" si="52"/>
        <v/>
      </c>
      <c r="T18" s="95" t="str">
        <f ca="1">IF(AND(ISERROR($Q18*$AP18)=FALSE,ISERROR((R18/1000)*$AQ18)=FALSE,ISERROR((S18/1000)*$AR18)=FALSE),($Q18*$AP18)+((R18/1000)*$AQ18)+((S18/1000)*$AR18),IF(AND(ISERROR($Q18*$AP18)=FALSE,ISERROR((R18/1000)*$AQ18)=FALSE,ISERROR((S18/1000)*$AR18)=TRUE),($Q18*$AP18)+((R18/1000)*$AQ18),IF(AND(ISERROR($Q18*$AP18)=FALSE,ISERROR((R18/1000)*$AQ18)=TRUE,ISERROR((S18/1000)*$AR18)=FALSE),($Q18*$AP18)+((S18/1000)*$AR18),IF(AND(ISERROR($Q18*$AP18)=FALSE,ISERROR((R18/1000)*$AQ18)=TRUE,ISERROR((S18/1000)*$AR18)=TRUE),($Q18*$AP18),IF(AND(ISERROR($Q18*$AP18)=TRUE,ISERROR((R18/1000)*$AQ18)=FALSE,ISERROR((S18/1000)*$AR18)=FALSE),((R18/1000)*$AQ18)+((S18/1000)*$AR18),IF(AND(ISERROR($Q18*$AP18)=TRUE,ISERROR((R18/1000)*$AQ18)=FALSE,ISERROR((S18/1000)*$AR18)=TRUE),((R18/1000)*$AQ18),CQ18))))))</f>
        <v/>
      </c>
      <c r="U18" s="125" t="str">
        <f t="shared" ca="1" si="53"/>
        <v/>
      </c>
      <c r="V18" s="128" t="e">
        <f t="shared" ca="1" si="1"/>
        <v>#REF!</v>
      </c>
      <c r="W18" s="128" t="e">
        <f t="shared" ca="1" si="2"/>
        <v>#REF!</v>
      </c>
      <c r="X18" s="128" t="e">
        <f t="shared" ca="1" si="3"/>
        <v>#REF!</v>
      </c>
      <c r="Y18" s="128" t="e">
        <f t="shared" ca="1" si="4"/>
        <v>#REF!</v>
      </c>
      <c r="Z18" s="128" t="e">
        <f t="shared" ca="1" si="5"/>
        <v>#REF!</v>
      </c>
      <c r="AA18" s="128" t="e">
        <f t="shared" ca="1" si="6"/>
        <v>#REF!</v>
      </c>
      <c r="AB18" s="128" t="e">
        <f t="shared" ca="1" si="7"/>
        <v>#REF!</v>
      </c>
      <c r="AC18" s="128" t="e">
        <f t="shared" ca="1" si="8"/>
        <v>#REF!</v>
      </c>
      <c r="AD18" s="128" t="e">
        <f t="shared" ca="1" si="9"/>
        <v>#REF!</v>
      </c>
      <c r="AE18" s="128" t="e">
        <f t="shared" ca="1" si="10"/>
        <v>#REF!</v>
      </c>
      <c r="AF18" s="128" t="e">
        <f t="shared" ca="1" si="11"/>
        <v>#REF!</v>
      </c>
      <c r="AG18" s="128" t="e">
        <f t="shared" ca="1" si="12"/>
        <v>#REF!</v>
      </c>
      <c r="AH18" s="128" t="e">
        <f ca="1">INDEX(Ref_Master_Unit_Table,MATCH($W18,REF_To_Unit,0),MATCH('Reference - Lookup and Unit'!$A$11,Ref_From_Units,0))</f>
        <v>#REF!</v>
      </c>
      <c r="AI18" s="128" t="e">
        <f t="shared" ca="1" si="13"/>
        <v>#N/A</v>
      </c>
      <c r="AJ18" s="128" t="e">
        <f ca="1">INDEX(Ref_Master_Unit_Table,MATCH($Z18,REF_To_Unit,0),MATCH('Reference - Lookup and Unit'!$A$11,Ref_From_Units,0))</f>
        <v>#REF!</v>
      </c>
      <c r="AK18" s="128" t="e">
        <f t="shared" ca="1" si="14"/>
        <v>#N/A</v>
      </c>
      <c r="AL18" s="128" t="e">
        <f ca="1">INDEX(Ref_Master_Unit_Table,MATCH($AC18,REF_To_Unit,0),MATCH('Reference - Lookup and Unit'!$A$11,Ref_From_Units,0))</f>
        <v>#REF!</v>
      </c>
      <c r="AM18" s="128" t="e">
        <f t="shared" ca="1" si="15"/>
        <v>#N/A</v>
      </c>
      <c r="AN18" s="128" t="e">
        <f ca="1">INDEX(Ref_Master_Unit_Table,MATCH($AF18,REF_To_Unit,0),MATCH('Reference - Lookup and Unit'!$A$11,Ref_From_Units,0))</f>
        <v>#REF!</v>
      </c>
      <c r="AO18" s="128" t="e">
        <f t="shared" ca="1" si="16"/>
        <v>#N/A</v>
      </c>
      <c r="AP18" s="128">
        <f t="shared" ca="1" si="17"/>
        <v>1</v>
      </c>
      <c r="AQ18" s="261">
        <f t="shared" ca="1" si="18"/>
        <v>28</v>
      </c>
      <c r="AR18" s="261">
        <f t="shared" ca="1" si="19"/>
        <v>265</v>
      </c>
      <c r="AS18" s="261">
        <f t="shared" ca="1" si="20"/>
        <v>1</v>
      </c>
      <c r="AT18" s="77" t="str">
        <f t="shared" si="54"/>
        <v>Ref_DD_vehicle_Passenger_</v>
      </c>
      <c r="AU18" s="77" t="e">
        <f t="shared" ca="1" si="55"/>
        <v>#REF!</v>
      </c>
      <c r="AV18" s="77" t="e">
        <f t="shared" ca="1" si="56"/>
        <v>#REF!</v>
      </c>
      <c r="AW18" s="77" t="e">
        <f t="shared" ca="1" si="57"/>
        <v>#REF!</v>
      </c>
      <c r="AX18" s="77" t="e">
        <f t="shared" ca="1" si="58"/>
        <v>#REF!</v>
      </c>
      <c r="AY18" s="77" t="b">
        <f t="shared" ca="1" si="59"/>
        <v>0</v>
      </c>
      <c r="AZ18" s="77" t="str">
        <f t="shared" si="60"/>
        <v/>
      </c>
      <c r="BA18" s="77" t="str">
        <f t="shared" si="61"/>
        <v/>
      </c>
      <c r="BB18" s="77" t="str">
        <f>IF(AND(OR(G18="Fuel Use",G18="Custom Fuel"),F18="Scope 1",ISBLANK(I18)=TRUE),R18,"")</f>
        <v/>
      </c>
      <c r="BC18" s="77" t="str">
        <f>IF(AND(OR(G18="Fuel Use",G18="Custom Fuel"),F18="Scope 1",ISBLANK(I18)=FALSE),R18,IF(AND(G18&lt;&gt;"Fuel Use",G18&lt;&gt;"Custom Fuel",F18="Scope 1"),R18,""))</f>
        <v/>
      </c>
      <c r="BD18" s="77" t="str">
        <f>IF(AND(OR(G18="Fuel Use",G18="Custom Fuel"),F18="Scope 1",ISBLANK(I18)=TRUE),S18,"")</f>
        <v/>
      </c>
      <c r="BE18" s="77" t="str">
        <f>IF(AND(OR(G18="Fuel Use",G18="Custom Fuel"),F18="Scope 1",ISBLANK(I18)=FALSE),S18,IF(AND(G18&lt;&gt;"Fuel Use",G18&lt;&gt;"Custom Fuel",F18="Scope 1"),S18,""))</f>
        <v/>
      </c>
      <c r="BF18" s="77" t="str">
        <f t="shared" si="66"/>
        <v/>
      </c>
      <c r="BG18" s="77" t="str">
        <f t="shared" si="67"/>
        <v/>
      </c>
      <c r="BH18" s="77" t="str">
        <f>IF(AND(OR(G18="Fuel Use",G18="Custom Fuel"),F18="Scope 3",ISBLANK(I18)=TRUE),R18,"")</f>
        <v/>
      </c>
      <c r="BI18" s="77" t="str">
        <f>IF(AND(OR(G18="Fuel Use",G18="Custom Fuel"),F18="Scope 3",ISBLANK(I18)=FALSE),R18,IF(AND(G18&lt;&gt;"Fuel Use",G18&lt;&gt;"Custom Fuel",F18="Scope 3"),R18,""))</f>
        <v/>
      </c>
      <c r="BJ18" s="77" t="str">
        <f>IF(AND(OR(G18="Fuel Use",G18="Custom Fuel"),F18="Scope 3",ISBLANK(I18)=TRUE),S18,"")</f>
        <v/>
      </c>
      <c r="BK18" s="77" t="str">
        <f>IF(AND(OR(G18="Fuel Use",G18="Custom Fuel"),F18="Scope 3",ISBLANK(I18)=FALSE),S18,IF(AND(G18&lt;&gt;"Fuel Use",G18&lt;&gt;"Custom Fuel",F18="Scope 3"),S18,""))</f>
        <v/>
      </c>
      <c r="BL18" s="77" t="str">
        <f t="shared" si="72"/>
        <v/>
      </c>
      <c r="BM18" s="77" t="str">
        <f t="shared" ca="1" si="73"/>
        <v/>
      </c>
      <c r="BN18" s="77" t="str">
        <f t="shared" si="21"/>
        <v/>
      </c>
      <c r="BO18" s="77" t="str">
        <f t="shared" si="22"/>
        <v/>
      </c>
      <c r="BP18" s="77" t="str">
        <f t="shared" si="23"/>
        <v/>
      </c>
      <c r="BQ18" s="77" t="str">
        <f t="shared" si="24"/>
        <v/>
      </c>
      <c r="BR18" s="77" t="str">
        <f t="shared" si="25"/>
        <v/>
      </c>
      <c r="BS18" s="77" t="str">
        <f t="shared" si="26"/>
        <v/>
      </c>
      <c r="BT18" s="77" t="str">
        <f t="shared" si="27"/>
        <v/>
      </c>
      <c r="BU18" s="77" t="str">
        <f t="shared" si="28"/>
        <v/>
      </c>
      <c r="BV18" s="77" t="str">
        <f t="shared" si="29"/>
        <v/>
      </c>
      <c r="BW18" s="77" t="str">
        <f t="shared" si="30"/>
        <v/>
      </c>
      <c r="BX18" s="77" t="str">
        <f t="shared" si="31"/>
        <v/>
      </c>
      <c r="BY18" s="77" t="str">
        <f t="shared" si="32"/>
        <v/>
      </c>
      <c r="BZ18" s="77" t="str">
        <f t="shared" si="33"/>
        <v/>
      </c>
      <c r="CA18" s="77" t="str">
        <f t="shared" si="34"/>
        <v/>
      </c>
      <c r="CB18" s="77" t="str">
        <f t="shared" si="35"/>
        <v/>
      </c>
      <c r="CC18" s="77" t="str">
        <f t="shared" si="36"/>
        <v/>
      </c>
      <c r="CD18" s="77" t="str">
        <f t="shared" si="37"/>
        <v/>
      </c>
      <c r="CE18" s="77" t="str">
        <f t="shared" si="38"/>
        <v/>
      </c>
      <c r="CF18" s="77" t="str">
        <f t="shared" si="39"/>
        <v/>
      </c>
      <c r="CG18" s="77" t="str">
        <f t="shared" si="40"/>
        <v/>
      </c>
      <c r="CH18" s="77" t="str">
        <f t="shared" si="41"/>
        <v/>
      </c>
      <c r="CI18" s="77" t="str">
        <f t="shared" si="42"/>
        <v/>
      </c>
      <c r="CJ18" s="77" t="str">
        <f t="shared" si="43"/>
        <v/>
      </c>
      <c r="CK18" s="77" t="str">
        <f t="shared" si="44"/>
        <v/>
      </c>
      <c r="CL18" s="77" t="str">
        <f t="shared" si="45"/>
        <v/>
      </c>
      <c r="CM18" s="77" t="str">
        <f t="shared" si="46"/>
        <v/>
      </c>
      <c r="CN18" s="77" t="str">
        <f t="shared" si="47"/>
        <v/>
      </c>
      <c r="CO18" s="77" t="str">
        <f t="shared" si="48"/>
        <v/>
      </c>
      <c r="CP18" s="78" t="str">
        <f t="shared" si="74"/>
        <v>Ref_DD_DistanceUnit</v>
      </c>
      <c r="CQ18" s="89" t="str">
        <f ca="1">IF(AND(ISERROR($Q18*$AP18)=TRUE,ISERROR((R18/1000)*$AQ18)=TRUE,ISERROR((S18/1000)*$AR18)=FALSE),((S18/1000)*$AR18),"")</f>
        <v/>
      </c>
      <c r="CR18" s="130">
        <f t="shared" si="75"/>
        <v>0</v>
      </c>
      <c r="CS18" s="131"/>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c r="EC18" s="69"/>
      <c r="ED18" s="69"/>
      <c r="EE18" s="69"/>
      <c r="EF18" s="69"/>
      <c r="EG18" s="69"/>
      <c r="EH18" s="69"/>
      <c r="EI18" s="69"/>
      <c r="EJ18" s="69"/>
      <c r="EK18" s="69"/>
      <c r="EL18" s="69"/>
      <c r="EM18" s="69"/>
      <c r="EN18" s="69"/>
      <c r="EO18" s="69"/>
      <c r="EP18" s="69"/>
      <c r="EQ18" s="69"/>
      <c r="ER18" s="69"/>
      <c r="ES18" s="69"/>
      <c r="ET18" s="69"/>
      <c r="EU18" s="69"/>
      <c r="EV18" s="69"/>
      <c r="EW18" s="69"/>
      <c r="EX18" s="69"/>
      <c r="EY18" s="69"/>
      <c r="EZ18" s="69"/>
      <c r="FA18" s="69"/>
      <c r="FB18" s="69"/>
      <c r="FC18" s="69"/>
      <c r="FD18" s="69"/>
      <c r="FE18" s="69"/>
    </row>
    <row r="19" spans="1:161" ht="18" customHeight="1" x14ac:dyDescent="0.2">
      <c r="A19" s="28"/>
      <c r="B19" s="120"/>
      <c r="C19" s="42"/>
      <c r="D19" s="42"/>
      <c r="E19" s="42"/>
      <c r="F19" s="42"/>
      <c r="G19" s="42"/>
      <c r="H19" s="42"/>
      <c r="I19" s="92"/>
      <c r="J19" s="92"/>
      <c r="K19" s="92"/>
      <c r="L19" s="42"/>
      <c r="M19" s="42"/>
      <c r="N19" s="92"/>
      <c r="O19" s="42"/>
      <c r="P19" s="72"/>
      <c r="Q19" s="96" t="str">
        <f t="shared" ca="1" si="50"/>
        <v/>
      </c>
      <c r="R19" s="96" t="str">
        <f t="shared" ca="1" si="51"/>
        <v/>
      </c>
      <c r="S19" s="96" t="str">
        <f t="shared" ca="1" si="52"/>
        <v/>
      </c>
      <c r="T19" s="96" t="str">
        <f t="shared" ca="1" si="0"/>
        <v/>
      </c>
      <c r="U19" s="126" t="str">
        <f t="shared" ca="1" si="53"/>
        <v/>
      </c>
      <c r="V19" s="128" t="e">
        <f t="shared" ca="1" si="1"/>
        <v>#REF!</v>
      </c>
      <c r="W19" s="128" t="e">
        <f t="shared" ca="1" si="2"/>
        <v>#REF!</v>
      </c>
      <c r="X19" s="128" t="e">
        <f t="shared" ca="1" si="3"/>
        <v>#REF!</v>
      </c>
      <c r="Y19" s="128" t="e">
        <f t="shared" ca="1" si="4"/>
        <v>#REF!</v>
      </c>
      <c r="Z19" s="128" t="e">
        <f t="shared" ca="1" si="5"/>
        <v>#REF!</v>
      </c>
      <c r="AA19" s="128" t="e">
        <f t="shared" ca="1" si="6"/>
        <v>#REF!</v>
      </c>
      <c r="AB19" s="128" t="e">
        <f t="shared" ca="1" si="7"/>
        <v>#REF!</v>
      </c>
      <c r="AC19" s="128" t="e">
        <f t="shared" ca="1" si="8"/>
        <v>#REF!</v>
      </c>
      <c r="AD19" s="128" t="e">
        <f t="shared" ca="1" si="9"/>
        <v>#REF!</v>
      </c>
      <c r="AE19" s="128" t="e">
        <f t="shared" ca="1" si="10"/>
        <v>#REF!</v>
      </c>
      <c r="AF19" s="128" t="e">
        <f t="shared" ca="1" si="11"/>
        <v>#REF!</v>
      </c>
      <c r="AG19" s="128" t="e">
        <f t="shared" ca="1" si="12"/>
        <v>#REF!</v>
      </c>
      <c r="AH19" s="128" t="e">
        <f ca="1">INDEX(Ref_Master_Unit_Table,MATCH($W19,REF_To_Unit,0),MATCH('Reference - Lookup and Unit'!$A$11,Ref_From_Units,0))</f>
        <v>#REF!</v>
      </c>
      <c r="AI19" s="128" t="e">
        <f t="shared" ca="1" si="13"/>
        <v>#N/A</v>
      </c>
      <c r="AJ19" s="128" t="e">
        <f ca="1">INDEX(Ref_Master_Unit_Table,MATCH($Z19,REF_To_Unit,0),MATCH('Reference - Lookup and Unit'!$A$11,Ref_From_Units,0))</f>
        <v>#REF!</v>
      </c>
      <c r="AK19" s="128" t="e">
        <f t="shared" ca="1" si="14"/>
        <v>#N/A</v>
      </c>
      <c r="AL19" s="128" t="e">
        <f ca="1">INDEX(Ref_Master_Unit_Table,MATCH($AC19,REF_To_Unit,0),MATCH('Reference - Lookup and Unit'!$A$11,Ref_From_Units,0))</f>
        <v>#REF!</v>
      </c>
      <c r="AM19" s="128" t="e">
        <f t="shared" ca="1" si="15"/>
        <v>#N/A</v>
      </c>
      <c r="AN19" s="128" t="e">
        <f ca="1">INDEX(Ref_Master_Unit_Table,MATCH($AF19,REF_To_Unit,0),MATCH('Reference - Lookup and Unit'!$A$11,Ref_From_Units,0))</f>
        <v>#REF!</v>
      </c>
      <c r="AO19" s="128" t="e">
        <f t="shared" ca="1" si="16"/>
        <v>#N/A</v>
      </c>
      <c r="AP19" s="128">
        <f t="shared" ca="1" si="17"/>
        <v>1</v>
      </c>
      <c r="AQ19" s="261">
        <f t="shared" ca="1" si="18"/>
        <v>28</v>
      </c>
      <c r="AR19" s="261">
        <f t="shared" ca="1" si="19"/>
        <v>265</v>
      </c>
      <c r="AS19" s="261">
        <f t="shared" ca="1" si="20"/>
        <v>1</v>
      </c>
      <c r="AT19" s="75" t="str">
        <f t="shared" si="54"/>
        <v>Ref_DD_vehicle_Passenger_</v>
      </c>
      <c r="AU19" s="75" t="e">
        <f t="shared" ca="1" si="55"/>
        <v>#REF!</v>
      </c>
      <c r="AV19" s="75" t="e">
        <f t="shared" ca="1" si="56"/>
        <v>#REF!</v>
      </c>
      <c r="AW19" s="75" t="e">
        <f t="shared" ca="1" si="57"/>
        <v>#REF!</v>
      </c>
      <c r="AX19" s="75" t="e">
        <f t="shared" ca="1" si="58"/>
        <v>#REF!</v>
      </c>
      <c r="AY19" s="75" t="b">
        <f t="shared" ca="1" si="59"/>
        <v>0</v>
      </c>
      <c r="AZ19" s="75" t="str">
        <f t="shared" si="60"/>
        <v/>
      </c>
      <c r="BA19" s="75" t="str">
        <f t="shared" si="61"/>
        <v/>
      </c>
      <c r="BB19" s="75" t="str">
        <f t="shared" si="62"/>
        <v/>
      </c>
      <c r="BC19" s="75" t="str">
        <f t="shared" si="63"/>
        <v/>
      </c>
      <c r="BD19" s="75" t="str">
        <f t="shared" si="64"/>
        <v/>
      </c>
      <c r="BE19" s="75" t="str">
        <f t="shared" si="65"/>
        <v/>
      </c>
      <c r="BF19" s="75" t="str">
        <f t="shared" si="66"/>
        <v/>
      </c>
      <c r="BG19" s="75" t="str">
        <f t="shared" si="67"/>
        <v/>
      </c>
      <c r="BH19" s="75" t="str">
        <f t="shared" si="68"/>
        <v/>
      </c>
      <c r="BI19" s="75" t="str">
        <f t="shared" si="69"/>
        <v/>
      </c>
      <c r="BJ19" s="75" t="str">
        <f t="shared" si="70"/>
        <v/>
      </c>
      <c r="BK19" s="75" t="str">
        <f t="shared" si="71"/>
        <v/>
      </c>
      <c r="BL19" s="75" t="str">
        <f t="shared" si="72"/>
        <v/>
      </c>
      <c r="BM19" s="75" t="str">
        <f t="shared" ca="1" si="73"/>
        <v/>
      </c>
      <c r="BN19" s="75" t="str">
        <f t="shared" si="21"/>
        <v/>
      </c>
      <c r="BO19" s="75" t="str">
        <f t="shared" si="22"/>
        <v/>
      </c>
      <c r="BP19" s="75" t="str">
        <f t="shared" si="23"/>
        <v/>
      </c>
      <c r="BQ19" s="75" t="str">
        <f t="shared" si="24"/>
        <v/>
      </c>
      <c r="BR19" s="75" t="str">
        <f t="shared" si="25"/>
        <v/>
      </c>
      <c r="BS19" s="75" t="str">
        <f t="shared" si="26"/>
        <v/>
      </c>
      <c r="BT19" s="75" t="str">
        <f t="shared" si="27"/>
        <v/>
      </c>
      <c r="BU19" s="75" t="str">
        <f t="shared" si="28"/>
        <v/>
      </c>
      <c r="BV19" s="75" t="str">
        <f t="shared" si="29"/>
        <v/>
      </c>
      <c r="BW19" s="75" t="str">
        <f t="shared" si="30"/>
        <v/>
      </c>
      <c r="BX19" s="75" t="str">
        <f t="shared" si="31"/>
        <v/>
      </c>
      <c r="BY19" s="75" t="str">
        <f t="shared" si="32"/>
        <v/>
      </c>
      <c r="BZ19" s="75" t="str">
        <f t="shared" si="33"/>
        <v/>
      </c>
      <c r="CA19" s="75" t="str">
        <f t="shared" si="34"/>
        <v/>
      </c>
      <c r="CB19" s="75" t="str">
        <f t="shared" si="35"/>
        <v/>
      </c>
      <c r="CC19" s="75" t="str">
        <f t="shared" si="36"/>
        <v/>
      </c>
      <c r="CD19" s="75" t="str">
        <f t="shared" si="37"/>
        <v/>
      </c>
      <c r="CE19" s="75" t="str">
        <f t="shared" si="38"/>
        <v/>
      </c>
      <c r="CF19" s="75" t="str">
        <f t="shared" si="39"/>
        <v/>
      </c>
      <c r="CG19" s="75" t="str">
        <f t="shared" si="40"/>
        <v/>
      </c>
      <c r="CH19" s="75" t="str">
        <f t="shared" si="41"/>
        <v/>
      </c>
      <c r="CI19" s="75" t="str">
        <f t="shared" si="42"/>
        <v/>
      </c>
      <c r="CJ19" s="75" t="str">
        <f t="shared" si="43"/>
        <v/>
      </c>
      <c r="CK19" s="75" t="str">
        <f t="shared" si="44"/>
        <v/>
      </c>
      <c r="CL19" s="75" t="str">
        <f t="shared" si="45"/>
        <v/>
      </c>
      <c r="CM19" s="75" t="str">
        <f t="shared" si="46"/>
        <v/>
      </c>
      <c r="CN19" s="75" t="str">
        <f t="shared" si="47"/>
        <v/>
      </c>
      <c r="CO19" s="75" t="str">
        <f t="shared" si="48"/>
        <v/>
      </c>
      <c r="CP19" s="76" t="str">
        <f t="shared" si="74"/>
        <v>Ref_DD_DistanceUnit</v>
      </c>
      <c r="CQ19" s="87" t="str">
        <f t="shared" ca="1" si="49"/>
        <v/>
      </c>
      <c r="CR19" s="130">
        <f t="shared" si="75"/>
        <v>0</v>
      </c>
      <c r="CS19" s="114"/>
    </row>
    <row r="20" spans="1:161" ht="18" customHeight="1" x14ac:dyDescent="0.2">
      <c r="B20" s="101"/>
      <c r="C20" s="42"/>
      <c r="D20" s="42"/>
      <c r="E20" s="42"/>
      <c r="F20" s="42"/>
      <c r="G20" s="42"/>
      <c r="H20" s="42"/>
      <c r="I20" s="92"/>
      <c r="J20" s="92"/>
      <c r="K20" s="92"/>
      <c r="L20" s="42"/>
      <c r="M20" s="42"/>
      <c r="N20" s="92"/>
      <c r="O20" s="42"/>
      <c r="P20" s="72"/>
      <c r="Q20" s="96" t="str">
        <f t="shared" ca="1" si="50"/>
        <v/>
      </c>
      <c r="R20" s="96" t="str">
        <f t="shared" ca="1" si="51"/>
        <v/>
      </c>
      <c r="S20" s="96" t="str">
        <f t="shared" ca="1" si="52"/>
        <v/>
      </c>
      <c r="T20" s="96" t="str">
        <f t="shared" ca="1" si="0"/>
        <v/>
      </c>
      <c r="U20" s="126" t="str">
        <f t="shared" ca="1" si="53"/>
        <v/>
      </c>
      <c r="V20" s="128" t="e">
        <f t="shared" ca="1" si="1"/>
        <v>#REF!</v>
      </c>
      <c r="W20" s="128" t="e">
        <f t="shared" ca="1" si="2"/>
        <v>#REF!</v>
      </c>
      <c r="X20" s="128" t="e">
        <f t="shared" ca="1" si="3"/>
        <v>#REF!</v>
      </c>
      <c r="Y20" s="128" t="e">
        <f t="shared" ca="1" si="4"/>
        <v>#REF!</v>
      </c>
      <c r="Z20" s="128" t="e">
        <f t="shared" ca="1" si="5"/>
        <v>#REF!</v>
      </c>
      <c r="AA20" s="128" t="e">
        <f t="shared" ca="1" si="6"/>
        <v>#REF!</v>
      </c>
      <c r="AB20" s="128" t="e">
        <f t="shared" ca="1" si="7"/>
        <v>#REF!</v>
      </c>
      <c r="AC20" s="128" t="e">
        <f t="shared" ca="1" si="8"/>
        <v>#REF!</v>
      </c>
      <c r="AD20" s="128" t="e">
        <f t="shared" ca="1" si="9"/>
        <v>#REF!</v>
      </c>
      <c r="AE20" s="128" t="e">
        <f t="shared" ca="1" si="10"/>
        <v>#REF!</v>
      </c>
      <c r="AF20" s="128" t="e">
        <f t="shared" ca="1" si="11"/>
        <v>#REF!</v>
      </c>
      <c r="AG20" s="128" t="e">
        <f t="shared" ca="1" si="12"/>
        <v>#REF!</v>
      </c>
      <c r="AH20" s="128" t="e">
        <f ca="1">INDEX(Ref_Master_Unit_Table,MATCH($W20,REF_To_Unit,0),MATCH('Reference - Lookup and Unit'!$A$11,Ref_From_Units,0))</f>
        <v>#REF!</v>
      </c>
      <c r="AI20" s="128" t="e">
        <f t="shared" ca="1" si="13"/>
        <v>#N/A</v>
      </c>
      <c r="AJ20" s="128" t="e">
        <f ca="1">INDEX(Ref_Master_Unit_Table,MATCH($Z20,REF_To_Unit,0),MATCH('Reference - Lookup and Unit'!$A$11,Ref_From_Units,0))</f>
        <v>#REF!</v>
      </c>
      <c r="AK20" s="128" t="e">
        <f t="shared" ca="1" si="14"/>
        <v>#N/A</v>
      </c>
      <c r="AL20" s="128" t="e">
        <f ca="1">INDEX(Ref_Master_Unit_Table,MATCH($AC20,REF_To_Unit,0),MATCH('Reference - Lookup and Unit'!$A$11,Ref_From_Units,0))</f>
        <v>#REF!</v>
      </c>
      <c r="AM20" s="128" t="e">
        <f t="shared" ca="1" si="15"/>
        <v>#N/A</v>
      </c>
      <c r="AN20" s="128" t="e">
        <f ca="1">INDEX(Ref_Master_Unit_Table,MATCH($AF20,REF_To_Unit,0),MATCH('Reference - Lookup and Unit'!$A$11,Ref_From_Units,0))</f>
        <v>#REF!</v>
      </c>
      <c r="AO20" s="128" t="e">
        <f t="shared" ca="1" si="16"/>
        <v>#N/A</v>
      </c>
      <c r="AP20" s="128">
        <f t="shared" ca="1" si="17"/>
        <v>1</v>
      </c>
      <c r="AQ20" s="261">
        <f t="shared" ca="1" si="18"/>
        <v>28</v>
      </c>
      <c r="AR20" s="261">
        <f t="shared" ca="1" si="19"/>
        <v>265</v>
      </c>
      <c r="AS20" s="261">
        <f t="shared" ca="1" si="20"/>
        <v>1</v>
      </c>
      <c r="AT20" s="75" t="str">
        <f t="shared" si="54"/>
        <v>Ref_DD_vehicle_Passenger_</v>
      </c>
      <c r="AU20" s="75" t="e">
        <f t="shared" ca="1" si="55"/>
        <v>#REF!</v>
      </c>
      <c r="AV20" s="75" t="e">
        <f t="shared" ca="1" si="56"/>
        <v>#REF!</v>
      </c>
      <c r="AW20" s="75" t="e">
        <f t="shared" ca="1" si="57"/>
        <v>#REF!</v>
      </c>
      <c r="AX20" s="75" t="e">
        <f t="shared" ca="1" si="58"/>
        <v>#REF!</v>
      </c>
      <c r="AY20" s="75" t="b">
        <f t="shared" ca="1" si="59"/>
        <v>0</v>
      </c>
      <c r="AZ20" s="75" t="str">
        <f t="shared" si="60"/>
        <v/>
      </c>
      <c r="BA20" s="75" t="str">
        <f t="shared" si="61"/>
        <v/>
      </c>
      <c r="BB20" s="75" t="str">
        <f t="shared" si="62"/>
        <v/>
      </c>
      <c r="BC20" s="75" t="str">
        <f t="shared" si="63"/>
        <v/>
      </c>
      <c r="BD20" s="75" t="str">
        <f t="shared" si="64"/>
        <v/>
      </c>
      <c r="BE20" s="75" t="str">
        <f t="shared" si="65"/>
        <v/>
      </c>
      <c r="BF20" s="75" t="str">
        <f t="shared" si="66"/>
        <v/>
      </c>
      <c r="BG20" s="75" t="str">
        <f t="shared" si="67"/>
        <v/>
      </c>
      <c r="BH20" s="75" t="str">
        <f t="shared" si="68"/>
        <v/>
      </c>
      <c r="BI20" s="75" t="str">
        <f t="shared" si="69"/>
        <v/>
      </c>
      <c r="BJ20" s="75" t="str">
        <f t="shared" si="70"/>
        <v/>
      </c>
      <c r="BK20" s="75" t="str">
        <f t="shared" si="71"/>
        <v/>
      </c>
      <c r="BL20" s="75" t="str">
        <f t="shared" si="72"/>
        <v/>
      </c>
      <c r="BM20" s="75" t="str">
        <f t="shared" ca="1" si="73"/>
        <v/>
      </c>
      <c r="BN20" s="75" t="str">
        <f t="shared" si="21"/>
        <v/>
      </c>
      <c r="BO20" s="75" t="str">
        <f t="shared" si="22"/>
        <v/>
      </c>
      <c r="BP20" s="75" t="str">
        <f t="shared" si="23"/>
        <v/>
      </c>
      <c r="BQ20" s="75" t="str">
        <f t="shared" si="24"/>
        <v/>
      </c>
      <c r="BR20" s="75" t="str">
        <f t="shared" si="25"/>
        <v/>
      </c>
      <c r="BS20" s="75" t="str">
        <f t="shared" si="26"/>
        <v/>
      </c>
      <c r="BT20" s="75" t="str">
        <f t="shared" si="27"/>
        <v/>
      </c>
      <c r="BU20" s="75" t="str">
        <f t="shared" si="28"/>
        <v/>
      </c>
      <c r="BV20" s="75" t="str">
        <f t="shared" si="29"/>
        <v/>
      </c>
      <c r="BW20" s="75" t="str">
        <f t="shared" si="30"/>
        <v/>
      </c>
      <c r="BX20" s="75" t="str">
        <f t="shared" si="31"/>
        <v/>
      </c>
      <c r="BY20" s="75" t="str">
        <f t="shared" si="32"/>
        <v/>
      </c>
      <c r="BZ20" s="75" t="str">
        <f t="shared" si="33"/>
        <v/>
      </c>
      <c r="CA20" s="75" t="str">
        <f t="shared" si="34"/>
        <v/>
      </c>
      <c r="CB20" s="75" t="str">
        <f t="shared" si="35"/>
        <v/>
      </c>
      <c r="CC20" s="75" t="str">
        <f t="shared" si="36"/>
        <v/>
      </c>
      <c r="CD20" s="75" t="str">
        <f t="shared" si="37"/>
        <v/>
      </c>
      <c r="CE20" s="75" t="str">
        <f t="shared" si="38"/>
        <v/>
      </c>
      <c r="CF20" s="75" t="str">
        <f t="shared" si="39"/>
        <v/>
      </c>
      <c r="CG20" s="75" t="str">
        <f t="shared" si="40"/>
        <v/>
      </c>
      <c r="CH20" s="75" t="str">
        <f t="shared" si="41"/>
        <v/>
      </c>
      <c r="CI20" s="75" t="str">
        <f t="shared" si="42"/>
        <v/>
      </c>
      <c r="CJ20" s="75" t="str">
        <f t="shared" si="43"/>
        <v/>
      </c>
      <c r="CK20" s="75" t="str">
        <f t="shared" si="44"/>
        <v/>
      </c>
      <c r="CL20" s="75" t="str">
        <f t="shared" si="45"/>
        <v/>
      </c>
      <c r="CM20" s="75" t="str">
        <f t="shared" si="46"/>
        <v/>
      </c>
      <c r="CN20" s="75" t="str">
        <f t="shared" si="47"/>
        <v/>
      </c>
      <c r="CO20" s="75" t="str">
        <f t="shared" si="48"/>
        <v/>
      </c>
      <c r="CP20" s="76" t="str">
        <f t="shared" si="74"/>
        <v>Ref_DD_DistanceUnit</v>
      </c>
      <c r="CQ20" s="87" t="str">
        <f t="shared" ca="1" si="49"/>
        <v/>
      </c>
      <c r="CR20" s="130">
        <f t="shared" si="75"/>
        <v>0</v>
      </c>
      <c r="CS20" s="114"/>
    </row>
    <row r="21" spans="1:161" ht="18" customHeight="1" x14ac:dyDescent="0.2">
      <c r="B21" s="99"/>
      <c r="C21" s="40"/>
      <c r="D21" s="40"/>
      <c r="E21" s="40"/>
      <c r="F21" s="40"/>
      <c r="G21" s="40"/>
      <c r="H21" s="40"/>
      <c r="I21" s="90"/>
      <c r="J21" s="90"/>
      <c r="K21" s="90"/>
      <c r="L21" s="40"/>
      <c r="M21" s="40"/>
      <c r="N21" s="90"/>
      <c r="O21" s="40"/>
      <c r="P21" s="73"/>
      <c r="Q21" s="94" t="str">
        <f t="shared" ca="1" si="50"/>
        <v/>
      </c>
      <c r="R21" s="94" t="str">
        <f t="shared" ca="1" si="51"/>
        <v/>
      </c>
      <c r="S21" s="94" t="str">
        <f t="shared" ca="1" si="52"/>
        <v/>
      </c>
      <c r="T21" s="94" t="str">
        <f t="shared" ca="1" si="0"/>
        <v/>
      </c>
      <c r="U21" s="127" t="str">
        <f t="shared" ca="1" si="53"/>
        <v/>
      </c>
      <c r="V21" s="128" t="e">
        <f t="shared" ca="1" si="1"/>
        <v>#REF!</v>
      </c>
      <c r="W21" s="128" t="e">
        <f t="shared" ca="1" si="2"/>
        <v>#REF!</v>
      </c>
      <c r="X21" s="128" t="e">
        <f t="shared" ca="1" si="3"/>
        <v>#REF!</v>
      </c>
      <c r="Y21" s="128" t="e">
        <f t="shared" ca="1" si="4"/>
        <v>#REF!</v>
      </c>
      <c r="Z21" s="128" t="e">
        <f t="shared" ca="1" si="5"/>
        <v>#REF!</v>
      </c>
      <c r="AA21" s="128" t="e">
        <f t="shared" ca="1" si="6"/>
        <v>#REF!</v>
      </c>
      <c r="AB21" s="128" t="e">
        <f t="shared" ca="1" si="7"/>
        <v>#REF!</v>
      </c>
      <c r="AC21" s="128" t="e">
        <f t="shared" ca="1" si="8"/>
        <v>#REF!</v>
      </c>
      <c r="AD21" s="128" t="e">
        <f t="shared" ca="1" si="9"/>
        <v>#REF!</v>
      </c>
      <c r="AE21" s="128" t="e">
        <f t="shared" ca="1" si="10"/>
        <v>#REF!</v>
      </c>
      <c r="AF21" s="128" t="e">
        <f t="shared" ca="1" si="11"/>
        <v>#REF!</v>
      </c>
      <c r="AG21" s="128" t="e">
        <f t="shared" ca="1" si="12"/>
        <v>#REF!</v>
      </c>
      <c r="AH21" s="128" t="e">
        <f ca="1">INDEX(Ref_Master_Unit_Table,MATCH($W21,REF_To_Unit,0),MATCH('Reference - Lookup and Unit'!$A$11,Ref_From_Units,0))</f>
        <v>#REF!</v>
      </c>
      <c r="AI21" s="128" t="e">
        <f t="shared" ca="1" si="13"/>
        <v>#N/A</v>
      </c>
      <c r="AJ21" s="128" t="e">
        <f ca="1">INDEX(Ref_Master_Unit_Table,MATCH($Z21,REF_To_Unit,0),MATCH('Reference - Lookup and Unit'!$A$11,Ref_From_Units,0))</f>
        <v>#REF!</v>
      </c>
      <c r="AK21" s="128" t="e">
        <f t="shared" ca="1" si="14"/>
        <v>#N/A</v>
      </c>
      <c r="AL21" s="128" t="e">
        <f ca="1">INDEX(Ref_Master_Unit_Table,MATCH($AC21,REF_To_Unit,0),MATCH('Reference - Lookup and Unit'!$A$11,Ref_From_Units,0))</f>
        <v>#REF!</v>
      </c>
      <c r="AM21" s="128" t="e">
        <f t="shared" ca="1" si="15"/>
        <v>#N/A</v>
      </c>
      <c r="AN21" s="128" t="e">
        <f ca="1">INDEX(Ref_Master_Unit_Table,MATCH($AF21,REF_To_Unit,0),MATCH('Reference - Lookup and Unit'!$A$11,Ref_From_Units,0))</f>
        <v>#REF!</v>
      </c>
      <c r="AO21" s="128" t="e">
        <f t="shared" ca="1" si="16"/>
        <v>#N/A</v>
      </c>
      <c r="AP21" s="128">
        <f t="shared" ca="1" si="17"/>
        <v>1</v>
      </c>
      <c r="AQ21" s="261">
        <f t="shared" ca="1" si="18"/>
        <v>28</v>
      </c>
      <c r="AR21" s="261">
        <f t="shared" ca="1" si="19"/>
        <v>265</v>
      </c>
      <c r="AS21" s="261">
        <f t="shared" ca="1" si="20"/>
        <v>1</v>
      </c>
      <c r="AT21" s="75" t="str">
        <f t="shared" si="54"/>
        <v>Ref_DD_vehicle_Passenger_</v>
      </c>
      <c r="AU21" s="75" t="e">
        <f t="shared" ca="1" si="55"/>
        <v>#REF!</v>
      </c>
      <c r="AV21" s="75" t="e">
        <f t="shared" ca="1" si="56"/>
        <v>#REF!</v>
      </c>
      <c r="AW21" s="75" t="e">
        <f t="shared" ca="1" si="57"/>
        <v>#REF!</v>
      </c>
      <c r="AX21" s="75" t="e">
        <f t="shared" ca="1" si="58"/>
        <v>#REF!</v>
      </c>
      <c r="AY21" s="75" t="b">
        <f t="shared" ca="1" si="59"/>
        <v>0</v>
      </c>
      <c r="AZ21" s="75" t="str">
        <f t="shared" si="60"/>
        <v/>
      </c>
      <c r="BA21" s="75" t="str">
        <f t="shared" si="61"/>
        <v/>
      </c>
      <c r="BB21" s="75" t="str">
        <f t="shared" si="62"/>
        <v/>
      </c>
      <c r="BC21" s="75" t="str">
        <f t="shared" si="63"/>
        <v/>
      </c>
      <c r="BD21" s="75" t="str">
        <f t="shared" si="64"/>
        <v/>
      </c>
      <c r="BE21" s="75" t="str">
        <f t="shared" si="65"/>
        <v/>
      </c>
      <c r="BF21" s="75" t="str">
        <f t="shared" si="66"/>
        <v/>
      </c>
      <c r="BG21" s="75" t="str">
        <f t="shared" si="67"/>
        <v/>
      </c>
      <c r="BH21" s="75" t="str">
        <f t="shared" si="68"/>
        <v/>
      </c>
      <c r="BI21" s="75" t="str">
        <f t="shared" si="69"/>
        <v/>
      </c>
      <c r="BJ21" s="75" t="str">
        <f t="shared" si="70"/>
        <v/>
      </c>
      <c r="BK21" s="75" t="str">
        <f t="shared" si="71"/>
        <v/>
      </c>
      <c r="BL21" s="75" t="str">
        <f t="shared" si="72"/>
        <v/>
      </c>
      <c r="BM21" s="75" t="str">
        <f t="shared" ca="1" si="73"/>
        <v/>
      </c>
      <c r="BN21" s="75" t="str">
        <f t="shared" si="21"/>
        <v/>
      </c>
      <c r="BO21" s="75" t="str">
        <f t="shared" si="22"/>
        <v/>
      </c>
      <c r="BP21" s="75" t="str">
        <f t="shared" si="23"/>
        <v/>
      </c>
      <c r="BQ21" s="75" t="str">
        <f t="shared" si="24"/>
        <v/>
      </c>
      <c r="BR21" s="75" t="str">
        <f t="shared" si="25"/>
        <v/>
      </c>
      <c r="BS21" s="75" t="str">
        <f t="shared" si="26"/>
        <v/>
      </c>
      <c r="BT21" s="75" t="str">
        <f t="shared" si="27"/>
        <v/>
      </c>
      <c r="BU21" s="75" t="str">
        <f t="shared" si="28"/>
        <v/>
      </c>
      <c r="BV21" s="75" t="str">
        <f t="shared" si="29"/>
        <v/>
      </c>
      <c r="BW21" s="75" t="str">
        <f t="shared" si="30"/>
        <v/>
      </c>
      <c r="BX21" s="75" t="str">
        <f t="shared" si="31"/>
        <v/>
      </c>
      <c r="BY21" s="75" t="str">
        <f t="shared" si="32"/>
        <v/>
      </c>
      <c r="BZ21" s="75" t="str">
        <f t="shared" si="33"/>
        <v/>
      </c>
      <c r="CA21" s="75" t="str">
        <f t="shared" si="34"/>
        <v/>
      </c>
      <c r="CB21" s="75" t="str">
        <f t="shared" si="35"/>
        <v/>
      </c>
      <c r="CC21" s="75" t="str">
        <f t="shared" si="36"/>
        <v/>
      </c>
      <c r="CD21" s="75" t="str">
        <f t="shared" si="37"/>
        <v/>
      </c>
      <c r="CE21" s="75" t="str">
        <f t="shared" si="38"/>
        <v/>
      </c>
      <c r="CF21" s="75" t="str">
        <f t="shared" si="39"/>
        <v/>
      </c>
      <c r="CG21" s="75" t="str">
        <f t="shared" si="40"/>
        <v/>
      </c>
      <c r="CH21" s="75" t="str">
        <f t="shared" si="41"/>
        <v/>
      </c>
      <c r="CI21" s="75" t="str">
        <f t="shared" si="42"/>
        <v/>
      </c>
      <c r="CJ21" s="75" t="str">
        <f t="shared" si="43"/>
        <v/>
      </c>
      <c r="CK21" s="75" t="str">
        <f t="shared" si="44"/>
        <v/>
      </c>
      <c r="CL21" s="75" t="str">
        <f t="shared" si="45"/>
        <v/>
      </c>
      <c r="CM21" s="75" t="str">
        <f t="shared" si="46"/>
        <v/>
      </c>
      <c r="CN21" s="75" t="str">
        <f t="shared" si="47"/>
        <v/>
      </c>
      <c r="CO21" s="75" t="str">
        <f t="shared" si="48"/>
        <v/>
      </c>
      <c r="CP21" s="76" t="str">
        <f t="shared" si="74"/>
        <v>Ref_DD_DistanceUnit</v>
      </c>
      <c r="CQ21" s="87" t="str">
        <f t="shared" ca="1" si="49"/>
        <v/>
      </c>
      <c r="CR21" s="130">
        <f t="shared" si="75"/>
        <v>0</v>
      </c>
      <c r="CS21" s="114"/>
    </row>
    <row r="22" spans="1:161" ht="18" customHeight="1" x14ac:dyDescent="0.2">
      <c r="A22" s="32"/>
      <c r="B22" s="100"/>
      <c r="C22" s="41"/>
      <c r="D22" s="41"/>
      <c r="E22" s="41"/>
      <c r="F22" s="41"/>
      <c r="G22" s="41"/>
      <c r="H22" s="41"/>
      <c r="I22" s="91"/>
      <c r="J22" s="91"/>
      <c r="K22" s="91"/>
      <c r="L22" s="41"/>
      <c r="M22" s="41"/>
      <c r="N22" s="91"/>
      <c r="O22" s="41"/>
      <c r="P22" s="71"/>
      <c r="Q22" s="95" t="str">
        <f t="shared" ca="1" si="50"/>
        <v/>
      </c>
      <c r="R22" s="95" t="str">
        <f t="shared" ca="1" si="51"/>
        <v/>
      </c>
      <c r="S22" s="95" t="str">
        <f t="shared" ca="1" si="52"/>
        <v/>
      </c>
      <c r="T22" s="95" t="str">
        <f t="shared" ca="1" si="0"/>
        <v/>
      </c>
      <c r="U22" s="125" t="str">
        <f t="shared" ca="1" si="53"/>
        <v/>
      </c>
      <c r="V22" s="128" t="e">
        <f t="shared" ca="1" si="1"/>
        <v>#REF!</v>
      </c>
      <c r="W22" s="128" t="e">
        <f t="shared" ca="1" si="2"/>
        <v>#REF!</v>
      </c>
      <c r="X22" s="128" t="e">
        <f t="shared" ca="1" si="3"/>
        <v>#REF!</v>
      </c>
      <c r="Y22" s="128" t="e">
        <f t="shared" ca="1" si="4"/>
        <v>#REF!</v>
      </c>
      <c r="Z22" s="128" t="e">
        <f t="shared" ca="1" si="5"/>
        <v>#REF!</v>
      </c>
      <c r="AA22" s="128" t="e">
        <f t="shared" ca="1" si="6"/>
        <v>#REF!</v>
      </c>
      <c r="AB22" s="128" t="e">
        <f t="shared" ca="1" si="7"/>
        <v>#REF!</v>
      </c>
      <c r="AC22" s="128" t="e">
        <f t="shared" ca="1" si="8"/>
        <v>#REF!</v>
      </c>
      <c r="AD22" s="128" t="e">
        <f t="shared" ca="1" si="9"/>
        <v>#REF!</v>
      </c>
      <c r="AE22" s="128" t="e">
        <f t="shared" ca="1" si="10"/>
        <v>#REF!</v>
      </c>
      <c r="AF22" s="128" t="e">
        <f t="shared" ca="1" si="11"/>
        <v>#REF!</v>
      </c>
      <c r="AG22" s="128" t="e">
        <f t="shared" ca="1" si="12"/>
        <v>#REF!</v>
      </c>
      <c r="AH22" s="128" t="e">
        <f ca="1">INDEX(Ref_Master_Unit_Table,MATCH($W22,REF_To_Unit,0),MATCH('Reference - Lookup and Unit'!$A$11,Ref_From_Units,0))</f>
        <v>#REF!</v>
      </c>
      <c r="AI22" s="128" t="e">
        <f t="shared" ca="1" si="13"/>
        <v>#N/A</v>
      </c>
      <c r="AJ22" s="128" t="e">
        <f ca="1">INDEX(Ref_Master_Unit_Table,MATCH($Z22,REF_To_Unit,0),MATCH('Reference - Lookup and Unit'!$A$11,Ref_From_Units,0))</f>
        <v>#REF!</v>
      </c>
      <c r="AK22" s="128" t="e">
        <f t="shared" ca="1" si="14"/>
        <v>#N/A</v>
      </c>
      <c r="AL22" s="128" t="e">
        <f ca="1">INDEX(Ref_Master_Unit_Table,MATCH($AC22,REF_To_Unit,0),MATCH('Reference - Lookup and Unit'!$A$11,Ref_From_Units,0))</f>
        <v>#REF!</v>
      </c>
      <c r="AM22" s="128" t="e">
        <f t="shared" ca="1" si="15"/>
        <v>#N/A</v>
      </c>
      <c r="AN22" s="128" t="e">
        <f ca="1">INDEX(Ref_Master_Unit_Table,MATCH($AF22,REF_To_Unit,0),MATCH('Reference - Lookup and Unit'!$A$11,Ref_From_Units,0))</f>
        <v>#REF!</v>
      </c>
      <c r="AO22" s="128" t="e">
        <f t="shared" ca="1" si="16"/>
        <v>#N/A</v>
      </c>
      <c r="AP22" s="128">
        <f t="shared" ca="1" si="17"/>
        <v>1</v>
      </c>
      <c r="AQ22" s="261">
        <f t="shared" ca="1" si="18"/>
        <v>28</v>
      </c>
      <c r="AR22" s="261">
        <f t="shared" ca="1" si="19"/>
        <v>265</v>
      </c>
      <c r="AS22" s="261">
        <f t="shared" ca="1" si="20"/>
        <v>1</v>
      </c>
      <c r="AT22" s="75" t="str">
        <f t="shared" si="54"/>
        <v>Ref_DD_vehicle_Passenger_</v>
      </c>
      <c r="AU22" s="75" t="e">
        <f t="shared" ca="1" si="55"/>
        <v>#REF!</v>
      </c>
      <c r="AV22" s="75" t="e">
        <f t="shared" ca="1" si="56"/>
        <v>#REF!</v>
      </c>
      <c r="AW22" s="75" t="e">
        <f t="shared" ca="1" si="57"/>
        <v>#REF!</v>
      </c>
      <c r="AX22" s="75" t="e">
        <f t="shared" ca="1" si="58"/>
        <v>#REF!</v>
      </c>
      <c r="AY22" s="75" t="b">
        <f t="shared" ca="1" si="59"/>
        <v>0</v>
      </c>
      <c r="AZ22" s="75" t="str">
        <f t="shared" si="60"/>
        <v/>
      </c>
      <c r="BA22" s="75" t="str">
        <f t="shared" si="61"/>
        <v/>
      </c>
      <c r="BB22" s="75" t="str">
        <f t="shared" si="62"/>
        <v/>
      </c>
      <c r="BC22" s="75" t="str">
        <f t="shared" si="63"/>
        <v/>
      </c>
      <c r="BD22" s="75" t="str">
        <f t="shared" si="64"/>
        <v/>
      </c>
      <c r="BE22" s="75" t="str">
        <f t="shared" si="65"/>
        <v/>
      </c>
      <c r="BF22" s="75" t="str">
        <f t="shared" si="66"/>
        <v/>
      </c>
      <c r="BG22" s="75" t="str">
        <f t="shared" si="67"/>
        <v/>
      </c>
      <c r="BH22" s="75" t="str">
        <f t="shared" si="68"/>
        <v/>
      </c>
      <c r="BI22" s="75" t="str">
        <f t="shared" si="69"/>
        <v/>
      </c>
      <c r="BJ22" s="75" t="str">
        <f t="shared" si="70"/>
        <v/>
      </c>
      <c r="BK22" s="75" t="str">
        <f t="shared" si="71"/>
        <v/>
      </c>
      <c r="BL22" s="75" t="str">
        <f t="shared" si="72"/>
        <v/>
      </c>
      <c r="BM22" s="75" t="str">
        <f t="shared" ca="1" si="73"/>
        <v/>
      </c>
      <c r="BN22" s="75" t="str">
        <f t="shared" si="21"/>
        <v/>
      </c>
      <c r="BO22" s="75" t="str">
        <f t="shared" si="22"/>
        <v/>
      </c>
      <c r="BP22" s="75" t="str">
        <f t="shared" si="23"/>
        <v/>
      </c>
      <c r="BQ22" s="75" t="str">
        <f t="shared" si="24"/>
        <v/>
      </c>
      <c r="BR22" s="75" t="str">
        <f t="shared" si="25"/>
        <v/>
      </c>
      <c r="BS22" s="75" t="str">
        <f t="shared" si="26"/>
        <v/>
      </c>
      <c r="BT22" s="75" t="str">
        <f t="shared" si="27"/>
        <v/>
      </c>
      <c r="BU22" s="75" t="str">
        <f t="shared" si="28"/>
        <v/>
      </c>
      <c r="BV22" s="75" t="str">
        <f t="shared" si="29"/>
        <v/>
      </c>
      <c r="BW22" s="75" t="str">
        <f t="shared" si="30"/>
        <v/>
      </c>
      <c r="BX22" s="75" t="str">
        <f t="shared" si="31"/>
        <v/>
      </c>
      <c r="BY22" s="75" t="str">
        <f t="shared" si="32"/>
        <v/>
      </c>
      <c r="BZ22" s="75" t="str">
        <f t="shared" si="33"/>
        <v/>
      </c>
      <c r="CA22" s="75" t="str">
        <f t="shared" si="34"/>
        <v/>
      </c>
      <c r="CB22" s="75" t="str">
        <f t="shared" si="35"/>
        <v/>
      </c>
      <c r="CC22" s="75" t="str">
        <f t="shared" si="36"/>
        <v/>
      </c>
      <c r="CD22" s="75" t="str">
        <f t="shared" si="37"/>
        <v/>
      </c>
      <c r="CE22" s="75" t="str">
        <f t="shared" si="38"/>
        <v/>
      </c>
      <c r="CF22" s="75" t="str">
        <f t="shared" si="39"/>
        <v/>
      </c>
      <c r="CG22" s="75" t="str">
        <f t="shared" si="40"/>
        <v/>
      </c>
      <c r="CH22" s="75" t="str">
        <f t="shared" si="41"/>
        <v/>
      </c>
      <c r="CI22" s="75" t="str">
        <f t="shared" si="42"/>
        <v/>
      </c>
      <c r="CJ22" s="75" t="str">
        <f t="shared" si="43"/>
        <v/>
      </c>
      <c r="CK22" s="75" t="str">
        <f t="shared" si="44"/>
        <v/>
      </c>
      <c r="CL22" s="75" t="str">
        <f t="shared" si="45"/>
        <v/>
      </c>
      <c r="CM22" s="75" t="str">
        <f t="shared" si="46"/>
        <v/>
      </c>
      <c r="CN22" s="75" t="str">
        <f t="shared" si="47"/>
        <v/>
      </c>
      <c r="CO22" s="75" t="str">
        <f t="shared" si="48"/>
        <v/>
      </c>
      <c r="CP22" s="76" t="str">
        <f t="shared" si="74"/>
        <v>Ref_DD_DistanceUnit</v>
      </c>
      <c r="CQ22" s="87" t="str">
        <f t="shared" ca="1" si="49"/>
        <v/>
      </c>
      <c r="CR22" s="130">
        <f t="shared" si="75"/>
        <v>0</v>
      </c>
      <c r="CS22" s="114"/>
    </row>
    <row r="23" spans="1:161" ht="18" customHeight="1" x14ac:dyDescent="0.2">
      <c r="B23" s="101"/>
      <c r="C23" s="42"/>
      <c r="D23" s="42"/>
      <c r="E23" s="42"/>
      <c r="F23" s="42"/>
      <c r="G23" s="42"/>
      <c r="H23" s="42"/>
      <c r="I23" s="92"/>
      <c r="J23" s="92"/>
      <c r="K23" s="92"/>
      <c r="L23" s="42"/>
      <c r="M23" s="42"/>
      <c r="N23" s="92"/>
      <c r="O23" s="42"/>
      <c r="P23" s="72"/>
      <c r="Q23" s="96" t="str">
        <f t="shared" ca="1" si="50"/>
        <v/>
      </c>
      <c r="R23" s="96" t="str">
        <f t="shared" ca="1" si="51"/>
        <v/>
      </c>
      <c r="S23" s="96" t="str">
        <f t="shared" ca="1" si="52"/>
        <v/>
      </c>
      <c r="T23" s="96" t="str">
        <f t="shared" ca="1" si="0"/>
        <v/>
      </c>
      <c r="U23" s="126" t="str">
        <f t="shared" ca="1" si="53"/>
        <v/>
      </c>
      <c r="V23" s="128" t="e">
        <f t="shared" ca="1" si="1"/>
        <v>#REF!</v>
      </c>
      <c r="W23" s="128" t="e">
        <f t="shared" ca="1" si="2"/>
        <v>#REF!</v>
      </c>
      <c r="X23" s="128" t="e">
        <f t="shared" ca="1" si="3"/>
        <v>#REF!</v>
      </c>
      <c r="Y23" s="128" t="e">
        <f t="shared" ca="1" si="4"/>
        <v>#REF!</v>
      </c>
      <c r="Z23" s="128" t="e">
        <f t="shared" ca="1" si="5"/>
        <v>#REF!</v>
      </c>
      <c r="AA23" s="128" t="e">
        <f t="shared" ca="1" si="6"/>
        <v>#REF!</v>
      </c>
      <c r="AB23" s="128" t="e">
        <f t="shared" ca="1" si="7"/>
        <v>#REF!</v>
      </c>
      <c r="AC23" s="128" t="e">
        <f t="shared" ca="1" si="8"/>
        <v>#REF!</v>
      </c>
      <c r="AD23" s="128" t="e">
        <f t="shared" ca="1" si="9"/>
        <v>#REF!</v>
      </c>
      <c r="AE23" s="128" t="e">
        <f t="shared" ca="1" si="10"/>
        <v>#REF!</v>
      </c>
      <c r="AF23" s="128" t="e">
        <f t="shared" ca="1" si="11"/>
        <v>#REF!</v>
      </c>
      <c r="AG23" s="128" t="e">
        <f t="shared" ca="1" si="12"/>
        <v>#REF!</v>
      </c>
      <c r="AH23" s="128" t="e">
        <f ca="1">INDEX(Ref_Master_Unit_Table,MATCH($W23,REF_To_Unit,0),MATCH('Reference - Lookup and Unit'!$A$11,Ref_From_Units,0))</f>
        <v>#REF!</v>
      </c>
      <c r="AI23" s="128" t="e">
        <f t="shared" ca="1" si="13"/>
        <v>#N/A</v>
      </c>
      <c r="AJ23" s="128" t="e">
        <f ca="1">INDEX(Ref_Master_Unit_Table,MATCH($Z23,REF_To_Unit,0),MATCH('Reference - Lookup and Unit'!$A$11,Ref_From_Units,0))</f>
        <v>#REF!</v>
      </c>
      <c r="AK23" s="128" t="e">
        <f t="shared" ca="1" si="14"/>
        <v>#N/A</v>
      </c>
      <c r="AL23" s="128" t="e">
        <f ca="1">INDEX(Ref_Master_Unit_Table,MATCH($AC23,REF_To_Unit,0),MATCH('Reference - Lookup and Unit'!$A$11,Ref_From_Units,0))</f>
        <v>#REF!</v>
      </c>
      <c r="AM23" s="128" t="e">
        <f t="shared" ca="1" si="15"/>
        <v>#N/A</v>
      </c>
      <c r="AN23" s="128" t="e">
        <f ca="1">INDEX(Ref_Master_Unit_Table,MATCH($AF23,REF_To_Unit,0),MATCH('Reference - Lookup and Unit'!$A$11,Ref_From_Units,0))</f>
        <v>#REF!</v>
      </c>
      <c r="AO23" s="128" t="e">
        <f t="shared" ca="1" si="16"/>
        <v>#N/A</v>
      </c>
      <c r="AP23" s="128">
        <f t="shared" ca="1" si="17"/>
        <v>1</v>
      </c>
      <c r="AQ23" s="261">
        <f t="shared" ca="1" si="18"/>
        <v>28</v>
      </c>
      <c r="AR23" s="261">
        <f t="shared" ca="1" si="19"/>
        <v>265</v>
      </c>
      <c r="AS23" s="261">
        <f t="shared" ca="1" si="20"/>
        <v>1</v>
      </c>
      <c r="AT23" s="75" t="str">
        <f t="shared" si="54"/>
        <v>Ref_DD_vehicle_Passenger_</v>
      </c>
      <c r="AU23" s="75" t="e">
        <f t="shared" ca="1" si="55"/>
        <v>#REF!</v>
      </c>
      <c r="AV23" s="75" t="e">
        <f t="shared" ca="1" si="56"/>
        <v>#REF!</v>
      </c>
      <c r="AW23" s="75" t="e">
        <f t="shared" ca="1" si="57"/>
        <v>#REF!</v>
      </c>
      <c r="AX23" s="75" t="e">
        <f t="shared" ca="1" si="58"/>
        <v>#REF!</v>
      </c>
      <c r="AY23" s="75" t="b">
        <f t="shared" ca="1" si="59"/>
        <v>0</v>
      </c>
      <c r="AZ23" s="75" t="str">
        <f t="shared" si="60"/>
        <v/>
      </c>
      <c r="BA23" s="75" t="str">
        <f t="shared" si="61"/>
        <v/>
      </c>
      <c r="BB23" s="75" t="str">
        <f t="shared" si="62"/>
        <v/>
      </c>
      <c r="BC23" s="75" t="str">
        <f t="shared" si="63"/>
        <v/>
      </c>
      <c r="BD23" s="75" t="str">
        <f t="shared" si="64"/>
        <v/>
      </c>
      <c r="BE23" s="75" t="str">
        <f t="shared" si="65"/>
        <v/>
      </c>
      <c r="BF23" s="75" t="str">
        <f t="shared" si="66"/>
        <v/>
      </c>
      <c r="BG23" s="75" t="str">
        <f t="shared" si="67"/>
        <v/>
      </c>
      <c r="BH23" s="75" t="str">
        <f t="shared" si="68"/>
        <v/>
      </c>
      <c r="BI23" s="75" t="str">
        <f t="shared" si="69"/>
        <v/>
      </c>
      <c r="BJ23" s="75" t="str">
        <f t="shared" si="70"/>
        <v/>
      </c>
      <c r="BK23" s="75" t="str">
        <f t="shared" si="71"/>
        <v/>
      </c>
      <c r="BL23" s="75" t="str">
        <f t="shared" si="72"/>
        <v/>
      </c>
      <c r="BM23" s="75" t="str">
        <f t="shared" ca="1" si="73"/>
        <v/>
      </c>
      <c r="BN23" s="75" t="str">
        <f t="shared" si="21"/>
        <v/>
      </c>
      <c r="BO23" s="75" t="str">
        <f t="shared" si="22"/>
        <v/>
      </c>
      <c r="BP23" s="75" t="str">
        <f t="shared" si="23"/>
        <v/>
      </c>
      <c r="BQ23" s="75" t="str">
        <f t="shared" si="24"/>
        <v/>
      </c>
      <c r="BR23" s="75" t="str">
        <f t="shared" si="25"/>
        <v/>
      </c>
      <c r="BS23" s="75" t="str">
        <f t="shared" si="26"/>
        <v/>
      </c>
      <c r="BT23" s="75" t="str">
        <f t="shared" si="27"/>
        <v/>
      </c>
      <c r="BU23" s="75" t="str">
        <f t="shared" si="28"/>
        <v/>
      </c>
      <c r="BV23" s="75" t="str">
        <f t="shared" si="29"/>
        <v/>
      </c>
      <c r="BW23" s="75" t="str">
        <f t="shared" si="30"/>
        <v/>
      </c>
      <c r="BX23" s="75" t="str">
        <f t="shared" si="31"/>
        <v/>
      </c>
      <c r="BY23" s="75" t="str">
        <f t="shared" si="32"/>
        <v/>
      </c>
      <c r="BZ23" s="75" t="str">
        <f t="shared" si="33"/>
        <v/>
      </c>
      <c r="CA23" s="75" t="str">
        <f t="shared" si="34"/>
        <v/>
      </c>
      <c r="CB23" s="75" t="str">
        <f t="shared" si="35"/>
        <v/>
      </c>
      <c r="CC23" s="75" t="str">
        <f t="shared" si="36"/>
        <v/>
      </c>
      <c r="CD23" s="75" t="str">
        <f t="shared" si="37"/>
        <v/>
      </c>
      <c r="CE23" s="75" t="str">
        <f t="shared" si="38"/>
        <v/>
      </c>
      <c r="CF23" s="75" t="str">
        <f t="shared" si="39"/>
        <v/>
      </c>
      <c r="CG23" s="75" t="str">
        <f t="shared" si="40"/>
        <v/>
      </c>
      <c r="CH23" s="75" t="str">
        <f t="shared" si="41"/>
        <v/>
      </c>
      <c r="CI23" s="75" t="str">
        <f t="shared" si="42"/>
        <v/>
      </c>
      <c r="CJ23" s="75" t="str">
        <f t="shared" si="43"/>
        <v/>
      </c>
      <c r="CK23" s="75" t="str">
        <f t="shared" si="44"/>
        <v/>
      </c>
      <c r="CL23" s="75" t="str">
        <f t="shared" si="45"/>
        <v/>
      </c>
      <c r="CM23" s="75" t="str">
        <f t="shared" si="46"/>
        <v/>
      </c>
      <c r="CN23" s="75" t="str">
        <f t="shared" si="47"/>
        <v/>
      </c>
      <c r="CO23" s="75" t="str">
        <f t="shared" si="48"/>
        <v/>
      </c>
      <c r="CP23" s="76" t="str">
        <f t="shared" si="74"/>
        <v>Ref_DD_DistanceUnit</v>
      </c>
      <c r="CQ23" s="87" t="str">
        <f t="shared" ca="1" si="49"/>
        <v/>
      </c>
      <c r="CR23" s="130">
        <f t="shared" si="75"/>
        <v>0</v>
      </c>
      <c r="CS23" s="114"/>
    </row>
    <row r="24" spans="1:161" ht="18" customHeight="1" x14ac:dyDescent="0.2">
      <c r="B24" s="101"/>
      <c r="C24" s="42"/>
      <c r="D24" s="42"/>
      <c r="E24" s="42"/>
      <c r="F24" s="42"/>
      <c r="G24" s="42"/>
      <c r="H24" s="42"/>
      <c r="I24" s="92"/>
      <c r="J24" s="92"/>
      <c r="K24" s="92"/>
      <c r="L24" s="42"/>
      <c r="M24" s="42"/>
      <c r="N24" s="92"/>
      <c r="O24" s="42"/>
      <c r="P24" s="72"/>
      <c r="Q24" s="96" t="str">
        <f t="shared" ca="1" si="50"/>
        <v/>
      </c>
      <c r="R24" s="96" t="str">
        <f t="shared" ca="1" si="51"/>
        <v/>
      </c>
      <c r="S24" s="96" t="str">
        <f t="shared" ca="1" si="52"/>
        <v/>
      </c>
      <c r="T24" s="96" t="str">
        <f t="shared" ca="1" si="0"/>
        <v/>
      </c>
      <c r="U24" s="126" t="str">
        <f t="shared" ca="1" si="53"/>
        <v/>
      </c>
      <c r="V24" s="128" t="e">
        <f t="shared" ca="1" si="1"/>
        <v>#REF!</v>
      </c>
      <c r="W24" s="128" t="e">
        <f t="shared" ca="1" si="2"/>
        <v>#REF!</v>
      </c>
      <c r="X24" s="128" t="e">
        <f t="shared" ca="1" si="3"/>
        <v>#REF!</v>
      </c>
      <c r="Y24" s="128" t="e">
        <f t="shared" ca="1" si="4"/>
        <v>#REF!</v>
      </c>
      <c r="Z24" s="128" t="e">
        <f t="shared" ca="1" si="5"/>
        <v>#REF!</v>
      </c>
      <c r="AA24" s="128" t="e">
        <f t="shared" ca="1" si="6"/>
        <v>#REF!</v>
      </c>
      <c r="AB24" s="128" t="e">
        <f t="shared" ca="1" si="7"/>
        <v>#REF!</v>
      </c>
      <c r="AC24" s="128" t="e">
        <f t="shared" ca="1" si="8"/>
        <v>#REF!</v>
      </c>
      <c r="AD24" s="128" t="e">
        <f t="shared" ca="1" si="9"/>
        <v>#REF!</v>
      </c>
      <c r="AE24" s="128" t="e">
        <f t="shared" ca="1" si="10"/>
        <v>#REF!</v>
      </c>
      <c r="AF24" s="128" t="e">
        <f t="shared" ca="1" si="11"/>
        <v>#REF!</v>
      </c>
      <c r="AG24" s="128" t="e">
        <f t="shared" ca="1" si="12"/>
        <v>#REF!</v>
      </c>
      <c r="AH24" s="128" t="e">
        <f ca="1">INDEX(Ref_Master_Unit_Table,MATCH($W24,REF_To_Unit,0),MATCH('Reference - Lookup and Unit'!$A$11,Ref_From_Units,0))</f>
        <v>#REF!</v>
      </c>
      <c r="AI24" s="128" t="e">
        <f t="shared" ca="1" si="13"/>
        <v>#N/A</v>
      </c>
      <c r="AJ24" s="128" t="e">
        <f ca="1">INDEX(Ref_Master_Unit_Table,MATCH($Z24,REF_To_Unit,0),MATCH('Reference - Lookup and Unit'!$A$11,Ref_From_Units,0))</f>
        <v>#REF!</v>
      </c>
      <c r="AK24" s="128" t="e">
        <f t="shared" ca="1" si="14"/>
        <v>#N/A</v>
      </c>
      <c r="AL24" s="128" t="e">
        <f ca="1">INDEX(Ref_Master_Unit_Table,MATCH($AC24,REF_To_Unit,0),MATCH('Reference - Lookup and Unit'!$A$11,Ref_From_Units,0))</f>
        <v>#REF!</v>
      </c>
      <c r="AM24" s="128" t="e">
        <f t="shared" ca="1" si="15"/>
        <v>#N/A</v>
      </c>
      <c r="AN24" s="128" t="e">
        <f ca="1">INDEX(Ref_Master_Unit_Table,MATCH($AF24,REF_To_Unit,0),MATCH('Reference - Lookup and Unit'!$A$11,Ref_From_Units,0))</f>
        <v>#REF!</v>
      </c>
      <c r="AO24" s="128" t="e">
        <f t="shared" ca="1" si="16"/>
        <v>#N/A</v>
      </c>
      <c r="AP24" s="128">
        <f t="shared" ca="1" si="17"/>
        <v>1</v>
      </c>
      <c r="AQ24" s="261">
        <f t="shared" ca="1" si="18"/>
        <v>28</v>
      </c>
      <c r="AR24" s="261">
        <f t="shared" ca="1" si="19"/>
        <v>265</v>
      </c>
      <c r="AS24" s="261">
        <f t="shared" ca="1" si="20"/>
        <v>1</v>
      </c>
      <c r="AT24" s="75" t="str">
        <f t="shared" si="54"/>
        <v>Ref_DD_vehicle_Passenger_</v>
      </c>
      <c r="AU24" s="75" t="e">
        <f t="shared" ca="1" si="55"/>
        <v>#REF!</v>
      </c>
      <c r="AV24" s="75" t="e">
        <f t="shared" ca="1" si="56"/>
        <v>#REF!</v>
      </c>
      <c r="AW24" s="75" t="e">
        <f t="shared" ca="1" si="57"/>
        <v>#REF!</v>
      </c>
      <c r="AX24" s="75" t="e">
        <f t="shared" ca="1" si="58"/>
        <v>#REF!</v>
      </c>
      <c r="AY24" s="75" t="b">
        <f t="shared" ca="1" si="59"/>
        <v>0</v>
      </c>
      <c r="AZ24" s="75" t="str">
        <f t="shared" si="60"/>
        <v/>
      </c>
      <c r="BA24" s="75" t="str">
        <f t="shared" si="61"/>
        <v/>
      </c>
      <c r="BB24" s="75" t="str">
        <f t="shared" si="62"/>
        <v/>
      </c>
      <c r="BC24" s="75" t="str">
        <f t="shared" si="63"/>
        <v/>
      </c>
      <c r="BD24" s="75" t="str">
        <f t="shared" si="64"/>
        <v/>
      </c>
      <c r="BE24" s="75" t="str">
        <f t="shared" si="65"/>
        <v/>
      </c>
      <c r="BF24" s="75" t="str">
        <f t="shared" si="66"/>
        <v/>
      </c>
      <c r="BG24" s="75" t="str">
        <f t="shared" si="67"/>
        <v/>
      </c>
      <c r="BH24" s="75" t="str">
        <f t="shared" si="68"/>
        <v/>
      </c>
      <c r="BI24" s="75" t="str">
        <f t="shared" si="69"/>
        <v/>
      </c>
      <c r="BJ24" s="75" t="str">
        <f t="shared" si="70"/>
        <v/>
      </c>
      <c r="BK24" s="75" t="str">
        <f t="shared" si="71"/>
        <v/>
      </c>
      <c r="BL24" s="75" t="str">
        <f t="shared" si="72"/>
        <v/>
      </c>
      <c r="BM24" s="75" t="str">
        <f t="shared" ca="1" si="73"/>
        <v/>
      </c>
      <c r="BN24" s="75" t="str">
        <f t="shared" si="21"/>
        <v/>
      </c>
      <c r="BO24" s="75" t="str">
        <f t="shared" si="22"/>
        <v/>
      </c>
      <c r="BP24" s="75" t="str">
        <f t="shared" si="23"/>
        <v/>
      </c>
      <c r="BQ24" s="75" t="str">
        <f t="shared" si="24"/>
        <v/>
      </c>
      <c r="BR24" s="75" t="str">
        <f t="shared" si="25"/>
        <v/>
      </c>
      <c r="BS24" s="75" t="str">
        <f t="shared" si="26"/>
        <v/>
      </c>
      <c r="BT24" s="75" t="str">
        <f t="shared" si="27"/>
        <v/>
      </c>
      <c r="BU24" s="75" t="str">
        <f t="shared" si="28"/>
        <v/>
      </c>
      <c r="BV24" s="75" t="str">
        <f t="shared" si="29"/>
        <v/>
      </c>
      <c r="BW24" s="75" t="str">
        <f t="shared" si="30"/>
        <v/>
      </c>
      <c r="BX24" s="75" t="str">
        <f t="shared" si="31"/>
        <v/>
      </c>
      <c r="BY24" s="75" t="str">
        <f t="shared" si="32"/>
        <v/>
      </c>
      <c r="BZ24" s="75" t="str">
        <f t="shared" si="33"/>
        <v/>
      </c>
      <c r="CA24" s="75" t="str">
        <f t="shared" si="34"/>
        <v/>
      </c>
      <c r="CB24" s="75" t="str">
        <f t="shared" si="35"/>
        <v/>
      </c>
      <c r="CC24" s="75" t="str">
        <f t="shared" si="36"/>
        <v/>
      </c>
      <c r="CD24" s="75" t="str">
        <f t="shared" si="37"/>
        <v/>
      </c>
      <c r="CE24" s="75" t="str">
        <f t="shared" si="38"/>
        <v/>
      </c>
      <c r="CF24" s="75" t="str">
        <f t="shared" si="39"/>
        <v/>
      </c>
      <c r="CG24" s="75" t="str">
        <f t="shared" si="40"/>
        <v/>
      </c>
      <c r="CH24" s="75" t="str">
        <f t="shared" si="41"/>
        <v/>
      </c>
      <c r="CI24" s="75" t="str">
        <f t="shared" si="42"/>
        <v/>
      </c>
      <c r="CJ24" s="75" t="str">
        <f t="shared" si="43"/>
        <v/>
      </c>
      <c r="CK24" s="75" t="str">
        <f t="shared" si="44"/>
        <v/>
      </c>
      <c r="CL24" s="75" t="str">
        <f t="shared" si="45"/>
        <v/>
      </c>
      <c r="CM24" s="75" t="str">
        <f t="shared" si="46"/>
        <v/>
      </c>
      <c r="CN24" s="75" t="str">
        <f t="shared" si="47"/>
        <v/>
      </c>
      <c r="CO24" s="75" t="str">
        <f t="shared" si="48"/>
        <v/>
      </c>
      <c r="CP24" s="76" t="str">
        <f t="shared" si="74"/>
        <v>Ref_DD_DistanceUnit</v>
      </c>
      <c r="CQ24" s="87" t="str">
        <f t="shared" ca="1" si="49"/>
        <v/>
      </c>
      <c r="CR24" s="130">
        <f t="shared" si="75"/>
        <v>0</v>
      </c>
      <c r="CS24" s="114"/>
    </row>
    <row r="25" spans="1:161" ht="18" customHeight="1" x14ac:dyDescent="0.2">
      <c r="B25" s="101"/>
      <c r="C25" s="42"/>
      <c r="D25" s="42"/>
      <c r="E25" s="42"/>
      <c r="F25" s="42"/>
      <c r="G25" s="42"/>
      <c r="H25" s="42"/>
      <c r="I25" s="92"/>
      <c r="J25" s="92"/>
      <c r="K25" s="92"/>
      <c r="L25" s="42"/>
      <c r="M25" s="42"/>
      <c r="N25" s="92"/>
      <c r="O25" s="42"/>
      <c r="P25" s="72"/>
      <c r="Q25" s="96" t="str">
        <f t="shared" ca="1" si="50"/>
        <v/>
      </c>
      <c r="R25" s="96" t="str">
        <f t="shared" ca="1" si="51"/>
        <v/>
      </c>
      <c r="S25" s="96" t="str">
        <f t="shared" ca="1" si="52"/>
        <v/>
      </c>
      <c r="T25" s="96" t="str">
        <f t="shared" ca="1" si="0"/>
        <v/>
      </c>
      <c r="U25" s="126" t="str">
        <f t="shared" ca="1" si="53"/>
        <v/>
      </c>
      <c r="V25" s="128" t="e">
        <f t="shared" ca="1" si="1"/>
        <v>#REF!</v>
      </c>
      <c r="W25" s="128" t="e">
        <f t="shared" ca="1" si="2"/>
        <v>#REF!</v>
      </c>
      <c r="X25" s="128" t="e">
        <f t="shared" ca="1" si="3"/>
        <v>#REF!</v>
      </c>
      <c r="Y25" s="128" t="e">
        <f t="shared" ca="1" si="4"/>
        <v>#REF!</v>
      </c>
      <c r="Z25" s="128" t="e">
        <f t="shared" ca="1" si="5"/>
        <v>#REF!</v>
      </c>
      <c r="AA25" s="128" t="e">
        <f t="shared" ca="1" si="6"/>
        <v>#REF!</v>
      </c>
      <c r="AB25" s="128" t="e">
        <f t="shared" ca="1" si="7"/>
        <v>#REF!</v>
      </c>
      <c r="AC25" s="128" t="e">
        <f t="shared" ca="1" si="8"/>
        <v>#REF!</v>
      </c>
      <c r="AD25" s="128" t="e">
        <f t="shared" ca="1" si="9"/>
        <v>#REF!</v>
      </c>
      <c r="AE25" s="128" t="e">
        <f t="shared" ca="1" si="10"/>
        <v>#REF!</v>
      </c>
      <c r="AF25" s="128" t="e">
        <f t="shared" ca="1" si="11"/>
        <v>#REF!</v>
      </c>
      <c r="AG25" s="128" t="e">
        <f t="shared" ca="1" si="12"/>
        <v>#REF!</v>
      </c>
      <c r="AH25" s="128" t="e">
        <f ca="1">INDEX(Ref_Master_Unit_Table,MATCH($W25,REF_To_Unit,0),MATCH('Reference - Lookup and Unit'!$A$11,Ref_From_Units,0))</f>
        <v>#REF!</v>
      </c>
      <c r="AI25" s="128" t="e">
        <f t="shared" ca="1" si="13"/>
        <v>#N/A</v>
      </c>
      <c r="AJ25" s="128" t="e">
        <f ca="1">INDEX(Ref_Master_Unit_Table,MATCH($Z25,REF_To_Unit,0),MATCH('Reference - Lookup and Unit'!$A$11,Ref_From_Units,0))</f>
        <v>#REF!</v>
      </c>
      <c r="AK25" s="128" t="e">
        <f t="shared" ca="1" si="14"/>
        <v>#N/A</v>
      </c>
      <c r="AL25" s="128" t="e">
        <f ca="1">INDEX(Ref_Master_Unit_Table,MATCH($AC25,REF_To_Unit,0),MATCH('Reference - Lookup and Unit'!$A$11,Ref_From_Units,0))</f>
        <v>#REF!</v>
      </c>
      <c r="AM25" s="128" t="e">
        <f t="shared" ca="1" si="15"/>
        <v>#N/A</v>
      </c>
      <c r="AN25" s="128" t="e">
        <f ca="1">INDEX(Ref_Master_Unit_Table,MATCH($AF25,REF_To_Unit,0),MATCH('Reference - Lookup and Unit'!$A$11,Ref_From_Units,0))</f>
        <v>#REF!</v>
      </c>
      <c r="AO25" s="128" t="e">
        <f t="shared" ca="1" si="16"/>
        <v>#N/A</v>
      </c>
      <c r="AP25" s="128">
        <f t="shared" ca="1" si="17"/>
        <v>1</v>
      </c>
      <c r="AQ25" s="261">
        <f t="shared" ca="1" si="18"/>
        <v>28</v>
      </c>
      <c r="AR25" s="261">
        <f t="shared" ca="1" si="19"/>
        <v>265</v>
      </c>
      <c r="AS25" s="261">
        <f t="shared" ca="1" si="20"/>
        <v>1</v>
      </c>
      <c r="AT25" s="75" t="str">
        <f t="shared" si="54"/>
        <v>Ref_DD_vehicle_Passenger_</v>
      </c>
      <c r="AU25" s="75" t="e">
        <f t="shared" ca="1" si="55"/>
        <v>#REF!</v>
      </c>
      <c r="AV25" s="75" t="e">
        <f t="shared" ca="1" si="56"/>
        <v>#REF!</v>
      </c>
      <c r="AW25" s="75" t="e">
        <f t="shared" ca="1" si="57"/>
        <v>#REF!</v>
      </c>
      <c r="AX25" s="75" t="e">
        <f t="shared" ca="1" si="58"/>
        <v>#REF!</v>
      </c>
      <c r="AY25" s="75" t="b">
        <f t="shared" ca="1" si="59"/>
        <v>0</v>
      </c>
      <c r="AZ25" s="75" t="str">
        <f t="shared" si="60"/>
        <v/>
      </c>
      <c r="BA25" s="75" t="str">
        <f t="shared" si="61"/>
        <v/>
      </c>
      <c r="BB25" s="75" t="str">
        <f t="shared" si="62"/>
        <v/>
      </c>
      <c r="BC25" s="75" t="str">
        <f t="shared" si="63"/>
        <v/>
      </c>
      <c r="BD25" s="75" t="str">
        <f t="shared" si="64"/>
        <v/>
      </c>
      <c r="BE25" s="75" t="str">
        <f t="shared" si="65"/>
        <v/>
      </c>
      <c r="BF25" s="75" t="str">
        <f t="shared" si="66"/>
        <v/>
      </c>
      <c r="BG25" s="75" t="str">
        <f t="shared" si="67"/>
        <v/>
      </c>
      <c r="BH25" s="75" t="str">
        <f t="shared" si="68"/>
        <v/>
      </c>
      <c r="BI25" s="75" t="str">
        <f t="shared" si="69"/>
        <v/>
      </c>
      <c r="BJ25" s="75" t="str">
        <f t="shared" si="70"/>
        <v/>
      </c>
      <c r="BK25" s="75" t="str">
        <f t="shared" si="71"/>
        <v/>
      </c>
      <c r="BL25" s="75" t="str">
        <f t="shared" si="72"/>
        <v/>
      </c>
      <c r="BM25" s="75" t="str">
        <f t="shared" ca="1" si="73"/>
        <v/>
      </c>
      <c r="BN25" s="75" t="str">
        <f t="shared" si="21"/>
        <v/>
      </c>
      <c r="BO25" s="75" t="str">
        <f t="shared" si="22"/>
        <v/>
      </c>
      <c r="BP25" s="75" t="str">
        <f t="shared" si="23"/>
        <v/>
      </c>
      <c r="BQ25" s="75" t="str">
        <f t="shared" si="24"/>
        <v/>
      </c>
      <c r="BR25" s="75" t="str">
        <f t="shared" si="25"/>
        <v/>
      </c>
      <c r="BS25" s="75" t="str">
        <f t="shared" si="26"/>
        <v/>
      </c>
      <c r="BT25" s="75" t="str">
        <f t="shared" si="27"/>
        <v/>
      </c>
      <c r="BU25" s="75" t="str">
        <f t="shared" si="28"/>
        <v/>
      </c>
      <c r="BV25" s="75" t="str">
        <f t="shared" si="29"/>
        <v/>
      </c>
      <c r="BW25" s="75" t="str">
        <f t="shared" si="30"/>
        <v/>
      </c>
      <c r="BX25" s="75" t="str">
        <f t="shared" si="31"/>
        <v/>
      </c>
      <c r="BY25" s="75" t="str">
        <f t="shared" si="32"/>
        <v/>
      </c>
      <c r="BZ25" s="75" t="str">
        <f t="shared" si="33"/>
        <v/>
      </c>
      <c r="CA25" s="75" t="str">
        <f t="shared" si="34"/>
        <v/>
      </c>
      <c r="CB25" s="75" t="str">
        <f t="shared" si="35"/>
        <v/>
      </c>
      <c r="CC25" s="75" t="str">
        <f t="shared" si="36"/>
        <v/>
      </c>
      <c r="CD25" s="75" t="str">
        <f t="shared" si="37"/>
        <v/>
      </c>
      <c r="CE25" s="75" t="str">
        <f t="shared" si="38"/>
        <v/>
      </c>
      <c r="CF25" s="75" t="str">
        <f t="shared" si="39"/>
        <v/>
      </c>
      <c r="CG25" s="75" t="str">
        <f t="shared" si="40"/>
        <v/>
      </c>
      <c r="CH25" s="75" t="str">
        <f t="shared" si="41"/>
        <v/>
      </c>
      <c r="CI25" s="75" t="str">
        <f t="shared" si="42"/>
        <v/>
      </c>
      <c r="CJ25" s="75" t="str">
        <f t="shared" si="43"/>
        <v/>
      </c>
      <c r="CK25" s="75" t="str">
        <f t="shared" si="44"/>
        <v/>
      </c>
      <c r="CL25" s="75" t="str">
        <f t="shared" si="45"/>
        <v/>
      </c>
      <c r="CM25" s="75" t="str">
        <f t="shared" si="46"/>
        <v/>
      </c>
      <c r="CN25" s="75" t="str">
        <f t="shared" si="47"/>
        <v/>
      </c>
      <c r="CO25" s="75" t="str">
        <f t="shared" si="48"/>
        <v/>
      </c>
      <c r="CP25" s="76" t="str">
        <f t="shared" si="74"/>
        <v>Ref_DD_DistanceUnit</v>
      </c>
      <c r="CQ25" s="87" t="str">
        <f t="shared" ca="1" si="49"/>
        <v/>
      </c>
      <c r="CR25" s="130">
        <f t="shared" si="75"/>
        <v>0</v>
      </c>
      <c r="CS25" s="114"/>
    </row>
    <row r="26" spans="1:161" ht="18" customHeight="1" x14ac:dyDescent="0.2">
      <c r="B26" s="99"/>
      <c r="C26" s="40"/>
      <c r="D26" s="40"/>
      <c r="E26" s="40"/>
      <c r="F26" s="40"/>
      <c r="G26" s="40"/>
      <c r="H26" s="40"/>
      <c r="I26" s="90"/>
      <c r="J26" s="90"/>
      <c r="K26" s="90"/>
      <c r="L26" s="40"/>
      <c r="M26" s="40"/>
      <c r="N26" s="90"/>
      <c r="O26" s="40"/>
      <c r="P26" s="73"/>
      <c r="Q26" s="94" t="str">
        <f t="shared" ca="1" si="50"/>
        <v/>
      </c>
      <c r="R26" s="94" t="str">
        <f t="shared" ca="1" si="51"/>
        <v/>
      </c>
      <c r="S26" s="94" t="str">
        <f t="shared" ca="1" si="52"/>
        <v/>
      </c>
      <c r="T26" s="94" t="str">
        <f t="shared" ca="1" si="0"/>
        <v/>
      </c>
      <c r="U26" s="127" t="str">
        <f t="shared" ca="1" si="53"/>
        <v/>
      </c>
      <c r="V26" s="128" t="e">
        <f t="shared" ca="1" si="1"/>
        <v>#REF!</v>
      </c>
      <c r="W26" s="128" t="e">
        <f t="shared" ca="1" si="2"/>
        <v>#REF!</v>
      </c>
      <c r="X26" s="128" t="e">
        <f t="shared" ca="1" si="3"/>
        <v>#REF!</v>
      </c>
      <c r="Y26" s="128" t="e">
        <f t="shared" ca="1" si="4"/>
        <v>#REF!</v>
      </c>
      <c r="Z26" s="128" t="e">
        <f t="shared" ca="1" si="5"/>
        <v>#REF!</v>
      </c>
      <c r="AA26" s="128" t="e">
        <f t="shared" ca="1" si="6"/>
        <v>#REF!</v>
      </c>
      <c r="AB26" s="128" t="e">
        <f t="shared" ca="1" si="7"/>
        <v>#REF!</v>
      </c>
      <c r="AC26" s="128" t="e">
        <f t="shared" ca="1" si="8"/>
        <v>#REF!</v>
      </c>
      <c r="AD26" s="128" t="e">
        <f t="shared" ca="1" si="9"/>
        <v>#REF!</v>
      </c>
      <c r="AE26" s="128" t="e">
        <f t="shared" ca="1" si="10"/>
        <v>#REF!</v>
      </c>
      <c r="AF26" s="128" t="e">
        <f t="shared" ca="1" si="11"/>
        <v>#REF!</v>
      </c>
      <c r="AG26" s="128" t="e">
        <f t="shared" ca="1" si="12"/>
        <v>#REF!</v>
      </c>
      <c r="AH26" s="128" t="e">
        <f ca="1">INDEX(Ref_Master_Unit_Table,MATCH($W26,REF_To_Unit,0),MATCH('Reference - Lookup and Unit'!$A$11,Ref_From_Units,0))</f>
        <v>#REF!</v>
      </c>
      <c r="AI26" s="128" t="e">
        <f t="shared" ca="1" si="13"/>
        <v>#N/A</v>
      </c>
      <c r="AJ26" s="128" t="e">
        <f ca="1">INDEX(Ref_Master_Unit_Table,MATCH($Z26,REF_To_Unit,0),MATCH('Reference - Lookup and Unit'!$A$11,Ref_From_Units,0))</f>
        <v>#REF!</v>
      </c>
      <c r="AK26" s="128" t="e">
        <f t="shared" ca="1" si="14"/>
        <v>#N/A</v>
      </c>
      <c r="AL26" s="128" t="e">
        <f ca="1">INDEX(Ref_Master_Unit_Table,MATCH($AC26,REF_To_Unit,0),MATCH('Reference - Lookup and Unit'!$A$11,Ref_From_Units,0))</f>
        <v>#REF!</v>
      </c>
      <c r="AM26" s="128" t="e">
        <f t="shared" ca="1" si="15"/>
        <v>#N/A</v>
      </c>
      <c r="AN26" s="128" t="e">
        <f ca="1">INDEX(Ref_Master_Unit_Table,MATCH($AF26,REF_To_Unit,0),MATCH('Reference - Lookup and Unit'!$A$11,Ref_From_Units,0))</f>
        <v>#REF!</v>
      </c>
      <c r="AO26" s="128" t="e">
        <f t="shared" ca="1" si="16"/>
        <v>#N/A</v>
      </c>
      <c r="AP26" s="128">
        <f t="shared" ca="1" si="17"/>
        <v>1</v>
      </c>
      <c r="AQ26" s="261">
        <f t="shared" ca="1" si="18"/>
        <v>28</v>
      </c>
      <c r="AR26" s="261">
        <f t="shared" ca="1" si="19"/>
        <v>265</v>
      </c>
      <c r="AS26" s="261">
        <f t="shared" ca="1" si="20"/>
        <v>1</v>
      </c>
      <c r="AT26" s="75" t="str">
        <f t="shared" si="54"/>
        <v>Ref_DD_vehicle_Passenger_</v>
      </c>
      <c r="AU26" s="75" t="e">
        <f t="shared" ca="1" si="55"/>
        <v>#REF!</v>
      </c>
      <c r="AV26" s="75" t="e">
        <f t="shared" ca="1" si="56"/>
        <v>#REF!</v>
      </c>
      <c r="AW26" s="75" t="e">
        <f t="shared" ca="1" si="57"/>
        <v>#REF!</v>
      </c>
      <c r="AX26" s="75" t="e">
        <f t="shared" ca="1" si="58"/>
        <v>#REF!</v>
      </c>
      <c r="AY26" s="75" t="b">
        <f t="shared" ca="1" si="59"/>
        <v>0</v>
      </c>
      <c r="AZ26" s="75" t="str">
        <f t="shared" si="60"/>
        <v/>
      </c>
      <c r="BA26" s="75" t="str">
        <f t="shared" si="61"/>
        <v/>
      </c>
      <c r="BB26" s="75" t="str">
        <f t="shared" si="62"/>
        <v/>
      </c>
      <c r="BC26" s="75" t="str">
        <f t="shared" si="63"/>
        <v/>
      </c>
      <c r="BD26" s="75" t="str">
        <f t="shared" si="64"/>
        <v/>
      </c>
      <c r="BE26" s="75" t="str">
        <f t="shared" si="65"/>
        <v/>
      </c>
      <c r="BF26" s="75" t="str">
        <f t="shared" si="66"/>
        <v/>
      </c>
      <c r="BG26" s="75" t="str">
        <f t="shared" si="67"/>
        <v/>
      </c>
      <c r="BH26" s="75" t="str">
        <f t="shared" si="68"/>
        <v/>
      </c>
      <c r="BI26" s="75" t="str">
        <f t="shared" si="69"/>
        <v/>
      </c>
      <c r="BJ26" s="75" t="str">
        <f t="shared" si="70"/>
        <v/>
      </c>
      <c r="BK26" s="75" t="str">
        <f t="shared" si="71"/>
        <v/>
      </c>
      <c r="BL26" s="75" t="str">
        <f t="shared" si="72"/>
        <v/>
      </c>
      <c r="BM26" s="75" t="str">
        <f t="shared" ca="1" si="73"/>
        <v/>
      </c>
      <c r="BN26" s="75" t="str">
        <f t="shared" si="21"/>
        <v/>
      </c>
      <c r="BO26" s="75" t="str">
        <f t="shared" si="22"/>
        <v/>
      </c>
      <c r="BP26" s="75" t="str">
        <f t="shared" si="23"/>
        <v/>
      </c>
      <c r="BQ26" s="75" t="str">
        <f t="shared" si="24"/>
        <v/>
      </c>
      <c r="BR26" s="75" t="str">
        <f t="shared" si="25"/>
        <v/>
      </c>
      <c r="BS26" s="75" t="str">
        <f t="shared" si="26"/>
        <v/>
      </c>
      <c r="BT26" s="75" t="str">
        <f t="shared" si="27"/>
        <v/>
      </c>
      <c r="BU26" s="75" t="str">
        <f t="shared" si="28"/>
        <v/>
      </c>
      <c r="BV26" s="75" t="str">
        <f t="shared" si="29"/>
        <v/>
      </c>
      <c r="BW26" s="75" t="str">
        <f t="shared" si="30"/>
        <v/>
      </c>
      <c r="BX26" s="75" t="str">
        <f t="shared" si="31"/>
        <v/>
      </c>
      <c r="BY26" s="75" t="str">
        <f t="shared" si="32"/>
        <v/>
      </c>
      <c r="BZ26" s="75" t="str">
        <f t="shared" si="33"/>
        <v/>
      </c>
      <c r="CA26" s="75" t="str">
        <f t="shared" si="34"/>
        <v/>
      </c>
      <c r="CB26" s="75" t="str">
        <f t="shared" si="35"/>
        <v/>
      </c>
      <c r="CC26" s="75" t="str">
        <f t="shared" si="36"/>
        <v/>
      </c>
      <c r="CD26" s="75" t="str">
        <f t="shared" si="37"/>
        <v/>
      </c>
      <c r="CE26" s="75" t="str">
        <f t="shared" si="38"/>
        <v/>
      </c>
      <c r="CF26" s="75" t="str">
        <f t="shared" si="39"/>
        <v/>
      </c>
      <c r="CG26" s="75" t="str">
        <f t="shared" si="40"/>
        <v/>
      </c>
      <c r="CH26" s="75" t="str">
        <f t="shared" si="41"/>
        <v/>
      </c>
      <c r="CI26" s="75" t="str">
        <f t="shared" si="42"/>
        <v/>
      </c>
      <c r="CJ26" s="75" t="str">
        <f t="shared" si="43"/>
        <v/>
      </c>
      <c r="CK26" s="75" t="str">
        <f t="shared" si="44"/>
        <v/>
      </c>
      <c r="CL26" s="75" t="str">
        <f t="shared" si="45"/>
        <v/>
      </c>
      <c r="CM26" s="75" t="str">
        <f t="shared" si="46"/>
        <v/>
      </c>
      <c r="CN26" s="75" t="str">
        <f t="shared" si="47"/>
        <v/>
      </c>
      <c r="CO26" s="75" t="str">
        <f t="shared" si="48"/>
        <v/>
      </c>
      <c r="CP26" s="76" t="str">
        <f t="shared" si="74"/>
        <v>Ref_DD_DistanceUnit</v>
      </c>
      <c r="CQ26" s="87" t="str">
        <f t="shared" ca="1" si="49"/>
        <v/>
      </c>
      <c r="CR26" s="130">
        <f t="shared" si="75"/>
        <v>0</v>
      </c>
      <c r="CS26" s="114"/>
    </row>
    <row r="27" spans="1:161" s="32" customFormat="1" ht="18" customHeight="1" x14ac:dyDescent="0.2">
      <c r="B27" s="100"/>
      <c r="C27" s="41"/>
      <c r="D27" s="41"/>
      <c r="E27" s="41"/>
      <c r="F27" s="41"/>
      <c r="G27" s="41"/>
      <c r="H27" s="41"/>
      <c r="I27" s="91"/>
      <c r="J27" s="91"/>
      <c r="K27" s="91"/>
      <c r="L27" s="41"/>
      <c r="M27" s="41"/>
      <c r="N27" s="91"/>
      <c r="O27" s="41"/>
      <c r="P27" s="71"/>
      <c r="Q27" s="95" t="str">
        <f t="shared" ca="1" si="50"/>
        <v/>
      </c>
      <c r="R27" s="95" t="str">
        <f t="shared" ca="1" si="51"/>
        <v/>
      </c>
      <c r="S27" s="95" t="str">
        <f t="shared" ca="1" si="52"/>
        <v/>
      </c>
      <c r="T27" s="95" t="str">
        <f t="shared" ca="1" si="0"/>
        <v/>
      </c>
      <c r="U27" s="125" t="str">
        <f t="shared" ca="1" si="53"/>
        <v/>
      </c>
      <c r="V27" s="128" t="e">
        <f t="shared" ca="1" si="1"/>
        <v>#REF!</v>
      </c>
      <c r="W27" s="128" t="e">
        <f t="shared" ca="1" si="2"/>
        <v>#REF!</v>
      </c>
      <c r="X27" s="128" t="e">
        <f t="shared" ca="1" si="3"/>
        <v>#REF!</v>
      </c>
      <c r="Y27" s="128" t="e">
        <f t="shared" ca="1" si="4"/>
        <v>#REF!</v>
      </c>
      <c r="Z27" s="128" t="e">
        <f t="shared" ca="1" si="5"/>
        <v>#REF!</v>
      </c>
      <c r="AA27" s="128" t="e">
        <f t="shared" ca="1" si="6"/>
        <v>#REF!</v>
      </c>
      <c r="AB27" s="128" t="e">
        <f t="shared" ca="1" si="7"/>
        <v>#REF!</v>
      </c>
      <c r="AC27" s="128" t="e">
        <f t="shared" ca="1" si="8"/>
        <v>#REF!</v>
      </c>
      <c r="AD27" s="128" t="e">
        <f t="shared" ca="1" si="9"/>
        <v>#REF!</v>
      </c>
      <c r="AE27" s="128" t="e">
        <f t="shared" ca="1" si="10"/>
        <v>#REF!</v>
      </c>
      <c r="AF27" s="128" t="e">
        <f t="shared" ca="1" si="11"/>
        <v>#REF!</v>
      </c>
      <c r="AG27" s="128" t="e">
        <f t="shared" ca="1" si="12"/>
        <v>#REF!</v>
      </c>
      <c r="AH27" s="128" t="e">
        <f ca="1">INDEX(Ref_Master_Unit_Table,MATCH($W27,REF_To_Unit,0),MATCH('Reference - Lookup and Unit'!$A$11,Ref_From_Units,0))</f>
        <v>#REF!</v>
      </c>
      <c r="AI27" s="128" t="e">
        <f t="shared" ca="1" si="13"/>
        <v>#N/A</v>
      </c>
      <c r="AJ27" s="128" t="e">
        <f ca="1">INDEX(Ref_Master_Unit_Table,MATCH($Z27,REF_To_Unit,0),MATCH('Reference - Lookup and Unit'!$A$11,Ref_From_Units,0))</f>
        <v>#REF!</v>
      </c>
      <c r="AK27" s="128" t="e">
        <f t="shared" ca="1" si="14"/>
        <v>#N/A</v>
      </c>
      <c r="AL27" s="128" t="e">
        <f ca="1">INDEX(Ref_Master_Unit_Table,MATCH($AC27,REF_To_Unit,0),MATCH('Reference - Lookup and Unit'!$A$11,Ref_From_Units,0))</f>
        <v>#REF!</v>
      </c>
      <c r="AM27" s="128" t="e">
        <f t="shared" ca="1" si="15"/>
        <v>#N/A</v>
      </c>
      <c r="AN27" s="128" t="e">
        <f ca="1">INDEX(Ref_Master_Unit_Table,MATCH($AF27,REF_To_Unit,0),MATCH('Reference - Lookup and Unit'!$A$11,Ref_From_Units,0))</f>
        <v>#REF!</v>
      </c>
      <c r="AO27" s="128" t="e">
        <f t="shared" ca="1" si="16"/>
        <v>#N/A</v>
      </c>
      <c r="AP27" s="128">
        <f t="shared" ca="1" si="17"/>
        <v>1</v>
      </c>
      <c r="AQ27" s="261">
        <f t="shared" ca="1" si="18"/>
        <v>28</v>
      </c>
      <c r="AR27" s="261">
        <f t="shared" ca="1" si="19"/>
        <v>265</v>
      </c>
      <c r="AS27" s="261">
        <f t="shared" ca="1" si="20"/>
        <v>1</v>
      </c>
      <c r="AT27" s="75" t="str">
        <f t="shared" si="54"/>
        <v>Ref_DD_vehicle_Passenger_</v>
      </c>
      <c r="AU27" s="75" t="e">
        <f t="shared" ca="1" si="55"/>
        <v>#REF!</v>
      </c>
      <c r="AV27" s="75" t="e">
        <f t="shared" ca="1" si="56"/>
        <v>#REF!</v>
      </c>
      <c r="AW27" s="75" t="e">
        <f t="shared" ca="1" si="57"/>
        <v>#REF!</v>
      </c>
      <c r="AX27" s="75" t="e">
        <f t="shared" ca="1" si="58"/>
        <v>#REF!</v>
      </c>
      <c r="AY27" s="75" t="b">
        <f t="shared" ca="1" si="59"/>
        <v>0</v>
      </c>
      <c r="AZ27" s="75" t="str">
        <f t="shared" si="60"/>
        <v/>
      </c>
      <c r="BA27" s="75" t="str">
        <f t="shared" si="61"/>
        <v/>
      </c>
      <c r="BB27" s="75" t="str">
        <f t="shared" si="62"/>
        <v/>
      </c>
      <c r="BC27" s="75" t="str">
        <f t="shared" si="63"/>
        <v/>
      </c>
      <c r="BD27" s="75" t="str">
        <f t="shared" si="64"/>
        <v/>
      </c>
      <c r="BE27" s="75" t="str">
        <f t="shared" si="65"/>
        <v/>
      </c>
      <c r="BF27" s="75" t="str">
        <f t="shared" si="66"/>
        <v/>
      </c>
      <c r="BG27" s="75" t="str">
        <f t="shared" si="67"/>
        <v/>
      </c>
      <c r="BH27" s="75" t="str">
        <f t="shared" si="68"/>
        <v/>
      </c>
      <c r="BI27" s="75" t="str">
        <f t="shared" si="69"/>
        <v/>
      </c>
      <c r="BJ27" s="75" t="str">
        <f t="shared" si="70"/>
        <v/>
      </c>
      <c r="BK27" s="75" t="str">
        <f t="shared" si="71"/>
        <v/>
      </c>
      <c r="BL27" s="75" t="str">
        <f t="shared" si="72"/>
        <v/>
      </c>
      <c r="BM27" s="75" t="str">
        <f t="shared" ca="1" si="73"/>
        <v/>
      </c>
      <c r="BN27" s="75" t="str">
        <f t="shared" si="21"/>
        <v/>
      </c>
      <c r="BO27" s="75" t="str">
        <f t="shared" si="22"/>
        <v/>
      </c>
      <c r="BP27" s="75" t="str">
        <f t="shared" si="23"/>
        <v/>
      </c>
      <c r="BQ27" s="75" t="str">
        <f t="shared" si="24"/>
        <v/>
      </c>
      <c r="BR27" s="75" t="str">
        <f t="shared" si="25"/>
        <v/>
      </c>
      <c r="BS27" s="75" t="str">
        <f t="shared" si="26"/>
        <v/>
      </c>
      <c r="BT27" s="75" t="str">
        <f t="shared" si="27"/>
        <v/>
      </c>
      <c r="BU27" s="75" t="str">
        <f t="shared" si="28"/>
        <v/>
      </c>
      <c r="BV27" s="75" t="str">
        <f t="shared" si="29"/>
        <v/>
      </c>
      <c r="BW27" s="75" t="str">
        <f t="shared" si="30"/>
        <v/>
      </c>
      <c r="BX27" s="75" t="str">
        <f t="shared" si="31"/>
        <v/>
      </c>
      <c r="BY27" s="75" t="str">
        <f t="shared" si="32"/>
        <v/>
      </c>
      <c r="BZ27" s="75" t="str">
        <f t="shared" si="33"/>
        <v/>
      </c>
      <c r="CA27" s="75" t="str">
        <f t="shared" si="34"/>
        <v/>
      </c>
      <c r="CB27" s="75" t="str">
        <f t="shared" si="35"/>
        <v/>
      </c>
      <c r="CC27" s="75" t="str">
        <f t="shared" si="36"/>
        <v/>
      </c>
      <c r="CD27" s="75" t="str">
        <f t="shared" si="37"/>
        <v/>
      </c>
      <c r="CE27" s="75" t="str">
        <f t="shared" si="38"/>
        <v/>
      </c>
      <c r="CF27" s="75" t="str">
        <f t="shared" si="39"/>
        <v/>
      </c>
      <c r="CG27" s="75" t="str">
        <f t="shared" si="40"/>
        <v/>
      </c>
      <c r="CH27" s="75" t="str">
        <f t="shared" si="41"/>
        <v/>
      </c>
      <c r="CI27" s="75" t="str">
        <f t="shared" si="42"/>
        <v/>
      </c>
      <c r="CJ27" s="75" t="str">
        <f t="shared" si="43"/>
        <v/>
      </c>
      <c r="CK27" s="75" t="str">
        <f t="shared" si="44"/>
        <v/>
      </c>
      <c r="CL27" s="75" t="str">
        <f t="shared" si="45"/>
        <v/>
      </c>
      <c r="CM27" s="75" t="str">
        <f t="shared" si="46"/>
        <v/>
      </c>
      <c r="CN27" s="75" t="str">
        <f t="shared" si="47"/>
        <v/>
      </c>
      <c r="CO27" s="75" t="str">
        <f t="shared" si="48"/>
        <v/>
      </c>
      <c r="CP27" s="76" t="str">
        <f t="shared" si="74"/>
        <v>Ref_DD_DistanceUnit</v>
      </c>
      <c r="CQ27" s="87" t="str">
        <f t="shared" ca="1" si="49"/>
        <v/>
      </c>
      <c r="CR27" s="130">
        <f t="shared" si="75"/>
        <v>0</v>
      </c>
      <c r="CS27" s="114"/>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row>
    <row r="28" spans="1:161" ht="18" customHeight="1" x14ac:dyDescent="0.2">
      <c r="B28" s="101"/>
      <c r="C28" s="42"/>
      <c r="D28" s="42"/>
      <c r="E28" s="42"/>
      <c r="F28" s="42"/>
      <c r="G28" s="42"/>
      <c r="H28" s="42"/>
      <c r="I28" s="92"/>
      <c r="J28" s="92"/>
      <c r="K28" s="92"/>
      <c r="L28" s="42"/>
      <c r="M28" s="42"/>
      <c r="N28" s="92"/>
      <c r="O28" s="42"/>
      <c r="P28" s="72"/>
      <c r="Q28" s="96" t="str">
        <f t="shared" ca="1" si="50"/>
        <v/>
      </c>
      <c r="R28" s="96" t="str">
        <f t="shared" ca="1" si="51"/>
        <v/>
      </c>
      <c r="S28" s="96" t="str">
        <f t="shared" ca="1" si="52"/>
        <v/>
      </c>
      <c r="T28" s="96" t="str">
        <f t="shared" ca="1" si="0"/>
        <v/>
      </c>
      <c r="U28" s="126" t="str">
        <f t="shared" ca="1" si="53"/>
        <v/>
      </c>
      <c r="V28" s="128" t="e">
        <f t="shared" ca="1" si="1"/>
        <v>#REF!</v>
      </c>
      <c r="W28" s="128" t="e">
        <f t="shared" ca="1" si="2"/>
        <v>#REF!</v>
      </c>
      <c r="X28" s="128" t="e">
        <f t="shared" ca="1" si="3"/>
        <v>#REF!</v>
      </c>
      <c r="Y28" s="128" t="e">
        <f t="shared" ca="1" si="4"/>
        <v>#REF!</v>
      </c>
      <c r="Z28" s="128" t="e">
        <f t="shared" ca="1" si="5"/>
        <v>#REF!</v>
      </c>
      <c r="AA28" s="128" t="e">
        <f t="shared" ca="1" si="6"/>
        <v>#REF!</v>
      </c>
      <c r="AB28" s="128" t="e">
        <f t="shared" ca="1" si="7"/>
        <v>#REF!</v>
      </c>
      <c r="AC28" s="128" t="e">
        <f t="shared" ca="1" si="8"/>
        <v>#REF!</v>
      </c>
      <c r="AD28" s="128" t="e">
        <f t="shared" ca="1" si="9"/>
        <v>#REF!</v>
      </c>
      <c r="AE28" s="128" t="e">
        <f t="shared" ca="1" si="10"/>
        <v>#REF!</v>
      </c>
      <c r="AF28" s="128" t="e">
        <f t="shared" ca="1" si="11"/>
        <v>#REF!</v>
      </c>
      <c r="AG28" s="128" t="e">
        <f t="shared" ca="1" si="12"/>
        <v>#REF!</v>
      </c>
      <c r="AH28" s="128" t="e">
        <f ca="1">INDEX(Ref_Master_Unit_Table,MATCH($W28,REF_To_Unit,0),MATCH('Reference - Lookup and Unit'!$A$11,Ref_From_Units,0))</f>
        <v>#REF!</v>
      </c>
      <c r="AI28" s="128" t="e">
        <f t="shared" ca="1" si="13"/>
        <v>#N/A</v>
      </c>
      <c r="AJ28" s="128" t="e">
        <f ca="1">INDEX(Ref_Master_Unit_Table,MATCH($Z28,REF_To_Unit,0),MATCH('Reference - Lookup and Unit'!$A$11,Ref_From_Units,0))</f>
        <v>#REF!</v>
      </c>
      <c r="AK28" s="128" t="e">
        <f t="shared" ca="1" si="14"/>
        <v>#N/A</v>
      </c>
      <c r="AL28" s="128" t="e">
        <f ca="1">INDEX(Ref_Master_Unit_Table,MATCH($AC28,REF_To_Unit,0),MATCH('Reference - Lookup and Unit'!$A$11,Ref_From_Units,0))</f>
        <v>#REF!</v>
      </c>
      <c r="AM28" s="128" t="e">
        <f t="shared" ca="1" si="15"/>
        <v>#N/A</v>
      </c>
      <c r="AN28" s="128" t="e">
        <f ca="1">INDEX(Ref_Master_Unit_Table,MATCH($AF28,REF_To_Unit,0),MATCH('Reference - Lookup and Unit'!$A$11,Ref_From_Units,0))</f>
        <v>#REF!</v>
      </c>
      <c r="AO28" s="128" t="e">
        <f t="shared" ca="1" si="16"/>
        <v>#N/A</v>
      </c>
      <c r="AP28" s="128">
        <f t="shared" ca="1" si="17"/>
        <v>1</v>
      </c>
      <c r="AQ28" s="261">
        <f t="shared" ca="1" si="18"/>
        <v>28</v>
      </c>
      <c r="AR28" s="261">
        <f t="shared" ca="1" si="19"/>
        <v>265</v>
      </c>
      <c r="AS28" s="261">
        <f t="shared" ca="1" si="20"/>
        <v>1</v>
      </c>
      <c r="AT28" s="75" t="str">
        <f t="shared" si="54"/>
        <v>Ref_DD_vehicle_Passenger_</v>
      </c>
      <c r="AU28" s="75" t="e">
        <f t="shared" ca="1" si="55"/>
        <v>#REF!</v>
      </c>
      <c r="AV28" s="75" t="e">
        <f t="shared" ca="1" si="56"/>
        <v>#REF!</v>
      </c>
      <c r="AW28" s="75" t="e">
        <f t="shared" ca="1" si="57"/>
        <v>#REF!</v>
      </c>
      <c r="AX28" s="75" t="e">
        <f t="shared" ca="1" si="58"/>
        <v>#REF!</v>
      </c>
      <c r="AY28" s="75" t="b">
        <f t="shared" ca="1" si="59"/>
        <v>0</v>
      </c>
      <c r="AZ28" s="75" t="str">
        <f t="shared" si="60"/>
        <v/>
      </c>
      <c r="BA28" s="75" t="str">
        <f t="shared" si="61"/>
        <v/>
      </c>
      <c r="BB28" s="75" t="str">
        <f t="shared" si="62"/>
        <v/>
      </c>
      <c r="BC28" s="75" t="str">
        <f t="shared" si="63"/>
        <v/>
      </c>
      <c r="BD28" s="75" t="str">
        <f t="shared" si="64"/>
        <v/>
      </c>
      <c r="BE28" s="75" t="str">
        <f t="shared" si="65"/>
        <v/>
      </c>
      <c r="BF28" s="75" t="str">
        <f t="shared" si="66"/>
        <v/>
      </c>
      <c r="BG28" s="75" t="str">
        <f t="shared" si="67"/>
        <v/>
      </c>
      <c r="BH28" s="75" t="str">
        <f t="shared" si="68"/>
        <v/>
      </c>
      <c r="BI28" s="75" t="str">
        <f t="shared" si="69"/>
        <v/>
      </c>
      <c r="BJ28" s="75" t="str">
        <f t="shared" si="70"/>
        <v/>
      </c>
      <c r="BK28" s="75" t="str">
        <f t="shared" si="71"/>
        <v/>
      </c>
      <c r="BL28" s="75" t="str">
        <f t="shared" si="72"/>
        <v/>
      </c>
      <c r="BM28" s="75" t="str">
        <f t="shared" ca="1" si="73"/>
        <v/>
      </c>
      <c r="BN28" s="75" t="str">
        <f t="shared" si="21"/>
        <v/>
      </c>
      <c r="BO28" s="75" t="str">
        <f t="shared" si="22"/>
        <v/>
      </c>
      <c r="BP28" s="75" t="str">
        <f t="shared" si="23"/>
        <v/>
      </c>
      <c r="BQ28" s="75" t="str">
        <f t="shared" si="24"/>
        <v/>
      </c>
      <c r="BR28" s="75" t="str">
        <f t="shared" si="25"/>
        <v/>
      </c>
      <c r="BS28" s="75" t="str">
        <f t="shared" si="26"/>
        <v/>
      </c>
      <c r="BT28" s="75" t="str">
        <f t="shared" si="27"/>
        <v/>
      </c>
      <c r="BU28" s="75" t="str">
        <f t="shared" si="28"/>
        <v/>
      </c>
      <c r="BV28" s="75" t="str">
        <f t="shared" si="29"/>
        <v/>
      </c>
      <c r="BW28" s="75" t="str">
        <f t="shared" si="30"/>
        <v/>
      </c>
      <c r="BX28" s="75" t="str">
        <f t="shared" si="31"/>
        <v/>
      </c>
      <c r="BY28" s="75" t="str">
        <f t="shared" si="32"/>
        <v/>
      </c>
      <c r="BZ28" s="75" t="str">
        <f t="shared" si="33"/>
        <v/>
      </c>
      <c r="CA28" s="75" t="str">
        <f t="shared" si="34"/>
        <v/>
      </c>
      <c r="CB28" s="75" t="str">
        <f t="shared" si="35"/>
        <v/>
      </c>
      <c r="CC28" s="75" t="str">
        <f t="shared" si="36"/>
        <v/>
      </c>
      <c r="CD28" s="75" t="str">
        <f t="shared" si="37"/>
        <v/>
      </c>
      <c r="CE28" s="75" t="str">
        <f t="shared" si="38"/>
        <v/>
      </c>
      <c r="CF28" s="75" t="str">
        <f t="shared" si="39"/>
        <v/>
      </c>
      <c r="CG28" s="75" t="str">
        <f t="shared" si="40"/>
        <v/>
      </c>
      <c r="CH28" s="75" t="str">
        <f t="shared" si="41"/>
        <v/>
      </c>
      <c r="CI28" s="75" t="str">
        <f t="shared" si="42"/>
        <v/>
      </c>
      <c r="CJ28" s="75" t="str">
        <f t="shared" si="43"/>
        <v/>
      </c>
      <c r="CK28" s="75" t="str">
        <f t="shared" si="44"/>
        <v/>
      </c>
      <c r="CL28" s="75" t="str">
        <f t="shared" si="45"/>
        <v/>
      </c>
      <c r="CM28" s="75" t="str">
        <f t="shared" si="46"/>
        <v/>
      </c>
      <c r="CN28" s="75" t="str">
        <f t="shared" si="47"/>
        <v/>
      </c>
      <c r="CO28" s="75" t="str">
        <f t="shared" si="48"/>
        <v/>
      </c>
      <c r="CP28" s="76" t="str">
        <f t="shared" si="74"/>
        <v>Ref_DD_DistanceUnit</v>
      </c>
      <c r="CQ28" s="87" t="str">
        <f t="shared" ca="1" si="49"/>
        <v/>
      </c>
      <c r="CR28" s="130">
        <f t="shared" si="75"/>
        <v>0</v>
      </c>
      <c r="CS28" s="114"/>
    </row>
    <row r="29" spans="1:161" ht="18" customHeight="1" x14ac:dyDescent="0.2">
      <c r="B29" s="101"/>
      <c r="C29" s="42"/>
      <c r="D29" s="42"/>
      <c r="E29" s="42"/>
      <c r="F29" s="42"/>
      <c r="G29" s="42"/>
      <c r="H29" s="42"/>
      <c r="I29" s="92"/>
      <c r="J29" s="92"/>
      <c r="K29" s="92"/>
      <c r="L29" s="42"/>
      <c r="M29" s="42"/>
      <c r="N29" s="92"/>
      <c r="O29" s="42"/>
      <c r="P29" s="72"/>
      <c r="Q29" s="96" t="str">
        <f t="shared" ca="1" si="50"/>
        <v/>
      </c>
      <c r="R29" s="96" t="str">
        <f t="shared" ca="1" si="51"/>
        <v/>
      </c>
      <c r="S29" s="96" t="str">
        <f t="shared" ca="1" si="52"/>
        <v/>
      </c>
      <c r="T29" s="96" t="str">
        <f t="shared" ca="1" si="0"/>
        <v/>
      </c>
      <c r="U29" s="126" t="str">
        <f t="shared" ca="1" si="53"/>
        <v/>
      </c>
      <c r="V29" s="128" t="e">
        <f t="shared" ca="1" si="1"/>
        <v>#REF!</v>
      </c>
      <c r="W29" s="128" t="e">
        <f t="shared" ca="1" si="2"/>
        <v>#REF!</v>
      </c>
      <c r="X29" s="128" t="e">
        <f t="shared" ca="1" si="3"/>
        <v>#REF!</v>
      </c>
      <c r="Y29" s="128" t="e">
        <f t="shared" ca="1" si="4"/>
        <v>#REF!</v>
      </c>
      <c r="Z29" s="128" t="e">
        <f t="shared" ca="1" si="5"/>
        <v>#REF!</v>
      </c>
      <c r="AA29" s="128" t="e">
        <f t="shared" ca="1" si="6"/>
        <v>#REF!</v>
      </c>
      <c r="AB29" s="128" t="e">
        <f t="shared" ca="1" si="7"/>
        <v>#REF!</v>
      </c>
      <c r="AC29" s="128" t="e">
        <f t="shared" ca="1" si="8"/>
        <v>#REF!</v>
      </c>
      <c r="AD29" s="128" t="e">
        <f t="shared" ca="1" si="9"/>
        <v>#REF!</v>
      </c>
      <c r="AE29" s="128" t="e">
        <f t="shared" ca="1" si="10"/>
        <v>#REF!</v>
      </c>
      <c r="AF29" s="128" t="e">
        <f t="shared" ca="1" si="11"/>
        <v>#REF!</v>
      </c>
      <c r="AG29" s="128" t="e">
        <f t="shared" ca="1" si="12"/>
        <v>#REF!</v>
      </c>
      <c r="AH29" s="128" t="e">
        <f ca="1">INDEX(Ref_Master_Unit_Table,MATCH($W29,REF_To_Unit,0),MATCH('Reference - Lookup and Unit'!$A$11,Ref_From_Units,0))</f>
        <v>#REF!</v>
      </c>
      <c r="AI29" s="128" t="e">
        <f t="shared" ca="1" si="13"/>
        <v>#N/A</v>
      </c>
      <c r="AJ29" s="128" t="e">
        <f ca="1">INDEX(Ref_Master_Unit_Table,MATCH($Z29,REF_To_Unit,0),MATCH('Reference - Lookup and Unit'!$A$11,Ref_From_Units,0))</f>
        <v>#REF!</v>
      </c>
      <c r="AK29" s="128" t="e">
        <f t="shared" ca="1" si="14"/>
        <v>#N/A</v>
      </c>
      <c r="AL29" s="128" t="e">
        <f ca="1">INDEX(Ref_Master_Unit_Table,MATCH($AC29,REF_To_Unit,0),MATCH('Reference - Lookup and Unit'!$A$11,Ref_From_Units,0))</f>
        <v>#REF!</v>
      </c>
      <c r="AM29" s="128" t="e">
        <f t="shared" ca="1" si="15"/>
        <v>#N/A</v>
      </c>
      <c r="AN29" s="128" t="e">
        <f ca="1">INDEX(Ref_Master_Unit_Table,MATCH($AF29,REF_To_Unit,0),MATCH('Reference - Lookup and Unit'!$A$11,Ref_From_Units,0))</f>
        <v>#REF!</v>
      </c>
      <c r="AO29" s="128" t="e">
        <f t="shared" ca="1" si="16"/>
        <v>#N/A</v>
      </c>
      <c r="AP29" s="128">
        <f t="shared" ca="1" si="17"/>
        <v>1</v>
      </c>
      <c r="AQ29" s="261">
        <f t="shared" ca="1" si="18"/>
        <v>28</v>
      </c>
      <c r="AR29" s="261">
        <f t="shared" ca="1" si="19"/>
        <v>265</v>
      </c>
      <c r="AS29" s="261">
        <f t="shared" ca="1" si="20"/>
        <v>1</v>
      </c>
      <c r="AT29" s="75" t="str">
        <f t="shared" si="54"/>
        <v>Ref_DD_vehicle_Passenger_</v>
      </c>
      <c r="AU29" s="75" t="e">
        <f t="shared" ca="1" si="55"/>
        <v>#REF!</v>
      </c>
      <c r="AV29" s="75" t="e">
        <f t="shared" ca="1" si="56"/>
        <v>#REF!</v>
      </c>
      <c r="AW29" s="75" t="e">
        <f t="shared" ca="1" si="57"/>
        <v>#REF!</v>
      </c>
      <c r="AX29" s="75" t="e">
        <f t="shared" ca="1" si="58"/>
        <v>#REF!</v>
      </c>
      <c r="AY29" s="75" t="b">
        <f t="shared" ca="1" si="59"/>
        <v>0</v>
      </c>
      <c r="AZ29" s="75" t="str">
        <f t="shared" si="60"/>
        <v/>
      </c>
      <c r="BA29" s="75" t="str">
        <f t="shared" si="61"/>
        <v/>
      </c>
      <c r="BB29" s="75" t="str">
        <f t="shared" si="62"/>
        <v/>
      </c>
      <c r="BC29" s="75" t="str">
        <f t="shared" si="63"/>
        <v/>
      </c>
      <c r="BD29" s="75" t="str">
        <f t="shared" si="64"/>
        <v/>
      </c>
      <c r="BE29" s="75" t="str">
        <f t="shared" si="65"/>
        <v/>
      </c>
      <c r="BF29" s="75" t="str">
        <f t="shared" si="66"/>
        <v/>
      </c>
      <c r="BG29" s="75" t="str">
        <f t="shared" si="67"/>
        <v/>
      </c>
      <c r="BH29" s="75" t="str">
        <f t="shared" si="68"/>
        <v/>
      </c>
      <c r="BI29" s="75" t="str">
        <f t="shared" si="69"/>
        <v/>
      </c>
      <c r="BJ29" s="75" t="str">
        <f t="shared" si="70"/>
        <v/>
      </c>
      <c r="BK29" s="75" t="str">
        <f t="shared" si="71"/>
        <v/>
      </c>
      <c r="BL29" s="75" t="str">
        <f t="shared" si="72"/>
        <v/>
      </c>
      <c r="BM29" s="75" t="str">
        <f t="shared" ca="1" si="73"/>
        <v/>
      </c>
      <c r="BN29" s="75" t="str">
        <f t="shared" si="21"/>
        <v/>
      </c>
      <c r="BO29" s="75" t="str">
        <f t="shared" si="22"/>
        <v/>
      </c>
      <c r="BP29" s="75" t="str">
        <f t="shared" si="23"/>
        <v/>
      </c>
      <c r="BQ29" s="75" t="str">
        <f t="shared" si="24"/>
        <v/>
      </c>
      <c r="BR29" s="75" t="str">
        <f t="shared" si="25"/>
        <v/>
      </c>
      <c r="BS29" s="75" t="str">
        <f t="shared" si="26"/>
        <v/>
      </c>
      <c r="BT29" s="75" t="str">
        <f t="shared" si="27"/>
        <v/>
      </c>
      <c r="BU29" s="75" t="str">
        <f t="shared" si="28"/>
        <v/>
      </c>
      <c r="BV29" s="75" t="str">
        <f t="shared" si="29"/>
        <v/>
      </c>
      <c r="BW29" s="75" t="str">
        <f t="shared" si="30"/>
        <v/>
      </c>
      <c r="BX29" s="75" t="str">
        <f t="shared" si="31"/>
        <v/>
      </c>
      <c r="BY29" s="75" t="str">
        <f t="shared" si="32"/>
        <v/>
      </c>
      <c r="BZ29" s="75" t="str">
        <f t="shared" si="33"/>
        <v/>
      </c>
      <c r="CA29" s="75" t="str">
        <f t="shared" si="34"/>
        <v/>
      </c>
      <c r="CB29" s="75" t="str">
        <f t="shared" si="35"/>
        <v/>
      </c>
      <c r="CC29" s="75" t="str">
        <f t="shared" si="36"/>
        <v/>
      </c>
      <c r="CD29" s="75" t="str">
        <f t="shared" si="37"/>
        <v/>
      </c>
      <c r="CE29" s="75" t="str">
        <f t="shared" si="38"/>
        <v/>
      </c>
      <c r="CF29" s="75" t="str">
        <f t="shared" si="39"/>
        <v/>
      </c>
      <c r="CG29" s="75" t="str">
        <f t="shared" si="40"/>
        <v/>
      </c>
      <c r="CH29" s="75" t="str">
        <f t="shared" si="41"/>
        <v/>
      </c>
      <c r="CI29" s="75" t="str">
        <f t="shared" si="42"/>
        <v/>
      </c>
      <c r="CJ29" s="75" t="str">
        <f t="shared" si="43"/>
        <v/>
      </c>
      <c r="CK29" s="75" t="str">
        <f t="shared" si="44"/>
        <v/>
      </c>
      <c r="CL29" s="75" t="str">
        <f t="shared" si="45"/>
        <v/>
      </c>
      <c r="CM29" s="75" t="str">
        <f t="shared" si="46"/>
        <v/>
      </c>
      <c r="CN29" s="75" t="str">
        <f t="shared" si="47"/>
        <v/>
      </c>
      <c r="CO29" s="75" t="str">
        <f t="shared" si="48"/>
        <v/>
      </c>
      <c r="CP29" s="76" t="str">
        <f t="shared" si="74"/>
        <v>Ref_DD_DistanceUnit</v>
      </c>
      <c r="CQ29" s="87" t="str">
        <f t="shared" ca="1" si="49"/>
        <v/>
      </c>
      <c r="CR29" s="130">
        <f t="shared" si="75"/>
        <v>0</v>
      </c>
      <c r="CS29" s="114"/>
    </row>
    <row r="30" spans="1:161" ht="18" customHeight="1" x14ac:dyDescent="0.2">
      <c r="B30" s="101"/>
      <c r="C30" s="42"/>
      <c r="D30" s="42"/>
      <c r="E30" s="42"/>
      <c r="F30" s="42"/>
      <c r="G30" s="42"/>
      <c r="H30" s="42"/>
      <c r="I30" s="92"/>
      <c r="J30" s="92"/>
      <c r="K30" s="92"/>
      <c r="L30" s="42"/>
      <c r="M30" s="42"/>
      <c r="N30" s="92"/>
      <c r="O30" s="42"/>
      <c r="P30" s="72"/>
      <c r="Q30" s="96" t="str">
        <f t="shared" ca="1" si="50"/>
        <v/>
      </c>
      <c r="R30" s="96" t="str">
        <f t="shared" ca="1" si="51"/>
        <v/>
      </c>
      <c r="S30" s="96" t="str">
        <f t="shared" ca="1" si="52"/>
        <v/>
      </c>
      <c r="T30" s="96" t="str">
        <f t="shared" ca="1" si="0"/>
        <v/>
      </c>
      <c r="U30" s="126" t="str">
        <f t="shared" ca="1" si="53"/>
        <v/>
      </c>
      <c r="V30" s="128" t="e">
        <f t="shared" ca="1" si="1"/>
        <v>#REF!</v>
      </c>
      <c r="W30" s="128" t="e">
        <f t="shared" ca="1" si="2"/>
        <v>#REF!</v>
      </c>
      <c r="X30" s="128" t="e">
        <f t="shared" ca="1" si="3"/>
        <v>#REF!</v>
      </c>
      <c r="Y30" s="128" t="e">
        <f t="shared" ca="1" si="4"/>
        <v>#REF!</v>
      </c>
      <c r="Z30" s="128" t="e">
        <f t="shared" ca="1" si="5"/>
        <v>#REF!</v>
      </c>
      <c r="AA30" s="128" t="e">
        <f t="shared" ca="1" si="6"/>
        <v>#REF!</v>
      </c>
      <c r="AB30" s="128" t="e">
        <f t="shared" ca="1" si="7"/>
        <v>#REF!</v>
      </c>
      <c r="AC30" s="128" t="e">
        <f t="shared" ca="1" si="8"/>
        <v>#REF!</v>
      </c>
      <c r="AD30" s="128" t="e">
        <f t="shared" ca="1" si="9"/>
        <v>#REF!</v>
      </c>
      <c r="AE30" s="128" t="e">
        <f t="shared" ca="1" si="10"/>
        <v>#REF!</v>
      </c>
      <c r="AF30" s="128" t="e">
        <f t="shared" ca="1" si="11"/>
        <v>#REF!</v>
      </c>
      <c r="AG30" s="128" t="e">
        <f t="shared" ca="1" si="12"/>
        <v>#REF!</v>
      </c>
      <c r="AH30" s="128" t="e">
        <f ca="1">INDEX(Ref_Master_Unit_Table,MATCH($W30,REF_To_Unit,0),MATCH('Reference - Lookup and Unit'!$A$11,Ref_From_Units,0))</f>
        <v>#REF!</v>
      </c>
      <c r="AI30" s="128" t="e">
        <f t="shared" ca="1" si="13"/>
        <v>#N/A</v>
      </c>
      <c r="AJ30" s="128" t="e">
        <f ca="1">INDEX(Ref_Master_Unit_Table,MATCH($Z30,REF_To_Unit,0),MATCH('Reference - Lookup and Unit'!$A$11,Ref_From_Units,0))</f>
        <v>#REF!</v>
      </c>
      <c r="AK30" s="128" t="e">
        <f t="shared" ca="1" si="14"/>
        <v>#N/A</v>
      </c>
      <c r="AL30" s="128" t="e">
        <f ca="1">INDEX(Ref_Master_Unit_Table,MATCH($AC30,REF_To_Unit,0),MATCH('Reference - Lookup and Unit'!$A$11,Ref_From_Units,0))</f>
        <v>#REF!</v>
      </c>
      <c r="AM30" s="128" t="e">
        <f t="shared" ca="1" si="15"/>
        <v>#N/A</v>
      </c>
      <c r="AN30" s="128" t="e">
        <f ca="1">INDEX(Ref_Master_Unit_Table,MATCH($AF30,REF_To_Unit,0),MATCH('Reference - Lookup and Unit'!$A$11,Ref_From_Units,0))</f>
        <v>#REF!</v>
      </c>
      <c r="AO30" s="128" t="e">
        <f t="shared" ca="1" si="16"/>
        <v>#N/A</v>
      </c>
      <c r="AP30" s="128">
        <f t="shared" ca="1" si="17"/>
        <v>1</v>
      </c>
      <c r="AQ30" s="261">
        <f t="shared" ca="1" si="18"/>
        <v>28</v>
      </c>
      <c r="AR30" s="261">
        <f t="shared" ca="1" si="19"/>
        <v>265</v>
      </c>
      <c r="AS30" s="261">
        <f t="shared" ca="1" si="20"/>
        <v>1</v>
      </c>
      <c r="AT30" s="75" t="str">
        <f t="shared" si="54"/>
        <v>Ref_DD_vehicle_Passenger_</v>
      </c>
      <c r="AU30" s="75" t="e">
        <f t="shared" ca="1" si="55"/>
        <v>#REF!</v>
      </c>
      <c r="AV30" s="75" t="e">
        <f t="shared" ca="1" si="56"/>
        <v>#REF!</v>
      </c>
      <c r="AW30" s="75" t="e">
        <f t="shared" ca="1" si="57"/>
        <v>#REF!</v>
      </c>
      <c r="AX30" s="75" t="e">
        <f t="shared" ca="1" si="58"/>
        <v>#REF!</v>
      </c>
      <c r="AY30" s="75" t="b">
        <f t="shared" ca="1" si="59"/>
        <v>0</v>
      </c>
      <c r="AZ30" s="75" t="str">
        <f t="shared" si="60"/>
        <v/>
      </c>
      <c r="BA30" s="75" t="str">
        <f t="shared" si="61"/>
        <v/>
      </c>
      <c r="BB30" s="75" t="str">
        <f t="shared" si="62"/>
        <v/>
      </c>
      <c r="BC30" s="75" t="str">
        <f t="shared" si="63"/>
        <v/>
      </c>
      <c r="BD30" s="75" t="str">
        <f t="shared" si="64"/>
        <v/>
      </c>
      <c r="BE30" s="75" t="str">
        <f t="shared" si="65"/>
        <v/>
      </c>
      <c r="BF30" s="75" t="str">
        <f t="shared" si="66"/>
        <v/>
      </c>
      <c r="BG30" s="75" t="str">
        <f t="shared" si="67"/>
        <v/>
      </c>
      <c r="BH30" s="75" t="str">
        <f t="shared" si="68"/>
        <v/>
      </c>
      <c r="BI30" s="75" t="str">
        <f t="shared" si="69"/>
        <v/>
      </c>
      <c r="BJ30" s="75" t="str">
        <f t="shared" si="70"/>
        <v/>
      </c>
      <c r="BK30" s="75" t="str">
        <f t="shared" si="71"/>
        <v/>
      </c>
      <c r="BL30" s="75" t="str">
        <f t="shared" si="72"/>
        <v/>
      </c>
      <c r="BM30" s="75" t="str">
        <f t="shared" ca="1" si="73"/>
        <v/>
      </c>
      <c r="BN30" s="75" t="str">
        <f t="shared" si="21"/>
        <v/>
      </c>
      <c r="BO30" s="75" t="str">
        <f t="shared" si="22"/>
        <v/>
      </c>
      <c r="BP30" s="75" t="str">
        <f t="shared" si="23"/>
        <v/>
      </c>
      <c r="BQ30" s="75" t="str">
        <f t="shared" si="24"/>
        <v/>
      </c>
      <c r="BR30" s="75" t="str">
        <f t="shared" si="25"/>
        <v/>
      </c>
      <c r="BS30" s="75" t="str">
        <f t="shared" si="26"/>
        <v/>
      </c>
      <c r="BT30" s="75" t="str">
        <f t="shared" si="27"/>
        <v/>
      </c>
      <c r="BU30" s="75" t="str">
        <f t="shared" si="28"/>
        <v/>
      </c>
      <c r="BV30" s="75" t="str">
        <f t="shared" si="29"/>
        <v/>
      </c>
      <c r="BW30" s="75" t="str">
        <f t="shared" si="30"/>
        <v/>
      </c>
      <c r="BX30" s="75" t="str">
        <f t="shared" si="31"/>
        <v/>
      </c>
      <c r="BY30" s="75" t="str">
        <f t="shared" si="32"/>
        <v/>
      </c>
      <c r="BZ30" s="75" t="str">
        <f t="shared" si="33"/>
        <v/>
      </c>
      <c r="CA30" s="75" t="str">
        <f t="shared" si="34"/>
        <v/>
      </c>
      <c r="CB30" s="75" t="str">
        <f t="shared" si="35"/>
        <v/>
      </c>
      <c r="CC30" s="75" t="str">
        <f t="shared" si="36"/>
        <v/>
      </c>
      <c r="CD30" s="75" t="str">
        <f t="shared" si="37"/>
        <v/>
      </c>
      <c r="CE30" s="75" t="str">
        <f t="shared" si="38"/>
        <v/>
      </c>
      <c r="CF30" s="75" t="str">
        <f t="shared" si="39"/>
        <v/>
      </c>
      <c r="CG30" s="75" t="str">
        <f t="shared" si="40"/>
        <v/>
      </c>
      <c r="CH30" s="75" t="str">
        <f t="shared" si="41"/>
        <v/>
      </c>
      <c r="CI30" s="75" t="str">
        <f t="shared" si="42"/>
        <v/>
      </c>
      <c r="CJ30" s="75" t="str">
        <f t="shared" si="43"/>
        <v/>
      </c>
      <c r="CK30" s="75" t="str">
        <f t="shared" si="44"/>
        <v/>
      </c>
      <c r="CL30" s="75" t="str">
        <f t="shared" si="45"/>
        <v/>
      </c>
      <c r="CM30" s="75" t="str">
        <f t="shared" si="46"/>
        <v/>
      </c>
      <c r="CN30" s="75" t="str">
        <f t="shared" si="47"/>
        <v/>
      </c>
      <c r="CO30" s="75" t="str">
        <f t="shared" si="48"/>
        <v/>
      </c>
      <c r="CP30" s="76" t="str">
        <f t="shared" si="74"/>
        <v>Ref_DD_DistanceUnit</v>
      </c>
      <c r="CQ30" s="87" t="str">
        <f t="shared" ca="1" si="49"/>
        <v/>
      </c>
      <c r="CR30" s="130">
        <f t="shared" si="75"/>
        <v>0</v>
      </c>
      <c r="CS30" s="114"/>
    </row>
    <row r="31" spans="1:161" ht="18" customHeight="1" x14ac:dyDescent="0.2">
      <c r="B31" s="101"/>
      <c r="C31" s="42"/>
      <c r="D31" s="42"/>
      <c r="E31" s="42"/>
      <c r="F31" s="42"/>
      <c r="G31" s="42"/>
      <c r="H31" s="42"/>
      <c r="I31" s="92"/>
      <c r="J31" s="92"/>
      <c r="K31" s="92"/>
      <c r="L31" s="42"/>
      <c r="M31" s="42"/>
      <c r="N31" s="92"/>
      <c r="O31" s="42"/>
      <c r="P31" s="72"/>
      <c r="Q31" s="96" t="str">
        <f t="shared" ca="1" si="50"/>
        <v/>
      </c>
      <c r="R31" s="96" t="str">
        <f t="shared" ca="1" si="51"/>
        <v/>
      </c>
      <c r="S31" s="96" t="str">
        <f t="shared" ca="1" si="52"/>
        <v/>
      </c>
      <c r="T31" s="96" t="str">
        <f t="shared" ca="1" si="0"/>
        <v/>
      </c>
      <c r="U31" s="126" t="str">
        <f t="shared" ca="1" si="53"/>
        <v/>
      </c>
      <c r="V31" s="128" t="e">
        <f t="shared" ca="1" si="1"/>
        <v>#REF!</v>
      </c>
      <c r="W31" s="128" t="e">
        <f t="shared" ca="1" si="2"/>
        <v>#REF!</v>
      </c>
      <c r="X31" s="128" t="e">
        <f t="shared" ca="1" si="3"/>
        <v>#REF!</v>
      </c>
      <c r="Y31" s="128" t="e">
        <f t="shared" ca="1" si="4"/>
        <v>#REF!</v>
      </c>
      <c r="Z31" s="128" t="e">
        <f t="shared" ca="1" si="5"/>
        <v>#REF!</v>
      </c>
      <c r="AA31" s="128" t="e">
        <f t="shared" ca="1" si="6"/>
        <v>#REF!</v>
      </c>
      <c r="AB31" s="128" t="e">
        <f t="shared" ca="1" si="7"/>
        <v>#REF!</v>
      </c>
      <c r="AC31" s="128" t="e">
        <f t="shared" ca="1" si="8"/>
        <v>#REF!</v>
      </c>
      <c r="AD31" s="128" t="e">
        <f t="shared" ca="1" si="9"/>
        <v>#REF!</v>
      </c>
      <c r="AE31" s="128" t="e">
        <f t="shared" ca="1" si="10"/>
        <v>#REF!</v>
      </c>
      <c r="AF31" s="128" t="e">
        <f t="shared" ca="1" si="11"/>
        <v>#REF!</v>
      </c>
      <c r="AG31" s="128" t="e">
        <f t="shared" ca="1" si="12"/>
        <v>#REF!</v>
      </c>
      <c r="AH31" s="128" t="e">
        <f ca="1">INDEX(Ref_Master_Unit_Table,MATCH($W31,REF_To_Unit,0),MATCH('Reference - Lookup and Unit'!$A$11,Ref_From_Units,0))</f>
        <v>#REF!</v>
      </c>
      <c r="AI31" s="128" t="e">
        <f t="shared" ca="1" si="13"/>
        <v>#N/A</v>
      </c>
      <c r="AJ31" s="128" t="e">
        <f ca="1">INDEX(Ref_Master_Unit_Table,MATCH($Z31,REF_To_Unit,0),MATCH('Reference - Lookup and Unit'!$A$11,Ref_From_Units,0))</f>
        <v>#REF!</v>
      </c>
      <c r="AK31" s="128" t="e">
        <f t="shared" ca="1" si="14"/>
        <v>#N/A</v>
      </c>
      <c r="AL31" s="128" t="e">
        <f ca="1">INDEX(Ref_Master_Unit_Table,MATCH($AC31,REF_To_Unit,0),MATCH('Reference - Lookup and Unit'!$A$11,Ref_From_Units,0))</f>
        <v>#REF!</v>
      </c>
      <c r="AM31" s="128" t="e">
        <f t="shared" ca="1" si="15"/>
        <v>#N/A</v>
      </c>
      <c r="AN31" s="128" t="e">
        <f ca="1">INDEX(Ref_Master_Unit_Table,MATCH($AF31,REF_To_Unit,0),MATCH('Reference - Lookup and Unit'!$A$11,Ref_From_Units,0))</f>
        <v>#REF!</v>
      </c>
      <c r="AO31" s="128" t="e">
        <f t="shared" ca="1" si="16"/>
        <v>#N/A</v>
      </c>
      <c r="AP31" s="128">
        <f t="shared" ca="1" si="17"/>
        <v>1</v>
      </c>
      <c r="AQ31" s="261">
        <f t="shared" ca="1" si="18"/>
        <v>28</v>
      </c>
      <c r="AR31" s="261">
        <f t="shared" ca="1" si="19"/>
        <v>265</v>
      </c>
      <c r="AS31" s="261">
        <f t="shared" ca="1" si="20"/>
        <v>1</v>
      </c>
      <c r="AT31" s="75" t="str">
        <f t="shared" si="54"/>
        <v>Ref_DD_vehicle_Passenger_</v>
      </c>
      <c r="AU31" s="75" t="e">
        <f t="shared" ca="1" si="55"/>
        <v>#REF!</v>
      </c>
      <c r="AV31" s="75" t="e">
        <f t="shared" ca="1" si="56"/>
        <v>#REF!</v>
      </c>
      <c r="AW31" s="75" t="e">
        <f t="shared" ca="1" si="57"/>
        <v>#REF!</v>
      </c>
      <c r="AX31" s="75" t="e">
        <f t="shared" ca="1" si="58"/>
        <v>#REF!</v>
      </c>
      <c r="AY31" s="75" t="b">
        <f t="shared" ca="1" si="59"/>
        <v>0</v>
      </c>
      <c r="AZ31" s="75" t="str">
        <f t="shared" si="60"/>
        <v/>
      </c>
      <c r="BA31" s="75" t="str">
        <f t="shared" si="61"/>
        <v/>
      </c>
      <c r="BB31" s="75" t="str">
        <f t="shared" si="62"/>
        <v/>
      </c>
      <c r="BC31" s="75" t="str">
        <f t="shared" si="63"/>
        <v/>
      </c>
      <c r="BD31" s="75" t="str">
        <f t="shared" si="64"/>
        <v/>
      </c>
      <c r="BE31" s="75" t="str">
        <f t="shared" si="65"/>
        <v/>
      </c>
      <c r="BF31" s="75" t="str">
        <f t="shared" si="66"/>
        <v/>
      </c>
      <c r="BG31" s="75" t="str">
        <f t="shared" si="67"/>
        <v/>
      </c>
      <c r="BH31" s="75" t="str">
        <f t="shared" si="68"/>
        <v/>
      </c>
      <c r="BI31" s="75" t="str">
        <f t="shared" si="69"/>
        <v/>
      </c>
      <c r="BJ31" s="75" t="str">
        <f t="shared" si="70"/>
        <v/>
      </c>
      <c r="BK31" s="75" t="str">
        <f t="shared" si="71"/>
        <v/>
      </c>
      <c r="BL31" s="75" t="str">
        <f t="shared" si="72"/>
        <v/>
      </c>
      <c r="BM31" s="75" t="str">
        <f t="shared" ca="1" si="73"/>
        <v/>
      </c>
      <c r="BN31" s="75" t="str">
        <f t="shared" si="21"/>
        <v/>
      </c>
      <c r="BO31" s="75" t="str">
        <f t="shared" si="22"/>
        <v/>
      </c>
      <c r="BP31" s="75" t="str">
        <f t="shared" si="23"/>
        <v/>
      </c>
      <c r="BQ31" s="75" t="str">
        <f t="shared" si="24"/>
        <v/>
      </c>
      <c r="BR31" s="75" t="str">
        <f t="shared" si="25"/>
        <v/>
      </c>
      <c r="BS31" s="75" t="str">
        <f t="shared" si="26"/>
        <v/>
      </c>
      <c r="BT31" s="75" t="str">
        <f t="shared" si="27"/>
        <v/>
      </c>
      <c r="BU31" s="75" t="str">
        <f t="shared" si="28"/>
        <v/>
      </c>
      <c r="BV31" s="75" t="str">
        <f t="shared" si="29"/>
        <v/>
      </c>
      <c r="BW31" s="75" t="str">
        <f t="shared" si="30"/>
        <v/>
      </c>
      <c r="BX31" s="75" t="str">
        <f t="shared" si="31"/>
        <v/>
      </c>
      <c r="BY31" s="75" t="str">
        <f t="shared" si="32"/>
        <v/>
      </c>
      <c r="BZ31" s="75" t="str">
        <f t="shared" si="33"/>
        <v/>
      </c>
      <c r="CA31" s="75" t="str">
        <f t="shared" si="34"/>
        <v/>
      </c>
      <c r="CB31" s="75" t="str">
        <f t="shared" si="35"/>
        <v/>
      </c>
      <c r="CC31" s="75" t="str">
        <f t="shared" si="36"/>
        <v/>
      </c>
      <c r="CD31" s="75" t="str">
        <f t="shared" si="37"/>
        <v/>
      </c>
      <c r="CE31" s="75" t="str">
        <f t="shared" si="38"/>
        <v/>
      </c>
      <c r="CF31" s="75" t="str">
        <f t="shared" si="39"/>
        <v/>
      </c>
      <c r="CG31" s="75" t="str">
        <f t="shared" si="40"/>
        <v/>
      </c>
      <c r="CH31" s="75" t="str">
        <f t="shared" si="41"/>
        <v/>
      </c>
      <c r="CI31" s="75" t="str">
        <f t="shared" si="42"/>
        <v/>
      </c>
      <c r="CJ31" s="75" t="str">
        <f t="shared" si="43"/>
        <v/>
      </c>
      <c r="CK31" s="75" t="str">
        <f t="shared" si="44"/>
        <v/>
      </c>
      <c r="CL31" s="75" t="str">
        <f t="shared" si="45"/>
        <v/>
      </c>
      <c r="CM31" s="75" t="str">
        <f t="shared" si="46"/>
        <v/>
      </c>
      <c r="CN31" s="75" t="str">
        <f t="shared" si="47"/>
        <v/>
      </c>
      <c r="CO31" s="75" t="str">
        <f t="shared" si="48"/>
        <v/>
      </c>
      <c r="CP31" s="76" t="str">
        <f t="shared" si="74"/>
        <v>Ref_DD_DistanceUnit</v>
      </c>
      <c r="CQ31" s="87" t="str">
        <f t="shared" ca="1" si="49"/>
        <v/>
      </c>
      <c r="CR31" s="130">
        <f t="shared" si="75"/>
        <v>0</v>
      </c>
      <c r="CS31" s="114"/>
    </row>
    <row r="32" spans="1:161" ht="18" customHeight="1" x14ac:dyDescent="0.2">
      <c r="B32" s="101"/>
      <c r="C32" s="42"/>
      <c r="D32" s="42"/>
      <c r="E32" s="42"/>
      <c r="F32" s="42"/>
      <c r="G32" s="42"/>
      <c r="H32" s="42"/>
      <c r="I32" s="92"/>
      <c r="J32" s="92"/>
      <c r="K32" s="92"/>
      <c r="L32" s="42"/>
      <c r="M32" s="42"/>
      <c r="N32" s="92"/>
      <c r="O32" s="42"/>
      <c r="P32" s="72"/>
      <c r="Q32" s="96" t="str">
        <f t="shared" ca="1" si="50"/>
        <v/>
      </c>
      <c r="R32" s="96" t="str">
        <f t="shared" ca="1" si="51"/>
        <v/>
      </c>
      <c r="S32" s="96" t="str">
        <f t="shared" ca="1" si="52"/>
        <v/>
      </c>
      <c r="T32" s="96" t="str">
        <f t="shared" ca="1" si="0"/>
        <v/>
      </c>
      <c r="U32" s="126" t="str">
        <f t="shared" ca="1" si="53"/>
        <v/>
      </c>
      <c r="V32" s="128" t="e">
        <f t="shared" ca="1" si="1"/>
        <v>#REF!</v>
      </c>
      <c r="W32" s="128" t="e">
        <f t="shared" ca="1" si="2"/>
        <v>#REF!</v>
      </c>
      <c r="X32" s="128" t="e">
        <f t="shared" ca="1" si="3"/>
        <v>#REF!</v>
      </c>
      <c r="Y32" s="128" t="e">
        <f t="shared" ca="1" si="4"/>
        <v>#REF!</v>
      </c>
      <c r="Z32" s="128" t="e">
        <f t="shared" ca="1" si="5"/>
        <v>#REF!</v>
      </c>
      <c r="AA32" s="128" t="e">
        <f t="shared" ca="1" si="6"/>
        <v>#REF!</v>
      </c>
      <c r="AB32" s="128" t="e">
        <f t="shared" ca="1" si="7"/>
        <v>#REF!</v>
      </c>
      <c r="AC32" s="128" t="e">
        <f t="shared" ca="1" si="8"/>
        <v>#REF!</v>
      </c>
      <c r="AD32" s="128" t="e">
        <f t="shared" ca="1" si="9"/>
        <v>#REF!</v>
      </c>
      <c r="AE32" s="128" t="e">
        <f t="shared" ca="1" si="10"/>
        <v>#REF!</v>
      </c>
      <c r="AF32" s="128" t="e">
        <f t="shared" ca="1" si="11"/>
        <v>#REF!</v>
      </c>
      <c r="AG32" s="128" t="e">
        <f t="shared" ca="1" si="12"/>
        <v>#REF!</v>
      </c>
      <c r="AH32" s="128" t="e">
        <f ca="1">INDEX(Ref_Master_Unit_Table,MATCH($W32,REF_To_Unit,0),MATCH('Reference - Lookup and Unit'!$A$11,Ref_From_Units,0))</f>
        <v>#REF!</v>
      </c>
      <c r="AI32" s="128" t="e">
        <f t="shared" ca="1" si="13"/>
        <v>#N/A</v>
      </c>
      <c r="AJ32" s="128" t="e">
        <f ca="1">INDEX(Ref_Master_Unit_Table,MATCH($Z32,REF_To_Unit,0),MATCH('Reference - Lookup and Unit'!$A$11,Ref_From_Units,0))</f>
        <v>#REF!</v>
      </c>
      <c r="AK32" s="128" t="e">
        <f t="shared" ca="1" si="14"/>
        <v>#N/A</v>
      </c>
      <c r="AL32" s="128" t="e">
        <f ca="1">INDEX(Ref_Master_Unit_Table,MATCH($AC32,REF_To_Unit,0),MATCH('Reference - Lookup and Unit'!$A$11,Ref_From_Units,0))</f>
        <v>#REF!</v>
      </c>
      <c r="AM32" s="128" t="e">
        <f t="shared" ca="1" si="15"/>
        <v>#N/A</v>
      </c>
      <c r="AN32" s="128" t="e">
        <f ca="1">INDEX(Ref_Master_Unit_Table,MATCH($AF32,REF_To_Unit,0),MATCH('Reference - Lookup and Unit'!$A$11,Ref_From_Units,0))</f>
        <v>#REF!</v>
      </c>
      <c r="AO32" s="128" t="e">
        <f t="shared" ca="1" si="16"/>
        <v>#N/A</v>
      </c>
      <c r="AP32" s="128">
        <f t="shared" ca="1" si="17"/>
        <v>1</v>
      </c>
      <c r="AQ32" s="261">
        <f t="shared" ca="1" si="18"/>
        <v>28</v>
      </c>
      <c r="AR32" s="261">
        <f t="shared" ca="1" si="19"/>
        <v>265</v>
      </c>
      <c r="AS32" s="261">
        <f t="shared" ca="1" si="20"/>
        <v>1</v>
      </c>
      <c r="AT32" s="75" t="str">
        <f t="shared" si="54"/>
        <v>Ref_DD_vehicle_Passenger_</v>
      </c>
      <c r="AU32" s="75" t="e">
        <f t="shared" ca="1" si="55"/>
        <v>#REF!</v>
      </c>
      <c r="AV32" s="75" t="e">
        <f t="shared" ca="1" si="56"/>
        <v>#REF!</v>
      </c>
      <c r="AW32" s="75" t="e">
        <f t="shared" ca="1" si="57"/>
        <v>#REF!</v>
      </c>
      <c r="AX32" s="75" t="e">
        <f t="shared" ca="1" si="58"/>
        <v>#REF!</v>
      </c>
      <c r="AY32" s="75" t="b">
        <f t="shared" ca="1" si="59"/>
        <v>0</v>
      </c>
      <c r="AZ32" s="75" t="str">
        <f t="shared" si="60"/>
        <v/>
      </c>
      <c r="BA32" s="75" t="str">
        <f t="shared" si="61"/>
        <v/>
      </c>
      <c r="BB32" s="75" t="str">
        <f t="shared" si="62"/>
        <v/>
      </c>
      <c r="BC32" s="75" t="str">
        <f t="shared" si="63"/>
        <v/>
      </c>
      <c r="BD32" s="75" t="str">
        <f t="shared" si="64"/>
        <v/>
      </c>
      <c r="BE32" s="75" t="str">
        <f t="shared" si="65"/>
        <v/>
      </c>
      <c r="BF32" s="75" t="str">
        <f t="shared" si="66"/>
        <v/>
      </c>
      <c r="BG32" s="75" t="str">
        <f t="shared" si="67"/>
        <v/>
      </c>
      <c r="BH32" s="75" t="str">
        <f t="shared" si="68"/>
        <v/>
      </c>
      <c r="BI32" s="75" t="str">
        <f t="shared" si="69"/>
        <v/>
      </c>
      <c r="BJ32" s="75" t="str">
        <f t="shared" si="70"/>
        <v/>
      </c>
      <c r="BK32" s="75" t="str">
        <f t="shared" si="71"/>
        <v/>
      </c>
      <c r="BL32" s="75" t="str">
        <f t="shared" si="72"/>
        <v/>
      </c>
      <c r="BM32" s="75" t="str">
        <f t="shared" ca="1" si="73"/>
        <v/>
      </c>
      <c r="BN32" s="75" t="str">
        <f t="shared" si="21"/>
        <v/>
      </c>
      <c r="BO32" s="75" t="str">
        <f t="shared" si="22"/>
        <v/>
      </c>
      <c r="BP32" s="75" t="str">
        <f t="shared" si="23"/>
        <v/>
      </c>
      <c r="BQ32" s="75" t="str">
        <f t="shared" si="24"/>
        <v/>
      </c>
      <c r="BR32" s="75" t="str">
        <f t="shared" si="25"/>
        <v/>
      </c>
      <c r="BS32" s="75" t="str">
        <f t="shared" si="26"/>
        <v/>
      </c>
      <c r="BT32" s="75" t="str">
        <f t="shared" si="27"/>
        <v/>
      </c>
      <c r="BU32" s="75" t="str">
        <f t="shared" si="28"/>
        <v/>
      </c>
      <c r="BV32" s="75" t="str">
        <f t="shared" si="29"/>
        <v/>
      </c>
      <c r="BW32" s="75" t="str">
        <f t="shared" si="30"/>
        <v/>
      </c>
      <c r="BX32" s="75" t="str">
        <f t="shared" si="31"/>
        <v/>
      </c>
      <c r="BY32" s="75" t="str">
        <f t="shared" si="32"/>
        <v/>
      </c>
      <c r="BZ32" s="75" t="str">
        <f t="shared" si="33"/>
        <v/>
      </c>
      <c r="CA32" s="75" t="str">
        <f t="shared" si="34"/>
        <v/>
      </c>
      <c r="CB32" s="75" t="str">
        <f t="shared" si="35"/>
        <v/>
      </c>
      <c r="CC32" s="75" t="str">
        <f t="shared" si="36"/>
        <v/>
      </c>
      <c r="CD32" s="75" t="str">
        <f t="shared" si="37"/>
        <v/>
      </c>
      <c r="CE32" s="75" t="str">
        <f t="shared" si="38"/>
        <v/>
      </c>
      <c r="CF32" s="75" t="str">
        <f t="shared" si="39"/>
        <v/>
      </c>
      <c r="CG32" s="75" t="str">
        <f t="shared" si="40"/>
        <v/>
      </c>
      <c r="CH32" s="75" t="str">
        <f t="shared" si="41"/>
        <v/>
      </c>
      <c r="CI32" s="75" t="str">
        <f t="shared" si="42"/>
        <v/>
      </c>
      <c r="CJ32" s="75" t="str">
        <f t="shared" si="43"/>
        <v/>
      </c>
      <c r="CK32" s="75" t="str">
        <f t="shared" si="44"/>
        <v/>
      </c>
      <c r="CL32" s="75" t="str">
        <f t="shared" si="45"/>
        <v/>
      </c>
      <c r="CM32" s="75" t="str">
        <f t="shared" si="46"/>
        <v/>
      </c>
      <c r="CN32" s="75" t="str">
        <f t="shared" si="47"/>
        <v/>
      </c>
      <c r="CO32" s="75" t="str">
        <f t="shared" si="48"/>
        <v/>
      </c>
      <c r="CP32" s="76" t="str">
        <f t="shared" si="74"/>
        <v>Ref_DD_DistanceUnit</v>
      </c>
      <c r="CQ32" s="87" t="str">
        <f t="shared" ca="1" si="49"/>
        <v/>
      </c>
      <c r="CR32" s="130">
        <f t="shared" si="75"/>
        <v>0</v>
      </c>
      <c r="CS32" s="114"/>
    </row>
    <row r="33" spans="2:97" ht="18" customHeight="1" x14ac:dyDescent="0.2">
      <c r="B33" s="101"/>
      <c r="C33" s="42"/>
      <c r="D33" s="42"/>
      <c r="E33" s="42"/>
      <c r="F33" s="42"/>
      <c r="G33" s="42"/>
      <c r="H33" s="42"/>
      <c r="I33" s="92"/>
      <c r="J33" s="92"/>
      <c r="K33" s="92"/>
      <c r="L33" s="42"/>
      <c r="M33" s="42"/>
      <c r="N33" s="92"/>
      <c r="O33" s="42"/>
      <c r="P33" s="72"/>
      <c r="Q33" s="96" t="str">
        <f t="shared" ca="1" si="50"/>
        <v/>
      </c>
      <c r="R33" s="96" t="str">
        <f t="shared" ca="1" si="51"/>
        <v/>
      </c>
      <c r="S33" s="96" t="str">
        <f t="shared" ca="1" si="52"/>
        <v/>
      </c>
      <c r="T33" s="96" t="str">
        <f t="shared" ca="1" si="0"/>
        <v/>
      </c>
      <c r="U33" s="126" t="str">
        <f t="shared" ca="1" si="53"/>
        <v/>
      </c>
      <c r="V33" s="128" t="e">
        <f t="shared" ca="1" si="1"/>
        <v>#REF!</v>
      </c>
      <c r="W33" s="128" t="e">
        <f t="shared" ca="1" si="2"/>
        <v>#REF!</v>
      </c>
      <c r="X33" s="128" t="e">
        <f t="shared" ca="1" si="3"/>
        <v>#REF!</v>
      </c>
      <c r="Y33" s="128" t="e">
        <f t="shared" ca="1" si="4"/>
        <v>#REF!</v>
      </c>
      <c r="Z33" s="128" t="e">
        <f t="shared" ca="1" si="5"/>
        <v>#REF!</v>
      </c>
      <c r="AA33" s="128" t="e">
        <f t="shared" ca="1" si="6"/>
        <v>#REF!</v>
      </c>
      <c r="AB33" s="128" t="e">
        <f t="shared" ca="1" si="7"/>
        <v>#REF!</v>
      </c>
      <c r="AC33" s="128" t="e">
        <f t="shared" ca="1" si="8"/>
        <v>#REF!</v>
      </c>
      <c r="AD33" s="128" t="e">
        <f t="shared" ca="1" si="9"/>
        <v>#REF!</v>
      </c>
      <c r="AE33" s="128" t="e">
        <f t="shared" ca="1" si="10"/>
        <v>#REF!</v>
      </c>
      <c r="AF33" s="128" t="e">
        <f t="shared" ca="1" si="11"/>
        <v>#REF!</v>
      </c>
      <c r="AG33" s="128" t="e">
        <f t="shared" ca="1" si="12"/>
        <v>#REF!</v>
      </c>
      <c r="AH33" s="128" t="e">
        <f ca="1">INDEX(Ref_Master_Unit_Table,MATCH($W33,REF_To_Unit,0),MATCH('Reference - Lookup and Unit'!$A$11,Ref_From_Units,0))</f>
        <v>#REF!</v>
      </c>
      <c r="AI33" s="128" t="e">
        <f t="shared" ca="1" si="13"/>
        <v>#N/A</v>
      </c>
      <c r="AJ33" s="128" t="e">
        <f ca="1">INDEX(Ref_Master_Unit_Table,MATCH($Z33,REF_To_Unit,0),MATCH('Reference - Lookup and Unit'!$A$11,Ref_From_Units,0))</f>
        <v>#REF!</v>
      </c>
      <c r="AK33" s="128" t="e">
        <f t="shared" ca="1" si="14"/>
        <v>#N/A</v>
      </c>
      <c r="AL33" s="128" t="e">
        <f ca="1">INDEX(Ref_Master_Unit_Table,MATCH($AC33,REF_To_Unit,0),MATCH('Reference - Lookup and Unit'!$A$11,Ref_From_Units,0))</f>
        <v>#REF!</v>
      </c>
      <c r="AM33" s="128" t="e">
        <f t="shared" ca="1" si="15"/>
        <v>#N/A</v>
      </c>
      <c r="AN33" s="128" t="e">
        <f ca="1">INDEX(Ref_Master_Unit_Table,MATCH($AF33,REF_To_Unit,0),MATCH('Reference - Lookup and Unit'!$A$11,Ref_From_Units,0))</f>
        <v>#REF!</v>
      </c>
      <c r="AO33" s="128" t="e">
        <f t="shared" ca="1" si="16"/>
        <v>#N/A</v>
      </c>
      <c r="AP33" s="128">
        <f t="shared" ca="1" si="17"/>
        <v>1</v>
      </c>
      <c r="AQ33" s="261">
        <f t="shared" ca="1" si="18"/>
        <v>28</v>
      </c>
      <c r="AR33" s="261">
        <f t="shared" ca="1" si="19"/>
        <v>265</v>
      </c>
      <c r="AS33" s="261">
        <f t="shared" ca="1" si="20"/>
        <v>1</v>
      </c>
      <c r="AT33" s="75" t="str">
        <f t="shared" si="54"/>
        <v>Ref_DD_vehicle_Passenger_</v>
      </c>
      <c r="AU33" s="75" t="e">
        <f t="shared" ca="1" si="55"/>
        <v>#REF!</v>
      </c>
      <c r="AV33" s="75" t="e">
        <f t="shared" ca="1" si="56"/>
        <v>#REF!</v>
      </c>
      <c r="AW33" s="75" t="e">
        <f t="shared" ca="1" si="57"/>
        <v>#REF!</v>
      </c>
      <c r="AX33" s="75" t="e">
        <f t="shared" ca="1" si="58"/>
        <v>#REF!</v>
      </c>
      <c r="AY33" s="75" t="b">
        <f t="shared" ca="1" si="59"/>
        <v>0</v>
      </c>
      <c r="AZ33" s="75" t="str">
        <f t="shared" si="60"/>
        <v/>
      </c>
      <c r="BA33" s="75" t="str">
        <f t="shared" si="61"/>
        <v/>
      </c>
      <c r="BB33" s="75" t="str">
        <f t="shared" si="62"/>
        <v/>
      </c>
      <c r="BC33" s="75" t="str">
        <f t="shared" si="63"/>
        <v/>
      </c>
      <c r="BD33" s="75" t="str">
        <f t="shared" si="64"/>
        <v/>
      </c>
      <c r="BE33" s="75" t="str">
        <f t="shared" si="65"/>
        <v/>
      </c>
      <c r="BF33" s="75" t="str">
        <f t="shared" si="66"/>
        <v/>
      </c>
      <c r="BG33" s="75" t="str">
        <f t="shared" si="67"/>
        <v/>
      </c>
      <c r="BH33" s="75" t="str">
        <f t="shared" si="68"/>
        <v/>
      </c>
      <c r="BI33" s="75" t="str">
        <f t="shared" si="69"/>
        <v/>
      </c>
      <c r="BJ33" s="75" t="str">
        <f t="shared" si="70"/>
        <v/>
      </c>
      <c r="BK33" s="75" t="str">
        <f t="shared" si="71"/>
        <v/>
      </c>
      <c r="BL33" s="75" t="str">
        <f t="shared" si="72"/>
        <v/>
      </c>
      <c r="BM33" s="75" t="str">
        <f t="shared" ca="1" si="73"/>
        <v/>
      </c>
      <c r="BN33" s="75" t="str">
        <f t="shared" si="21"/>
        <v/>
      </c>
      <c r="BO33" s="75" t="str">
        <f t="shared" si="22"/>
        <v/>
      </c>
      <c r="BP33" s="75" t="str">
        <f t="shared" si="23"/>
        <v/>
      </c>
      <c r="BQ33" s="75" t="str">
        <f t="shared" si="24"/>
        <v/>
      </c>
      <c r="BR33" s="75" t="str">
        <f t="shared" si="25"/>
        <v/>
      </c>
      <c r="BS33" s="75" t="str">
        <f t="shared" si="26"/>
        <v/>
      </c>
      <c r="BT33" s="75" t="str">
        <f t="shared" si="27"/>
        <v/>
      </c>
      <c r="BU33" s="75" t="str">
        <f t="shared" si="28"/>
        <v/>
      </c>
      <c r="BV33" s="75" t="str">
        <f t="shared" si="29"/>
        <v/>
      </c>
      <c r="BW33" s="75" t="str">
        <f t="shared" si="30"/>
        <v/>
      </c>
      <c r="BX33" s="75" t="str">
        <f t="shared" si="31"/>
        <v/>
      </c>
      <c r="BY33" s="75" t="str">
        <f t="shared" si="32"/>
        <v/>
      </c>
      <c r="BZ33" s="75" t="str">
        <f t="shared" si="33"/>
        <v/>
      </c>
      <c r="CA33" s="75" t="str">
        <f t="shared" si="34"/>
        <v/>
      </c>
      <c r="CB33" s="75" t="str">
        <f t="shared" si="35"/>
        <v/>
      </c>
      <c r="CC33" s="75" t="str">
        <f t="shared" si="36"/>
        <v/>
      </c>
      <c r="CD33" s="75" t="str">
        <f t="shared" si="37"/>
        <v/>
      </c>
      <c r="CE33" s="75" t="str">
        <f t="shared" si="38"/>
        <v/>
      </c>
      <c r="CF33" s="75" t="str">
        <f t="shared" si="39"/>
        <v/>
      </c>
      <c r="CG33" s="75" t="str">
        <f t="shared" si="40"/>
        <v/>
      </c>
      <c r="CH33" s="75" t="str">
        <f t="shared" si="41"/>
        <v/>
      </c>
      <c r="CI33" s="75" t="str">
        <f t="shared" si="42"/>
        <v/>
      </c>
      <c r="CJ33" s="75" t="str">
        <f t="shared" si="43"/>
        <v/>
      </c>
      <c r="CK33" s="75" t="str">
        <f t="shared" si="44"/>
        <v/>
      </c>
      <c r="CL33" s="75" t="str">
        <f t="shared" si="45"/>
        <v/>
      </c>
      <c r="CM33" s="75" t="str">
        <f t="shared" si="46"/>
        <v/>
      </c>
      <c r="CN33" s="75" t="str">
        <f t="shared" si="47"/>
        <v/>
      </c>
      <c r="CO33" s="75" t="str">
        <f t="shared" si="48"/>
        <v/>
      </c>
      <c r="CP33" s="76" t="str">
        <f t="shared" si="74"/>
        <v>Ref_DD_DistanceUnit</v>
      </c>
      <c r="CQ33" s="87" t="str">
        <f t="shared" ca="1" si="49"/>
        <v/>
      </c>
      <c r="CR33" s="130">
        <f t="shared" si="75"/>
        <v>0</v>
      </c>
      <c r="CS33" s="114"/>
    </row>
    <row r="34" spans="2:97" ht="18" customHeight="1" x14ac:dyDescent="0.2">
      <c r="B34" s="101"/>
      <c r="C34" s="42"/>
      <c r="D34" s="42"/>
      <c r="E34" s="42"/>
      <c r="F34" s="42"/>
      <c r="G34" s="42"/>
      <c r="H34" s="42"/>
      <c r="I34" s="92"/>
      <c r="J34" s="92"/>
      <c r="K34" s="92"/>
      <c r="L34" s="42"/>
      <c r="M34" s="42"/>
      <c r="N34" s="92"/>
      <c r="O34" s="42"/>
      <c r="P34" s="72"/>
      <c r="Q34" s="96" t="str">
        <f t="shared" ca="1" si="50"/>
        <v/>
      </c>
      <c r="R34" s="96" t="str">
        <f t="shared" ca="1" si="51"/>
        <v/>
      </c>
      <c r="S34" s="96" t="str">
        <f t="shared" ca="1" si="52"/>
        <v/>
      </c>
      <c r="T34" s="96" t="str">
        <f t="shared" ca="1" si="0"/>
        <v/>
      </c>
      <c r="U34" s="126" t="str">
        <f t="shared" ca="1" si="53"/>
        <v/>
      </c>
      <c r="V34" s="128" t="e">
        <f t="shared" ca="1" si="1"/>
        <v>#REF!</v>
      </c>
      <c r="W34" s="128" t="e">
        <f t="shared" ca="1" si="2"/>
        <v>#REF!</v>
      </c>
      <c r="X34" s="128" t="e">
        <f t="shared" ca="1" si="3"/>
        <v>#REF!</v>
      </c>
      <c r="Y34" s="128" t="e">
        <f t="shared" ca="1" si="4"/>
        <v>#REF!</v>
      </c>
      <c r="Z34" s="128" t="e">
        <f t="shared" ca="1" si="5"/>
        <v>#REF!</v>
      </c>
      <c r="AA34" s="128" t="e">
        <f t="shared" ca="1" si="6"/>
        <v>#REF!</v>
      </c>
      <c r="AB34" s="128" t="e">
        <f t="shared" ca="1" si="7"/>
        <v>#REF!</v>
      </c>
      <c r="AC34" s="128" t="e">
        <f t="shared" ca="1" si="8"/>
        <v>#REF!</v>
      </c>
      <c r="AD34" s="128" t="e">
        <f t="shared" ca="1" si="9"/>
        <v>#REF!</v>
      </c>
      <c r="AE34" s="128" t="e">
        <f t="shared" ca="1" si="10"/>
        <v>#REF!</v>
      </c>
      <c r="AF34" s="128" t="e">
        <f t="shared" ca="1" si="11"/>
        <v>#REF!</v>
      </c>
      <c r="AG34" s="128" t="e">
        <f t="shared" ca="1" si="12"/>
        <v>#REF!</v>
      </c>
      <c r="AH34" s="128" t="e">
        <f ca="1">INDEX(Ref_Master_Unit_Table,MATCH($W34,REF_To_Unit,0),MATCH('Reference - Lookup and Unit'!$A$11,Ref_From_Units,0))</f>
        <v>#REF!</v>
      </c>
      <c r="AI34" s="128" t="e">
        <f t="shared" ca="1" si="13"/>
        <v>#N/A</v>
      </c>
      <c r="AJ34" s="128" t="e">
        <f ca="1">INDEX(Ref_Master_Unit_Table,MATCH($Z34,REF_To_Unit,0),MATCH('Reference - Lookup and Unit'!$A$11,Ref_From_Units,0))</f>
        <v>#REF!</v>
      </c>
      <c r="AK34" s="128" t="e">
        <f t="shared" ca="1" si="14"/>
        <v>#N/A</v>
      </c>
      <c r="AL34" s="128" t="e">
        <f ca="1">INDEX(Ref_Master_Unit_Table,MATCH($AC34,REF_To_Unit,0),MATCH('Reference - Lookup and Unit'!$A$11,Ref_From_Units,0))</f>
        <v>#REF!</v>
      </c>
      <c r="AM34" s="128" t="e">
        <f t="shared" ca="1" si="15"/>
        <v>#N/A</v>
      </c>
      <c r="AN34" s="128" t="e">
        <f ca="1">INDEX(Ref_Master_Unit_Table,MATCH($AF34,REF_To_Unit,0),MATCH('Reference - Lookup and Unit'!$A$11,Ref_From_Units,0))</f>
        <v>#REF!</v>
      </c>
      <c r="AO34" s="128" t="e">
        <f t="shared" ca="1" si="16"/>
        <v>#N/A</v>
      </c>
      <c r="AP34" s="128">
        <f ca="1">VLOOKUP("CO2",INDIRECT(IF(Setting_IPCC_GWP_VERSION="1995 IPCC Second Assessment Report (SAR)","Ref_EF_IPCC_GWP_95",IF(Setting_IPCC_GWP_VERSION="2001 IPCC Third Assessment Report (TAR)","Ref_EF_IPCC_GWP_2001",IF(Setting_IPCC_GWP_VERSION="2007 IPCC Fourth Assessment Report","Ref_EF_IPCC_GWP_2007","Ref_EF_IPCC_GWP_2014")))),2,0)</f>
        <v>1</v>
      </c>
      <c r="AQ34" s="261">
        <f t="shared" ca="1" si="18"/>
        <v>28</v>
      </c>
      <c r="AR34" s="261">
        <f t="shared" ca="1" si="19"/>
        <v>265</v>
      </c>
      <c r="AS34" s="261">
        <f ca="1">VLOOKUP("Biofuel CO2",INDIRECT(IF(Setting_IPCC_GWP_VERSION="1995 IPCC Second Assessment Report (SAR)","Ref_EF_IPCC_GWP_95",IF(Setting_IPCC_GWP_VERSION="2001 IPCC Third Assessment Report (TAR)","Ref_EF_IPCC_GWP_2001",IF(Setting_IPCC_GWP_VERSION="2007 IPCC Fourth Assessment Report","Ref_EF_IPCC_GWP_2007","Ref_EF_IPCC_GWP_2014")))),2,0)</f>
        <v>1</v>
      </c>
      <c r="AT34" s="75" t="str">
        <f t="shared" si="54"/>
        <v>Ref_DD_vehicle_Passenger_</v>
      </c>
      <c r="AU34" s="75" t="e">
        <f t="shared" ca="1" si="55"/>
        <v>#REF!</v>
      </c>
      <c r="AV34" s="75" t="e">
        <f t="shared" ca="1" si="56"/>
        <v>#REF!</v>
      </c>
      <c r="AW34" s="75" t="e">
        <f t="shared" ca="1" si="57"/>
        <v>#REF!</v>
      </c>
      <c r="AX34" s="75" t="e">
        <f t="shared" ca="1" si="58"/>
        <v>#REF!</v>
      </c>
      <c r="AY34" s="75" t="b">
        <f t="shared" ca="1" si="59"/>
        <v>0</v>
      </c>
      <c r="AZ34" s="75" t="str">
        <f t="shared" si="60"/>
        <v/>
      </c>
      <c r="BA34" s="75" t="str">
        <f t="shared" si="61"/>
        <v/>
      </c>
      <c r="BB34" s="75" t="str">
        <f t="shared" si="62"/>
        <v/>
      </c>
      <c r="BC34" s="75" t="str">
        <f t="shared" si="63"/>
        <v/>
      </c>
      <c r="BD34" s="75" t="str">
        <f t="shared" si="64"/>
        <v/>
      </c>
      <c r="BE34" s="75" t="str">
        <f t="shared" si="65"/>
        <v/>
      </c>
      <c r="BF34" s="75" t="str">
        <f t="shared" si="66"/>
        <v/>
      </c>
      <c r="BG34" s="75" t="str">
        <f t="shared" si="67"/>
        <v/>
      </c>
      <c r="BH34" s="75" t="str">
        <f t="shared" si="68"/>
        <v/>
      </c>
      <c r="BI34" s="75" t="str">
        <f t="shared" si="69"/>
        <v/>
      </c>
      <c r="BJ34" s="75" t="str">
        <f t="shared" si="70"/>
        <v/>
      </c>
      <c r="BK34" s="75" t="str">
        <f t="shared" si="71"/>
        <v/>
      </c>
      <c r="BL34" s="75" t="str">
        <f t="shared" si="72"/>
        <v/>
      </c>
      <c r="BM34" s="75" t="str">
        <f t="shared" ca="1" si="73"/>
        <v/>
      </c>
      <c r="BN34" s="75" t="str">
        <f t="shared" si="21"/>
        <v/>
      </c>
      <c r="BO34" s="75" t="str">
        <f t="shared" si="22"/>
        <v/>
      </c>
      <c r="BP34" s="75" t="str">
        <f t="shared" si="23"/>
        <v/>
      </c>
      <c r="BQ34" s="75" t="str">
        <f t="shared" si="24"/>
        <v/>
      </c>
      <c r="BR34" s="75" t="str">
        <f t="shared" si="25"/>
        <v/>
      </c>
      <c r="BS34" s="75" t="str">
        <f t="shared" si="26"/>
        <v/>
      </c>
      <c r="BT34" s="75" t="str">
        <f t="shared" si="27"/>
        <v/>
      </c>
      <c r="BU34" s="75" t="str">
        <f t="shared" si="28"/>
        <v/>
      </c>
      <c r="BV34" s="75" t="str">
        <f t="shared" si="29"/>
        <v/>
      </c>
      <c r="BW34" s="75" t="str">
        <f t="shared" si="30"/>
        <v/>
      </c>
      <c r="BX34" s="75" t="str">
        <f t="shared" si="31"/>
        <v/>
      </c>
      <c r="BY34" s="75" t="str">
        <f t="shared" si="32"/>
        <v/>
      </c>
      <c r="BZ34" s="75" t="str">
        <f t="shared" si="33"/>
        <v/>
      </c>
      <c r="CA34" s="75" t="str">
        <f t="shared" si="34"/>
        <v/>
      </c>
      <c r="CB34" s="75" t="str">
        <f t="shared" si="35"/>
        <v/>
      </c>
      <c r="CC34" s="75" t="str">
        <f t="shared" si="36"/>
        <v/>
      </c>
      <c r="CD34" s="75" t="str">
        <f t="shared" si="37"/>
        <v/>
      </c>
      <c r="CE34" s="75" t="str">
        <f t="shared" si="38"/>
        <v/>
      </c>
      <c r="CF34" s="75" t="str">
        <f t="shared" si="39"/>
        <v/>
      </c>
      <c r="CG34" s="75" t="str">
        <f t="shared" si="40"/>
        <v/>
      </c>
      <c r="CH34" s="75" t="str">
        <f t="shared" si="41"/>
        <v/>
      </c>
      <c r="CI34" s="75" t="str">
        <f t="shared" si="42"/>
        <v/>
      </c>
      <c r="CJ34" s="75" t="str">
        <f t="shared" si="43"/>
        <v/>
      </c>
      <c r="CK34" s="75" t="str">
        <f t="shared" si="44"/>
        <v/>
      </c>
      <c r="CL34" s="75" t="str">
        <f t="shared" si="45"/>
        <v/>
      </c>
      <c r="CM34" s="75" t="str">
        <f t="shared" si="46"/>
        <v/>
      </c>
      <c r="CN34" s="75" t="str">
        <f t="shared" si="47"/>
        <v/>
      </c>
      <c r="CO34" s="75" t="str">
        <f t="shared" si="48"/>
        <v/>
      </c>
      <c r="CP34" s="76" t="str">
        <f t="shared" si="74"/>
        <v>Ref_DD_DistanceUnit</v>
      </c>
      <c r="CQ34" s="87" t="str">
        <f t="shared" ca="1" si="49"/>
        <v/>
      </c>
      <c r="CR34" s="130">
        <f t="shared" si="75"/>
        <v>0</v>
      </c>
      <c r="CS34" s="114"/>
    </row>
    <row r="35" spans="2:97" ht="18" customHeight="1" x14ac:dyDescent="0.2">
      <c r="B35" s="101"/>
      <c r="C35" s="42"/>
      <c r="D35" s="42"/>
      <c r="E35" s="42"/>
      <c r="F35" s="42"/>
      <c r="G35" s="42"/>
      <c r="H35" s="42"/>
      <c r="I35" s="92"/>
      <c r="J35" s="92"/>
      <c r="K35" s="92"/>
      <c r="L35" s="42"/>
      <c r="M35" s="42"/>
      <c r="N35" s="92"/>
      <c r="O35" s="42"/>
      <c r="P35" s="72"/>
      <c r="Q35" s="96" t="str">
        <f t="shared" ca="1" si="50"/>
        <v/>
      </c>
      <c r="R35" s="96" t="str">
        <f t="shared" ca="1" si="51"/>
        <v/>
      </c>
      <c r="S35" s="96" t="str">
        <f t="shared" ca="1" si="52"/>
        <v/>
      </c>
      <c r="T35" s="96" t="str">
        <f t="shared" ca="1" si="0"/>
        <v/>
      </c>
      <c r="U35" s="126" t="str">
        <f t="shared" ca="1" si="53"/>
        <v/>
      </c>
      <c r="V35" s="128" t="e">
        <f t="shared" ca="1" si="1"/>
        <v>#REF!</v>
      </c>
      <c r="W35" s="128" t="e">
        <f t="shared" ca="1" si="2"/>
        <v>#REF!</v>
      </c>
      <c r="X35" s="128" t="e">
        <f t="shared" ca="1" si="3"/>
        <v>#REF!</v>
      </c>
      <c r="Y35" s="128" t="e">
        <f t="shared" ca="1" si="4"/>
        <v>#REF!</v>
      </c>
      <c r="Z35" s="128" t="e">
        <f t="shared" ca="1" si="5"/>
        <v>#REF!</v>
      </c>
      <c r="AA35" s="128" t="e">
        <f t="shared" ca="1" si="6"/>
        <v>#REF!</v>
      </c>
      <c r="AB35" s="128" t="e">
        <f t="shared" ca="1" si="7"/>
        <v>#REF!</v>
      </c>
      <c r="AC35" s="128" t="e">
        <f t="shared" ca="1" si="8"/>
        <v>#REF!</v>
      </c>
      <c r="AD35" s="128" t="e">
        <f t="shared" ca="1" si="9"/>
        <v>#REF!</v>
      </c>
      <c r="AE35" s="128" t="e">
        <f t="shared" ca="1" si="10"/>
        <v>#REF!</v>
      </c>
      <c r="AF35" s="128" t="e">
        <f t="shared" ca="1" si="11"/>
        <v>#REF!</v>
      </c>
      <c r="AG35" s="128" t="e">
        <f t="shared" ca="1" si="12"/>
        <v>#REF!</v>
      </c>
      <c r="AH35" s="128" t="e">
        <f ca="1">INDEX(Ref_Master_Unit_Table,MATCH($W35,REF_To_Unit,0),MATCH('Reference - Lookup and Unit'!$A$11,Ref_From_Units,0))</f>
        <v>#REF!</v>
      </c>
      <c r="AI35" s="128" t="e">
        <f t="shared" ca="1" si="13"/>
        <v>#N/A</v>
      </c>
      <c r="AJ35" s="128" t="e">
        <f ca="1">INDEX(Ref_Master_Unit_Table,MATCH($Z35,REF_To_Unit,0),MATCH('Reference - Lookup and Unit'!$A$11,Ref_From_Units,0))</f>
        <v>#REF!</v>
      </c>
      <c r="AK35" s="128" t="e">
        <f t="shared" ca="1" si="14"/>
        <v>#N/A</v>
      </c>
      <c r="AL35" s="128" t="e">
        <f ca="1">INDEX(Ref_Master_Unit_Table,MATCH($AC35,REF_To_Unit,0),MATCH('Reference - Lookup and Unit'!$A$11,Ref_From_Units,0))</f>
        <v>#REF!</v>
      </c>
      <c r="AM35" s="128" t="e">
        <f t="shared" ca="1" si="15"/>
        <v>#N/A</v>
      </c>
      <c r="AN35" s="128" t="e">
        <f ca="1">INDEX(Ref_Master_Unit_Table,MATCH($AF35,REF_To_Unit,0),MATCH('Reference - Lookup and Unit'!$A$11,Ref_From_Units,0))</f>
        <v>#REF!</v>
      </c>
      <c r="AO35" s="128" t="e">
        <f t="shared" ca="1" si="16"/>
        <v>#N/A</v>
      </c>
      <c r="AP35" s="128">
        <f t="shared" ca="1" si="17"/>
        <v>1</v>
      </c>
      <c r="AQ35" s="261">
        <f t="shared" ca="1" si="18"/>
        <v>28</v>
      </c>
      <c r="AR35" s="261">
        <f t="shared" ca="1" si="19"/>
        <v>265</v>
      </c>
      <c r="AS35" s="261">
        <f t="shared" ca="1" si="20"/>
        <v>1</v>
      </c>
      <c r="AT35" s="75" t="str">
        <f t="shared" si="54"/>
        <v>Ref_DD_vehicle_Passenger_</v>
      </c>
      <c r="AU35" s="75" t="e">
        <f t="shared" ca="1" si="55"/>
        <v>#REF!</v>
      </c>
      <c r="AV35" s="75" t="e">
        <f t="shared" ca="1" si="56"/>
        <v>#REF!</v>
      </c>
      <c r="AW35" s="75" t="e">
        <f t="shared" ca="1" si="57"/>
        <v>#REF!</v>
      </c>
      <c r="AX35" s="75" t="e">
        <f t="shared" ca="1" si="58"/>
        <v>#REF!</v>
      </c>
      <c r="AY35" s="75" t="b">
        <f t="shared" ca="1" si="59"/>
        <v>0</v>
      </c>
      <c r="AZ35" s="75" t="str">
        <f t="shared" si="60"/>
        <v/>
      </c>
      <c r="BA35" s="75" t="str">
        <f t="shared" si="61"/>
        <v/>
      </c>
      <c r="BB35" s="75" t="str">
        <f t="shared" si="62"/>
        <v/>
      </c>
      <c r="BC35" s="75" t="str">
        <f t="shared" si="63"/>
        <v/>
      </c>
      <c r="BD35" s="75" t="str">
        <f t="shared" si="64"/>
        <v/>
      </c>
      <c r="BE35" s="75" t="str">
        <f t="shared" si="65"/>
        <v/>
      </c>
      <c r="BF35" s="75" t="str">
        <f t="shared" si="66"/>
        <v/>
      </c>
      <c r="BG35" s="75" t="str">
        <f t="shared" si="67"/>
        <v/>
      </c>
      <c r="BH35" s="75" t="str">
        <f t="shared" si="68"/>
        <v/>
      </c>
      <c r="BI35" s="75" t="str">
        <f t="shared" si="69"/>
        <v/>
      </c>
      <c r="BJ35" s="75" t="str">
        <f t="shared" si="70"/>
        <v/>
      </c>
      <c r="BK35" s="75" t="str">
        <f t="shared" si="71"/>
        <v/>
      </c>
      <c r="BL35" s="75" t="str">
        <f t="shared" si="72"/>
        <v/>
      </c>
      <c r="BM35" s="75" t="str">
        <f t="shared" ca="1" si="73"/>
        <v/>
      </c>
      <c r="BN35" s="75" t="str">
        <f t="shared" si="21"/>
        <v/>
      </c>
      <c r="BO35" s="75" t="str">
        <f t="shared" si="22"/>
        <v/>
      </c>
      <c r="BP35" s="75" t="str">
        <f t="shared" si="23"/>
        <v/>
      </c>
      <c r="BQ35" s="75" t="str">
        <f t="shared" si="24"/>
        <v/>
      </c>
      <c r="BR35" s="75" t="str">
        <f t="shared" si="25"/>
        <v/>
      </c>
      <c r="BS35" s="75" t="str">
        <f t="shared" si="26"/>
        <v/>
      </c>
      <c r="BT35" s="75" t="str">
        <f t="shared" si="27"/>
        <v/>
      </c>
      <c r="BU35" s="75" t="str">
        <f t="shared" si="28"/>
        <v/>
      </c>
      <c r="BV35" s="75" t="str">
        <f t="shared" si="29"/>
        <v/>
      </c>
      <c r="BW35" s="75" t="str">
        <f t="shared" si="30"/>
        <v/>
      </c>
      <c r="BX35" s="75" t="str">
        <f t="shared" si="31"/>
        <v/>
      </c>
      <c r="BY35" s="75" t="str">
        <f t="shared" si="32"/>
        <v/>
      </c>
      <c r="BZ35" s="75" t="str">
        <f t="shared" si="33"/>
        <v/>
      </c>
      <c r="CA35" s="75" t="str">
        <f t="shared" si="34"/>
        <v/>
      </c>
      <c r="CB35" s="75" t="str">
        <f t="shared" si="35"/>
        <v/>
      </c>
      <c r="CC35" s="75" t="str">
        <f t="shared" si="36"/>
        <v/>
      </c>
      <c r="CD35" s="75" t="str">
        <f t="shared" si="37"/>
        <v/>
      </c>
      <c r="CE35" s="75" t="str">
        <f t="shared" si="38"/>
        <v/>
      </c>
      <c r="CF35" s="75" t="str">
        <f t="shared" si="39"/>
        <v/>
      </c>
      <c r="CG35" s="75" t="str">
        <f t="shared" si="40"/>
        <v/>
      </c>
      <c r="CH35" s="75" t="str">
        <f t="shared" si="41"/>
        <v/>
      </c>
      <c r="CI35" s="75" t="str">
        <f t="shared" si="42"/>
        <v/>
      </c>
      <c r="CJ35" s="75" t="str">
        <f t="shared" si="43"/>
        <v/>
      </c>
      <c r="CK35" s="75" t="str">
        <f t="shared" si="44"/>
        <v/>
      </c>
      <c r="CL35" s="75" t="str">
        <f t="shared" si="45"/>
        <v/>
      </c>
      <c r="CM35" s="75" t="str">
        <f t="shared" si="46"/>
        <v/>
      </c>
      <c r="CN35" s="75" t="str">
        <f t="shared" si="47"/>
        <v/>
      </c>
      <c r="CO35" s="75" t="str">
        <f t="shared" si="48"/>
        <v/>
      </c>
      <c r="CP35" s="76" t="str">
        <f t="shared" si="74"/>
        <v>Ref_DD_DistanceUnit</v>
      </c>
      <c r="CQ35" s="87" t="str">
        <f t="shared" ca="1" si="49"/>
        <v/>
      </c>
      <c r="CR35" s="130">
        <f t="shared" si="75"/>
        <v>0</v>
      </c>
      <c r="CS35" s="114"/>
    </row>
    <row r="36" spans="2:97" ht="18" customHeight="1" x14ac:dyDescent="0.2">
      <c r="B36" s="101"/>
      <c r="C36" s="42"/>
      <c r="D36" s="42"/>
      <c r="E36" s="42"/>
      <c r="F36" s="42"/>
      <c r="G36" s="42"/>
      <c r="H36" s="42"/>
      <c r="I36" s="92"/>
      <c r="J36" s="92"/>
      <c r="K36" s="92"/>
      <c r="L36" s="42"/>
      <c r="M36" s="42"/>
      <c r="N36" s="92"/>
      <c r="O36" s="42"/>
      <c r="P36" s="72"/>
      <c r="Q36" s="96" t="str">
        <f t="shared" ca="1" si="50"/>
        <v/>
      </c>
      <c r="R36" s="96" t="str">
        <f t="shared" ca="1" si="51"/>
        <v/>
      </c>
      <c r="S36" s="96" t="str">
        <f t="shared" ca="1" si="52"/>
        <v/>
      </c>
      <c r="T36" s="96" t="str">
        <f t="shared" ca="1" si="0"/>
        <v/>
      </c>
      <c r="U36" s="126" t="str">
        <f t="shared" ca="1" si="53"/>
        <v/>
      </c>
      <c r="V36" s="128" t="e">
        <f t="shared" ca="1" si="1"/>
        <v>#REF!</v>
      </c>
      <c r="W36" s="128" t="e">
        <f t="shared" ca="1" si="2"/>
        <v>#REF!</v>
      </c>
      <c r="X36" s="128" t="e">
        <f t="shared" ca="1" si="3"/>
        <v>#REF!</v>
      </c>
      <c r="Y36" s="128" t="e">
        <f t="shared" ca="1" si="4"/>
        <v>#REF!</v>
      </c>
      <c r="Z36" s="128" t="e">
        <f t="shared" ca="1" si="5"/>
        <v>#REF!</v>
      </c>
      <c r="AA36" s="128" t="e">
        <f t="shared" ca="1" si="6"/>
        <v>#REF!</v>
      </c>
      <c r="AB36" s="128" t="e">
        <f t="shared" ca="1" si="7"/>
        <v>#REF!</v>
      </c>
      <c r="AC36" s="128" t="e">
        <f t="shared" ca="1" si="8"/>
        <v>#REF!</v>
      </c>
      <c r="AD36" s="128" t="e">
        <f t="shared" ca="1" si="9"/>
        <v>#REF!</v>
      </c>
      <c r="AE36" s="128" t="e">
        <f t="shared" ca="1" si="10"/>
        <v>#REF!</v>
      </c>
      <c r="AF36" s="128" t="e">
        <f t="shared" ca="1" si="11"/>
        <v>#REF!</v>
      </c>
      <c r="AG36" s="128" t="e">
        <f t="shared" ca="1" si="12"/>
        <v>#REF!</v>
      </c>
      <c r="AH36" s="128" t="e">
        <f ca="1">INDEX(Ref_Master_Unit_Table,MATCH($W36,REF_To_Unit,0),MATCH('Reference - Lookup and Unit'!$A$11,Ref_From_Units,0))</f>
        <v>#REF!</v>
      </c>
      <c r="AI36" s="128" t="e">
        <f t="shared" ca="1" si="13"/>
        <v>#N/A</v>
      </c>
      <c r="AJ36" s="128" t="e">
        <f ca="1">INDEX(Ref_Master_Unit_Table,MATCH($Z36,REF_To_Unit,0),MATCH('Reference - Lookup and Unit'!$A$11,Ref_From_Units,0))</f>
        <v>#REF!</v>
      </c>
      <c r="AK36" s="128" t="e">
        <f t="shared" ca="1" si="14"/>
        <v>#N/A</v>
      </c>
      <c r="AL36" s="128" t="e">
        <f ca="1">INDEX(Ref_Master_Unit_Table,MATCH($AC36,REF_To_Unit,0),MATCH('Reference - Lookup and Unit'!$A$11,Ref_From_Units,0))</f>
        <v>#REF!</v>
      </c>
      <c r="AM36" s="128" t="e">
        <f t="shared" ca="1" si="15"/>
        <v>#N/A</v>
      </c>
      <c r="AN36" s="128" t="e">
        <f ca="1">INDEX(Ref_Master_Unit_Table,MATCH($AF36,REF_To_Unit,0),MATCH('Reference - Lookup and Unit'!$A$11,Ref_From_Units,0))</f>
        <v>#REF!</v>
      </c>
      <c r="AO36" s="128" t="e">
        <f t="shared" ca="1" si="16"/>
        <v>#N/A</v>
      </c>
      <c r="AP36" s="128">
        <f t="shared" ca="1" si="17"/>
        <v>1</v>
      </c>
      <c r="AQ36" s="261">
        <f t="shared" ca="1" si="18"/>
        <v>28</v>
      </c>
      <c r="AR36" s="261">
        <f t="shared" ca="1" si="19"/>
        <v>265</v>
      </c>
      <c r="AS36" s="261">
        <f t="shared" ca="1" si="20"/>
        <v>1</v>
      </c>
      <c r="AT36" s="75" t="str">
        <f t="shared" si="54"/>
        <v>Ref_DD_vehicle_Passenger_</v>
      </c>
      <c r="AU36" s="75" t="e">
        <f t="shared" ca="1" si="55"/>
        <v>#REF!</v>
      </c>
      <c r="AV36" s="75" t="e">
        <f t="shared" ca="1" si="56"/>
        <v>#REF!</v>
      </c>
      <c r="AW36" s="75" t="e">
        <f t="shared" ca="1" si="57"/>
        <v>#REF!</v>
      </c>
      <c r="AX36" s="75" t="e">
        <f t="shared" ca="1" si="58"/>
        <v>#REF!</v>
      </c>
      <c r="AY36" s="75" t="b">
        <f t="shared" ca="1" si="59"/>
        <v>0</v>
      </c>
      <c r="AZ36" s="75" t="str">
        <f t="shared" si="60"/>
        <v/>
      </c>
      <c r="BA36" s="75" t="str">
        <f t="shared" si="61"/>
        <v/>
      </c>
      <c r="BB36" s="75" t="str">
        <f t="shared" si="62"/>
        <v/>
      </c>
      <c r="BC36" s="75" t="str">
        <f t="shared" si="63"/>
        <v/>
      </c>
      <c r="BD36" s="75" t="str">
        <f t="shared" si="64"/>
        <v/>
      </c>
      <c r="BE36" s="75" t="str">
        <f t="shared" si="65"/>
        <v/>
      </c>
      <c r="BF36" s="75" t="str">
        <f t="shared" si="66"/>
        <v/>
      </c>
      <c r="BG36" s="75" t="str">
        <f t="shared" si="67"/>
        <v/>
      </c>
      <c r="BH36" s="75" t="str">
        <f t="shared" si="68"/>
        <v/>
      </c>
      <c r="BI36" s="75" t="str">
        <f t="shared" si="69"/>
        <v/>
      </c>
      <c r="BJ36" s="75" t="str">
        <f t="shared" si="70"/>
        <v/>
      </c>
      <c r="BK36" s="75" t="str">
        <f t="shared" si="71"/>
        <v/>
      </c>
      <c r="BL36" s="75" t="str">
        <f t="shared" si="72"/>
        <v/>
      </c>
      <c r="BM36" s="75" t="str">
        <f t="shared" ca="1" si="73"/>
        <v/>
      </c>
      <c r="BN36" s="75" t="str">
        <f t="shared" si="21"/>
        <v/>
      </c>
      <c r="BO36" s="75" t="str">
        <f t="shared" si="22"/>
        <v/>
      </c>
      <c r="BP36" s="75" t="str">
        <f t="shared" si="23"/>
        <v/>
      </c>
      <c r="BQ36" s="75" t="str">
        <f t="shared" si="24"/>
        <v/>
      </c>
      <c r="BR36" s="75" t="str">
        <f t="shared" si="25"/>
        <v/>
      </c>
      <c r="BS36" s="75" t="str">
        <f t="shared" si="26"/>
        <v/>
      </c>
      <c r="BT36" s="75" t="str">
        <f t="shared" si="27"/>
        <v/>
      </c>
      <c r="BU36" s="75" t="str">
        <f t="shared" si="28"/>
        <v/>
      </c>
      <c r="BV36" s="75" t="str">
        <f t="shared" si="29"/>
        <v/>
      </c>
      <c r="BW36" s="75" t="str">
        <f t="shared" si="30"/>
        <v/>
      </c>
      <c r="BX36" s="75" t="str">
        <f t="shared" si="31"/>
        <v/>
      </c>
      <c r="BY36" s="75" t="str">
        <f t="shared" si="32"/>
        <v/>
      </c>
      <c r="BZ36" s="75" t="str">
        <f t="shared" si="33"/>
        <v/>
      </c>
      <c r="CA36" s="75" t="str">
        <f t="shared" si="34"/>
        <v/>
      </c>
      <c r="CB36" s="75" t="str">
        <f t="shared" si="35"/>
        <v/>
      </c>
      <c r="CC36" s="75" t="str">
        <f t="shared" si="36"/>
        <v/>
      </c>
      <c r="CD36" s="75" t="str">
        <f t="shared" si="37"/>
        <v/>
      </c>
      <c r="CE36" s="75" t="str">
        <f t="shared" si="38"/>
        <v/>
      </c>
      <c r="CF36" s="75" t="str">
        <f t="shared" si="39"/>
        <v/>
      </c>
      <c r="CG36" s="75" t="str">
        <f t="shared" si="40"/>
        <v/>
      </c>
      <c r="CH36" s="75" t="str">
        <f t="shared" si="41"/>
        <v/>
      </c>
      <c r="CI36" s="75" t="str">
        <f t="shared" si="42"/>
        <v/>
      </c>
      <c r="CJ36" s="75" t="str">
        <f t="shared" si="43"/>
        <v/>
      </c>
      <c r="CK36" s="75" t="str">
        <f t="shared" si="44"/>
        <v/>
      </c>
      <c r="CL36" s="75" t="str">
        <f t="shared" si="45"/>
        <v/>
      </c>
      <c r="CM36" s="75" t="str">
        <f t="shared" si="46"/>
        <v/>
      </c>
      <c r="CN36" s="75" t="str">
        <f t="shared" si="47"/>
        <v/>
      </c>
      <c r="CO36" s="75" t="str">
        <f t="shared" si="48"/>
        <v/>
      </c>
      <c r="CP36" s="76" t="str">
        <f t="shared" si="74"/>
        <v>Ref_DD_DistanceUnit</v>
      </c>
      <c r="CQ36" s="87" t="str">
        <f t="shared" ca="1" si="49"/>
        <v/>
      </c>
      <c r="CR36" s="130">
        <f t="shared" si="75"/>
        <v>0</v>
      </c>
      <c r="CS36" s="114"/>
    </row>
    <row r="37" spans="2:97" ht="18" customHeight="1" x14ac:dyDescent="0.2">
      <c r="B37" s="101"/>
      <c r="C37" s="42"/>
      <c r="D37" s="42"/>
      <c r="E37" s="42"/>
      <c r="F37" s="42"/>
      <c r="G37" s="42"/>
      <c r="H37" s="42"/>
      <c r="I37" s="92"/>
      <c r="J37" s="92"/>
      <c r="K37" s="92"/>
      <c r="L37" s="42"/>
      <c r="M37" s="42"/>
      <c r="N37" s="92"/>
      <c r="O37" s="42"/>
      <c r="P37" s="72"/>
      <c r="Q37" s="96" t="str">
        <f t="shared" ca="1" si="50"/>
        <v/>
      </c>
      <c r="R37" s="96" t="str">
        <f t="shared" ca="1" si="51"/>
        <v/>
      </c>
      <c r="S37" s="96" t="str">
        <f t="shared" ca="1" si="52"/>
        <v/>
      </c>
      <c r="T37" s="96" t="str">
        <f t="shared" ca="1" si="0"/>
        <v/>
      </c>
      <c r="U37" s="126" t="str">
        <f t="shared" ca="1" si="53"/>
        <v/>
      </c>
      <c r="V37" s="128" t="e">
        <f t="shared" ca="1" si="1"/>
        <v>#REF!</v>
      </c>
      <c r="W37" s="128" t="e">
        <f t="shared" ca="1" si="2"/>
        <v>#REF!</v>
      </c>
      <c r="X37" s="128" t="e">
        <f t="shared" ca="1" si="3"/>
        <v>#REF!</v>
      </c>
      <c r="Y37" s="128" t="e">
        <f t="shared" ca="1" si="4"/>
        <v>#REF!</v>
      </c>
      <c r="Z37" s="128" t="e">
        <f t="shared" ca="1" si="5"/>
        <v>#REF!</v>
      </c>
      <c r="AA37" s="128" t="e">
        <f t="shared" ca="1" si="6"/>
        <v>#REF!</v>
      </c>
      <c r="AB37" s="128" t="e">
        <f t="shared" ca="1" si="7"/>
        <v>#REF!</v>
      </c>
      <c r="AC37" s="128" t="e">
        <f t="shared" ca="1" si="8"/>
        <v>#REF!</v>
      </c>
      <c r="AD37" s="128" t="e">
        <f t="shared" ca="1" si="9"/>
        <v>#REF!</v>
      </c>
      <c r="AE37" s="128" t="e">
        <f t="shared" ca="1" si="10"/>
        <v>#REF!</v>
      </c>
      <c r="AF37" s="128" t="e">
        <f t="shared" ca="1" si="11"/>
        <v>#REF!</v>
      </c>
      <c r="AG37" s="128" t="e">
        <f t="shared" ca="1" si="12"/>
        <v>#REF!</v>
      </c>
      <c r="AH37" s="128" t="e">
        <f ca="1">INDEX(Ref_Master_Unit_Table,MATCH($W37,REF_To_Unit,0),MATCH('Reference - Lookup and Unit'!$A$11,Ref_From_Units,0))</f>
        <v>#REF!</v>
      </c>
      <c r="AI37" s="128" t="e">
        <f t="shared" ca="1" si="13"/>
        <v>#N/A</v>
      </c>
      <c r="AJ37" s="128" t="e">
        <f ca="1">INDEX(Ref_Master_Unit_Table,MATCH($Z37,REF_To_Unit,0),MATCH('Reference - Lookup and Unit'!$A$11,Ref_From_Units,0))</f>
        <v>#REF!</v>
      </c>
      <c r="AK37" s="128" t="e">
        <f t="shared" ca="1" si="14"/>
        <v>#N/A</v>
      </c>
      <c r="AL37" s="128" t="e">
        <f ca="1">INDEX(Ref_Master_Unit_Table,MATCH($AC37,REF_To_Unit,0),MATCH('Reference - Lookup and Unit'!$A$11,Ref_From_Units,0))</f>
        <v>#REF!</v>
      </c>
      <c r="AM37" s="128" t="e">
        <f t="shared" ca="1" si="15"/>
        <v>#N/A</v>
      </c>
      <c r="AN37" s="128" t="e">
        <f ca="1">INDEX(Ref_Master_Unit_Table,MATCH($AF37,REF_To_Unit,0),MATCH('Reference - Lookup and Unit'!$A$11,Ref_From_Units,0))</f>
        <v>#REF!</v>
      </c>
      <c r="AO37" s="128" t="e">
        <f t="shared" ca="1" si="16"/>
        <v>#N/A</v>
      </c>
      <c r="AP37" s="128">
        <f t="shared" ca="1" si="17"/>
        <v>1</v>
      </c>
      <c r="AQ37" s="261">
        <f t="shared" ca="1" si="18"/>
        <v>28</v>
      </c>
      <c r="AR37" s="261">
        <f t="shared" ca="1" si="19"/>
        <v>265</v>
      </c>
      <c r="AS37" s="261">
        <f t="shared" ca="1" si="20"/>
        <v>1</v>
      </c>
      <c r="AT37" s="75" t="str">
        <f t="shared" si="54"/>
        <v>Ref_DD_vehicle_Passenger_</v>
      </c>
      <c r="AU37" s="75" t="e">
        <f t="shared" ca="1" si="55"/>
        <v>#REF!</v>
      </c>
      <c r="AV37" s="75" t="e">
        <f t="shared" ca="1" si="56"/>
        <v>#REF!</v>
      </c>
      <c r="AW37" s="75" t="e">
        <f t="shared" ca="1" si="57"/>
        <v>#REF!</v>
      </c>
      <c r="AX37" s="75" t="e">
        <f t="shared" ca="1" si="58"/>
        <v>#REF!</v>
      </c>
      <c r="AY37" s="75" t="b">
        <f t="shared" ca="1" si="59"/>
        <v>0</v>
      </c>
      <c r="AZ37" s="75" t="str">
        <f t="shared" si="60"/>
        <v/>
      </c>
      <c r="BA37" s="75" t="str">
        <f t="shared" si="61"/>
        <v/>
      </c>
      <c r="BB37" s="75" t="str">
        <f t="shared" si="62"/>
        <v/>
      </c>
      <c r="BC37" s="75" t="str">
        <f t="shared" si="63"/>
        <v/>
      </c>
      <c r="BD37" s="75" t="str">
        <f t="shared" si="64"/>
        <v/>
      </c>
      <c r="BE37" s="75" t="str">
        <f t="shared" si="65"/>
        <v/>
      </c>
      <c r="BF37" s="75" t="str">
        <f t="shared" si="66"/>
        <v/>
      </c>
      <c r="BG37" s="75" t="str">
        <f t="shared" si="67"/>
        <v/>
      </c>
      <c r="BH37" s="75" t="str">
        <f t="shared" si="68"/>
        <v/>
      </c>
      <c r="BI37" s="75" t="str">
        <f t="shared" si="69"/>
        <v/>
      </c>
      <c r="BJ37" s="75" t="str">
        <f t="shared" si="70"/>
        <v/>
      </c>
      <c r="BK37" s="75" t="str">
        <f t="shared" si="71"/>
        <v/>
      </c>
      <c r="BL37" s="75" t="str">
        <f t="shared" si="72"/>
        <v/>
      </c>
      <c r="BM37" s="75" t="str">
        <f t="shared" ca="1" si="73"/>
        <v/>
      </c>
      <c r="BN37" s="75" t="str">
        <f t="shared" si="21"/>
        <v/>
      </c>
      <c r="BO37" s="75" t="str">
        <f t="shared" si="22"/>
        <v/>
      </c>
      <c r="BP37" s="75" t="str">
        <f t="shared" si="23"/>
        <v/>
      </c>
      <c r="BQ37" s="75" t="str">
        <f t="shared" si="24"/>
        <v/>
      </c>
      <c r="BR37" s="75" t="str">
        <f t="shared" si="25"/>
        <v/>
      </c>
      <c r="BS37" s="75" t="str">
        <f t="shared" si="26"/>
        <v/>
      </c>
      <c r="BT37" s="75" t="str">
        <f t="shared" si="27"/>
        <v/>
      </c>
      <c r="BU37" s="75" t="str">
        <f t="shared" si="28"/>
        <v/>
      </c>
      <c r="BV37" s="75" t="str">
        <f t="shared" si="29"/>
        <v/>
      </c>
      <c r="BW37" s="75" t="str">
        <f t="shared" si="30"/>
        <v/>
      </c>
      <c r="BX37" s="75" t="str">
        <f t="shared" si="31"/>
        <v/>
      </c>
      <c r="BY37" s="75" t="str">
        <f t="shared" si="32"/>
        <v/>
      </c>
      <c r="BZ37" s="75" t="str">
        <f t="shared" si="33"/>
        <v/>
      </c>
      <c r="CA37" s="75" t="str">
        <f t="shared" si="34"/>
        <v/>
      </c>
      <c r="CB37" s="75" t="str">
        <f t="shared" si="35"/>
        <v/>
      </c>
      <c r="CC37" s="75" t="str">
        <f t="shared" si="36"/>
        <v/>
      </c>
      <c r="CD37" s="75" t="str">
        <f t="shared" si="37"/>
        <v/>
      </c>
      <c r="CE37" s="75" t="str">
        <f t="shared" si="38"/>
        <v/>
      </c>
      <c r="CF37" s="75" t="str">
        <f t="shared" si="39"/>
        <v/>
      </c>
      <c r="CG37" s="75" t="str">
        <f t="shared" si="40"/>
        <v/>
      </c>
      <c r="CH37" s="75" t="str">
        <f t="shared" si="41"/>
        <v/>
      </c>
      <c r="CI37" s="75" t="str">
        <f t="shared" si="42"/>
        <v/>
      </c>
      <c r="CJ37" s="75" t="str">
        <f t="shared" si="43"/>
        <v/>
      </c>
      <c r="CK37" s="75" t="str">
        <f t="shared" si="44"/>
        <v/>
      </c>
      <c r="CL37" s="75" t="str">
        <f t="shared" si="45"/>
        <v/>
      </c>
      <c r="CM37" s="75" t="str">
        <f t="shared" si="46"/>
        <v/>
      </c>
      <c r="CN37" s="75" t="str">
        <f t="shared" si="47"/>
        <v/>
      </c>
      <c r="CO37" s="75" t="str">
        <f t="shared" si="48"/>
        <v/>
      </c>
      <c r="CP37" s="76" t="str">
        <f t="shared" si="74"/>
        <v>Ref_DD_DistanceUnit</v>
      </c>
      <c r="CQ37" s="87" t="str">
        <f t="shared" ca="1" si="49"/>
        <v/>
      </c>
      <c r="CR37" s="130">
        <f t="shared" si="75"/>
        <v>0</v>
      </c>
      <c r="CS37" s="114"/>
    </row>
    <row r="38" spans="2:97" ht="18" customHeight="1" x14ac:dyDescent="0.2">
      <c r="B38" s="101"/>
      <c r="C38" s="42"/>
      <c r="D38" s="42"/>
      <c r="E38" s="42"/>
      <c r="F38" s="42"/>
      <c r="G38" s="42"/>
      <c r="H38" s="42"/>
      <c r="I38" s="92"/>
      <c r="J38" s="92"/>
      <c r="K38" s="92"/>
      <c r="L38" s="42"/>
      <c r="M38" s="42"/>
      <c r="N38" s="92"/>
      <c r="O38" s="42"/>
      <c r="P38" s="72"/>
      <c r="Q38" s="96" t="str">
        <f t="shared" ca="1" si="50"/>
        <v/>
      </c>
      <c r="R38" s="96" t="str">
        <f t="shared" ca="1" si="51"/>
        <v/>
      </c>
      <c r="S38" s="96" t="str">
        <f t="shared" ca="1" si="52"/>
        <v/>
      </c>
      <c r="T38" s="96" t="str">
        <f t="shared" ca="1" si="0"/>
        <v/>
      </c>
      <c r="U38" s="126" t="str">
        <f t="shared" ca="1" si="53"/>
        <v/>
      </c>
      <c r="V38" s="128" t="e">
        <f t="shared" ca="1" si="1"/>
        <v>#REF!</v>
      </c>
      <c r="W38" s="128" t="e">
        <f t="shared" ca="1" si="2"/>
        <v>#REF!</v>
      </c>
      <c r="X38" s="128" t="e">
        <f t="shared" ca="1" si="3"/>
        <v>#REF!</v>
      </c>
      <c r="Y38" s="128" t="e">
        <f t="shared" ca="1" si="4"/>
        <v>#REF!</v>
      </c>
      <c r="Z38" s="128" t="e">
        <f t="shared" ca="1" si="5"/>
        <v>#REF!</v>
      </c>
      <c r="AA38" s="128" t="e">
        <f t="shared" ca="1" si="6"/>
        <v>#REF!</v>
      </c>
      <c r="AB38" s="128" t="e">
        <f t="shared" ca="1" si="7"/>
        <v>#REF!</v>
      </c>
      <c r="AC38" s="128" t="e">
        <f t="shared" ca="1" si="8"/>
        <v>#REF!</v>
      </c>
      <c r="AD38" s="128" t="e">
        <f t="shared" ca="1" si="9"/>
        <v>#REF!</v>
      </c>
      <c r="AE38" s="128" t="e">
        <f t="shared" ca="1" si="10"/>
        <v>#REF!</v>
      </c>
      <c r="AF38" s="128" t="e">
        <f t="shared" ca="1" si="11"/>
        <v>#REF!</v>
      </c>
      <c r="AG38" s="128" t="e">
        <f t="shared" ca="1" si="12"/>
        <v>#REF!</v>
      </c>
      <c r="AH38" s="128" t="e">
        <f ca="1">INDEX(Ref_Master_Unit_Table,MATCH($W38,REF_To_Unit,0),MATCH('Reference - Lookup and Unit'!$A$11,Ref_From_Units,0))</f>
        <v>#REF!</v>
      </c>
      <c r="AI38" s="128" t="e">
        <f t="shared" ca="1" si="13"/>
        <v>#N/A</v>
      </c>
      <c r="AJ38" s="128" t="e">
        <f ca="1">INDEX(Ref_Master_Unit_Table,MATCH($Z38,REF_To_Unit,0),MATCH('Reference - Lookup and Unit'!$A$11,Ref_From_Units,0))</f>
        <v>#REF!</v>
      </c>
      <c r="AK38" s="128" t="e">
        <f t="shared" ca="1" si="14"/>
        <v>#N/A</v>
      </c>
      <c r="AL38" s="128" t="e">
        <f ca="1">INDEX(Ref_Master_Unit_Table,MATCH($AC38,REF_To_Unit,0),MATCH('Reference - Lookup and Unit'!$A$11,Ref_From_Units,0))</f>
        <v>#REF!</v>
      </c>
      <c r="AM38" s="128" t="e">
        <f t="shared" ca="1" si="15"/>
        <v>#N/A</v>
      </c>
      <c r="AN38" s="128" t="e">
        <f ca="1">INDEX(Ref_Master_Unit_Table,MATCH($AF38,REF_To_Unit,0),MATCH('Reference - Lookup and Unit'!$A$11,Ref_From_Units,0))</f>
        <v>#REF!</v>
      </c>
      <c r="AO38" s="128" t="e">
        <f t="shared" ca="1" si="16"/>
        <v>#N/A</v>
      </c>
      <c r="AP38" s="128">
        <f t="shared" ca="1" si="17"/>
        <v>1</v>
      </c>
      <c r="AQ38" s="261">
        <f t="shared" ca="1" si="18"/>
        <v>28</v>
      </c>
      <c r="AR38" s="261">
        <f t="shared" ca="1" si="19"/>
        <v>265</v>
      </c>
      <c r="AS38" s="261">
        <f t="shared" ca="1" si="20"/>
        <v>1</v>
      </c>
      <c r="AT38" s="75" t="str">
        <f t="shared" si="54"/>
        <v>Ref_DD_vehicle_Passenger_</v>
      </c>
      <c r="AU38" s="75" t="e">
        <f t="shared" ca="1" si="55"/>
        <v>#REF!</v>
      </c>
      <c r="AV38" s="75" t="e">
        <f t="shared" ca="1" si="56"/>
        <v>#REF!</v>
      </c>
      <c r="AW38" s="75" t="e">
        <f t="shared" ca="1" si="57"/>
        <v>#REF!</v>
      </c>
      <c r="AX38" s="75" t="e">
        <f t="shared" ca="1" si="58"/>
        <v>#REF!</v>
      </c>
      <c r="AY38" s="75" t="b">
        <f t="shared" ca="1" si="59"/>
        <v>0</v>
      </c>
      <c r="AZ38" s="75" t="str">
        <f t="shared" si="60"/>
        <v/>
      </c>
      <c r="BA38" s="75" t="str">
        <f t="shared" si="61"/>
        <v/>
      </c>
      <c r="BB38" s="75" t="str">
        <f t="shared" si="62"/>
        <v/>
      </c>
      <c r="BC38" s="75" t="str">
        <f t="shared" si="63"/>
        <v/>
      </c>
      <c r="BD38" s="75" t="str">
        <f t="shared" si="64"/>
        <v/>
      </c>
      <c r="BE38" s="75" t="str">
        <f t="shared" si="65"/>
        <v/>
      </c>
      <c r="BF38" s="75" t="str">
        <f t="shared" si="66"/>
        <v/>
      </c>
      <c r="BG38" s="75" t="str">
        <f t="shared" si="67"/>
        <v/>
      </c>
      <c r="BH38" s="75" t="str">
        <f t="shared" si="68"/>
        <v/>
      </c>
      <c r="BI38" s="75" t="str">
        <f t="shared" si="69"/>
        <v/>
      </c>
      <c r="BJ38" s="75" t="str">
        <f t="shared" si="70"/>
        <v/>
      </c>
      <c r="BK38" s="75" t="str">
        <f t="shared" si="71"/>
        <v/>
      </c>
      <c r="BL38" s="75" t="str">
        <f t="shared" si="72"/>
        <v/>
      </c>
      <c r="BM38" s="75" t="str">
        <f t="shared" ca="1" si="73"/>
        <v/>
      </c>
      <c r="BN38" s="75" t="str">
        <f t="shared" si="21"/>
        <v/>
      </c>
      <c r="BO38" s="75" t="str">
        <f t="shared" si="22"/>
        <v/>
      </c>
      <c r="BP38" s="75" t="str">
        <f t="shared" si="23"/>
        <v/>
      </c>
      <c r="BQ38" s="75" t="str">
        <f t="shared" si="24"/>
        <v/>
      </c>
      <c r="BR38" s="75" t="str">
        <f t="shared" si="25"/>
        <v/>
      </c>
      <c r="BS38" s="75" t="str">
        <f t="shared" si="26"/>
        <v/>
      </c>
      <c r="BT38" s="75" t="str">
        <f t="shared" si="27"/>
        <v/>
      </c>
      <c r="BU38" s="75" t="str">
        <f t="shared" si="28"/>
        <v/>
      </c>
      <c r="BV38" s="75" t="str">
        <f t="shared" si="29"/>
        <v/>
      </c>
      <c r="BW38" s="75" t="str">
        <f t="shared" si="30"/>
        <v/>
      </c>
      <c r="BX38" s="75" t="str">
        <f t="shared" si="31"/>
        <v/>
      </c>
      <c r="BY38" s="75" t="str">
        <f t="shared" si="32"/>
        <v/>
      </c>
      <c r="BZ38" s="75" t="str">
        <f t="shared" si="33"/>
        <v/>
      </c>
      <c r="CA38" s="75" t="str">
        <f t="shared" si="34"/>
        <v/>
      </c>
      <c r="CB38" s="75" t="str">
        <f t="shared" si="35"/>
        <v/>
      </c>
      <c r="CC38" s="75" t="str">
        <f t="shared" si="36"/>
        <v/>
      </c>
      <c r="CD38" s="75" t="str">
        <f t="shared" si="37"/>
        <v/>
      </c>
      <c r="CE38" s="75" t="str">
        <f t="shared" si="38"/>
        <v/>
      </c>
      <c r="CF38" s="75" t="str">
        <f t="shared" si="39"/>
        <v/>
      </c>
      <c r="CG38" s="75" t="str">
        <f t="shared" si="40"/>
        <v/>
      </c>
      <c r="CH38" s="75" t="str">
        <f t="shared" si="41"/>
        <v/>
      </c>
      <c r="CI38" s="75" t="str">
        <f t="shared" si="42"/>
        <v/>
      </c>
      <c r="CJ38" s="75" t="str">
        <f t="shared" si="43"/>
        <v/>
      </c>
      <c r="CK38" s="75" t="str">
        <f t="shared" si="44"/>
        <v/>
      </c>
      <c r="CL38" s="75" t="str">
        <f t="shared" si="45"/>
        <v/>
      </c>
      <c r="CM38" s="75" t="str">
        <f t="shared" si="46"/>
        <v/>
      </c>
      <c r="CN38" s="75" t="str">
        <f t="shared" si="47"/>
        <v/>
      </c>
      <c r="CO38" s="75" t="str">
        <f t="shared" si="48"/>
        <v/>
      </c>
      <c r="CP38" s="76" t="str">
        <f t="shared" si="74"/>
        <v>Ref_DD_DistanceUnit</v>
      </c>
      <c r="CQ38" s="87" t="str">
        <f t="shared" ca="1" si="49"/>
        <v/>
      </c>
      <c r="CR38" s="130">
        <f t="shared" si="75"/>
        <v>0</v>
      </c>
      <c r="CS38" s="114"/>
    </row>
    <row r="39" spans="2:97" ht="18" customHeight="1" x14ac:dyDescent="0.2">
      <c r="B39" s="101"/>
      <c r="C39" s="42"/>
      <c r="D39" s="42"/>
      <c r="E39" s="42"/>
      <c r="F39" s="42"/>
      <c r="G39" s="42"/>
      <c r="H39" s="42"/>
      <c r="I39" s="92"/>
      <c r="J39" s="92"/>
      <c r="K39" s="92"/>
      <c r="L39" s="42"/>
      <c r="M39" s="42"/>
      <c r="N39" s="92"/>
      <c r="O39" s="42"/>
      <c r="P39" s="72"/>
      <c r="Q39" s="96" t="str">
        <f t="shared" ca="1" si="50"/>
        <v/>
      </c>
      <c r="R39" s="96" t="str">
        <f t="shared" ca="1" si="51"/>
        <v/>
      </c>
      <c r="S39" s="96" t="str">
        <f t="shared" ca="1" si="52"/>
        <v/>
      </c>
      <c r="T39" s="96" t="str">
        <f t="shared" ca="1" si="0"/>
        <v/>
      </c>
      <c r="U39" s="126" t="str">
        <f t="shared" ca="1" si="53"/>
        <v/>
      </c>
      <c r="V39" s="128" t="e">
        <f t="shared" ca="1" si="1"/>
        <v>#REF!</v>
      </c>
      <c r="W39" s="128" t="e">
        <f t="shared" ca="1" si="2"/>
        <v>#REF!</v>
      </c>
      <c r="X39" s="128" t="e">
        <f t="shared" ca="1" si="3"/>
        <v>#REF!</v>
      </c>
      <c r="Y39" s="128" t="e">
        <f t="shared" ca="1" si="4"/>
        <v>#REF!</v>
      </c>
      <c r="Z39" s="128" t="e">
        <f t="shared" ca="1" si="5"/>
        <v>#REF!</v>
      </c>
      <c r="AA39" s="128" t="e">
        <f t="shared" ca="1" si="6"/>
        <v>#REF!</v>
      </c>
      <c r="AB39" s="128" t="e">
        <f t="shared" ca="1" si="7"/>
        <v>#REF!</v>
      </c>
      <c r="AC39" s="128" t="e">
        <f t="shared" ca="1" si="8"/>
        <v>#REF!</v>
      </c>
      <c r="AD39" s="128" t="e">
        <f t="shared" ca="1" si="9"/>
        <v>#REF!</v>
      </c>
      <c r="AE39" s="128" t="e">
        <f t="shared" ca="1" si="10"/>
        <v>#REF!</v>
      </c>
      <c r="AF39" s="128" t="e">
        <f t="shared" ca="1" si="11"/>
        <v>#REF!</v>
      </c>
      <c r="AG39" s="128" t="e">
        <f t="shared" ca="1" si="12"/>
        <v>#REF!</v>
      </c>
      <c r="AH39" s="128" t="e">
        <f ca="1">INDEX(Ref_Master_Unit_Table,MATCH($W39,REF_To_Unit,0),MATCH('Reference - Lookup and Unit'!$A$11,Ref_From_Units,0))</f>
        <v>#REF!</v>
      </c>
      <c r="AI39" s="128" t="e">
        <f t="shared" ca="1" si="13"/>
        <v>#N/A</v>
      </c>
      <c r="AJ39" s="128" t="e">
        <f ca="1">INDEX(Ref_Master_Unit_Table,MATCH($Z39,REF_To_Unit,0),MATCH('Reference - Lookup and Unit'!$A$11,Ref_From_Units,0))</f>
        <v>#REF!</v>
      </c>
      <c r="AK39" s="128" t="e">
        <f t="shared" ca="1" si="14"/>
        <v>#N/A</v>
      </c>
      <c r="AL39" s="128" t="e">
        <f ca="1">INDEX(Ref_Master_Unit_Table,MATCH($AC39,REF_To_Unit,0),MATCH('Reference - Lookup and Unit'!$A$11,Ref_From_Units,0))</f>
        <v>#REF!</v>
      </c>
      <c r="AM39" s="128" t="e">
        <f t="shared" ca="1" si="15"/>
        <v>#N/A</v>
      </c>
      <c r="AN39" s="128" t="e">
        <f ca="1">INDEX(Ref_Master_Unit_Table,MATCH($AF39,REF_To_Unit,0),MATCH('Reference - Lookup and Unit'!$A$11,Ref_From_Units,0))</f>
        <v>#REF!</v>
      </c>
      <c r="AO39" s="128" t="e">
        <f t="shared" ca="1" si="16"/>
        <v>#N/A</v>
      </c>
      <c r="AP39" s="128">
        <f t="shared" ca="1" si="17"/>
        <v>1</v>
      </c>
      <c r="AQ39" s="261">
        <f t="shared" ca="1" si="18"/>
        <v>28</v>
      </c>
      <c r="AR39" s="261">
        <f t="shared" ca="1" si="19"/>
        <v>265</v>
      </c>
      <c r="AS39" s="261">
        <f t="shared" ca="1" si="20"/>
        <v>1</v>
      </c>
      <c r="AT39" s="75" t="str">
        <f t="shared" si="54"/>
        <v>Ref_DD_vehicle_Passenger_</v>
      </c>
      <c r="AU39" s="75" t="e">
        <f t="shared" ca="1" si="55"/>
        <v>#REF!</v>
      </c>
      <c r="AV39" s="75" t="e">
        <f t="shared" ca="1" si="56"/>
        <v>#REF!</v>
      </c>
      <c r="AW39" s="75" t="e">
        <f t="shared" ca="1" si="57"/>
        <v>#REF!</v>
      </c>
      <c r="AX39" s="75" t="e">
        <f t="shared" ca="1" si="58"/>
        <v>#REF!</v>
      </c>
      <c r="AY39" s="75" t="b">
        <f t="shared" ca="1" si="59"/>
        <v>0</v>
      </c>
      <c r="AZ39" s="75" t="str">
        <f t="shared" si="60"/>
        <v/>
      </c>
      <c r="BA39" s="75" t="str">
        <f t="shared" si="61"/>
        <v/>
      </c>
      <c r="BB39" s="75" t="str">
        <f t="shared" si="62"/>
        <v/>
      </c>
      <c r="BC39" s="75" t="str">
        <f t="shared" si="63"/>
        <v/>
      </c>
      <c r="BD39" s="75" t="str">
        <f t="shared" si="64"/>
        <v/>
      </c>
      <c r="BE39" s="75" t="str">
        <f t="shared" si="65"/>
        <v/>
      </c>
      <c r="BF39" s="75" t="str">
        <f t="shared" si="66"/>
        <v/>
      </c>
      <c r="BG39" s="75" t="str">
        <f t="shared" si="67"/>
        <v/>
      </c>
      <c r="BH39" s="75" t="str">
        <f t="shared" si="68"/>
        <v/>
      </c>
      <c r="BI39" s="75" t="str">
        <f t="shared" si="69"/>
        <v/>
      </c>
      <c r="BJ39" s="75" t="str">
        <f t="shared" si="70"/>
        <v/>
      </c>
      <c r="BK39" s="75" t="str">
        <f t="shared" si="71"/>
        <v/>
      </c>
      <c r="BL39" s="75" t="str">
        <f t="shared" si="72"/>
        <v/>
      </c>
      <c r="BM39" s="75" t="str">
        <f t="shared" ca="1" si="73"/>
        <v/>
      </c>
      <c r="BN39" s="75" t="str">
        <f t="shared" si="21"/>
        <v/>
      </c>
      <c r="BO39" s="75" t="str">
        <f t="shared" si="22"/>
        <v/>
      </c>
      <c r="BP39" s="75" t="str">
        <f t="shared" si="23"/>
        <v/>
      </c>
      <c r="BQ39" s="75" t="str">
        <f t="shared" si="24"/>
        <v/>
      </c>
      <c r="BR39" s="75" t="str">
        <f t="shared" si="25"/>
        <v/>
      </c>
      <c r="BS39" s="75" t="str">
        <f t="shared" si="26"/>
        <v/>
      </c>
      <c r="BT39" s="75" t="str">
        <f t="shared" si="27"/>
        <v/>
      </c>
      <c r="BU39" s="75" t="str">
        <f t="shared" si="28"/>
        <v/>
      </c>
      <c r="BV39" s="75" t="str">
        <f t="shared" si="29"/>
        <v/>
      </c>
      <c r="BW39" s="75" t="str">
        <f t="shared" si="30"/>
        <v/>
      </c>
      <c r="BX39" s="75" t="str">
        <f t="shared" si="31"/>
        <v/>
      </c>
      <c r="BY39" s="75" t="str">
        <f t="shared" si="32"/>
        <v/>
      </c>
      <c r="BZ39" s="75" t="str">
        <f t="shared" si="33"/>
        <v/>
      </c>
      <c r="CA39" s="75" t="str">
        <f t="shared" si="34"/>
        <v/>
      </c>
      <c r="CB39" s="75" t="str">
        <f t="shared" si="35"/>
        <v/>
      </c>
      <c r="CC39" s="75" t="str">
        <f t="shared" si="36"/>
        <v/>
      </c>
      <c r="CD39" s="75" t="str">
        <f t="shared" si="37"/>
        <v/>
      </c>
      <c r="CE39" s="75" t="str">
        <f t="shared" si="38"/>
        <v/>
      </c>
      <c r="CF39" s="75" t="str">
        <f t="shared" si="39"/>
        <v/>
      </c>
      <c r="CG39" s="75" t="str">
        <f t="shared" si="40"/>
        <v/>
      </c>
      <c r="CH39" s="75" t="str">
        <f t="shared" si="41"/>
        <v/>
      </c>
      <c r="CI39" s="75" t="str">
        <f t="shared" si="42"/>
        <v/>
      </c>
      <c r="CJ39" s="75" t="str">
        <f t="shared" si="43"/>
        <v/>
      </c>
      <c r="CK39" s="75" t="str">
        <f t="shared" si="44"/>
        <v/>
      </c>
      <c r="CL39" s="75" t="str">
        <f t="shared" si="45"/>
        <v/>
      </c>
      <c r="CM39" s="75" t="str">
        <f t="shared" si="46"/>
        <v/>
      </c>
      <c r="CN39" s="75" t="str">
        <f t="shared" si="47"/>
        <v/>
      </c>
      <c r="CO39" s="75" t="str">
        <f t="shared" si="48"/>
        <v/>
      </c>
      <c r="CP39" s="76" t="str">
        <f t="shared" si="74"/>
        <v>Ref_DD_DistanceUnit</v>
      </c>
      <c r="CQ39" s="87" t="str">
        <f t="shared" ca="1" si="49"/>
        <v/>
      </c>
      <c r="CR39" s="130">
        <f t="shared" si="75"/>
        <v>0</v>
      </c>
      <c r="CS39" s="114"/>
    </row>
    <row r="40" spans="2:97" ht="18" customHeight="1" x14ac:dyDescent="0.2">
      <c r="B40" s="101"/>
      <c r="C40" s="42"/>
      <c r="D40" s="42"/>
      <c r="E40" s="42"/>
      <c r="F40" s="42"/>
      <c r="G40" s="42"/>
      <c r="H40" s="42"/>
      <c r="I40" s="92"/>
      <c r="J40" s="92"/>
      <c r="K40" s="92"/>
      <c r="L40" s="42"/>
      <c r="M40" s="42"/>
      <c r="N40" s="92"/>
      <c r="O40" s="42"/>
      <c r="P40" s="72"/>
      <c r="Q40" s="96" t="str">
        <f t="shared" ca="1" si="50"/>
        <v/>
      </c>
      <c r="R40" s="96" t="str">
        <f t="shared" ca="1" si="51"/>
        <v/>
      </c>
      <c r="S40" s="96" t="str">
        <f t="shared" ca="1" si="52"/>
        <v/>
      </c>
      <c r="T40" s="96" t="str">
        <f t="shared" ca="1" si="0"/>
        <v/>
      </c>
      <c r="U40" s="126" t="str">
        <f t="shared" ca="1" si="53"/>
        <v/>
      </c>
      <c r="V40" s="128" t="e">
        <f t="shared" ca="1" si="1"/>
        <v>#REF!</v>
      </c>
      <c r="W40" s="128" t="e">
        <f t="shared" ca="1" si="2"/>
        <v>#REF!</v>
      </c>
      <c r="X40" s="128" t="e">
        <f t="shared" ca="1" si="3"/>
        <v>#REF!</v>
      </c>
      <c r="Y40" s="128" t="e">
        <f t="shared" ca="1" si="4"/>
        <v>#REF!</v>
      </c>
      <c r="Z40" s="128" t="e">
        <f t="shared" ca="1" si="5"/>
        <v>#REF!</v>
      </c>
      <c r="AA40" s="128" t="e">
        <f t="shared" ca="1" si="6"/>
        <v>#REF!</v>
      </c>
      <c r="AB40" s="128" t="e">
        <f t="shared" ca="1" si="7"/>
        <v>#REF!</v>
      </c>
      <c r="AC40" s="128" t="e">
        <f t="shared" ca="1" si="8"/>
        <v>#REF!</v>
      </c>
      <c r="AD40" s="128" t="e">
        <f t="shared" ca="1" si="9"/>
        <v>#REF!</v>
      </c>
      <c r="AE40" s="128" t="e">
        <f t="shared" ca="1" si="10"/>
        <v>#REF!</v>
      </c>
      <c r="AF40" s="128" t="e">
        <f t="shared" ca="1" si="11"/>
        <v>#REF!</v>
      </c>
      <c r="AG40" s="128" t="e">
        <f t="shared" ca="1" si="12"/>
        <v>#REF!</v>
      </c>
      <c r="AH40" s="128" t="e">
        <f ca="1">INDEX(Ref_Master_Unit_Table,MATCH($W40,REF_To_Unit,0),MATCH('Reference - Lookup and Unit'!$A$11,Ref_From_Units,0))</f>
        <v>#REF!</v>
      </c>
      <c r="AI40" s="128" t="e">
        <f t="shared" ca="1" si="13"/>
        <v>#N/A</v>
      </c>
      <c r="AJ40" s="128" t="e">
        <f ca="1">INDEX(Ref_Master_Unit_Table,MATCH($Z40,REF_To_Unit,0),MATCH('Reference - Lookup and Unit'!$A$11,Ref_From_Units,0))</f>
        <v>#REF!</v>
      </c>
      <c r="AK40" s="128" t="e">
        <f t="shared" ca="1" si="14"/>
        <v>#N/A</v>
      </c>
      <c r="AL40" s="128" t="e">
        <f ca="1">INDEX(Ref_Master_Unit_Table,MATCH($AC40,REF_To_Unit,0),MATCH('Reference - Lookup and Unit'!$A$11,Ref_From_Units,0))</f>
        <v>#REF!</v>
      </c>
      <c r="AM40" s="128" t="e">
        <f t="shared" ca="1" si="15"/>
        <v>#N/A</v>
      </c>
      <c r="AN40" s="128" t="e">
        <f ca="1">INDEX(Ref_Master_Unit_Table,MATCH($AF40,REF_To_Unit,0),MATCH('Reference - Lookup and Unit'!$A$11,Ref_From_Units,0))</f>
        <v>#REF!</v>
      </c>
      <c r="AO40" s="128" t="e">
        <f t="shared" ca="1" si="16"/>
        <v>#N/A</v>
      </c>
      <c r="AP40" s="128">
        <f t="shared" ca="1" si="17"/>
        <v>1</v>
      </c>
      <c r="AQ40" s="261">
        <f t="shared" ca="1" si="18"/>
        <v>28</v>
      </c>
      <c r="AR40" s="261">
        <f t="shared" ca="1" si="19"/>
        <v>265</v>
      </c>
      <c r="AS40" s="261">
        <f t="shared" ca="1" si="20"/>
        <v>1</v>
      </c>
      <c r="AT40" s="75" t="str">
        <f t="shared" si="54"/>
        <v>Ref_DD_vehicle_Passenger_</v>
      </c>
      <c r="AU40" s="75" t="e">
        <f t="shared" ca="1" si="55"/>
        <v>#REF!</v>
      </c>
      <c r="AV40" s="75" t="e">
        <f t="shared" ca="1" si="56"/>
        <v>#REF!</v>
      </c>
      <c r="AW40" s="75" t="e">
        <f t="shared" ca="1" si="57"/>
        <v>#REF!</v>
      </c>
      <c r="AX40" s="75" t="e">
        <f t="shared" ca="1" si="58"/>
        <v>#REF!</v>
      </c>
      <c r="AY40" s="75" t="b">
        <f t="shared" ca="1" si="59"/>
        <v>0</v>
      </c>
      <c r="AZ40" s="75" t="str">
        <f t="shared" si="60"/>
        <v/>
      </c>
      <c r="BA40" s="75" t="str">
        <f t="shared" si="61"/>
        <v/>
      </c>
      <c r="BB40" s="75" t="str">
        <f t="shared" si="62"/>
        <v/>
      </c>
      <c r="BC40" s="75" t="str">
        <f t="shared" si="63"/>
        <v/>
      </c>
      <c r="BD40" s="75" t="str">
        <f t="shared" si="64"/>
        <v/>
      </c>
      <c r="BE40" s="75" t="str">
        <f t="shared" si="65"/>
        <v/>
      </c>
      <c r="BF40" s="75" t="str">
        <f t="shared" si="66"/>
        <v/>
      </c>
      <c r="BG40" s="75" t="str">
        <f t="shared" si="67"/>
        <v/>
      </c>
      <c r="BH40" s="75" t="str">
        <f t="shared" si="68"/>
        <v/>
      </c>
      <c r="BI40" s="75" t="str">
        <f t="shared" si="69"/>
        <v/>
      </c>
      <c r="BJ40" s="75" t="str">
        <f t="shared" si="70"/>
        <v/>
      </c>
      <c r="BK40" s="75" t="str">
        <f t="shared" si="71"/>
        <v/>
      </c>
      <c r="BL40" s="75" t="str">
        <f t="shared" si="72"/>
        <v/>
      </c>
      <c r="BM40" s="75" t="str">
        <f t="shared" ca="1" si="73"/>
        <v/>
      </c>
      <c r="BN40" s="75" t="str">
        <f t="shared" si="21"/>
        <v/>
      </c>
      <c r="BO40" s="75" t="str">
        <f t="shared" si="22"/>
        <v/>
      </c>
      <c r="BP40" s="75" t="str">
        <f t="shared" si="23"/>
        <v/>
      </c>
      <c r="BQ40" s="75" t="str">
        <f t="shared" si="24"/>
        <v/>
      </c>
      <c r="BR40" s="75" t="str">
        <f t="shared" si="25"/>
        <v/>
      </c>
      <c r="BS40" s="75" t="str">
        <f t="shared" si="26"/>
        <v/>
      </c>
      <c r="BT40" s="75" t="str">
        <f t="shared" si="27"/>
        <v/>
      </c>
      <c r="BU40" s="75" t="str">
        <f t="shared" si="28"/>
        <v/>
      </c>
      <c r="BV40" s="75" t="str">
        <f t="shared" si="29"/>
        <v/>
      </c>
      <c r="BW40" s="75" t="str">
        <f t="shared" si="30"/>
        <v/>
      </c>
      <c r="BX40" s="75" t="str">
        <f t="shared" si="31"/>
        <v/>
      </c>
      <c r="BY40" s="75" t="str">
        <f t="shared" si="32"/>
        <v/>
      </c>
      <c r="BZ40" s="75" t="str">
        <f t="shared" si="33"/>
        <v/>
      </c>
      <c r="CA40" s="75" t="str">
        <f t="shared" si="34"/>
        <v/>
      </c>
      <c r="CB40" s="75" t="str">
        <f t="shared" si="35"/>
        <v/>
      </c>
      <c r="CC40" s="75" t="str">
        <f t="shared" si="36"/>
        <v/>
      </c>
      <c r="CD40" s="75" t="str">
        <f t="shared" si="37"/>
        <v/>
      </c>
      <c r="CE40" s="75" t="str">
        <f t="shared" si="38"/>
        <v/>
      </c>
      <c r="CF40" s="75" t="str">
        <f t="shared" si="39"/>
        <v/>
      </c>
      <c r="CG40" s="75" t="str">
        <f t="shared" si="40"/>
        <v/>
      </c>
      <c r="CH40" s="75" t="str">
        <f t="shared" si="41"/>
        <v/>
      </c>
      <c r="CI40" s="75" t="str">
        <f t="shared" si="42"/>
        <v/>
      </c>
      <c r="CJ40" s="75" t="str">
        <f t="shared" si="43"/>
        <v/>
      </c>
      <c r="CK40" s="75" t="str">
        <f t="shared" si="44"/>
        <v/>
      </c>
      <c r="CL40" s="75" t="str">
        <f t="shared" si="45"/>
        <v/>
      </c>
      <c r="CM40" s="75" t="str">
        <f t="shared" si="46"/>
        <v/>
      </c>
      <c r="CN40" s="75" t="str">
        <f t="shared" si="47"/>
        <v/>
      </c>
      <c r="CO40" s="75" t="str">
        <f t="shared" si="48"/>
        <v/>
      </c>
      <c r="CP40" s="76" t="str">
        <f t="shared" si="74"/>
        <v>Ref_DD_DistanceUnit</v>
      </c>
      <c r="CQ40" s="87" t="str">
        <f t="shared" ca="1" si="49"/>
        <v/>
      </c>
      <c r="CR40" s="130">
        <f t="shared" si="75"/>
        <v>0</v>
      </c>
      <c r="CS40" s="114"/>
    </row>
    <row r="41" spans="2:97" ht="18" customHeight="1" x14ac:dyDescent="0.2">
      <c r="B41" s="101"/>
      <c r="C41" s="42"/>
      <c r="D41" s="42"/>
      <c r="E41" s="42"/>
      <c r="F41" s="42"/>
      <c r="G41" s="42"/>
      <c r="H41" s="42"/>
      <c r="I41" s="92"/>
      <c r="J41" s="92"/>
      <c r="K41" s="92"/>
      <c r="L41" s="42"/>
      <c r="M41" s="42"/>
      <c r="N41" s="92"/>
      <c r="O41" s="42"/>
      <c r="P41" s="72"/>
      <c r="Q41" s="96" t="str">
        <f t="shared" ca="1" si="50"/>
        <v/>
      </c>
      <c r="R41" s="96" t="str">
        <f t="shared" ca="1" si="51"/>
        <v/>
      </c>
      <c r="S41" s="96" t="str">
        <f t="shared" ca="1" si="52"/>
        <v/>
      </c>
      <c r="T41" s="96" t="str">
        <f t="shared" ca="1" si="0"/>
        <v/>
      </c>
      <c r="U41" s="126" t="str">
        <f t="shared" ca="1" si="53"/>
        <v/>
      </c>
      <c r="V41" s="128" t="e">
        <f t="shared" ca="1" si="1"/>
        <v>#REF!</v>
      </c>
      <c r="W41" s="128" t="e">
        <f t="shared" ca="1" si="2"/>
        <v>#REF!</v>
      </c>
      <c r="X41" s="128" t="e">
        <f t="shared" ca="1" si="3"/>
        <v>#REF!</v>
      </c>
      <c r="Y41" s="128" t="e">
        <f t="shared" ca="1" si="4"/>
        <v>#REF!</v>
      </c>
      <c r="Z41" s="128" t="e">
        <f t="shared" ca="1" si="5"/>
        <v>#REF!</v>
      </c>
      <c r="AA41" s="128" t="e">
        <f t="shared" ca="1" si="6"/>
        <v>#REF!</v>
      </c>
      <c r="AB41" s="128" t="e">
        <f t="shared" ca="1" si="7"/>
        <v>#REF!</v>
      </c>
      <c r="AC41" s="128" t="e">
        <f t="shared" ca="1" si="8"/>
        <v>#REF!</v>
      </c>
      <c r="AD41" s="128" t="e">
        <f t="shared" ca="1" si="9"/>
        <v>#REF!</v>
      </c>
      <c r="AE41" s="128" t="e">
        <f t="shared" ca="1" si="10"/>
        <v>#REF!</v>
      </c>
      <c r="AF41" s="128" t="e">
        <f t="shared" ca="1" si="11"/>
        <v>#REF!</v>
      </c>
      <c r="AG41" s="128" t="e">
        <f t="shared" ca="1" si="12"/>
        <v>#REF!</v>
      </c>
      <c r="AH41" s="128" t="e">
        <f ca="1">INDEX(Ref_Master_Unit_Table,MATCH($W41,REF_To_Unit,0),MATCH('Reference - Lookup and Unit'!$A$11,Ref_From_Units,0))</f>
        <v>#REF!</v>
      </c>
      <c r="AI41" s="128" t="e">
        <f t="shared" ca="1" si="13"/>
        <v>#N/A</v>
      </c>
      <c r="AJ41" s="128" t="e">
        <f ca="1">INDEX(Ref_Master_Unit_Table,MATCH($Z41,REF_To_Unit,0),MATCH('Reference - Lookup and Unit'!$A$11,Ref_From_Units,0))</f>
        <v>#REF!</v>
      </c>
      <c r="AK41" s="128" t="e">
        <f t="shared" ca="1" si="14"/>
        <v>#N/A</v>
      </c>
      <c r="AL41" s="128" t="e">
        <f ca="1">INDEX(Ref_Master_Unit_Table,MATCH($AC41,REF_To_Unit,0),MATCH('Reference - Lookup and Unit'!$A$11,Ref_From_Units,0))</f>
        <v>#REF!</v>
      </c>
      <c r="AM41" s="128" t="e">
        <f t="shared" ca="1" si="15"/>
        <v>#N/A</v>
      </c>
      <c r="AN41" s="128" t="e">
        <f ca="1">INDEX(Ref_Master_Unit_Table,MATCH($AF41,REF_To_Unit,0),MATCH('Reference - Lookup and Unit'!$A$11,Ref_From_Units,0))</f>
        <v>#REF!</v>
      </c>
      <c r="AO41" s="128" t="e">
        <f t="shared" ca="1" si="16"/>
        <v>#N/A</v>
      </c>
      <c r="AP41" s="128">
        <f t="shared" ca="1" si="17"/>
        <v>1</v>
      </c>
      <c r="AQ41" s="261">
        <f t="shared" ca="1" si="18"/>
        <v>28</v>
      </c>
      <c r="AR41" s="261">
        <f t="shared" ca="1" si="19"/>
        <v>265</v>
      </c>
      <c r="AS41" s="261">
        <f t="shared" ca="1" si="20"/>
        <v>1</v>
      </c>
      <c r="AT41" s="75" t="str">
        <f t="shared" si="54"/>
        <v>Ref_DD_vehicle_Passenger_</v>
      </c>
      <c r="AU41" s="75" t="e">
        <f t="shared" ca="1" si="55"/>
        <v>#REF!</v>
      </c>
      <c r="AV41" s="75" t="e">
        <f t="shared" ca="1" si="56"/>
        <v>#REF!</v>
      </c>
      <c r="AW41" s="75" t="e">
        <f t="shared" ca="1" si="57"/>
        <v>#REF!</v>
      </c>
      <c r="AX41" s="75" t="e">
        <f t="shared" ca="1" si="58"/>
        <v>#REF!</v>
      </c>
      <c r="AY41" s="75" t="b">
        <f t="shared" ca="1" si="59"/>
        <v>0</v>
      </c>
      <c r="AZ41" s="75" t="str">
        <f t="shared" si="60"/>
        <v/>
      </c>
      <c r="BA41" s="75" t="str">
        <f t="shared" si="61"/>
        <v/>
      </c>
      <c r="BB41" s="75" t="str">
        <f t="shared" si="62"/>
        <v/>
      </c>
      <c r="BC41" s="75" t="str">
        <f t="shared" si="63"/>
        <v/>
      </c>
      <c r="BD41" s="75" t="str">
        <f t="shared" si="64"/>
        <v/>
      </c>
      <c r="BE41" s="75" t="str">
        <f t="shared" si="65"/>
        <v/>
      </c>
      <c r="BF41" s="75" t="str">
        <f t="shared" si="66"/>
        <v/>
      </c>
      <c r="BG41" s="75" t="str">
        <f t="shared" si="67"/>
        <v/>
      </c>
      <c r="BH41" s="75" t="str">
        <f t="shared" si="68"/>
        <v/>
      </c>
      <c r="BI41" s="75" t="str">
        <f t="shared" si="69"/>
        <v/>
      </c>
      <c r="BJ41" s="75" t="str">
        <f t="shared" si="70"/>
        <v/>
      </c>
      <c r="BK41" s="75" t="str">
        <f t="shared" si="71"/>
        <v/>
      </c>
      <c r="BL41" s="75" t="str">
        <f t="shared" si="72"/>
        <v/>
      </c>
      <c r="BM41" s="75" t="str">
        <f t="shared" ca="1" si="73"/>
        <v/>
      </c>
      <c r="BN41" s="75" t="str">
        <f t="shared" si="21"/>
        <v/>
      </c>
      <c r="BO41" s="75" t="str">
        <f t="shared" si="22"/>
        <v/>
      </c>
      <c r="BP41" s="75" t="str">
        <f t="shared" si="23"/>
        <v/>
      </c>
      <c r="BQ41" s="75" t="str">
        <f t="shared" si="24"/>
        <v/>
      </c>
      <c r="BR41" s="75" t="str">
        <f t="shared" si="25"/>
        <v/>
      </c>
      <c r="BS41" s="75" t="str">
        <f t="shared" si="26"/>
        <v/>
      </c>
      <c r="BT41" s="75" t="str">
        <f t="shared" si="27"/>
        <v/>
      </c>
      <c r="BU41" s="75" t="str">
        <f t="shared" si="28"/>
        <v/>
      </c>
      <c r="BV41" s="75" t="str">
        <f t="shared" si="29"/>
        <v/>
      </c>
      <c r="BW41" s="75" t="str">
        <f t="shared" si="30"/>
        <v/>
      </c>
      <c r="BX41" s="75" t="str">
        <f t="shared" si="31"/>
        <v/>
      </c>
      <c r="BY41" s="75" t="str">
        <f t="shared" si="32"/>
        <v/>
      </c>
      <c r="BZ41" s="75" t="str">
        <f t="shared" si="33"/>
        <v/>
      </c>
      <c r="CA41" s="75" t="str">
        <f t="shared" si="34"/>
        <v/>
      </c>
      <c r="CB41" s="75" t="str">
        <f t="shared" si="35"/>
        <v/>
      </c>
      <c r="CC41" s="75" t="str">
        <f t="shared" si="36"/>
        <v/>
      </c>
      <c r="CD41" s="75" t="str">
        <f t="shared" si="37"/>
        <v/>
      </c>
      <c r="CE41" s="75" t="str">
        <f t="shared" si="38"/>
        <v/>
      </c>
      <c r="CF41" s="75" t="str">
        <f t="shared" si="39"/>
        <v/>
      </c>
      <c r="CG41" s="75" t="str">
        <f t="shared" si="40"/>
        <v/>
      </c>
      <c r="CH41" s="75" t="str">
        <f t="shared" si="41"/>
        <v/>
      </c>
      <c r="CI41" s="75" t="str">
        <f t="shared" si="42"/>
        <v/>
      </c>
      <c r="CJ41" s="75" t="str">
        <f t="shared" si="43"/>
        <v/>
      </c>
      <c r="CK41" s="75" t="str">
        <f t="shared" si="44"/>
        <v/>
      </c>
      <c r="CL41" s="75" t="str">
        <f t="shared" si="45"/>
        <v/>
      </c>
      <c r="CM41" s="75" t="str">
        <f t="shared" si="46"/>
        <v/>
      </c>
      <c r="CN41" s="75" t="str">
        <f t="shared" si="47"/>
        <v/>
      </c>
      <c r="CO41" s="75" t="str">
        <f t="shared" si="48"/>
        <v/>
      </c>
      <c r="CP41" s="76" t="str">
        <f t="shared" si="74"/>
        <v>Ref_DD_DistanceUnit</v>
      </c>
      <c r="CQ41" s="87" t="str">
        <f t="shared" ca="1" si="49"/>
        <v/>
      </c>
      <c r="CR41" s="130">
        <f t="shared" si="75"/>
        <v>0</v>
      </c>
      <c r="CS41" s="114"/>
    </row>
    <row r="42" spans="2:97" ht="18" customHeight="1" x14ac:dyDescent="0.2">
      <c r="B42" s="101"/>
      <c r="C42" s="42"/>
      <c r="D42" s="42"/>
      <c r="E42" s="42"/>
      <c r="F42" s="42"/>
      <c r="G42" s="42"/>
      <c r="H42" s="42"/>
      <c r="I42" s="92"/>
      <c r="J42" s="92"/>
      <c r="K42" s="92"/>
      <c r="L42" s="42"/>
      <c r="M42" s="42"/>
      <c r="N42" s="92"/>
      <c r="O42" s="42"/>
      <c r="P42" s="72"/>
      <c r="Q42" s="96" t="str">
        <f t="shared" ca="1" si="50"/>
        <v/>
      </c>
      <c r="R42" s="96" t="str">
        <f t="shared" ca="1" si="51"/>
        <v/>
      </c>
      <c r="S42" s="96" t="str">
        <f t="shared" ca="1" si="52"/>
        <v/>
      </c>
      <c r="T42" s="96" t="str">
        <f t="shared" ca="1" si="0"/>
        <v/>
      </c>
      <c r="U42" s="126" t="str">
        <f t="shared" ca="1" si="53"/>
        <v/>
      </c>
      <c r="V42" s="128" t="e">
        <f t="shared" ca="1" si="1"/>
        <v>#REF!</v>
      </c>
      <c r="W42" s="128" t="e">
        <f t="shared" ca="1" si="2"/>
        <v>#REF!</v>
      </c>
      <c r="X42" s="128" t="e">
        <f t="shared" ca="1" si="3"/>
        <v>#REF!</v>
      </c>
      <c r="Y42" s="128" t="e">
        <f t="shared" ca="1" si="4"/>
        <v>#REF!</v>
      </c>
      <c r="Z42" s="128" t="e">
        <f t="shared" ca="1" si="5"/>
        <v>#REF!</v>
      </c>
      <c r="AA42" s="128" t="e">
        <f t="shared" ca="1" si="6"/>
        <v>#REF!</v>
      </c>
      <c r="AB42" s="128" t="e">
        <f t="shared" ca="1" si="7"/>
        <v>#REF!</v>
      </c>
      <c r="AC42" s="128" t="e">
        <f t="shared" ca="1" si="8"/>
        <v>#REF!</v>
      </c>
      <c r="AD42" s="128" t="e">
        <f t="shared" ca="1" si="9"/>
        <v>#REF!</v>
      </c>
      <c r="AE42" s="128" t="e">
        <f t="shared" ca="1" si="10"/>
        <v>#REF!</v>
      </c>
      <c r="AF42" s="128" t="e">
        <f t="shared" ca="1" si="11"/>
        <v>#REF!</v>
      </c>
      <c r="AG42" s="128" t="e">
        <f t="shared" ca="1" si="12"/>
        <v>#REF!</v>
      </c>
      <c r="AH42" s="128" t="e">
        <f ca="1">INDEX(Ref_Master_Unit_Table,MATCH($W42,REF_To_Unit,0),MATCH('Reference - Lookup and Unit'!$A$11,Ref_From_Units,0))</f>
        <v>#REF!</v>
      </c>
      <c r="AI42" s="128" t="e">
        <f t="shared" ca="1" si="13"/>
        <v>#N/A</v>
      </c>
      <c r="AJ42" s="128" t="e">
        <f ca="1">INDEX(Ref_Master_Unit_Table,MATCH($Z42,REF_To_Unit,0),MATCH('Reference - Lookup and Unit'!$A$11,Ref_From_Units,0))</f>
        <v>#REF!</v>
      </c>
      <c r="AK42" s="128" t="e">
        <f t="shared" ca="1" si="14"/>
        <v>#N/A</v>
      </c>
      <c r="AL42" s="128" t="e">
        <f ca="1">INDEX(Ref_Master_Unit_Table,MATCH($AC42,REF_To_Unit,0),MATCH('Reference - Lookup and Unit'!$A$11,Ref_From_Units,0))</f>
        <v>#REF!</v>
      </c>
      <c r="AM42" s="128" t="e">
        <f t="shared" ca="1" si="15"/>
        <v>#N/A</v>
      </c>
      <c r="AN42" s="128" t="e">
        <f ca="1">INDEX(Ref_Master_Unit_Table,MATCH($AF42,REF_To_Unit,0),MATCH('Reference - Lookup and Unit'!$A$11,Ref_From_Units,0))</f>
        <v>#REF!</v>
      </c>
      <c r="AO42" s="128" t="e">
        <f t="shared" ca="1" si="16"/>
        <v>#N/A</v>
      </c>
      <c r="AP42" s="128">
        <f t="shared" ca="1" si="17"/>
        <v>1</v>
      </c>
      <c r="AQ42" s="261">
        <f t="shared" ca="1" si="18"/>
        <v>28</v>
      </c>
      <c r="AR42" s="261">
        <f t="shared" ca="1" si="19"/>
        <v>265</v>
      </c>
      <c r="AS42" s="261">
        <f t="shared" ca="1" si="20"/>
        <v>1</v>
      </c>
      <c r="AT42" s="75" t="str">
        <f t="shared" si="54"/>
        <v>Ref_DD_vehicle_Passenger_</v>
      </c>
      <c r="AU42" s="75" t="e">
        <f t="shared" ca="1" si="55"/>
        <v>#REF!</v>
      </c>
      <c r="AV42" s="75" t="e">
        <f t="shared" ca="1" si="56"/>
        <v>#REF!</v>
      </c>
      <c r="AW42" s="75" t="e">
        <f t="shared" ca="1" si="57"/>
        <v>#REF!</v>
      </c>
      <c r="AX42" s="75" t="e">
        <f t="shared" ca="1" si="58"/>
        <v>#REF!</v>
      </c>
      <c r="AY42" s="75" t="b">
        <f t="shared" ca="1" si="59"/>
        <v>0</v>
      </c>
      <c r="AZ42" s="75" t="str">
        <f t="shared" si="60"/>
        <v/>
      </c>
      <c r="BA42" s="75" t="str">
        <f t="shared" si="61"/>
        <v/>
      </c>
      <c r="BB42" s="75" t="str">
        <f t="shared" si="62"/>
        <v/>
      </c>
      <c r="BC42" s="75" t="str">
        <f t="shared" si="63"/>
        <v/>
      </c>
      <c r="BD42" s="75" t="str">
        <f t="shared" si="64"/>
        <v/>
      </c>
      <c r="BE42" s="75" t="str">
        <f t="shared" si="65"/>
        <v/>
      </c>
      <c r="BF42" s="75" t="str">
        <f t="shared" si="66"/>
        <v/>
      </c>
      <c r="BG42" s="75" t="str">
        <f t="shared" si="67"/>
        <v/>
      </c>
      <c r="BH42" s="75" t="str">
        <f t="shared" si="68"/>
        <v/>
      </c>
      <c r="BI42" s="75" t="str">
        <f t="shared" si="69"/>
        <v/>
      </c>
      <c r="BJ42" s="75" t="str">
        <f t="shared" si="70"/>
        <v/>
      </c>
      <c r="BK42" s="75" t="str">
        <f t="shared" si="71"/>
        <v/>
      </c>
      <c r="BL42" s="75" t="str">
        <f t="shared" si="72"/>
        <v/>
      </c>
      <c r="BM42" s="75" t="str">
        <f t="shared" ca="1" si="73"/>
        <v/>
      </c>
      <c r="BN42" s="75" t="str">
        <f t="shared" si="21"/>
        <v/>
      </c>
      <c r="BO42" s="75" t="str">
        <f t="shared" si="22"/>
        <v/>
      </c>
      <c r="BP42" s="75" t="str">
        <f t="shared" si="23"/>
        <v/>
      </c>
      <c r="BQ42" s="75" t="str">
        <f t="shared" si="24"/>
        <v/>
      </c>
      <c r="BR42" s="75" t="str">
        <f t="shared" si="25"/>
        <v/>
      </c>
      <c r="BS42" s="75" t="str">
        <f t="shared" si="26"/>
        <v/>
      </c>
      <c r="BT42" s="75" t="str">
        <f t="shared" si="27"/>
        <v/>
      </c>
      <c r="BU42" s="75" t="str">
        <f t="shared" si="28"/>
        <v/>
      </c>
      <c r="BV42" s="75" t="str">
        <f t="shared" si="29"/>
        <v/>
      </c>
      <c r="BW42" s="75" t="str">
        <f t="shared" si="30"/>
        <v/>
      </c>
      <c r="BX42" s="75" t="str">
        <f t="shared" si="31"/>
        <v/>
      </c>
      <c r="BY42" s="75" t="str">
        <f t="shared" si="32"/>
        <v/>
      </c>
      <c r="BZ42" s="75" t="str">
        <f t="shared" si="33"/>
        <v/>
      </c>
      <c r="CA42" s="75" t="str">
        <f t="shared" si="34"/>
        <v/>
      </c>
      <c r="CB42" s="75" t="str">
        <f t="shared" si="35"/>
        <v/>
      </c>
      <c r="CC42" s="75" t="str">
        <f t="shared" si="36"/>
        <v/>
      </c>
      <c r="CD42" s="75" t="str">
        <f t="shared" si="37"/>
        <v/>
      </c>
      <c r="CE42" s="75" t="str">
        <f t="shared" si="38"/>
        <v/>
      </c>
      <c r="CF42" s="75" t="str">
        <f t="shared" si="39"/>
        <v/>
      </c>
      <c r="CG42" s="75" t="str">
        <f t="shared" si="40"/>
        <v/>
      </c>
      <c r="CH42" s="75" t="str">
        <f t="shared" si="41"/>
        <v/>
      </c>
      <c r="CI42" s="75" t="str">
        <f t="shared" si="42"/>
        <v/>
      </c>
      <c r="CJ42" s="75" t="str">
        <f t="shared" si="43"/>
        <v/>
      </c>
      <c r="CK42" s="75" t="str">
        <f t="shared" si="44"/>
        <v/>
      </c>
      <c r="CL42" s="75" t="str">
        <f t="shared" si="45"/>
        <v/>
      </c>
      <c r="CM42" s="75" t="str">
        <f t="shared" si="46"/>
        <v/>
      </c>
      <c r="CN42" s="75" t="str">
        <f t="shared" si="47"/>
        <v/>
      </c>
      <c r="CO42" s="75" t="str">
        <f t="shared" si="48"/>
        <v/>
      </c>
      <c r="CP42" s="76" t="str">
        <f t="shared" si="74"/>
        <v>Ref_DD_DistanceUnit</v>
      </c>
      <c r="CQ42" s="87" t="str">
        <f t="shared" ca="1" si="49"/>
        <v/>
      </c>
      <c r="CR42" s="130">
        <f t="shared" si="75"/>
        <v>0</v>
      </c>
      <c r="CS42" s="114"/>
    </row>
    <row r="43" spans="2:97" ht="18" customHeight="1" x14ac:dyDescent="0.2">
      <c r="B43" s="101"/>
      <c r="C43" s="42"/>
      <c r="D43" s="42"/>
      <c r="E43" s="42"/>
      <c r="F43" s="42"/>
      <c r="G43" s="42"/>
      <c r="H43" s="42"/>
      <c r="I43" s="92"/>
      <c r="J43" s="92"/>
      <c r="K43" s="92"/>
      <c r="L43" s="42"/>
      <c r="M43" s="42"/>
      <c r="N43" s="92"/>
      <c r="O43" s="42"/>
      <c r="P43" s="72"/>
      <c r="Q43" s="96" t="str">
        <f t="shared" ca="1" si="50"/>
        <v/>
      </c>
      <c r="R43" s="96" t="str">
        <f t="shared" ca="1" si="51"/>
        <v/>
      </c>
      <c r="S43" s="96" t="str">
        <f t="shared" ca="1" si="52"/>
        <v/>
      </c>
      <c r="T43" s="96" t="str">
        <f t="shared" ca="1" si="0"/>
        <v/>
      </c>
      <c r="U43" s="126" t="str">
        <f t="shared" ca="1" si="53"/>
        <v/>
      </c>
      <c r="V43" s="128" t="e">
        <f t="shared" ca="1" si="1"/>
        <v>#REF!</v>
      </c>
      <c r="W43" s="128" t="e">
        <f t="shared" ca="1" si="2"/>
        <v>#REF!</v>
      </c>
      <c r="X43" s="128" t="e">
        <f t="shared" ca="1" si="3"/>
        <v>#REF!</v>
      </c>
      <c r="Y43" s="128" t="e">
        <f t="shared" ca="1" si="4"/>
        <v>#REF!</v>
      </c>
      <c r="Z43" s="128" t="e">
        <f t="shared" ca="1" si="5"/>
        <v>#REF!</v>
      </c>
      <c r="AA43" s="128" t="e">
        <f t="shared" ca="1" si="6"/>
        <v>#REF!</v>
      </c>
      <c r="AB43" s="128" t="e">
        <f t="shared" ca="1" si="7"/>
        <v>#REF!</v>
      </c>
      <c r="AC43" s="128" t="e">
        <f t="shared" ca="1" si="8"/>
        <v>#REF!</v>
      </c>
      <c r="AD43" s="128" t="e">
        <f t="shared" ca="1" si="9"/>
        <v>#REF!</v>
      </c>
      <c r="AE43" s="128" t="e">
        <f t="shared" ca="1" si="10"/>
        <v>#REF!</v>
      </c>
      <c r="AF43" s="128" t="e">
        <f t="shared" ca="1" si="11"/>
        <v>#REF!</v>
      </c>
      <c r="AG43" s="128" t="e">
        <f t="shared" ca="1" si="12"/>
        <v>#REF!</v>
      </c>
      <c r="AH43" s="128" t="e">
        <f ca="1">INDEX(Ref_Master_Unit_Table,MATCH($W43,REF_To_Unit,0),MATCH('Reference - Lookup and Unit'!$A$11,Ref_From_Units,0))</f>
        <v>#REF!</v>
      </c>
      <c r="AI43" s="128" t="e">
        <f t="shared" ca="1" si="13"/>
        <v>#N/A</v>
      </c>
      <c r="AJ43" s="128" t="e">
        <f ca="1">INDEX(Ref_Master_Unit_Table,MATCH($Z43,REF_To_Unit,0),MATCH('Reference - Lookup and Unit'!$A$11,Ref_From_Units,0))</f>
        <v>#REF!</v>
      </c>
      <c r="AK43" s="128" t="e">
        <f t="shared" ca="1" si="14"/>
        <v>#N/A</v>
      </c>
      <c r="AL43" s="128" t="e">
        <f ca="1">INDEX(Ref_Master_Unit_Table,MATCH($AC43,REF_To_Unit,0),MATCH('Reference - Lookup and Unit'!$A$11,Ref_From_Units,0))</f>
        <v>#REF!</v>
      </c>
      <c r="AM43" s="128" t="e">
        <f t="shared" ca="1" si="15"/>
        <v>#N/A</v>
      </c>
      <c r="AN43" s="128" t="e">
        <f ca="1">INDEX(Ref_Master_Unit_Table,MATCH($AF43,REF_To_Unit,0),MATCH('Reference - Lookup and Unit'!$A$11,Ref_From_Units,0))</f>
        <v>#REF!</v>
      </c>
      <c r="AO43" s="128" t="e">
        <f t="shared" ca="1" si="16"/>
        <v>#N/A</v>
      </c>
      <c r="AP43" s="128">
        <f t="shared" ca="1" si="17"/>
        <v>1</v>
      </c>
      <c r="AQ43" s="261">
        <f t="shared" ref="AQ43:AQ74" ca="1" si="76">VLOOKUP("CH4",INDIRECT(IF(Setting_IPCC_GWP_VERSION="1995 IPCC Second Assessment Report (SAR)","Ref_EF_IPCC_GWP_95",IF(Setting_IPCC_GWP_VERSION="2001 IPCC Third Assessment Report (TAR)","Ref_EF_IPCC_GWP_2001",IF(Setting_IPCC_GWP_VERSION="2007 IPCC Fourth Assessment Report","Ref_EF_IPCC_GWP_2007","Ref_EF_IPCC_GWP_2014")))),2,0)</f>
        <v>28</v>
      </c>
      <c r="AR43" s="261">
        <f t="shared" ref="AR43:AR74" ca="1" si="77">VLOOKUP("N2O",INDIRECT(IF(Setting_IPCC_GWP_VERSION="1995 IPCC Second Assessment Report (SAR)","Ref_EF_IPCC_GWP_95",IF(Setting_IPCC_GWP_VERSION="2001 IPCC Third Assessment Report (TAR)","Ref_EF_IPCC_GWP_2001", IF(Setting_IPCC_GWP_VERSION="2007 IPCC Fourth Assessment Report","Ref_EF_IPCC_GWP_2007","Ref_EF_IPCC_GWP_2014")))),2,0)</f>
        <v>265</v>
      </c>
      <c r="AS43" s="261">
        <f t="shared" ca="1" si="20"/>
        <v>1</v>
      </c>
      <c r="AT43" s="75" t="str">
        <f t="shared" si="54"/>
        <v>Ref_DD_vehicle_Passenger_</v>
      </c>
      <c r="AU43" s="75" t="e">
        <f t="shared" ca="1" si="55"/>
        <v>#REF!</v>
      </c>
      <c r="AV43" s="75" t="e">
        <f t="shared" ca="1" si="56"/>
        <v>#REF!</v>
      </c>
      <c r="AW43" s="75" t="e">
        <f t="shared" ca="1" si="57"/>
        <v>#REF!</v>
      </c>
      <c r="AX43" s="75" t="e">
        <f t="shared" ca="1" si="58"/>
        <v>#REF!</v>
      </c>
      <c r="AY43" s="75" t="b">
        <f t="shared" ca="1" si="59"/>
        <v>0</v>
      </c>
      <c r="AZ43" s="75" t="str">
        <f t="shared" si="60"/>
        <v/>
      </c>
      <c r="BA43" s="75" t="str">
        <f t="shared" si="61"/>
        <v/>
      </c>
      <c r="BB43" s="75" t="str">
        <f t="shared" si="62"/>
        <v/>
      </c>
      <c r="BC43" s="75" t="str">
        <f t="shared" si="63"/>
        <v/>
      </c>
      <c r="BD43" s="75" t="str">
        <f t="shared" si="64"/>
        <v/>
      </c>
      <c r="BE43" s="75" t="str">
        <f t="shared" si="65"/>
        <v/>
      </c>
      <c r="BF43" s="75" t="str">
        <f t="shared" si="66"/>
        <v/>
      </c>
      <c r="BG43" s="75" t="str">
        <f t="shared" si="67"/>
        <v/>
      </c>
      <c r="BH43" s="75" t="str">
        <f t="shared" si="68"/>
        <v/>
      </c>
      <c r="BI43" s="75" t="str">
        <f t="shared" si="69"/>
        <v/>
      </c>
      <c r="BJ43" s="75" t="str">
        <f t="shared" si="70"/>
        <v/>
      </c>
      <c r="BK43" s="75" t="str">
        <f t="shared" si="71"/>
        <v/>
      </c>
      <c r="BL43" s="75" t="str">
        <f t="shared" si="72"/>
        <v/>
      </c>
      <c r="BM43" s="75" t="str">
        <f t="shared" ca="1" si="73"/>
        <v/>
      </c>
      <c r="BN43" s="75" t="str">
        <f t="shared" si="21"/>
        <v/>
      </c>
      <c r="BO43" s="75" t="str">
        <f t="shared" si="22"/>
        <v/>
      </c>
      <c r="BP43" s="75" t="str">
        <f t="shared" si="23"/>
        <v/>
      </c>
      <c r="BQ43" s="75" t="str">
        <f t="shared" si="24"/>
        <v/>
      </c>
      <c r="BR43" s="75" t="str">
        <f t="shared" si="25"/>
        <v/>
      </c>
      <c r="BS43" s="75" t="str">
        <f t="shared" si="26"/>
        <v/>
      </c>
      <c r="BT43" s="75" t="str">
        <f t="shared" si="27"/>
        <v/>
      </c>
      <c r="BU43" s="75" t="str">
        <f t="shared" si="28"/>
        <v/>
      </c>
      <c r="BV43" s="75" t="str">
        <f t="shared" si="29"/>
        <v/>
      </c>
      <c r="BW43" s="75" t="str">
        <f t="shared" si="30"/>
        <v/>
      </c>
      <c r="BX43" s="75" t="str">
        <f t="shared" si="31"/>
        <v/>
      </c>
      <c r="BY43" s="75" t="str">
        <f t="shared" si="32"/>
        <v/>
      </c>
      <c r="BZ43" s="75" t="str">
        <f t="shared" si="33"/>
        <v/>
      </c>
      <c r="CA43" s="75" t="str">
        <f t="shared" si="34"/>
        <v/>
      </c>
      <c r="CB43" s="75" t="str">
        <f t="shared" si="35"/>
        <v/>
      </c>
      <c r="CC43" s="75" t="str">
        <f t="shared" si="36"/>
        <v/>
      </c>
      <c r="CD43" s="75" t="str">
        <f t="shared" si="37"/>
        <v/>
      </c>
      <c r="CE43" s="75" t="str">
        <f t="shared" si="38"/>
        <v/>
      </c>
      <c r="CF43" s="75" t="str">
        <f t="shared" si="39"/>
        <v/>
      </c>
      <c r="CG43" s="75" t="str">
        <f t="shared" si="40"/>
        <v/>
      </c>
      <c r="CH43" s="75" t="str">
        <f t="shared" si="41"/>
        <v/>
      </c>
      <c r="CI43" s="75" t="str">
        <f t="shared" si="42"/>
        <v/>
      </c>
      <c r="CJ43" s="75" t="str">
        <f t="shared" si="43"/>
        <v/>
      </c>
      <c r="CK43" s="75" t="str">
        <f t="shared" si="44"/>
        <v/>
      </c>
      <c r="CL43" s="75" t="str">
        <f t="shared" si="45"/>
        <v/>
      </c>
      <c r="CM43" s="75" t="str">
        <f t="shared" si="46"/>
        <v/>
      </c>
      <c r="CN43" s="75" t="str">
        <f t="shared" si="47"/>
        <v/>
      </c>
      <c r="CO43" s="75" t="str">
        <f t="shared" si="48"/>
        <v/>
      </c>
      <c r="CP43" s="76" t="str">
        <f t="shared" si="74"/>
        <v>Ref_DD_DistanceUnit</v>
      </c>
      <c r="CQ43" s="87" t="str">
        <f t="shared" ca="1" si="49"/>
        <v/>
      </c>
      <c r="CR43" s="130">
        <f t="shared" si="75"/>
        <v>0</v>
      </c>
      <c r="CS43" s="114"/>
    </row>
    <row r="44" spans="2:97" ht="18" customHeight="1" x14ac:dyDescent="0.2">
      <c r="B44" s="101"/>
      <c r="C44" s="42"/>
      <c r="D44" s="42"/>
      <c r="E44" s="42"/>
      <c r="F44" s="42"/>
      <c r="G44" s="42"/>
      <c r="H44" s="42"/>
      <c r="I44" s="92"/>
      <c r="J44" s="92"/>
      <c r="K44" s="92"/>
      <c r="L44" s="42"/>
      <c r="M44" s="42"/>
      <c r="N44" s="92"/>
      <c r="O44" s="42"/>
      <c r="P44" s="72"/>
      <c r="Q44" s="96" t="str">
        <f t="shared" ca="1" si="50"/>
        <v/>
      </c>
      <c r="R44" s="96" t="str">
        <f t="shared" ca="1" si="51"/>
        <v/>
      </c>
      <c r="S44" s="96" t="str">
        <f t="shared" ca="1" si="52"/>
        <v/>
      </c>
      <c r="T44" s="96" t="str">
        <f t="shared" ca="1" si="0"/>
        <v/>
      </c>
      <c r="U44" s="126" t="str">
        <f t="shared" ca="1" si="53"/>
        <v/>
      </c>
      <c r="V44" s="128" t="e">
        <f t="shared" ref="V44:V75" ca="1" si="78">IF(OR($G44="Fuel Use",$G44="Fuel Use and Vehicle Distance"),VLOOKUP($M44,INDIRECT("Ref_EF_ByFuel"&amp;"_"&amp;$D44),3,0),IF(AND($G44="Vehicle Distance (e.g. Road Transport)",$D44="UK"),VLOOKUP($H44,Ref_EF_Vehicle_Distance_UK,3,0),IF(AND($G44="Vehicle Distance (e.g. Road Transport)",OR($D44="US",$D44="Other")),VLOOKUP($H44,INDIRECT("Ref_EF_Vehicle_Distance"&amp;"_"&amp;$D44),15,0),IF(AND($G44="Vehicle Distance (e.g. Road Transport)",ISBLANK($N44),ISBLANK($O44)),VLOOKUP($H44,INDIRECT("Ref_EF_Vehicle_Distance"&amp;"_"&amp;$D44),15,0),IF($G44="Weight Distance (e.g. Freight Transport)",VLOOKUP($H44,INDIRECT("Ref_EF_Weight_Distance"&amp;"_"&amp;$D44),3,0),IF($G44="Custom Vehicle",VLOOKUP($H44,Tbl_vehical_Settings,2,0),IF($G44="Custom Fuel",VLOOKUP($M44,Tbl_Fuel_Settings,2,0),$AU44)))))))</f>
        <v>#REF!</v>
      </c>
      <c r="W44" s="128" t="e">
        <f t="shared" ref="W44:W75" ca="1" si="79">IF(OR($G44="Fuel Use",$G44="Fuel Use and Vehicle Distance"),VLOOKUP($M44,INDIRECT("Ref_EF_ByFuel"&amp;"_"&amp;$D44),5,0),IF(AND($G44="Vehicle Distance (e.g. Road Transport)",$D44="UK"),VLOOKUP($H44,Ref_EF_Vehicle_Distance_UK,5,0),IF(AND($G44="Vehicle Distance (e.g. Road Transport)",OR($D44="US",$D44="Other")),VLOOKUP($H44,INDIRECT("Ref_EF_Vehicle_Distance"&amp;"_"&amp;$D44),17,0),IF(AND($G44="Vehicle Distance (e.g. Road Transport)",ISBLANK($N44),ISBLANK($O44)),VLOOKUP($H44,INDIRECT("Ref_EF_Vehicle_Distance"&amp;"_"&amp;$D44),17,0),IF($G44="Weight Distance (e.g. Freight Transport)",VLOOKUP($H44,INDIRECT("Ref_EF_Weight_Distance"&amp;"_"&amp;$D44),5,0),IF($G44="Custom Vehicle",VLOOKUP($H44,Tbl_vehical_Settings,6,0),IF($G44="Custom Fuel",VLOOKUP($M44,Tbl_Fuel_Settings,6,0),$AV44)))))))</f>
        <v>#REF!</v>
      </c>
      <c r="X44" s="128" t="e">
        <f t="shared" ref="X44:X75" ca="1" si="80">IF(OR($G44="Fuel Use",$G44="Fuel Use and Vehicle Distance"),VLOOKUP($M44,INDIRECT("Ref_EF_ByFuel"&amp;"_"&amp;$D44),6,0),IF(AND($G44="Vehicle Distance (e.g. Road Transport)",$D44="UK"),VLOOKUP($H44,Ref_EF_Vehicle_Distance_UK,6,0),IF(AND($G44="Vehicle Distance (e.g. Road Transport)",OR($D44="US",$D44="Other")),VLOOKUP($H44,INDIRECT("Ref_EF_Vehicle_Distance"&amp;"_"&amp;$D44),18,0),IF(AND($G44="Vehicle Distance (e.g. Road Transport)",ISBLANK($N44),ISBLANK($O44)),VLOOKUP($H44,INDIRECT("Ref_EF_Vehicle_Distance"&amp;"_"&amp;$D44),18,0),IF($G44="Weight Distance (e.g. Freight Transport)",VLOOKUP($H44,INDIRECT("Ref_EF_Weight_Distance"&amp;"_"&amp;$D44),6,0),IF($G44="Custom Vehicle",VLOOKUP($H44,Tbl_vehical_Settings,7,0),IF($G44="Custom Fuel",VLOOKUP($M44,Tbl_Fuel_Settings,7,0),$AW44)))))))</f>
        <v>#REF!</v>
      </c>
      <c r="Y44" s="128" t="e">
        <f t="shared" ref="Y44:Y75" ca="1" si="81">IF(OR($G44="Fuel Use",$G44="Fuel Use and Vehicle Distance"),VLOOKUP($M44,INDIRECT("Ref_EF_ByFuel"&amp;"_"&amp;$D44),4,0),IF(AND($G44="Vehicle Distance (e.g. Road Transport)",$D44="UK"),VLOOKUP($H44,Ref_EF_Vehicle_Distance_UK,4,0),IF(AND($G44="Vehicle Distance (e.g. Road Transport)",OR($D44="US",$D44="Other")),VLOOKUP($H44,INDIRECT("Ref_EF_Vehicle_Distance"&amp;"_"&amp;$D44),16,0),IF(AND($G44="Vehicle Distance (e.g. Road Transport)",ISBLANK($N44),ISBLANK($O44)),VLOOKUP($H44,INDIRECT("Ref_EF_Vehicle_Distance"&amp;"_"&amp;$D44),16,0),IF($G44="Weight Distance (e.g. Freight Transport)",VLOOKUP($H44,INDIRECT("Ref_EF_Weight_Distance"&amp;"_"&amp;$D44),4,0),IF($G44="Custom Vehicle",VLOOKUP($H44,Tbl_vehical_Settings,5,0),IF($G44="Custom Fuel",VLOOKUP($M44,Tbl_Fuel_Settings,5,0),$AX44)))))))</f>
        <v>#REF!</v>
      </c>
      <c r="Z44" s="128" t="e">
        <f t="shared" ref="Z44:Z75" ca="1" si="82">IF(OR($G44="Fuel Use",$G44="Fuel Use and Vehicle Distance"),VLOOKUP($M44,INDIRECT("Ref_EF_ByFuel"&amp;"_"&amp;$D44),5,0),IF(AND($G44="Vehicle Distance (e.g. Road Transport)",$D44="UK"),VLOOKUP($H44,Ref_EF_Vehicle_Distance_UK,5,0),IF(AND($G44="Vehicle Distance (e.g. Road Transport)",OR($D44="US",$D44="Other")),VLOOKUP($H44,INDIRECT("Ref_EF_Vehicle_Distance"&amp;"_"&amp;$D44),17,0),IF(AND($G44="Vehicle Distance (e.g. Road Transport)",ISBLANK($N44),ISBLANK($O44)),VLOOKUP($H44,INDIRECT("Ref_EF_Vehicle_Distance"&amp;"_"&amp;$D44),17,0),IF($G44="Weight Distance (e.g. Freight Transport)",VLOOKUP($H44,INDIRECT("Ref_EF_Weight_Distance"&amp;"_"&amp;$D44),5,0),IF($G44="Custom Vehicle",VLOOKUP($H44,Tbl_vehical_Settings,6,0),IF($G44="Custom Fuel",VLOOKUP($M44,Tbl_Fuel_Settings,6,0),$AV44)))))))</f>
        <v>#REF!</v>
      </c>
      <c r="AA44" s="128" t="e">
        <f t="shared" ref="AA44:AA75" ca="1" si="83">IF(OR($G44="Fuel Use",$G44="Fuel Use and Vehicle Distance"),VLOOKUP($M44,INDIRECT("Ref_EF_ByFuel"&amp;"_"&amp;$D44),6,0),IF(AND($G44="Vehicle Distance (e.g. Road Transport)",$D44="UK"),VLOOKUP($H44,Ref_EF_Vehicle_Distance_UK,6,0),IF(AND($G44="Vehicle Distance (e.g. Road Transport)",OR($D44="US",$D44="Other")),VLOOKUP($H44,INDIRECT("Ref_EF_Vehicle_Distance"&amp;"_"&amp;$D44),18,0),IF(AND($G44="Vehicle Distance (e.g. Road Transport)",ISBLANK($N44),ISBLANK($O44)),VLOOKUP($H44,INDIRECT("Ref_EF_Vehicle_Distance"&amp;"_"&amp;$D44),18,0),IF($G44="Weight Distance (e.g. Freight Transport)",VLOOKUP($H44,INDIRECT("Ref_EF_Weight_Distance"&amp;"_"&amp;$D44),6,0),IF($G44="Custom Vehicle",VLOOKUP($H44,Tbl_vehical_Settings,7,0),IF($G44="Custom Fuel",VLOOKUP($M44,Tbl_Fuel_Settings,7,0),$AW44)))))))</f>
        <v>#REF!</v>
      </c>
      <c r="AB44" s="128" t="e">
        <f t="shared" ref="AB44:AB75" ca="1" si="84">IF($G44="Fuel Use",VLOOKUP($H44,INDIRECT("Ref_EF_ByFuel_CH4"&amp;"_"&amp;$D44),3,0),
IF($G44="Fuel Use and Vehicle Distance",VLOOKUP($H44,INDIRECT("Ref_EF_Vehicle_Distance"&amp;"_"&amp;$D44),3,0),IF($G44="Vehicle Distance (e.g. Road Transport)",VLOOKUP($H44,INDIRECT("Ref_EF_Vehicle_Distance"&amp;"_"&amp;$D44),IF($D44="UK",7,3),0),IF($G44="Weight Distance (e.g. Freight Transport)",VLOOKUP(VLOOKUP($H44,INDIRECT("Ref_EF_Weight_Distance"&amp;"_"&amp;$D44),8,0),INDIRECT("Ref_EF_Weight_Distance_CH4"&amp;"_"&amp;$D44),3,0),IF($G44="Custom Vehicle",VLOOKUP($H44,Tbl_vehical_Settings,3,0),IF($G44="Custom Fuel",VLOOKUP($M44,Tbl_Fuel_Settings,3,0),VLOOKUP($H44,INDIRECT("Ref_EF_Public_Transport"&amp;"_"&amp;$D44),7,0)))))))</f>
        <v>#REF!</v>
      </c>
      <c r="AC44" s="128" t="e">
        <f t="shared" ref="AC44:AC75" ca="1" si="85">IF($G44="Fuel Use",VLOOKUP($H44,INDIRECT("Ref_EF_ByFuel_CH4"&amp;"_"&amp;$D44),4,0),
IF($G44="Fuel Use and Vehicle Distance",VLOOKUP($H44,INDIRECT("Ref_EF_Vehicle_Distance"&amp;"_"&amp;$D44),4,0),IF($G44="Vehicle Distance (e.g. Road Transport)",VLOOKUP($H44,INDIRECT("Ref_EF_Vehicle_Distance"&amp;"_"&amp;$D44),IF($D44="UK",8,4),0),IF($G44="Weight Distance (e.g. Freight Transport)",VLOOKUP(VLOOKUP($H44,INDIRECT("Ref_EF_Weight_Distance"&amp;"_"&amp;$D44),8,0),INDIRECT("Ref_EF_Weight_Distance_CH4"&amp;"_"&amp;$D44),4,0),IF($G44="Custom Vehicle",VLOOKUP($H44,Tbl_vehical_Settings,6,0),IF($G44="Custom Fuel",VLOOKUP($M44,Tbl_Fuel_Settings,6,0),VLOOKUP($H44,INDIRECT("Ref_EF_Public_Transport"&amp;"_"&amp;$D44),8,0)))))))</f>
        <v>#REF!</v>
      </c>
      <c r="AD44" s="128" t="e">
        <f t="shared" ref="AD44:AD75" ca="1" si="86">IF($G44="Fuel Use",VLOOKUP($H44,INDIRECT("Ref_EF_ByFuel_CH4"&amp;"_"&amp;$D44),5,0),
IF($G44="Fuel Use and Vehicle Distance",VLOOKUP($H44,INDIRECT("Ref_EF_Vehicle_Distance"&amp;"_"&amp;$D44),5,0),IF($G44="Vehicle Distance (e.g. Road Transport)",VLOOKUP($H44,INDIRECT("Ref_EF_Vehicle_Distance"&amp;"_"&amp;$D44),IF($D44="UK",9,5),0),IF($G44="Weight Distance (e.g. Freight Transport)",VLOOKUP(VLOOKUP($H44,INDIRECT("Ref_EF_Weight_Distance"&amp;"_"&amp;$D44),8,0),INDIRECT("Ref_EF_Weight_Distance_CH4"&amp;"_"&amp;$D44),5,0),IF($G44="Custom Vehicle",VLOOKUP($H44,Tbl_vehical_Settings,7,0),IF($G44="Custom Fuel",VLOOKUP($M44,Tbl_Fuel_Settings,7,0),VLOOKUP($H44,INDIRECT("Ref_EF_Public_Transport"&amp;"_"&amp;$D44),9,0)))))))</f>
        <v>#REF!</v>
      </c>
      <c r="AE44" s="128" t="e">
        <f t="shared" ref="AE44:AE75" ca="1" si="87">IF($G44="Fuel Use",VLOOKUP($H44,INDIRECT("Ref_EF_ByFuel_CH4"&amp;"_"&amp;$D44),6,0),
IF($G44="Fuel Use and Vehicle Distance",VLOOKUP($H44,INDIRECT("Ref_EF_Vehicle_Distance"&amp;"_"&amp;$D44),6,0),IF($G44="Vehicle Distance (e.g. Road Transport)",VLOOKUP($H44,INDIRECT("Ref_EF_Vehicle_Distance"&amp;"_"&amp;$D44),IF($D44="UK",10,6),0),IF($G44="Weight Distance (e.g. Freight Transport)",VLOOKUP(VLOOKUP($H44,INDIRECT("Ref_EF_Weight_Distance"&amp;"_"&amp;$D44),8,0),INDIRECT("Ref_EF_Weight_Distance_CH4"&amp;"_"&amp;$D44),6,0),IF($G44="Custom Vehicle",VLOOKUP($H44,Tbl_vehical_Settings,4,0),IF($G44="Custom Fuel",VLOOKUP($M44,Tbl_Fuel_Settings,4,0),VLOOKUP($H44,INDIRECT("Ref_EF_Public_Transport"&amp;"_"&amp;$D44),10,0)))))))</f>
        <v>#REF!</v>
      </c>
      <c r="AF44" s="128" t="e">
        <f t="shared" ref="AF44:AF75" ca="1" si="88">IF($G44="Fuel Use",VLOOKUP($H44,INDIRECT("Ref_EF_ByFuel_CH4"&amp;"_"&amp;$D44),7,0),
IF($G44="Fuel Use and Vehicle Distance",VLOOKUP($H44,INDIRECT("Ref_EF_Vehicle_Distance"&amp;"_"&amp;$D44),7,0),IF($G44="Vehicle Distance (e.g. Road Transport)",VLOOKUP($H44,INDIRECT("Ref_EF_Vehicle_Distance"&amp;"_"&amp;$D44),IF($D44="UK",11,7),0),IF($G44="Weight Distance (e.g. Freight Transport)",VLOOKUP(VLOOKUP($H44,INDIRECT("Ref_EF_Weight_Distance"&amp;"_"&amp;$D44),8,0),INDIRECT("Ref_EF_Weight_Distance_CH4"&amp;"_"&amp;$D44),7,0),IF($G44="Custom Vehicle",VLOOKUP($H44,Tbl_vehical_Settings,6,0),IF($G44="Custom Fuel",VLOOKUP($M44,Tbl_Fuel_Settings,6,0),VLOOKUP($H44,INDIRECT("Ref_EF_Public_Transport"&amp;"_"&amp;$D44),11,0)))))))</f>
        <v>#REF!</v>
      </c>
      <c r="AG44" s="128" t="e">
        <f t="shared" ref="AG44:AG75" ca="1" si="89">IF($G44="Fuel Use",VLOOKUP($H44,INDIRECT("Ref_EF_ByFuel_CH4"&amp;"_"&amp;$D44),8,0),
IF($G44="Fuel Use and Vehicle Distance",VLOOKUP($H44,INDIRECT("Ref_EF_Vehicle_Distance"&amp;"_"&amp;$D44),8,0),IF($G44="Vehicle Distance (e.g. Road Transport)",VLOOKUP($H44,INDIRECT("Ref_EF_Vehicle_Distance"&amp;"_"&amp;$D44),IF($D44="UK",12,8),0),IF($G44="Weight Distance (e.g. Freight Transport)",VLOOKUP(VLOOKUP($H44,INDIRECT("Ref_EF_Weight_Distance"&amp;"_"&amp;$D44),8,0),INDIRECT("Ref_EF_Weight_Distance_CH4"&amp;"_"&amp;$D44),8,0),IF($G44="Custom Vehicle",VLOOKUP($H44,Tbl_vehical_Settings,7,0),IF($G44="Custom Fuel",VLOOKUP($M44,Tbl_Fuel_Settings,7,0),VLOOKUP($H44,INDIRECT("Ref_EF_Public_Transport"&amp;"_"&amp;$D44),12,0)))))))</f>
        <v>#REF!</v>
      </c>
      <c r="AH44" s="128" t="e">
        <f ca="1">INDEX(Ref_Master_Unit_Table,MATCH($W44,REF_To_Unit,0),MATCH('Reference - Lookup and Unit'!$A$11,Ref_From_Units,0))</f>
        <v>#REF!</v>
      </c>
      <c r="AI44" s="128" t="e">
        <f t="shared" ca="1" si="13"/>
        <v>#N/A</v>
      </c>
      <c r="AJ44" s="128" t="e">
        <f ca="1">INDEX(Ref_Master_Unit_Table,MATCH($Z44,REF_To_Unit,0),MATCH('Reference - Lookup and Unit'!$A$11,Ref_From_Units,0))</f>
        <v>#REF!</v>
      </c>
      <c r="AK44" s="128" t="e">
        <f t="shared" ca="1" si="14"/>
        <v>#N/A</v>
      </c>
      <c r="AL44" s="128" t="e">
        <f ca="1">INDEX(Ref_Master_Unit_Table,MATCH($AC44,REF_To_Unit,0),MATCH('Reference - Lookup and Unit'!$A$11,Ref_From_Units,0))</f>
        <v>#REF!</v>
      </c>
      <c r="AM44" s="128" t="e">
        <f t="shared" ca="1" si="15"/>
        <v>#N/A</v>
      </c>
      <c r="AN44" s="128" t="e">
        <f ca="1">INDEX(Ref_Master_Unit_Table,MATCH($AF44,REF_To_Unit,0),MATCH('Reference - Lookup and Unit'!$A$11,Ref_From_Units,0))</f>
        <v>#REF!</v>
      </c>
      <c r="AO44" s="128" t="e">
        <f t="shared" ca="1" si="16"/>
        <v>#N/A</v>
      </c>
      <c r="AP44" s="128">
        <f t="shared" ca="1" si="17"/>
        <v>1</v>
      </c>
      <c r="AQ44" s="261">
        <f t="shared" ca="1" si="76"/>
        <v>28</v>
      </c>
      <c r="AR44" s="261">
        <f t="shared" ca="1" si="77"/>
        <v>265</v>
      </c>
      <c r="AS44" s="261">
        <f t="shared" ca="1" si="20"/>
        <v>1</v>
      </c>
      <c r="AT44" s="75" t="str">
        <f t="shared" si="54"/>
        <v>Ref_DD_vehicle_Passenger_</v>
      </c>
      <c r="AU44" s="75" t="e">
        <f t="shared" ca="1" si="55"/>
        <v>#REF!</v>
      </c>
      <c r="AV44" s="75" t="e">
        <f t="shared" ca="1" si="56"/>
        <v>#REF!</v>
      </c>
      <c r="AW44" s="75" t="e">
        <f t="shared" ca="1" si="57"/>
        <v>#REF!</v>
      </c>
      <c r="AX44" s="75" t="e">
        <f t="shared" ca="1" si="58"/>
        <v>#REF!</v>
      </c>
      <c r="AY44" s="75" t="b">
        <f t="shared" ca="1" si="59"/>
        <v>0</v>
      </c>
      <c r="AZ44" s="75" t="str">
        <f t="shared" si="60"/>
        <v/>
      </c>
      <c r="BA44" s="75" t="str">
        <f t="shared" si="61"/>
        <v/>
      </c>
      <c r="BB44" s="75" t="str">
        <f t="shared" si="62"/>
        <v/>
      </c>
      <c r="BC44" s="75" t="str">
        <f t="shared" si="63"/>
        <v/>
      </c>
      <c r="BD44" s="75" t="str">
        <f t="shared" si="64"/>
        <v/>
      </c>
      <c r="BE44" s="75" t="str">
        <f t="shared" si="65"/>
        <v/>
      </c>
      <c r="BF44" s="75" t="str">
        <f t="shared" si="66"/>
        <v/>
      </c>
      <c r="BG44" s="75" t="str">
        <f t="shared" si="67"/>
        <v/>
      </c>
      <c r="BH44" s="75" t="str">
        <f t="shared" si="68"/>
        <v/>
      </c>
      <c r="BI44" s="75" t="str">
        <f t="shared" si="69"/>
        <v/>
      </c>
      <c r="BJ44" s="75" t="str">
        <f t="shared" si="70"/>
        <v/>
      </c>
      <c r="BK44" s="75" t="str">
        <f t="shared" si="71"/>
        <v/>
      </c>
      <c r="BL44" s="75" t="str">
        <f t="shared" si="72"/>
        <v/>
      </c>
      <c r="BM44" s="75" t="str">
        <f t="shared" ca="1" si="73"/>
        <v/>
      </c>
      <c r="BN44" s="75" t="str">
        <f t="shared" si="21"/>
        <v/>
      </c>
      <c r="BO44" s="75" t="str">
        <f t="shared" si="22"/>
        <v/>
      </c>
      <c r="BP44" s="75" t="str">
        <f t="shared" si="23"/>
        <v/>
      </c>
      <c r="BQ44" s="75" t="str">
        <f t="shared" si="24"/>
        <v/>
      </c>
      <c r="BR44" s="75" t="str">
        <f t="shared" si="25"/>
        <v/>
      </c>
      <c r="BS44" s="75" t="str">
        <f t="shared" si="26"/>
        <v/>
      </c>
      <c r="BT44" s="75" t="str">
        <f t="shared" si="27"/>
        <v/>
      </c>
      <c r="BU44" s="75" t="str">
        <f t="shared" si="28"/>
        <v/>
      </c>
      <c r="BV44" s="75" t="str">
        <f t="shared" si="29"/>
        <v/>
      </c>
      <c r="BW44" s="75" t="str">
        <f t="shared" si="30"/>
        <v/>
      </c>
      <c r="BX44" s="75" t="str">
        <f t="shared" si="31"/>
        <v/>
      </c>
      <c r="BY44" s="75" t="str">
        <f t="shared" si="32"/>
        <v/>
      </c>
      <c r="BZ44" s="75" t="str">
        <f t="shared" si="33"/>
        <v/>
      </c>
      <c r="CA44" s="75" t="str">
        <f t="shared" si="34"/>
        <v/>
      </c>
      <c r="CB44" s="75" t="str">
        <f t="shared" si="35"/>
        <v/>
      </c>
      <c r="CC44" s="75" t="str">
        <f t="shared" si="36"/>
        <v/>
      </c>
      <c r="CD44" s="75" t="str">
        <f t="shared" si="37"/>
        <v/>
      </c>
      <c r="CE44" s="75" t="str">
        <f t="shared" si="38"/>
        <v/>
      </c>
      <c r="CF44" s="75" t="str">
        <f t="shared" si="39"/>
        <v/>
      </c>
      <c r="CG44" s="75" t="str">
        <f t="shared" si="40"/>
        <v/>
      </c>
      <c r="CH44" s="75" t="str">
        <f t="shared" si="41"/>
        <v/>
      </c>
      <c r="CI44" s="75" t="str">
        <f t="shared" si="42"/>
        <v/>
      </c>
      <c r="CJ44" s="75" t="str">
        <f t="shared" si="43"/>
        <v/>
      </c>
      <c r="CK44" s="75" t="str">
        <f t="shared" si="44"/>
        <v/>
      </c>
      <c r="CL44" s="75" t="str">
        <f t="shared" si="45"/>
        <v/>
      </c>
      <c r="CM44" s="75" t="str">
        <f t="shared" si="46"/>
        <v/>
      </c>
      <c r="CN44" s="75" t="str">
        <f t="shared" si="47"/>
        <v/>
      </c>
      <c r="CO44" s="75" t="str">
        <f t="shared" si="48"/>
        <v/>
      </c>
      <c r="CP44" s="76" t="str">
        <f t="shared" si="74"/>
        <v>Ref_DD_DistanceUnit</v>
      </c>
      <c r="CQ44" s="87" t="str">
        <f t="shared" ca="1" si="49"/>
        <v/>
      </c>
      <c r="CR44" s="130">
        <f t="shared" si="75"/>
        <v>0</v>
      </c>
      <c r="CS44" s="114"/>
    </row>
    <row r="45" spans="2:97" ht="18" customHeight="1" x14ac:dyDescent="0.2">
      <c r="B45" s="101"/>
      <c r="C45" s="42"/>
      <c r="D45" s="42"/>
      <c r="E45" s="42"/>
      <c r="F45" s="42"/>
      <c r="G45" s="42"/>
      <c r="H45" s="42"/>
      <c r="I45" s="92"/>
      <c r="J45" s="92"/>
      <c r="K45" s="92"/>
      <c r="L45" s="42"/>
      <c r="M45" s="42"/>
      <c r="N45" s="92"/>
      <c r="O45" s="42"/>
      <c r="P45" s="72"/>
      <c r="Q45" s="96" t="str">
        <f t="shared" ca="1" si="50"/>
        <v/>
      </c>
      <c r="R45" s="96" t="str">
        <f t="shared" ca="1" si="51"/>
        <v/>
      </c>
      <c r="S45" s="96" t="str">
        <f t="shared" ca="1" si="52"/>
        <v/>
      </c>
      <c r="T45" s="96" t="str">
        <f t="shared" ca="1" si="0"/>
        <v/>
      </c>
      <c r="U45" s="126" t="str">
        <f t="shared" ca="1" si="53"/>
        <v/>
      </c>
      <c r="V45" s="128" t="e">
        <f t="shared" ca="1" si="78"/>
        <v>#REF!</v>
      </c>
      <c r="W45" s="128" t="e">
        <f t="shared" ca="1" si="79"/>
        <v>#REF!</v>
      </c>
      <c r="X45" s="128" t="e">
        <f t="shared" ca="1" si="80"/>
        <v>#REF!</v>
      </c>
      <c r="Y45" s="128" t="e">
        <f t="shared" ca="1" si="81"/>
        <v>#REF!</v>
      </c>
      <c r="Z45" s="128" t="e">
        <f t="shared" ca="1" si="82"/>
        <v>#REF!</v>
      </c>
      <c r="AA45" s="128" t="e">
        <f t="shared" ca="1" si="83"/>
        <v>#REF!</v>
      </c>
      <c r="AB45" s="128" t="e">
        <f t="shared" ca="1" si="84"/>
        <v>#REF!</v>
      </c>
      <c r="AC45" s="128" t="e">
        <f t="shared" ca="1" si="85"/>
        <v>#REF!</v>
      </c>
      <c r="AD45" s="128" t="e">
        <f t="shared" ca="1" si="86"/>
        <v>#REF!</v>
      </c>
      <c r="AE45" s="128" t="e">
        <f t="shared" ca="1" si="87"/>
        <v>#REF!</v>
      </c>
      <c r="AF45" s="128" t="e">
        <f t="shared" ca="1" si="88"/>
        <v>#REF!</v>
      </c>
      <c r="AG45" s="128" t="e">
        <f t="shared" ca="1" si="89"/>
        <v>#REF!</v>
      </c>
      <c r="AH45" s="128" t="e">
        <f ca="1">INDEX(Ref_Master_Unit_Table,MATCH($W45,REF_To_Unit,0),MATCH('Reference - Lookup and Unit'!$A$11,Ref_From_Units,0))</f>
        <v>#REF!</v>
      </c>
      <c r="AI45" s="128" t="e">
        <f t="shared" ca="1" si="13"/>
        <v>#N/A</v>
      </c>
      <c r="AJ45" s="128" t="e">
        <f ca="1">INDEX(Ref_Master_Unit_Table,MATCH($Z45,REF_To_Unit,0),MATCH('Reference - Lookup and Unit'!$A$11,Ref_From_Units,0))</f>
        <v>#REF!</v>
      </c>
      <c r="AK45" s="128" t="e">
        <f t="shared" ca="1" si="14"/>
        <v>#N/A</v>
      </c>
      <c r="AL45" s="128" t="e">
        <f ca="1">INDEX(Ref_Master_Unit_Table,MATCH($AC45,REF_To_Unit,0),MATCH('Reference - Lookup and Unit'!$A$11,Ref_From_Units,0))</f>
        <v>#REF!</v>
      </c>
      <c r="AM45" s="128" t="e">
        <f t="shared" ca="1" si="15"/>
        <v>#N/A</v>
      </c>
      <c r="AN45" s="128" t="e">
        <f ca="1">INDEX(Ref_Master_Unit_Table,MATCH($AF45,REF_To_Unit,0),MATCH('Reference - Lookup and Unit'!$A$11,Ref_From_Units,0))</f>
        <v>#REF!</v>
      </c>
      <c r="AO45" s="128" t="e">
        <f t="shared" ca="1" si="16"/>
        <v>#N/A</v>
      </c>
      <c r="AP45" s="128">
        <f t="shared" ca="1" si="17"/>
        <v>1</v>
      </c>
      <c r="AQ45" s="261">
        <f t="shared" ca="1" si="76"/>
        <v>28</v>
      </c>
      <c r="AR45" s="261">
        <f t="shared" ca="1" si="77"/>
        <v>265</v>
      </c>
      <c r="AS45" s="261">
        <f t="shared" ca="1" si="20"/>
        <v>1</v>
      </c>
      <c r="AT45" s="75" t="str">
        <f t="shared" si="54"/>
        <v>Ref_DD_vehicle_Passenger_</v>
      </c>
      <c r="AU45" s="75" t="e">
        <f t="shared" ca="1" si="55"/>
        <v>#REF!</v>
      </c>
      <c r="AV45" s="75" t="e">
        <f t="shared" ca="1" si="56"/>
        <v>#REF!</v>
      </c>
      <c r="AW45" s="75" t="e">
        <f t="shared" ca="1" si="57"/>
        <v>#REF!</v>
      </c>
      <c r="AX45" s="75" t="e">
        <f t="shared" ca="1" si="58"/>
        <v>#REF!</v>
      </c>
      <c r="AY45" s="75" t="b">
        <f t="shared" ca="1" si="59"/>
        <v>0</v>
      </c>
      <c r="AZ45" s="75" t="str">
        <f t="shared" si="60"/>
        <v/>
      </c>
      <c r="BA45" s="75" t="str">
        <f t="shared" si="61"/>
        <v/>
      </c>
      <c r="BB45" s="75" t="str">
        <f t="shared" si="62"/>
        <v/>
      </c>
      <c r="BC45" s="75" t="str">
        <f t="shared" si="63"/>
        <v/>
      </c>
      <c r="BD45" s="75" t="str">
        <f t="shared" si="64"/>
        <v/>
      </c>
      <c r="BE45" s="75" t="str">
        <f t="shared" si="65"/>
        <v/>
      </c>
      <c r="BF45" s="75" t="str">
        <f t="shared" si="66"/>
        <v/>
      </c>
      <c r="BG45" s="75" t="str">
        <f t="shared" si="67"/>
        <v/>
      </c>
      <c r="BH45" s="75" t="str">
        <f t="shared" si="68"/>
        <v/>
      </c>
      <c r="BI45" s="75" t="str">
        <f t="shared" si="69"/>
        <v/>
      </c>
      <c r="BJ45" s="75" t="str">
        <f t="shared" si="70"/>
        <v/>
      </c>
      <c r="BK45" s="75" t="str">
        <f t="shared" si="71"/>
        <v/>
      </c>
      <c r="BL45" s="75" t="str">
        <f t="shared" si="72"/>
        <v/>
      </c>
      <c r="BM45" s="75" t="str">
        <f t="shared" ca="1" si="73"/>
        <v/>
      </c>
      <c r="BN45" s="75" t="str">
        <f t="shared" si="21"/>
        <v/>
      </c>
      <c r="BO45" s="75" t="str">
        <f t="shared" si="22"/>
        <v/>
      </c>
      <c r="BP45" s="75" t="str">
        <f t="shared" si="23"/>
        <v/>
      </c>
      <c r="BQ45" s="75" t="str">
        <f t="shared" si="24"/>
        <v/>
      </c>
      <c r="BR45" s="75" t="str">
        <f t="shared" si="25"/>
        <v/>
      </c>
      <c r="BS45" s="75" t="str">
        <f t="shared" si="26"/>
        <v/>
      </c>
      <c r="BT45" s="75" t="str">
        <f t="shared" si="27"/>
        <v/>
      </c>
      <c r="BU45" s="75" t="str">
        <f t="shared" si="28"/>
        <v/>
      </c>
      <c r="BV45" s="75" t="str">
        <f t="shared" si="29"/>
        <v/>
      </c>
      <c r="BW45" s="75" t="str">
        <f t="shared" si="30"/>
        <v/>
      </c>
      <c r="BX45" s="75" t="str">
        <f t="shared" si="31"/>
        <v/>
      </c>
      <c r="BY45" s="75" t="str">
        <f t="shared" si="32"/>
        <v/>
      </c>
      <c r="BZ45" s="75" t="str">
        <f t="shared" si="33"/>
        <v/>
      </c>
      <c r="CA45" s="75" t="str">
        <f t="shared" si="34"/>
        <v/>
      </c>
      <c r="CB45" s="75" t="str">
        <f t="shared" si="35"/>
        <v/>
      </c>
      <c r="CC45" s="75" t="str">
        <f t="shared" si="36"/>
        <v/>
      </c>
      <c r="CD45" s="75" t="str">
        <f t="shared" si="37"/>
        <v/>
      </c>
      <c r="CE45" s="75" t="str">
        <f t="shared" si="38"/>
        <v/>
      </c>
      <c r="CF45" s="75" t="str">
        <f t="shared" si="39"/>
        <v/>
      </c>
      <c r="CG45" s="75" t="str">
        <f t="shared" si="40"/>
        <v/>
      </c>
      <c r="CH45" s="75" t="str">
        <f t="shared" si="41"/>
        <v/>
      </c>
      <c r="CI45" s="75" t="str">
        <f t="shared" si="42"/>
        <v/>
      </c>
      <c r="CJ45" s="75" t="str">
        <f t="shared" si="43"/>
        <v/>
      </c>
      <c r="CK45" s="75" t="str">
        <f t="shared" si="44"/>
        <v/>
      </c>
      <c r="CL45" s="75" t="str">
        <f t="shared" si="45"/>
        <v/>
      </c>
      <c r="CM45" s="75" t="str">
        <f t="shared" si="46"/>
        <v/>
      </c>
      <c r="CN45" s="75" t="str">
        <f t="shared" si="47"/>
        <v/>
      </c>
      <c r="CO45" s="75" t="str">
        <f t="shared" si="48"/>
        <v/>
      </c>
      <c r="CP45" s="76" t="str">
        <f t="shared" si="74"/>
        <v>Ref_DD_DistanceUnit</v>
      </c>
      <c r="CQ45" s="87" t="str">
        <f t="shared" ca="1" si="49"/>
        <v/>
      </c>
      <c r="CR45" s="130">
        <f t="shared" si="75"/>
        <v>0</v>
      </c>
      <c r="CS45" s="114"/>
    </row>
    <row r="46" spans="2:97" ht="18" customHeight="1" x14ac:dyDescent="0.2">
      <c r="B46" s="101"/>
      <c r="C46" s="42"/>
      <c r="D46" s="42"/>
      <c r="E46" s="42"/>
      <c r="F46" s="42"/>
      <c r="G46" s="42"/>
      <c r="H46" s="42"/>
      <c r="I46" s="92"/>
      <c r="J46" s="92"/>
      <c r="K46" s="92"/>
      <c r="L46" s="42"/>
      <c r="M46" s="42"/>
      <c r="N46" s="92"/>
      <c r="O46" s="42"/>
      <c r="P46" s="72"/>
      <c r="Q46" s="96" t="str">
        <f t="shared" ca="1" si="50"/>
        <v/>
      </c>
      <c r="R46" s="96" t="str">
        <f t="shared" ca="1" si="51"/>
        <v/>
      </c>
      <c r="S46" s="96" t="str">
        <f t="shared" ca="1" si="52"/>
        <v/>
      </c>
      <c r="T46" s="96" t="str">
        <f t="shared" ca="1" si="0"/>
        <v/>
      </c>
      <c r="U46" s="126" t="str">
        <f t="shared" ca="1" si="53"/>
        <v/>
      </c>
      <c r="V46" s="128" t="e">
        <f t="shared" ca="1" si="78"/>
        <v>#REF!</v>
      </c>
      <c r="W46" s="128" t="e">
        <f t="shared" ca="1" si="79"/>
        <v>#REF!</v>
      </c>
      <c r="X46" s="128" t="e">
        <f t="shared" ca="1" si="80"/>
        <v>#REF!</v>
      </c>
      <c r="Y46" s="128" t="e">
        <f t="shared" ca="1" si="81"/>
        <v>#REF!</v>
      </c>
      <c r="Z46" s="128" t="e">
        <f t="shared" ca="1" si="82"/>
        <v>#REF!</v>
      </c>
      <c r="AA46" s="128" t="e">
        <f t="shared" ca="1" si="83"/>
        <v>#REF!</v>
      </c>
      <c r="AB46" s="128" t="e">
        <f t="shared" ca="1" si="84"/>
        <v>#REF!</v>
      </c>
      <c r="AC46" s="128" t="e">
        <f t="shared" ca="1" si="85"/>
        <v>#REF!</v>
      </c>
      <c r="AD46" s="128" t="e">
        <f t="shared" ca="1" si="86"/>
        <v>#REF!</v>
      </c>
      <c r="AE46" s="128" t="e">
        <f t="shared" ca="1" si="87"/>
        <v>#REF!</v>
      </c>
      <c r="AF46" s="128" t="e">
        <f t="shared" ca="1" si="88"/>
        <v>#REF!</v>
      </c>
      <c r="AG46" s="128" t="e">
        <f t="shared" ca="1" si="89"/>
        <v>#REF!</v>
      </c>
      <c r="AH46" s="128" t="e">
        <f ca="1">INDEX(Ref_Master_Unit_Table,MATCH($W46,REF_To_Unit,0),MATCH('Reference - Lookup and Unit'!$A$11,Ref_From_Units,0))</f>
        <v>#REF!</v>
      </c>
      <c r="AI46" s="128" t="e">
        <f t="shared" ca="1" si="13"/>
        <v>#N/A</v>
      </c>
      <c r="AJ46" s="128" t="e">
        <f ca="1">INDEX(Ref_Master_Unit_Table,MATCH($Z46,REF_To_Unit,0),MATCH('Reference - Lookup and Unit'!$A$11,Ref_From_Units,0))</f>
        <v>#REF!</v>
      </c>
      <c r="AK46" s="128" t="e">
        <f t="shared" ca="1" si="14"/>
        <v>#N/A</v>
      </c>
      <c r="AL46" s="128" t="e">
        <f ca="1">INDEX(Ref_Master_Unit_Table,MATCH($AC46,REF_To_Unit,0),MATCH('Reference - Lookup and Unit'!$A$11,Ref_From_Units,0))</f>
        <v>#REF!</v>
      </c>
      <c r="AM46" s="128" t="e">
        <f t="shared" ca="1" si="15"/>
        <v>#N/A</v>
      </c>
      <c r="AN46" s="128" t="e">
        <f ca="1">INDEX(Ref_Master_Unit_Table,MATCH($AF46,REF_To_Unit,0),MATCH('Reference - Lookup and Unit'!$A$11,Ref_From_Units,0))</f>
        <v>#REF!</v>
      </c>
      <c r="AO46" s="128" t="e">
        <f t="shared" ca="1" si="16"/>
        <v>#N/A</v>
      </c>
      <c r="AP46" s="128">
        <f t="shared" ca="1" si="17"/>
        <v>1</v>
      </c>
      <c r="AQ46" s="261">
        <f t="shared" ca="1" si="76"/>
        <v>28</v>
      </c>
      <c r="AR46" s="261">
        <f t="shared" ca="1" si="77"/>
        <v>265</v>
      </c>
      <c r="AS46" s="261">
        <f t="shared" ca="1" si="20"/>
        <v>1</v>
      </c>
      <c r="AT46" s="75" t="str">
        <f t="shared" si="54"/>
        <v>Ref_DD_vehicle_Passenger_</v>
      </c>
      <c r="AU46" s="75" t="e">
        <f t="shared" ca="1" si="55"/>
        <v>#REF!</v>
      </c>
      <c r="AV46" s="75" t="e">
        <f t="shared" ca="1" si="56"/>
        <v>#REF!</v>
      </c>
      <c r="AW46" s="75" t="e">
        <f t="shared" ca="1" si="57"/>
        <v>#REF!</v>
      </c>
      <c r="AX46" s="75" t="e">
        <f t="shared" ca="1" si="58"/>
        <v>#REF!</v>
      </c>
      <c r="AY46" s="75" t="b">
        <f t="shared" ca="1" si="59"/>
        <v>0</v>
      </c>
      <c r="AZ46" s="75" t="str">
        <f t="shared" si="60"/>
        <v/>
      </c>
      <c r="BA46" s="75" t="str">
        <f t="shared" si="61"/>
        <v/>
      </c>
      <c r="BB46" s="75" t="str">
        <f t="shared" si="62"/>
        <v/>
      </c>
      <c r="BC46" s="75" t="str">
        <f t="shared" si="63"/>
        <v/>
      </c>
      <c r="BD46" s="75" t="str">
        <f t="shared" si="64"/>
        <v/>
      </c>
      <c r="BE46" s="75" t="str">
        <f t="shared" si="65"/>
        <v/>
      </c>
      <c r="BF46" s="75" t="str">
        <f t="shared" si="66"/>
        <v/>
      </c>
      <c r="BG46" s="75" t="str">
        <f t="shared" si="67"/>
        <v/>
      </c>
      <c r="BH46" s="75" t="str">
        <f t="shared" si="68"/>
        <v/>
      </c>
      <c r="BI46" s="75" t="str">
        <f t="shared" si="69"/>
        <v/>
      </c>
      <c r="BJ46" s="75" t="str">
        <f t="shared" si="70"/>
        <v/>
      </c>
      <c r="BK46" s="75" t="str">
        <f t="shared" si="71"/>
        <v/>
      </c>
      <c r="BL46" s="75" t="str">
        <f t="shared" si="72"/>
        <v/>
      </c>
      <c r="BM46" s="75" t="str">
        <f t="shared" ca="1" si="73"/>
        <v/>
      </c>
      <c r="BN46" s="75" t="str">
        <f t="shared" si="21"/>
        <v/>
      </c>
      <c r="BO46" s="75" t="str">
        <f t="shared" si="22"/>
        <v/>
      </c>
      <c r="BP46" s="75" t="str">
        <f t="shared" si="23"/>
        <v/>
      </c>
      <c r="BQ46" s="75" t="str">
        <f t="shared" si="24"/>
        <v/>
      </c>
      <c r="BR46" s="75" t="str">
        <f t="shared" si="25"/>
        <v/>
      </c>
      <c r="BS46" s="75" t="str">
        <f t="shared" si="26"/>
        <v/>
      </c>
      <c r="BT46" s="75" t="str">
        <f t="shared" si="27"/>
        <v/>
      </c>
      <c r="BU46" s="75" t="str">
        <f t="shared" si="28"/>
        <v/>
      </c>
      <c r="BV46" s="75" t="str">
        <f t="shared" si="29"/>
        <v/>
      </c>
      <c r="BW46" s="75" t="str">
        <f t="shared" si="30"/>
        <v/>
      </c>
      <c r="BX46" s="75" t="str">
        <f t="shared" si="31"/>
        <v/>
      </c>
      <c r="BY46" s="75" t="str">
        <f t="shared" si="32"/>
        <v/>
      </c>
      <c r="BZ46" s="75" t="str">
        <f t="shared" si="33"/>
        <v/>
      </c>
      <c r="CA46" s="75" t="str">
        <f t="shared" si="34"/>
        <v/>
      </c>
      <c r="CB46" s="75" t="str">
        <f t="shared" si="35"/>
        <v/>
      </c>
      <c r="CC46" s="75" t="str">
        <f t="shared" si="36"/>
        <v/>
      </c>
      <c r="CD46" s="75" t="str">
        <f t="shared" si="37"/>
        <v/>
      </c>
      <c r="CE46" s="75" t="str">
        <f t="shared" si="38"/>
        <v/>
      </c>
      <c r="CF46" s="75" t="str">
        <f t="shared" si="39"/>
        <v/>
      </c>
      <c r="CG46" s="75" t="str">
        <f t="shared" si="40"/>
        <v/>
      </c>
      <c r="CH46" s="75" t="str">
        <f t="shared" si="41"/>
        <v/>
      </c>
      <c r="CI46" s="75" t="str">
        <f t="shared" si="42"/>
        <v/>
      </c>
      <c r="CJ46" s="75" t="str">
        <f t="shared" si="43"/>
        <v/>
      </c>
      <c r="CK46" s="75" t="str">
        <f t="shared" si="44"/>
        <v/>
      </c>
      <c r="CL46" s="75" t="str">
        <f t="shared" si="45"/>
        <v/>
      </c>
      <c r="CM46" s="75" t="str">
        <f t="shared" si="46"/>
        <v/>
      </c>
      <c r="CN46" s="75" t="str">
        <f t="shared" si="47"/>
        <v/>
      </c>
      <c r="CO46" s="75" t="str">
        <f t="shared" si="48"/>
        <v/>
      </c>
      <c r="CP46" s="76" t="str">
        <f t="shared" si="74"/>
        <v>Ref_DD_DistanceUnit</v>
      </c>
      <c r="CQ46" s="87" t="str">
        <f t="shared" ca="1" si="49"/>
        <v/>
      </c>
      <c r="CR46" s="130">
        <f t="shared" si="75"/>
        <v>0</v>
      </c>
      <c r="CS46" s="114"/>
    </row>
    <row r="47" spans="2:97" ht="18" customHeight="1" x14ac:dyDescent="0.2">
      <c r="B47" s="101"/>
      <c r="C47" s="42"/>
      <c r="D47" s="42"/>
      <c r="E47" s="42"/>
      <c r="F47" s="42"/>
      <c r="G47" s="42"/>
      <c r="H47" s="42"/>
      <c r="I47" s="92"/>
      <c r="J47" s="92"/>
      <c r="K47" s="92"/>
      <c r="L47" s="42"/>
      <c r="M47" s="42"/>
      <c r="N47" s="92"/>
      <c r="O47" s="42"/>
      <c r="P47" s="72"/>
      <c r="Q47" s="96" t="str">
        <f t="shared" ca="1" si="50"/>
        <v/>
      </c>
      <c r="R47" s="96" t="str">
        <f t="shared" ca="1" si="51"/>
        <v/>
      </c>
      <c r="S47" s="96" t="str">
        <f t="shared" ca="1" si="52"/>
        <v/>
      </c>
      <c r="T47" s="96" t="str">
        <f t="shared" ref="T47:T78" ca="1" si="90">IF(AND(ISERROR($Q47*$AP47)=FALSE,ISERROR((R47/1000)*$AQ47)=FALSE,ISERROR((S47/1000)*$AR47)=FALSE),($Q47*$AP47)+((R47/1000)*$AQ47)+((S47/1000)*$AR47),IF(AND(ISERROR($Q47*$AP47)=FALSE,ISERROR((R47/1000)*$AQ47)=FALSE,ISERROR((S47/1000)*$AR47)=TRUE),($Q47*$AP47)+((R47/1000)*$AQ47),IF(AND(ISERROR($Q47*$AP47)=FALSE,ISERROR((R47/1000)*$AQ47)=TRUE,ISERROR((S47/1000)*$AR47)=FALSE),($Q47*$AP47)+((S47/1000)*$AR47),IF(AND(ISERROR($Q47*$AP47)=FALSE,ISERROR((R47/1000)*$AQ47)=TRUE,ISERROR((S47/1000)*$AR47)=TRUE),($Q47*$AP47),IF(AND(ISERROR($Q47*$AP47)=TRUE,ISERROR((R47/1000)*$AQ47)=FALSE,ISERROR((S47/1000)*$AR47)=FALSE),((R47/1000)*$AQ47)+((S47/1000)*$AR47),IF(AND(ISERROR($Q47*$AP47)=TRUE,ISERROR((R47/1000)*$AQ47)=FALSE,ISERROR((S47/1000)*$AR47)=TRUE),((R47/1000)*$AQ47),CQ47))))))</f>
        <v/>
      </c>
      <c r="U47" s="126" t="str">
        <f t="shared" ca="1" si="53"/>
        <v/>
      </c>
      <c r="V47" s="128" t="e">
        <f t="shared" ca="1" si="78"/>
        <v>#REF!</v>
      </c>
      <c r="W47" s="128" t="e">
        <f t="shared" ca="1" si="79"/>
        <v>#REF!</v>
      </c>
      <c r="X47" s="128" t="e">
        <f t="shared" ca="1" si="80"/>
        <v>#REF!</v>
      </c>
      <c r="Y47" s="128" t="e">
        <f t="shared" ca="1" si="81"/>
        <v>#REF!</v>
      </c>
      <c r="Z47" s="128" t="e">
        <f t="shared" ca="1" si="82"/>
        <v>#REF!</v>
      </c>
      <c r="AA47" s="128" t="e">
        <f t="shared" ca="1" si="83"/>
        <v>#REF!</v>
      </c>
      <c r="AB47" s="128" t="e">
        <f t="shared" ca="1" si="84"/>
        <v>#REF!</v>
      </c>
      <c r="AC47" s="128" t="e">
        <f t="shared" ca="1" si="85"/>
        <v>#REF!</v>
      </c>
      <c r="AD47" s="128" t="e">
        <f t="shared" ca="1" si="86"/>
        <v>#REF!</v>
      </c>
      <c r="AE47" s="128" t="e">
        <f t="shared" ca="1" si="87"/>
        <v>#REF!</v>
      </c>
      <c r="AF47" s="128" t="e">
        <f t="shared" ca="1" si="88"/>
        <v>#REF!</v>
      </c>
      <c r="AG47" s="128" t="e">
        <f t="shared" ca="1" si="89"/>
        <v>#REF!</v>
      </c>
      <c r="AH47" s="128" t="e">
        <f ca="1">INDEX(Ref_Master_Unit_Table,MATCH($W47,REF_To_Unit,0),MATCH('Reference - Lookup and Unit'!$A$11,Ref_From_Units,0))</f>
        <v>#REF!</v>
      </c>
      <c r="AI47" s="128" t="e">
        <f t="shared" ref="AI47:AI78" ca="1" si="91">INDEX(Ref_Master_Unit_Table,MATCH(IF(AND($D47="UK",$G47="Vehicle Distance (e.g. Road Transport)"),$L47,IF(ISBLANK($O47),$L47,$O47)),Ref_From_Units,0),MATCH($X47,REF_To_Unit,0))</f>
        <v>#N/A</v>
      </c>
      <c r="AJ47" s="128" t="e">
        <f ca="1">INDEX(Ref_Master_Unit_Table,MATCH($Z47,REF_To_Unit,0),MATCH('Reference - Lookup and Unit'!$A$11,Ref_From_Units,0))</f>
        <v>#REF!</v>
      </c>
      <c r="AK47" s="128" t="e">
        <f t="shared" ref="AK47:AK78" ca="1" si="92">INDEX(Ref_Master_Unit_Table,MATCH(IF(AND($D47="UK",$G47="Vehicle Distance (e.g. Road Transport)"),$L47,IF(ISBLANK($O47),$L47,$O47)),Ref_From_Units,0),MATCH($AA47,REF_To_Unit,0))</f>
        <v>#N/A</v>
      </c>
      <c r="AL47" s="128" t="e">
        <f ca="1">INDEX(Ref_Master_Unit_Table,MATCH($AC47,REF_To_Unit,0),MATCH('Reference - Lookup and Unit'!$A$11,Ref_From_Units,0))</f>
        <v>#REF!</v>
      </c>
      <c r="AM47" s="128" t="e">
        <f t="shared" ref="AM47:AM78" ca="1" si="93">INDEX(Ref_Master_Unit_Table,MATCH(IF(OR($G47="Fuel Use",$G47="Custom Fuel"),$O47,$L47),Ref_From_Units,0),MATCH($AD47,REF_To_Unit,0))</f>
        <v>#N/A</v>
      </c>
      <c r="AN47" s="128" t="e">
        <f ca="1">INDEX(Ref_Master_Unit_Table,MATCH($AF47,REF_To_Unit,0),MATCH('Reference - Lookup and Unit'!$A$11,Ref_From_Units,0))</f>
        <v>#REF!</v>
      </c>
      <c r="AO47" s="128" t="e">
        <f t="shared" ref="AO47:AO78" ca="1" si="94">INDEX(Ref_Master_Unit_Table,MATCH(IF(OR($G47="Fuel Use",$G47="Custom Fuel"),$O47,$L47),Ref_From_Units,0),MATCH($AD47,REF_To_Unit,0))</f>
        <v>#N/A</v>
      </c>
      <c r="AP47" s="128">
        <f t="shared" ca="1" si="17"/>
        <v>1</v>
      </c>
      <c r="AQ47" s="261">
        <f t="shared" ca="1" si="76"/>
        <v>28</v>
      </c>
      <c r="AR47" s="261">
        <f t="shared" ca="1" si="77"/>
        <v>265</v>
      </c>
      <c r="AS47" s="261">
        <f t="shared" ca="1" si="20"/>
        <v>1</v>
      </c>
      <c r="AT47" s="75" t="str">
        <f t="shared" si="54"/>
        <v>Ref_DD_vehicle_Passenger_</v>
      </c>
      <c r="AU47" s="75" t="e">
        <f t="shared" ca="1" si="55"/>
        <v>#REF!</v>
      </c>
      <c r="AV47" s="75" t="e">
        <f t="shared" ca="1" si="56"/>
        <v>#REF!</v>
      </c>
      <c r="AW47" s="75" t="e">
        <f t="shared" ca="1" si="57"/>
        <v>#REF!</v>
      </c>
      <c r="AX47" s="75" t="e">
        <f t="shared" ca="1" si="58"/>
        <v>#REF!</v>
      </c>
      <c r="AY47" s="75" t="b">
        <f t="shared" ca="1" si="59"/>
        <v>0</v>
      </c>
      <c r="AZ47" s="75" t="str">
        <f t="shared" si="60"/>
        <v/>
      </c>
      <c r="BA47" s="75" t="str">
        <f t="shared" si="61"/>
        <v/>
      </c>
      <c r="BB47" s="75" t="str">
        <f t="shared" si="62"/>
        <v/>
      </c>
      <c r="BC47" s="75" t="str">
        <f t="shared" si="63"/>
        <v/>
      </c>
      <c r="BD47" s="75" t="str">
        <f t="shared" si="64"/>
        <v/>
      </c>
      <c r="BE47" s="75" t="str">
        <f t="shared" si="65"/>
        <v/>
      </c>
      <c r="BF47" s="75" t="str">
        <f t="shared" si="66"/>
        <v/>
      </c>
      <c r="BG47" s="75" t="str">
        <f t="shared" si="67"/>
        <v/>
      </c>
      <c r="BH47" s="75" t="str">
        <f t="shared" si="68"/>
        <v/>
      </c>
      <c r="BI47" s="75" t="str">
        <f t="shared" si="69"/>
        <v/>
      </c>
      <c r="BJ47" s="75" t="str">
        <f t="shared" si="70"/>
        <v/>
      </c>
      <c r="BK47" s="75" t="str">
        <f t="shared" si="71"/>
        <v/>
      </c>
      <c r="BL47" s="75" t="str">
        <f t="shared" si="72"/>
        <v/>
      </c>
      <c r="BM47" s="75" t="str">
        <f t="shared" ca="1" si="73"/>
        <v/>
      </c>
      <c r="BN47" s="75" t="str">
        <f t="shared" si="21"/>
        <v/>
      </c>
      <c r="BO47" s="75" t="str">
        <f t="shared" si="22"/>
        <v/>
      </c>
      <c r="BP47" s="75" t="str">
        <f t="shared" si="23"/>
        <v/>
      </c>
      <c r="BQ47" s="75" t="str">
        <f t="shared" si="24"/>
        <v/>
      </c>
      <c r="BR47" s="75" t="str">
        <f t="shared" si="25"/>
        <v/>
      </c>
      <c r="BS47" s="75" t="str">
        <f t="shared" si="26"/>
        <v/>
      </c>
      <c r="BT47" s="75" t="str">
        <f t="shared" si="27"/>
        <v/>
      </c>
      <c r="BU47" s="75" t="str">
        <f t="shared" si="28"/>
        <v/>
      </c>
      <c r="BV47" s="75" t="str">
        <f t="shared" si="29"/>
        <v/>
      </c>
      <c r="BW47" s="75" t="str">
        <f t="shared" si="30"/>
        <v/>
      </c>
      <c r="BX47" s="75" t="str">
        <f t="shared" si="31"/>
        <v/>
      </c>
      <c r="BY47" s="75" t="str">
        <f t="shared" si="32"/>
        <v/>
      </c>
      <c r="BZ47" s="75" t="str">
        <f t="shared" si="33"/>
        <v/>
      </c>
      <c r="CA47" s="75" t="str">
        <f t="shared" si="34"/>
        <v/>
      </c>
      <c r="CB47" s="75" t="str">
        <f t="shared" si="35"/>
        <v/>
      </c>
      <c r="CC47" s="75" t="str">
        <f t="shared" si="36"/>
        <v/>
      </c>
      <c r="CD47" s="75" t="str">
        <f t="shared" si="37"/>
        <v/>
      </c>
      <c r="CE47" s="75" t="str">
        <f t="shared" si="38"/>
        <v/>
      </c>
      <c r="CF47" s="75" t="str">
        <f t="shared" si="39"/>
        <v/>
      </c>
      <c r="CG47" s="75" t="str">
        <f t="shared" si="40"/>
        <v/>
      </c>
      <c r="CH47" s="75" t="str">
        <f t="shared" si="41"/>
        <v/>
      </c>
      <c r="CI47" s="75" t="str">
        <f t="shared" si="42"/>
        <v/>
      </c>
      <c r="CJ47" s="75" t="str">
        <f t="shared" si="43"/>
        <v/>
      </c>
      <c r="CK47" s="75" t="str">
        <f t="shared" si="44"/>
        <v/>
      </c>
      <c r="CL47" s="75" t="str">
        <f t="shared" si="45"/>
        <v/>
      </c>
      <c r="CM47" s="75" t="str">
        <f t="shared" si="46"/>
        <v/>
      </c>
      <c r="CN47" s="75" t="str">
        <f t="shared" si="47"/>
        <v/>
      </c>
      <c r="CO47" s="75" t="str">
        <f t="shared" si="48"/>
        <v/>
      </c>
      <c r="CP47" s="76" t="str">
        <f t="shared" si="74"/>
        <v>Ref_DD_DistanceUnit</v>
      </c>
      <c r="CQ47" s="87" t="str">
        <f t="shared" ref="CQ47:CQ78" ca="1" si="95">IF(AND(ISERROR($Q47*$AP47)=TRUE,ISERROR((R47/1000)*$AQ47)=TRUE,ISERROR((S47/1000)*$AR47)=FALSE),((S47/1000)*$AR47),"")</f>
        <v/>
      </c>
      <c r="CR47" s="130">
        <f t="shared" si="75"/>
        <v>0</v>
      </c>
      <c r="CS47" s="114"/>
    </row>
    <row r="48" spans="2:97" ht="18" customHeight="1" x14ac:dyDescent="0.2">
      <c r="B48" s="101"/>
      <c r="C48" s="42"/>
      <c r="D48" s="42"/>
      <c r="E48" s="42"/>
      <c r="F48" s="42"/>
      <c r="G48" s="42"/>
      <c r="H48" s="42"/>
      <c r="I48" s="92"/>
      <c r="J48" s="92"/>
      <c r="K48" s="92"/>
      <c r="L48" s="42"/>
      <c r="M48" s="42"/>
      <c r="N48" s="92"/>
      <c r="O48" s="42"/>
      <c r="P48" s="72"/>
      <c r="Q48" s="96" t="str">
        <f t="shared" ca="1" si="50"/>
        <v/>
      </c>
      <c r="R48" s="96" t="str">
        <f t="shared" ca="1" si="51"/>
        <v/>
      </c>
      <c r="S48" s="96" t="str">
        <f t="shared" ca="1" si="52"/>
        <v/>
      </c>
      <c r="T48" s="96" t="str">
        <f t="shared" ca="1" si="90"/>
        <v/>
      </c>
      <c r="U48" s="126" t="str">
        <f t="shared" ca="1" si="53"/>
        <v/>
      </c>
      <c r="V48" s="128" t="e">
        <f t="shared" ca="1" si="78"/>
        <v>#REF!</v>
      </c>
      <c r="W48" s="128" t="e">
        <f t="shared" ca="1" si="79"/>
        <v>#REF!</v>
      </c>
      <c r="X48" s="128" t="e">
        <f t="shared" ca="1" si="80"/>
        <v>#REF!</v>
      </c>
      <c r="Y48" s="128" t="e">
        <f t="shared" ca="1" si="81"/>
        <v>#REF!</v>
      </c>
      <c r="Z48" s="128" t="e">
        <f t="shared" ca="1" si="82"/>
        <v>#REF!</v>
      </c>
      <c r="AA48" s="128" t="e">
        <f t="shared" ca="1" si="83"/>
        <v>#REF!</v>
      </c>
      <c r="AB48" s="128" t="e">
        <f t="shared" ca="1" si="84"/>
        <v>#REF!</v>
      </c>
      <c r="AC48" s="128" t="e">
        <f t="shared" ca="1" si="85"/>
        <v>#REF!</v>
      </c>
      <c r="AD48" s="128" t="e">
        <f t="shared" ca="1" si="86"/>
        <v>#REF!</v>
      </c>
      <c r="AE48" s="128" t="e">
        <f t="shared" ca="1" si="87"/>
        <v>#REF!</v>
      </c>
      <c r="AF48" s="128" t="e">
        <f t="shared" ca="1" si="88"/>
        <v>#REF!</v>
      </c>
      <c r="AG48" s="128" t="e">
        <f t="shared" ca="1" si="89"/>
        <v>#REF!</v>
      </c>
      <c r="AH48" s="128" t="e">
        <f ca="1">INDEX(Ref_Master_Unit_Table,MATCH($W48,REF_To_Unit,0),MATCH('Reference - Lookup and Unit'!$A$11,Ref_From_Units,0))</f>
        <v>#REF!</v>
      </c>
      <c r="AI48" s="128" t="e">
        <f t="shared" ca="1" si="91"/>
        <v>#N/A</v>
      </c>
      <c r="AJ48" s="128" t="e">
        <f ca="1">INDEX(Ref_Master_Unit_Table,MATCH($Z48,REF_To_Unit,0),MATCH('Reference - Lookup and Unit'!$A$11,Ref_From_Units,0))</f>
        <v>#REF!</v>
      </c>
      <c r="AK48" s="128" t="e">
        <f t="shared" ca="1" si="92"/>
        <v>#N/A</v>
      </c>
      <c r="AL48" s="128" t="e">
        <f ca="1">INDEX(Ref_Master_Unit_Table,MATCH($AC48,REF_To_Unit,0),MATCH('Reference - Lookup and Unit'!$A$11,Ref_From_Units,0))</f>
        <v>#REF!</v>
      </c>
      <c r="AM48" s="128" t="e">
        <f t="shared" ca="1" si="93"/>
        <v>#N/A</v>
      </c>
      <c r="AN48" s="128" t="e">
        <f ca="1">INDEX(Ref_Master_Unit_Table,MATCH($AF48,REF_To_Unit,0),MATCH('Reference - Lookup and Unit'!$A$11,Ref_From_Units,0))</f>
        <v>#REF!</v>
      </c>
      <c r="AO48" s="128" t="e">
        <f t="shared" ca="1" si="94"/>
        <v>#N/A</v>
      </c>
      <c r="AP48" s="128">
        <f t="shared" ca="1" si="17"/>
        <v>1</v>
      </c>
      <c r="AQ48" s="261">
        <f t="shared" ca="1" si="76"/>
        <v>28</v>
      </c>
      <c r="AR48" s="261">
        <f t="shared" ca="1" si="77"/>
        <v>265</v>
      </c>
      <c r="AS48" s="261">
        <f t="shared" ca="1" si="20"/>
        <v>1</v>
      </c>
      <c r="AT48" s="75" t="str">
        <f t="shared" si="54"/>
        <v>Ref_DD_vehicle_Passenger_</v>
      </c>
      <c r="AU48" s="75" t="e">
        <f t="shared" ca="1" si="55"/>
        <v>#REF!</v>
      </c>
      <c r="AV48" s="75" t="e">
        <f t="shared" ca="1" si="56"/>
        <v>#REF!</v>
      </c>
      <c r="AW48" s="75" t="e">
        <f t="shared" ca="1" si="57"/>
        <v>#REF!</v>
      </c>
      <c r="AX48" s="75" t="e">
        <f t="shared" ca="1" si="58"/>
        <v>#REF!</v>
      </c>
      <c r="AY48" s="75" t="b">
        <f t="shared" ca="1" si="59"/>
        <v>0</v>
      </c>
      <c r="AZ48" s="75" t="str">
        <f t="shared" si="60"/>
        <v/>
      </c>
      <c r="BA48" s="75" t="str">
        <f t="shared" si="61"/>
        <v/>
      </c>
      <c r="BB48" s="75" t="str">
        <f t="shared" si="62"/>
        <v/>
      </c>
      <c r="BC48" s="75" t="str">
        <f t="shared" si="63"/>
        <v/>
      </c>
      <c r="BD48" s="75" t="str">
        <f t="shared" si="64"/>
        <v/>
      </c>
      <c r="BE48" s="75" t="str">
        <f t="shared" si="65"/>
        <v/>
      </c>
      <c r="BF48" s="75" t="str">
        <f t="shared" si="66"/>
        <v/>
      </c>
      <c r="BG48" s="75" t="str">
        <f t="shared" si="67"/>
        <v/>
      </c>
      <c r="BH48" s="75" t="str">
        <f t="shared" si="68"/>
        <v/>
      </c>
      <c r="BI48" s="75" t="str">
        <f t="shared" si="69"/>
        <v/>
      </c>
      <c r="BJ48" s="75" t="str">
        <f t="shared" si="70"/>
        <v/>
      </c>
      <c r="BK48" s="75" t="str">
        <f t="shared" si="71"/>
        <v/>
      </c>
      <c r="BL48" s="75" t="str">
        <f t="shared" si="72"/>
        <v/>
      </c>
      <c r="BM48" s="75" t="str">
        <f t="shared" ca="1" si="73"/>
        <v/>
      </c>
      <c r="BN48" s="75" t="str">
        <f t="shared" si="21"/>
        <v/>
      </c>
      <c r="BO48" s="75" t="str">
        <f t="shared" si="22"/>
        <v/>
      </c>
      <c r="BP48" s="75" t="str">
        <f t="shared" si="23"/>
        <v/>
      </c>
      <c r="BQ48" s="75" t="str">
        <f t="shared" si="24"/>
        <v/>
      </c>
      <c r="BR48" s="75" t="str">
        <f t="shared" si="25"/>
        <v/>
      </c>
      <c r="BS48" s="75" t="str">
        <f t="shared" si="26"/>
        <v/>
      </c>
      <c r="BT48" s="75" t="str">
        <f t="shared" si="27"/>
        <v/>
      </c>
      <c r="BU48" s="75" t="str">
        <f t="shared" si="28"/>
        <v/>
      </c>
      <c r="BV48" s="75" t="str">
        <f t="shared" si="29"/>
        <v/>
      </c>
      <c r="BW48" s="75" t="str">
        <f t="shared" si="30"/>
        <v/>
      </c>
      <c r="BX48" s="75" t="str">
        <f t="shared" si="31"/>
        <v/>
      </c>
      <c r="BY48" s="75" t="str">
        <f t="shared" si="32"/>
        <v/>
      </c>
      <c r="BZ48" s="75" t="str">
        <f t="shared" si="33"/>
        <v/>
      </c>
      <c r="CA48" s="75" t="str">
        <f t="shared" si="34"/>
        <v/>
      </c>
      <c r="CB48" s="75" t="str">
        <f t="shared" si="35"/>
        <v/>
      </c>
      <c r="CC48" s="75" t="str">
        <f t="shared" si="36"/>
        <v/>
      </c>
      <c r="CD48" s="75" t="str">
        <f t="shared" si="37"/>
        <v/>
      </c>
      <c r="CE48" s="75" t="str">
        <f t="shared" si="38"/>
        <v/>
      </c>
      <c r="CF48" s="75" t="str">
        <f t="shared" si="39"/>
        <v/>
      </c>
      <c r="CG48" s="75" t="str">
        <f t="shared" si="40"/>
        <v/>
      </c>
      <c r="CH48" s="75" t="str">
        <f t="shared" si="41"/>
        <v/>
      </c>
      <c r="CI48" s="75" t="str">
        <f t="shared" si="42"/>
        <v/>
      </c>
      <c r="CJ48" s="75" t="str">
        <f t="shared" si="43"/>
        <v/>
      </c>
      <c r="CK48" s="75" t="str">
        <f t="shared" si="44"/>
        <v/>
      </c>
      <c r="CL48" s="75" t="str">
        <f t="shared" si="45"/>
        <v/>
      </c>
      <c r="CM48" s="75" t="str">
        <f t="shared" si="46"/>
        <v/>
      </c>
      <c r="CN48" s="75" t="str">
        <f t="shared" si="47"/>
        <v/>
      </c>
      <c r="CO48" s="75" t="str">
        <f t="shared" si="48"/>
        <v/>
      </c>
      <c r="CP48" s="76" t="str">
        <f t="shared" si="74"/>
        <v>Ref_DD_DistanceUnit</v>
      </c>
      <c r="CQ48" s="87" t="str">
        <f t="shared" ca="1" si="95"/>
        <v/>
      </c>
      <c r="CR48" s="130">
        <f t="shared" si="75"/>
        <v>0</v>
      </c>
      <c r="CS48" s="114"/>
    </row>
    <row r="49" spans="2:97" ht="18" customHeight="1" x14ac:dyDescent="0.2">
      <c r="B49" s="101"/>
      <c r="C49" s="42"/>
      <c r="D49" s="42"/>
      <c r="E49" s="42"/>
      <c r="F49" s="42"/>
      <c r="G49" s="42"/>
      <c r="H49" s="42"/>
      <c r="I49" s="92"/>
      <c r="J49" s="92"/>
      <c r="K49" s="92"/>
      <c r="L49" s="42"/>
      <c r="M49" s="42"/>
      <c r="N49" s="92"/>
      <c r="O49" s="42"/>
      <c r="P49" s="72"/>
      <c r="Q49" s="96" t="str">
        <f t="shared" ca="1" si="50"/>
        <v/>
      </c>
      <c r="R49" s="96" t="str">
        <f t="shared" ca="1" si="51"/>
        <v/>
      </c>
      <c r="S49" s="96" t="str">
        <f t="shared" ca="1" si="52"/>
        <v/>
      </c>
      <c r="T49" s="96" t="str">
        <f t="shared" ca="1" si="90"/>
        <v/>
      </c>
      <c r="U49" s="126" t="str">
        <f t="shared" ca="1" si="53"/>
        <v/>
      </c>
      <c r="V49" s="128" t="e">
        <f t="shared" ca="1" si="78"/>
        <v>#REF!</v>
      </c>
      <c r="W49" s="128" t="e">
        <f t="shared" ca="1" si="79"/>
        <v>#REF!</v>
      </c>
      <c r="X49" s="128" t="e">
        <f t="shared" ca="1" si="80"/>
        <v>#REF!</v>
      </c>
      <c r="Y49" s="128" t="e">
        <f t="shared" ca="1" si="81"/>
        <v>#REF!</v>
      </c>
      <c r="Z49" s="128" t="e">
        <f t="shared" ca="1" si="82"/>
        <v>#REF!</v>
      </c>
      <c r="AA49" s="128" t="e">
        <f t="shared" ca="1" si="83"/>
        <v>#REF!</v>
      </c>
      <c r="AB49" s="128" t="e">
        <f t="shared" ca="1" si="84"/>
        <v>#REF!</v>
      </c>
      <c r="AC49" s="128" t="e">
        <f t="shared" ca="1" si="85"/>
        <v>#REF!</v>
      </c>
      <c r="AD49" s="128" t="e">
        <f t="shared" ca="1" si="86"/>
        <v>#REF!</v>
      </c>
      <c r="AE49" s="128" t="e">
        <f t="shared" ca="1" si="87"/>
        <v>#REF!</v>
      </c>
      <c r="AF49" s="128" t="e">
        <f t="shared" ca="1" si="88"/>
        <v>#REF!</v>
      </c>
      <c r="AG49" s="128" t="e">
        <f t="shared" ca="1" si="89"/>
        <v>#REF!</v>
      </c>
      <c r="AH49" s="128" t="e">
        <f ca="1">INDEX(Ref_Master_Unit_Table,MATCH($W49,REF_To_Unit,0),MATCH('Reference - Lookup and Unit'!$A$11,Ref_From_Units,0))</f>
        <v>#REF!</v>
      </c>
      <c r="AI49" s="128" t="e">
        <f t="shared" ca="1" si="91"/>
        <v>#N/A</v>
      </c>
      <c r="AJ49" s="128" t="e">
        <f ca="1">INDEX(Ref_Master_Unit_Table,MATCH($Z49,REF_To_Unit,0),MATCH('Reference - Lookup and Unit'!$A$11,Ref_From_Units,0))</f>
        <v>#REF!</v>
      </c>
      <c r="AK49" s="128" t="e">
        <f t="shared" ca="1" si="92"/>
        <v>#N/A</v>
      </c>
      <c r="AL49" s="128" t="e">
        <f ca="1">INDEX(Ref_Master_Unit_Table,MATCH($AC49,REF_To_Unit,0),MATCH('Reference - Lookup and Unit'!$A$11,Ref_From_Units,0))</f>
        <v>#REF!</v>
      </c>
      <c r="AM49" s="128" t="e">
        <f t="shared" ca="1" si="93"/>
        <v>#N/A</v>
      </c>
      <c r="AN49" s="128" t="e">
        <f ca="1">INDEX(Ref_Master_Unit_Table,MATCH($AF49,REF_To_Unit,0),MATCH('Reference - Lookup and Unit'!$A$11,Ref_From_Units,0))</f>
        <v>#REF!</v>
      </c>
      <c r="AO49" s="128" t="e">
        <f t="shared" ca="1" si="94"/>
        <v>#N/A</v>
      </c>
      <c r="AP49" s="128">
        <f t="shared" ca="1" si="17"/>
        <v>1</v>
      </c>
      <c r="AQ49" s="261">
        <f t="shared" ca="1" si="76"/>
        <v>28</v>
      </c>
      <c r="AR49" s="261">
        <f t="shared" ca="1" si="77"/>
        <v>265</v>
      </c>
      <c r="AS49" s="261">
        <f t="shared" ca="1" si="20"/>
        <v>1</v>
      </c>
      <c r="AT49" s="75" t="str">
        <f t="shared" si="54"/>
        <v>Ref_DD_vehicle_Passenger_</v>
      </c>
      <c r="AU49" s="75" t="e">
        <f t="shared" ca="1" si="55"/>
        <v>#REF!</v>
      </c>
      <c r="AV49" s="75" t="e">
        <f t="shared" ca="1" si="56"/>
        <v>#REF!</v>
      </c>
      <c r="AW49" s="75" t="e">
        <f t="shared" ca="1" si="57"/>
        <v>#REF!</v>
      </c>
      <c r="AX49" s="75" t="e">
        <f t="shared" ca="1" si="58"/>
        <v>#REF!</v>
      </c>
      <c r="AY49" s="75" t="b">
        <f t="shared" ca="1" si="59"/>
        <v>0</v>
      </c>
      <c r="AZ49" s="75" t="str">
        <f t="shared" si="60"/>
        <v/>
      </c>
      <c r="BA49" s="75" t="str">
        <f t="shared" si="61"/>
        <v/>
      </c>
      <c r="BB49" s="75" t="str">
        <f t="shared" si="62"/>
        <v/>
      </c>
      <c r="BC49" s="75" t="str">
        <f t="shared" si="63"/>
        <v/>
      </c>
      <c r="BD49" s="75" t="str">
        <f t="shared" si="64"/>
        <v/>
      </c>
      <c r="BE49" s="75" t="str">
        <f t="shared" si="65"/>
        <v/>
      </c>
      <c r="BF49" s="75" t="str">
        <f t="shared" si="66"/>
        <v/>
      </c>
      <c r="BG49" s="75" t="str">
        <f t="shared" si="67"/>
        <v/>
      </c>
      <c r="BH49" s="75" t="str">
        <f t="shared" si="68"/>
        <v/>
      </c>
      <c r="BI49" s="75" t="str">
        <f t="shared" si="69"/>
        <v/>
      </c>
      <c r="BJ49" s="75" t="str">
        <f t="shared" si="70"/>
        <v/>
      </c>
      <c r="BK49" s="75" t="str">
        <f t="shared" si="71"/>
        <v/>
      </c>
      <c r="BL49" s="75" t="str">
        <f t="shared" si="72"/>
        <v/>
      </c>
      <c r="BM49" s="75" t="str">
        <f t="shared" ca="1" si="73"/>
        <v/>
      </c>
      <c r="BN49" s="75" t="str">
        <f t="shared" si="21"/>
        <v/>
      </c>
      <c r="BO49" s="75" t="str">
        <f t="shared" si="22"/>
        <v/>
      </c>
      <c r="BP49" s="75" t="str">
        <f t="shared" si="23"/>
        <v/>
      </c>
      <c r="BQ49" s="75" t="str">
        <f t="shared" si="24"/>
        <v/>
      </c>
      <c r="BR49" s="75" t="str">
        <f t="shared" si="25"/>
        <v/>
      </c>
      <c r="BS49" s="75" t="str">
        <f t="shared" si="26"/>
        <v/>
      </c>
      <c r="BT49" s="75" t="str">
        <f t="shared" si="27"/>
        <v/>
      </c>
      <c r="BU49" s="75" t="str">
        <f t="shared" si="28"/>
        <v/>
      </c>
      <c r="BV49" s="75" t="str">
        <f t="shared" si="29"/>
        <v/>
      </c>
      <c r="BW49" s="75" t="str">
        <f t="shared" si="30"/>
        <v/>
      </c>
      <c r="BX49" s="75" t="str">
        <f t="shared" si="31"/>
        <v/>
      </c>
      <c r="BY49" s="75" t="str">
        <f t="shared" si="32"/>
        <v/>
      </c>
      <c r="BZ49" s="75" t="str">
        <f t="shared" si="33"/>
        <v/>
      </c>
      <c r="CA49" s="75" t="str">
        <f t="shared" si="34"/>
        <v/>
      </c>
      <c r="CB49" s="75" t="str">
        <f t="shared" si="35"/>
        <v/>
      </c>
      <c r="CC49" s="75" t="str">
        <f t="shared" si="36"/>
        <v/>
      </c>
      <c r="CD49" s="75" t="str">
        <f t="shared" si="37"/>
        <v/>
      </c>
      <c r="CE49" s="75" t="str">
        <f t="shared" si="38"/>
        <v/>
      </c>
      <c r="CF49" s="75" t="str">
        <f t="shared" si="39"/>
        <v/>
      </c>
      <c r="CG49" s="75" t="str">
        <f t="shared" si="40"/>
        <v/>
      </c>
      <c r="CH49" s="75" t="str">
        <f t="shared" si="41"/>
        <v/>
      </c>
      <c r="CI49" s="75" t="str">
        <f t="shared" si="42"/>
        <v/>
      </c>
      <c r="CJ49" s="75" t="str">
        <f t="shared" si="43"/>
        <v/>
      </c>
      <c r="CK49" s="75" t="str">
        <f t="shared" si="44"/>
        <v/>
      </c>
      <c r="CL49" s="75" t="str">
        <f t="shared" si="45"/>
        <v/>
      </c>
      <c r="CM49" s="75" t="str">
        <f t="shared" si="46"/>
        <v/>
      </c>
      <c r="CN49" s="75" t="str">
        <f t="shared" si="47"/>
        <v/>
      </c>
      <c r="CO49" s="75" t="str">
        <f t="shared" si="48"/>
        <v/>
      </c>
      <c r="CP49" s="76" t="str">
        <f t="shared" si="74"/>
        <v>Ref_DD_DistanceUnit</v>
      </c>
      <c r="CQ49" s="87" t="str">
        <f t="shared" ca="1" si="95"/>
        <v/>
      </c>
      <c r="CR49" s="130">
        <f t="shared" si="75"/>
        <v>0</v>
      </c>
      <c r="CS49" s="114"/>
    </row>
    <row r="50" spans="2:97" ht="18" customHeight="1" x14ac:dyDescent="0.2">
      <c r="B50" s="101"/>
      <c r="C50" s="42"/>
      <c r="D50" s="42"/>
      <c r="E50" s="42"/>
      <c r="F50" s="42"/>
      <c r="G50" s="42"/>
      <c r="H50" s="42"/>
      <c r="I50" s="92"/>
      <c r="J50" s="92"/>
      <c r="K50" s="92"/>
      <c r="L50" s="42"/>
      <c r="M50" s="42"/>
      <c r="N50" s="92"/>
      <c r="O50" s="42"/>
      <c r="P50" s="72"/>
      <c r="Q50" s="96" t="str">
        <f t="shared" ca="1" si="50"/>
        <v/>
      </c>
      <c r="R50" s="96" t="str">
        <f t="shared" ca="1" si="51"/>
        <v/>
      </c>
      <c r="S50" s="96" t="str">
        <f t="shared" ca="1" si="52"/>
        <v/>
      </c>
      <c r="T50" s="96" t="str">
        <f t="shared" ca="1" si="90"/>
        <v/>
      </c>
      <c r="U50" s="126" t="str">
        <f t="shared" ca="1" si="53"/>
        <v/>
      </c>
      <c r="V50" s="128" t="e">
        <f t="shared" ca="1" si="78"/>
        <v>#REF!</v>
      </c>
      <c r="W50" s="128" t="e">
        <f t="shared" ca="1" si="79"/>
        <v>#REF!</v>
      </c>
      <c r="X50" s="128" t="e">
        <f t="shared" ca="1" si="80"/>
        <v>#REF!</v>
      </c>
      <c r="Y50" s="128" t="e">
        <f t="shared" ca="1" si="81"/>
        <v>#REF!</v>
      </c>
      <c r="Z50" s="128" t="e">
        <f t="shared" ca="1" si="82"/>
        <v>#REF!</v>
      </c>
      <c r="AA50" s="128" t="e">
        <f t="shared" ca="1" si="83"/>
        <v>#REF!</v>
      </c>
      <c r="AB50" s="128" t="e">
        <f t="shared" ca="1" si="84"/>
        <v>#REF!</v>
      </c>
      <c r="AC50" s="128" t="e">
        <f t="shared" ca="1" si="85"/>
        <v>#REF!</v>
      </c>
      <c r="AD50" s="128" t="e">
        <f t="shared" ca="1" si="86"/>
        <v>#REF!</v>
      </c>
      <c r="AE50" s="128" t="e">
        <f t="shared" ca="1" si="87"/>
        <v>#REF!</v>
      </c>
      <c r="AF50" s="128" t="e">
        <f t="shared" ca="1" si="88"/>
        <v>#REF!</v>
      </c>
      <c r="AG50" s="128" t="e">
        <f t="shared" ca="1" si="89"/>
        <v>#REF!</v>
      </c>
      <c r="AH50" s="128" t="e">
        <f ca="1">INDEX(Ref_Master_Unit_Table,MATCH($W50,REF_To_Unit,0),MATCH('Reference - Lookup and Unit'!$A$11,Ref_From_Units,0))</f>
        <v>#REF!</v>
      </c>
      <c r="AI50" s="128" t="e">
        <f t="shared" ca="1" si="91"/>
        <v>#N/A</v>
      </c>
      <c r="AJ50" s="128" t="e">
        <f ca="1">INDEX(Ref_Master_Unit_Table,MATCH($Z50,REF_To_Unit,0),MATCH('Reference - Lookup and Unit'!$A$11,Ref_From_Units,0))</f>
        <v>#REF!</v>
      </c>
      <c r="AK50" s="128" t="e">
        <f t="shared" ca="1" si="92"/>
        <v>#N/A</v>
      </c>
      <c r="AL50" s="128" t="e">
        <f ca="1">INDEX(Ref_Master_Unit_Table,MATCH($AC50,REF_To_Unit,0),MATCH('Reference - Lookup and Unit'!$A$11,Ref_From_Units,0))</f>
        <v>#REF!</v>
      </c>
      <c r="AM50" s="128" t="e">
        <f t="shared" ca="1" si="93"/>
        <v>#N/A</v>
      </c>
      <c r="AN50" s="128" t="e">
        <f ca="1">INDEX(Ref_Master_Unit_Table,MATCH($AF50,REF_To_Unit,0),MATCH('Reference - Lookup and Unit'!$A$11,Ref_From_Units,0))</f>
        <v>#REF!</v>
      </c>
      <c r="AO50" s="128" t="e">
        <f t="shared" ca="1" si="94"/>
        <v>#N/A</v>
      </c>
      <c r="AP50" s="128">
        <f t="shared" ca="1" si="17"/>
        <v>1</v>
      </c>
      <c r="AQ50" s="261">
        <f t="shared" ca="1" si="76"/>
        <v>28</v>
      </c>
      <c r="AR50" s="261">
        <f t="shared" ca="1" si="77"/>
        <v>265</v>
      </c>
      <c r="AS50" s="261">
        <f t="shared" ca="1" si="20"/>
        <v>1</v>
      </c>
      <c r="AT50" s="75" t="str">
        <f t="shared" si="54"/>
        <v>Ref_DD_vehicle_Passenger_</v>
      </c>
      <c r="AU50" s="75" t="e">
        <f t="shared" ca="1" si="55"/>
        <v>#REF!</v>
      </c>
      <c r="AV50" s="75" t="e">
        <f t="shared" ca="1" si="56"/>
        <v>#REF!</v>
      </c>
      <c r="AW50" s="75" t="e">
        <f t="shared" ca="1" si="57"/>
        <v>#REF!</v>
      </c>
      <c r="AX50" s="75" t="e">
        <f t="shared" ca="1" si="58"/>
        <v>#REF!</v>
      </c>
      <c r="AY50" s="75" t="b">
        <f t="shared" ca="1" si="59"/>
        <v>0</v>
      </c>
      <c r="AZ50" s="75" t="str">
        <f t="shared" si="60"/>
        <v/>
      </c>
      <c r="BA50" s="75" t="str">
        <f t="shared" si="61"/>
        <v/>
      </c>
      <c r="BB50" s="75" t="str">
        <f t="shared" si="62"/>
        <v/>
      </c>
      <c r="BC50" s="75" t="str">
        <f t="shared" si="63"/>
        <v/>
      </c>
      <c r="BD50" s="75" t="str">
        <f t="shared" si="64"/>
        <v/>
      </c>
      <c r="BE50" s="75" t="str">
        <f t="shared" si="65"/>
        <v/>
      </c>
      <c r="BF50" s="75" t="str">
        <f t="shared" si="66"/>
        <v/>
      </c>
      <c r="BG50" s="75" t="str">
        <f t="shared" si="67"/>
        <v/>
      </c>
      <c r="BH50" s="75" t="str">
        <f t="shared" si="68"/>
        <v/>
      </c>
      <c r="BI50" s="75" t="str">
        <f t="shared" si="69"/>
        <v/>
      </c>
      <c r="BJ50" s="75" t="str">
        <f t="shared" si="70"/>
        <v/>
      </c>
      <c r="BK50" s="75" t="str">
        <f t="shared" si="71"/>
        <v/>
      </c>
      <c r="BL50" s="75" t="str">
        <f t="shared" si="72"/>
        <v/>
      </c>
      <c r="BM50" s="75" t="str">
        <f t="shared" ca="1" si="73"/>
        <v/>
      </c>
      <c r="BN50" s="75" t="str">
        <f t="shared" si="21"/>
        <v/>
      </c>
      <c r="BO50" s="75" t="str">
        <f t="shared" si="22"/>
        <v/>
      </c>
      <c r="BP50" s="75" t="str">
        <f t="shared" si="23"/>
        <v/>
      </c>
      <c r="BQ50" s="75" t="str">
        <f t="shared" si="24"/>
        <v/>
      </c>
      <c r="BR50" s="75" t="str">
        <f t="shared" si="25"/>
        <v/>
      </c>
      <c r="BS50" s="75" t="str">
        <f t="shared" si="26"/>
        <v/>
      </c>
      <c r="BT50" s="75" t="str">
        <f t="shared" si="27"/>
        <v/>
      </c>
      <c r="BU50" s="75" t="str">
        <f t="shared" si="28"/>
        <v/>
      </c>
      <c r="BV50" s="75" t="str">
        <f t="shared" si="29"/>
        <v/>
      </c>
      <c r="BW50" s="75" t="str">
        <f t="shared" si="30"/>
        <v/>
      </c>
      <c r="BX50" s="75" t="str">
        <f t="shared" si="31"/>
        <v/>
      </c>
      <c r="BY50" s="75" t="str">
        <f t="shared" si="32"/>
        <v/>
      </c>
      <c r="BZ50" s="75" t="str">
        <f t="shared" si="33"/>
        <v/>
      </c>
      <c r="CA50" s="75" t="str">
        <f t="shared" si="34"/>
        <v/>
      </c>
      <c r="CB50" s="75" t="str">
        <f t="shared" si="35"/>
        <v/>
      </c>
      <c r="CC50" s="75" t="str">
        <f t="shared" si="36"/>
        <v/>
      </c>
      <c r="CD50" s="75" t="str">
        <f t="shared" si="37"/>
        <v/>
      </c>
      <c r="CE50" s="75" t="str">
        <f t="shared" si="38"/>
        <v/>
      </c>
      <c r="CF50" s="75" t="str">
        <f t="shared" si="39"/>
        <v/>
      </c>
      <c r="CG50" s="75" t="str">
        <f t="shared" si="40"/>
        <v/>
      </c>
      <c r="CH50" s="75" t="str">
        <f t="shared" si="41"/>
        <v/>
      </c>
      <c r="CI50" s="75" t="str">
        <f t="shared" si="42"/>
        <v/>
      </c>
      <c r="CJ50" s="75" t="str">
        <f t="shared" si="43"/>
        <v/>
      </c>
      <c r="CK50" s="75" t="str">
        <f t="shared" si="44"/>
        <v/>
      </c>
      <c r="CL50" s="75" t="str">
        <f t="shared" si="45"/>
        <v/>
      </c>
      <c r="CM50" s="75" t="str">
        <f t="shared" si="46"/>
        <v/>
      </c>
      <c r="CN50" s="75" t="str">
        <f t="shared" si="47"/>
        <v/>
      </c>
      <c r="CO50" s="75" t="str">
        <f t="shared" si="48"/>
        <v/>
      </c>
      <c r="CP50" s="76" t="str">
        <f t="shared" si="74"/>
        <v>Ref_DD_DistanceUnit</v>
      </c>
      <c r="CQ50" s="87" t="str">
        <f t="shared" ca="1" si="95"/>
        <v/>
      </c>
      <c r="CR50" s="130">
        <f t="shared" si="75"/>
        <v>0</v>
      </c>
      <c r="CS50" s="114"/>
    </row>
    <row r="51" spans="2:97" ht="18" customHeight="1" x14ac:dyDescent="0.2">
      <c r="B51" s="101"/>
      <c r="C51" s="42"/>
      <c r="D51" s="42"/>
      <c r="E51" s="42"/>
      <c r="F51" s="42"/>
      <c r="G51" s="42"/>
      <c r="H51" s="42"/>
      <c r="I51" s="92"/>
      <c r="J51" s="92"/>
      <c r="K51" s="92"/>
      <c r="L51" s="42"/>
      <c r="M51" s="42"/>
      <c r="N51" s="92"/>
      <c r="O51" s="42"/>
      <c r="P51" s="72"/>
      <c r="Q51" s="96" t="str">
        <f t="shared" ca="1" si="50"/>
        <v/>
      </c>
      <c r="R51" s="96" t="str">
        <f t="shared" ca="1" si="51"/>
        <v/>
      </c>
      <c r="S51" s="96" t="str">
        <f t="shared" ca="1" si="52"/>
        <v/>
      </c>
      <c r="T51" s="96" t="str">
        <f t="shared" ca="1" si="90"/>
        <v/>
      </c>
      <c r="U51" s="126" t="str">
        <f t="shared" ca="1" si="53"/>
        <v/>
      </c>
      <c r="V51" s="128" t="e">
        <f t="shared" ca="1" si="78"/>
        <v>#REF!</v>
      </c>
      <c r="W51" s="128" t="e">
        <f t="shared" ca="1" si="79"/>
        <v>#REF!</v>
      </c>
      <c r="X51" s="128" t="e">
        <f t="shared" ca="1" si="80"/>
        <v>#REF!</v>
      </c>
      <c r="Y51" s="128" t="e">
        <f t="shared" ca="1" si="81"/>
        <v>#REF!</v>
      </c>
      <c r="Z51" s="128" t="e">
        <f t="shared" ca="1" si="82"/>
        <v>#REF!</v>
      </c>
      <c r="AA51" s="128" t="e">
        <f t="shared" ca="1" si="83"/>
        <v>#REF!</v>
      </c>
      <c r="AB51" s="128" t="e">
        <f t="shared" ca="1" si="84"/>
        <v>#REF!</v>
      </c>
      <c r="AC51" s="128" t="e">
        <f t="shared" ca="1" si="85"/>
        <v>#REF!</v>
      </c>
      <c r="AD51" s="128" t="e">
        <f t="shared" ca="1" si="86"/>
        <v>#REF!</v>
      </c>
      <c r="AE51" s="128" t="e">
        <f t="shared" ca="1" si="87"/>
        <v>#REF!</v>
      </c>
      <c r="AF51" s="128" t="e">
        <f t="shared" ca="1" si="88"/>
        <v>#REF!</v>
      </c>
      <c r="AG51" s="128" t="e">
        <f t="shared" ca="1" si="89"/>
        <v>#REF!</v>
      </c>
      <c r="AH51" s="128" t="e">
        <f ca="1">INDEX(Ref_Master_Unit_Table,MATCH($W51,REF_To_Unit,0),MATCH('Reference - Lookup and Unit'!$A$11,Ref_From_Units,0))</f>
        <v>#REF!</v>
      </c>
      <c r="AI51" s="128" t="e">
        <f t="shared" ca="1" si="91"/>
        <v>#N/A</v>
      </c>
      <c r="AJ51" s="128" t="e">
        <f ca="1">INDEX(Ref_Master_Unit_Table,MATCH($Z51,REF_To_Unit,0),MATCH('Reference - Lookup and Unit'!$A$11,Ref_From_Units,0))</f>
        <v>#REF!</v>
      </c>
      <c r="AK51" s="128" t="e">
        <f t="shared" ca="1" si="92"/>
        <v>#N/A</v>
      </c>
      <c r="AL51" s="128" t="e">
        <f ca="1">INDEX(Ref_Master_Unit_Table,MATCH($AC51,REF_To_Unit,0),MATCH('Reference - Lookup and Unit'!$A$11,Ref_From_Units,0))</f>
        <v>#REF!</v>
      </c>
      <c r="AM51" s="128" t="e">
        <f t="shared" ca="1" si="93"/>
        <v>#N/A</v>
      </c>
      <c r="AN51" s="128" t="e">
        <f ca="1">INDEX(Ref_Master_Unit_Table,MATCH($AF51,REF_To_Unit,0),MATCH('Reference - Lookup and Unit'!$A$11,Ref_From_Units,0))</f>
        <v>#REF!</v>
      </c>
      <c r="AO51" s="128" t="e">
        <f t="shared" ca="1" si="94"/>
        <v>#N/A</v>
      </c>
      <c r="AP51" s="128">
        <f t="shared" ca="1" si="17"/>
        <v>1</v>
      </c>
      <c r="AQ51" s="261">
        <f t="shared" ca="1" si="76"/>
        <v>28</v>
      </c>
      <c r="AR51" s="261">
        <f t="shared" ca="1" si="77"/>
        <v>265</v>
      </c>
      <c r="AS51" s="261">
        <f t="shared" ca="1" si="20"/>
        <v>1</v>
      </c>
      <c r="AT51" s="75" t="str">
        <f t="shared" si="54"/>
        <v>Ref_DD_vehicle_Passenger_</v>
      </c>
      <c r="AU51" s="75" t="e">
        <f t="shared" ca="1" si="55"/>
        <v>#REF!</v>
      </c>
      <c r="AV51" s="75" t="e">
        <f t="shared" ca="1" si="56"/>
        <v>#REF!</v>
      </c>
      <c r="AW51" s="75" t="e">
        <f t="shared" ca="1" si="57"/>
        <v>#REF!</v>
      </c>
      <c r="AX51" s="75" t="e">
        <f t="shared" ca="1" si="58"/>
        <v>#REF!</v>
      </c>
      <c r="AY51" s="75" t="b">
        <f t="shared" ca="1" si="59"/>
        <v>0</v>
      </c>
      <c r="AZ51" s="75" t="str">
        <f t="shared" si="60"/>
        <v/>
      </c>
      <c r="BA51" s="75" t="str">
        <f t="shared" si="61"/>
        <v/>
      </c>
      <c r="BB51" s="75" t="str">
        <f t="shared" si="62"/>
        <v/>
      </c>
      <c r="BC51" s="75" t="str">
        <f t="shared" si="63"/>
        <v/>
      </c>
      <c r="BD51" s="75" t="str">
        <f t="shared" si="64"/>
        <v/>
      </c>
      <c r="BE51" s="75" t="str">
        <f t="shared" si="65"/>
        <v/>
      </c>
      <c r="BF51" s="75" t="str">
        <f t="shared" si="66"/>
        <v/>
      </c>
      <c r="BG51" s="75" t="str">
        <f t="shared" si="67"/>
        <v/>
      </c>
      <c r="BH51" s="75" t="str">
        <f t="shared" si="68"/>
        <v/>
      </c>
      <c r="BI51" s="75" t="str">
        <f t="shared" si="69"/>
        <v/>
      </c>
      <c r="BJ51" s="75" t="str">
        <f t="shared" si="70"/>
        <v/>
      </c>
      <c r="BK51" s="75" t="str">
        <f t="shared" si="71"/>
        <v/>
      </c>
      <c r="BL51" s="75" t="str">
        <f t="shared" si="72"/>
        <v/>
      </c>
      <c r="BM51" s="75" t="str">
        <f t="shared" ca="1" si="73"/>
        <v/>
      </c>
      <c r="BN51" s="75" t="str">
        <f t="shared" si="21"/>
        <v/>
      </c>
      <c r="BO51" s="75" t="str">
        <f t="shared" si="22"/>
        <v/>
      </c>
      <c r="BP51" s="75" t="str">
        <f t="shared" si="23"/>
        <v/>
      </c>
      <c r="BQ51" s="75" t="str">
        <f t="shared" si="24"/>
        <v/>
      </c>
      <c r="BR51" s="75" t="str">
        <f t="shared" si="25"/>
        <v/>
      </c>
      <c r="BS51" s="75" t="str">
        <f t="shared" si="26"/>
        <v/>
      </c>
      <c r="BT51" s="75" t="str">
        <f t="shared" si="27"/>
        <v/>
      </c>
      <c r="BU51" s="75" t="str">
        <f t="shared" si="28"/>
        <v/>
      </c>
      <c r="BV51" s="75" t="str">
        <f t="shared" si="29"/>
        <v/>
      </c>
      <c r="BW51" s="75" t="str">
        <f t="shared" si="30"/>
        <v/>
      </c>
      <c r="BX51" s="75" t="str">
        <f t="shared" si="31"/>
        <v/>
      </c>
      <c r="BY51" s="75" t="str">
        <f t="shared" si="32"/>
        <v/>
      </c>
      <c r="BZ51" s="75" t="str">
        <f t="shared" si="33"/>
        <v/>
      </c>
      <c r="CA51" s="75" t="str">
        <f t="shared" si="34"/>
        <v/>
      </c>
      <c r="CB51" s="75" t="str">
        <f t="shared" si="35"/>
        <v/>
      </c>
      <c r="CC51" s="75" t="str">
        <f t="shared" si="36"/>
        <v/>
      </c>
      <c r="CD51" s="75" t="str">
        <f t="shared" si="37"/>
        <v/>
      </c>
      <c r="CE51" s="75" t="str">
        <f t="shared" si="38"/>
        <v/>
      </c>
      <c r="CF51" s="75" t="str">
        <f t="shared" si="39"/>
        <v/>
      </c>
      <c r="CG51" s="75" t="str">
        <f t="shared" si="40"/>
        <v/>
      </c>
      <c r="CH51" s="75" t="str">
        <f t="shared" si="41"/>
        <v/>
      </c>
      <c r="CI51" s="75" t="str">
        <f t="shared" si="42"/>
        <v/>
      </c>
      <c r="CJ51" s="75" t="str">
        <f t="shared" si="43"/>
        <v/>
      </c>
      <c r="CK51" s="75" t="str">
        <f t="shared" si="44"/>
        <v/>
      </c>
      <c r="CL51" s="75" t="str">
        <f t="shared" si="45"/>
        <v/>
      </c>
      <c r="CM51" s="75" t="str">
        <f t="shared" si="46"/>
        <v/>
      </c>
      <c r="CN51" s="75" t="str">
        <f t="shared" si="47"/>
        <v/>
      </c>
      <c r="CO51" s="75" t="str">
        <f t="shared" si="48"/>
        <v/>
      </c>
      <c r="CP51" s="76" t="str">
        <f t="shared" si="74"/>
        <v>Ref_DD_DistanceUnit</v>
      </c>
      <c r="CQ51" s="87" t="str">
        <f t="shared" ca="1" si="95"/>
        <v/>
      </c>
      <c r="CR51" s="130">
        <f t="shared" si="75"/>
        <v>0</v>
      </c>
      <c r="CS51" s="114"/>
    </row>
    <row r="52" spans="2:97" ht="18" customHeight="1" x14ac:dyDescent="0.2">
      <c r="B52" s="101"/>
      <c r="C52" s="42"/>
      <c r="D52" s="42"/>
      <c r="E52" s="42"/>
      <c r="F52" s="42"/>
      <c r="G52" s="42"/>
      <c r="H52" s="42"/>
      <c r="I52" s="92"/>
      <c r="J52" s="92"/>
      <c r="K52" s="92"/>
      <c r="L52" s="42"/>
      <c r="M52" s="42"/>
      <c r="N52" s="92"/>
      <c r="O52" s="42"/>
      <c r="P52" s="72"/>
      <c r="Q52" s="96" t="str">
        <f t="shared" ca="1" si="50"/>
        <v/>
      </c>
      <c r="R52" s="96" t="str">
        <f t="shared" ca="1" si="51"/>
        <v/>
      </c>
      <c r="S52" s="96" t="str">
        <f t="shared" ca="1" si="52"/>
        <v/>
      </c>
      <c r="T52" s="96" t="str">
        <f t="shared" ca="1" si="90"/>
        <v/>
      </c>
      <c r="U52" s="126" t="str">
        <f t="shared" ca="1" si="53"/>
        <v/>
      </c>
      <c r="V52" s="128" t="e">
        <f t="shared" ca="1" si="78"/>
        <v>#REF!</v>
      </c>
      <c r="W52" s="128" t="e">
        <f t="shared" ca="1" si="79"/>
        <v>#REF!</v>
      </c>
      <c r="X52" s="128" t="e">
        <f t="shared" ca="1" si="80"/>
        <v>#REF!</v>
      </c>
      <c r="Y52" s="128" t="e">
        <f t="shared" ca="1" si="81"/>
        <v>#REF!</v>
      </c>
      <c r="Z52" s="128" t="e">
        <f t="shared" ca="1" si="82"/>
        <v>#REF!</v>
      </c>
      <c r="AA52" s="128" t="e">
        <f t="shared" ca="1" si="83"/>
        <v>#REF!</v>
      </c>
      <c r="AB52" s="128" t="e">
        <f t="shared" ca="1" si="84"/>
        <v>#REF!</v>
      </c>
      <c r="AC52" s="128" t="e">
        <f t="shared" ca="1" si="85"/>
        <v>#REF!</v>
      </c>
      <c r="AD52" s="128" t="e">
        <f t="shared" ca="1" si="86"/>
        <v>#REF!</v>
      </c>
      <c r="AE52" s="128" t="e">
        <f t="shared" ca="1" si="87"/>
        <v>#REF!</v>
      </c>
      <c r="AF52" s="128" t="e">
        <f t="shared" ca="1" si="88"/>
        <v>#REF!</v>
      </c>
      <c r="AG52" s="128" t="e">
        <f t="shared" ca="1" si="89"/>
        <v>#REF!</v>
      </c>
      <c r="AH52" s="128" t="e">
        <f ca="1">INDEX(Ref_Master_Unit_Table,MATCH($W52,REF_To_Unit,0),MATCH('Reference - Lookup and Unit'!$A$11,Ref_From_Units,0))</f>
        <v>#REF!</v>
      </c>
      <c r="AI52" s="128" t="e">
        <f t="shared" ca="1" si="91"/>
        <v>#N/A</v>
      </c>
      <c r="AJ52" s="128" t="e">
        <f ca="1">INDEX(Ref_Master_Unit_Table,MATCH($Z52,REF_To_Unit,0),MATCH('Reference - Lookup and Unit'!$A$11,Ref_From_Units,0))</f>
        <v>#REF!</v>
      </c>
      <c r="AK52" s="128" t="e">
        <f t="shared" ca="1" si="92"/>
        <v>#N/A</v>
      </c>
      <c r="AL52" s="128" t="e">
        <f ca="1">INDEX(Ref_Master_Unit_Table,MATCH($AC52,REF_To_Unit,0),MATCH('Reference - Lookup and Unit'!$A$11,Ref_From_Units,0))</f>
        <v>#REF!</v>
      </c>
      <c r="AM52" s="128" t="e">
        <f t="shared" ca="1" si="93"/>
        <v>#N/A</v>
      </c>
      <c r="AN52" s="128" t="e">
        <f ca="1">INDEX(Ref_Master_Unit_Table,MATCH($AF52,REF_To_Unit,0),MATCH('Reference - Lookup and Unit'!$A$11,Ref_From_Units,0))</f>
        <v>#REF!</v>
      </c>
      <c r="AO52" s="128" t="e">
        <f t="shared" ca="1" si="94"/>
        <v>#N/A</v>
      </c>
      <c r="AP52" s="128">
        <f t="shared" ca="1" si="17"/>
        <v>1</v>
      </c>
      <c r="AQ52" s="261">
        <f t="shared" ca="1" si="76"/>
        <v>28</v>
      </c>
      <c r="AR52" s="261">
        <f t="shared" ca="1" si="77"/>
        <v>265</v>
      </c>
      <c r="AS52" s="261">
        <f t="shared" ca="1" si="20"/>
        <v>1</v>
      </c>
      <c r="AT52" s="75" t="str">
        <f t="shared" si="54"/>
        <v>Ref_DD_vehicle_Passenger_</v>
      </c>
      <c r="AU52" s="75" t="e">
        <f t="shared" ca="1" si="55"/>
        <v>#REF!</v>
      </c>
      <c r="AV52" s="75" t="e">
        <f t="shared" ca="1" si="56"/>
        <v>#REF!</v>
      </c>
      <c r="AW52" s="75" t="e">
        <f t="shared" ca="1" si="57"/>
        <v>#REF!</v>
      </c>
      <c r="AX52" s="75" t="e">
        <f t="shared" ca="1" si="58"/>
        <v>#REF!</v>
      </c>
      <c r="AY52" s="75" t="b">
        <f t="shared" ca="1" si="59"/>
        <v>0</v>
      </c>
      <c r="AZ52" s="75" t="str">
        <f t="shared" si="60"/>
        <v/>
      </c>
      <c r="BA52" s="75" t="str">
        <f t="shared" si="61"/>
        <v/>
      </c>
      <c r="BB52" s="75" t="str">
        <f t="shared" si="62"/>
        <v/>
      </c>
      <c r="BC52" s="75" t="str">
        <f t="shared" si="63"/>
        <v/>
      </c>
      <c r="BD52" s="75" t="str">
        <f t="shared" si="64"/>
        <v/>
      </c>
      <c r="BE52" s="75" t="str">
        <f t="shared" si="65"/>
        <v/>
      </c>
      <c r="BF52" s="75" t="str">
        <f t="shared" si="66"/>
        <v/>
      </c>
      <c r="BG52" s="75" t="str">
        <f t="shared" si="67"/>
        <v/>
      </c>
      <c r="BH52" s="75" t="str">
        <f t="shared" si="68"/>
        <v/>
      </c>
      <c r="BI52" s="75" t="str">
        <f t="shared" si="69"/>
        <v/>
      </c>
      <c r="BJ52" s="75" t="str">
        <f t="shared" si="70"/>
        <v/>
      </c>
      <c r="BK52" s="75" t="str">
        <f t="shared" si="71"/>
        <v/>
      </c>
      <c r="BL52" s="75" t="str">
        <f t="shared" si="72"/>
        <v/>
      </c>
      <c r="BM52" s="75" t="str">
        <f t="shared" ca="1" si="73"/>
        <v/>
      </c>
      <c r="BN52" s="75" t="str">
        <f t="shared" si="21"/>
        <v/>
      </c>
      <c r="BO52" s="75" t="str">
        <f t="shared" si="22"/>
        <v/>
      </c>
      <c r="BP52" s="75" t="str">
        <f t="shared" si="23"/>
        <v/>
      </c>
      <c r="BQ52" s="75" t="str">
        <f t="shared" si="24"/>
        <v/>
      </c>
      <c r="BR52" s="75" t="str">
        <f t="shared" si="25"/>
        <v/>
      </c>
      <c r="BS52" s="75" t="str">
        <f t="shared" si="26"/>
        <v/>
      </c>
      <c r="BT52" s="75" t="str">
        <f t="shared" si="27"/>
        <v/>
      </c>
      <c r="BU52" s="75" t="str">
        <f t="shared" si="28"/>
        <v/>
      </c>
      <c r="BV52" s="75" t="str">
        <f t="shared" si="29"/>
        <v/>
      </c>
      <c r="BW52" s="75" t="str">
        <f t="shared" si="30"/>
        <v/>
      </c>
      <c r="BX52" s="75" t="str">
        <f t="shared" si="31"/>
        <v/>
      </c>
      <c r="BY52" s="75" t="str">
        <f t="shared" si="32"/>
        <v/>
      </c>
      <c r="BZ52" s="75" t="str">
        <f t="shared" si="33"/>
        <v/>
      </c>
      <c r="CA52" s="75" t="str">
        <f t="shared" si="34"/>
        <v/>
      </c>
      <c r="CB52" s="75" t="str">
        <f t="shared" si="35"/>
        <v/>
      </c>
      <c r="CC52" s="75" t="str">
        <f t="shared" si="36"/>
        <v/>
      </c>
      <c r="CD52" s="75" t="str">
        <f t="shared" si="37"/>
        <v/>
      </c>
      <c r="CE52" s="75" t="str">
        <f t="shared" si="38"/>
        <v/>
      </c>
      <c r="CF52" s="75" t="str">
        <f t="shared" si="39"/>
        <v/>
      </c>
      <c r="CG52" s="75" t="str">
        <f t="shared" si="40"/>
        <v/>
      </c>
      <c r="CH52" s="75" t="str">
        <f t="shared" si="41"/>
        <v/>
      </c>
      <c r="CI52" s="75" t="str">
        <f t="shared" si="42"/>
        <v/>
      </c>
      <c r="CJ52" s="75" t="str">
        <f t="shared" si="43"/>
        <v/>
      </c>
      <c r="CK52" s="75" t="str">
        <f t="shared" si="44"/>
        <v/>
      </c>
      <c r="CL52" s="75" t="str">
        <f t="shared" si="45"/>
        <v/>
      </c>
      <c r="CM52" s="75" t="str">
        <f t="shared" si="46"/>
        <v/>
      </c>
      <c r="CN52" s="75" t="str">
        <f t="shared" si="47"/>
        <v/>
      </c>
      <c r="CO52" s="75" t="str">
        <f t="shared" si="48"/>
        <v/>
      </c>
      <c r="CP52" s="76" t="str">
        <f t="shared" si="74"/>
        <v>Ref_DD_DistanceUnit</v>
      </c>
      <c r="CQ52" s="87" t="str">
        <f t="shared" ca="1" si="95"/>
        <v/>
      </c>
      <c r="CR52" s="130">
        <f t="shared" si="75"/>
        <v>0</v>
      </c>
      <c r="CS52" s="114"/>
    </row>
    <row r="53" spans="2:97" ht="18" customHeight="1" x14ac:dyDescent="0.2">
      <c r="B53" s="101"/>
      <c r="C53" s="42"/>
      <c r="D53" s="42"/>
      <c r="E53" s="42"/>
      <c r="F53" s="42"/>
      <c r="G53" s="42"/>
      <c r="H53" s="42"/>
      <c r="I53" s="92"/>
      <c r="J53" s="92"/>
      <c r="K53" s="92"/>
      <c r="L53" s="42"/>
      <c r="M53" s="42"/>
      <c r="N53" s="92"/>
      <c r="O53" s="42"/>
      <c r="P53" s="72"/>
      <c r="Q53" s="96" t="str">
        <f t="shared" ca="1" si="50"/>
        <v/>
      </c>
      <c r="R53" s="96" t="str">
        <f t="shared" ca="1" si="51"/>
        <v/>
      </c>
      <c r="S53" s="96" t="str">
        <f t="shared" ca="1" si="52"/>
        <v/>
      </c>
      <c r="T53" s="96" t="str">
        <f t="shared" ca="1" si="90"/>
        <v/>
      </c>
      <c r="U53" s="126" t="str">
        <f t="shared" ca="1" si="53"/>
        <v/>
      </c>
      <c r="V53" s="128" t="e">
        <f t="shared" ca="1" si="78"/>
        <v>#REF!</v>
      </c>
      <c r="W53" s="128" t="e">
        <f t="shared" ca="1" si="79"/>
        <v>#REF!</v>
      </c>
      <c r="X53" s="128" t="e">
        <f t="shared" ca="1" si="80"/>
        <v>#REF!</v>
      </c>
      <c r="Y53" s="128" t="e">
        <f t="shared" ca="1" si="81"/>
        <v>#REF!</v>
      </c>
      <c r="Z53" s="128" t="e">
        <f t="shared" ca="1" si="82"/>
        <v>#REF!</v>
      </c>
      <c r="AA53" s="128" t="e">
        <f t="shared" ca="1" si="83"/>
        <v>#REF!</v>
      </c>
      <c r="AB53" s="128" t="e">
        <f t="shared" ca="1" si="84"/>
        <v>#REF!</v>
      </c>
      <c r="AC53" s="128" t="e">
        <f t="shared" ca="1" si="85"/>
        <v>#REF!</v>
      </c>
      <c r="AD53" s="128" t="e">
        <f t="shared" ca="1" si="86"/>
        <v>#REF!</v>
      </c>
      <c r="AE53" s="128" t="e">
        <f t="shared" ca="1" si="87"/>
        <v>#REF!</v>
      </c>
      <c r="AF53" s="128" t="e">
        <f t="shared" ca="1" si="88"/>
        <v>#REF!</v>
      </c>
      <c r="AG53" s="128" t="e">
        <f t="shared" ca="1" si="89"/>
        <v>#REF!</v>
      </c>
      <c r="AH53" s="128" t="e">
        <f ca="1">INDEX(Ref_Master_Unit_Table,MATCH($W53,REF_To_Unit,0),MATCH('Reference - Lookup and Unit'!$A$11,Ref_From_Units,0))</f>
        <v>#REF!</v>
      </c>
      <c r="AI53" s="128" t="e">
        <f t="shared" ca="1" si="91"/>
        <v>#N/A</v>
      </c>
      <c r="AJ53" s="128" t="e">
        <f ca="1">INDEX(Ref_Master_Unit_Table,MATCH($Z53,REF_To_Unit,0),MATCH('Reference - Lookup and Unit'!$A$11,Ref_From_Units,0))</f>
        <v>#REF!</v>
      </c>
      <c r="AK53" s="128" t="e">
        <f t="shared" ca="1" si="92"/>
        <v>#N/A</v>
      </c>
      <c r="AL53" s="128" t="e">
        <f ca="1">INDEX(Ref_Master_Unit_Table,MATCH($AC53,REF_To_Unit,0),MATCH('Reference - Lookup and Unit'!$A$11,Ref_From_Units,0))</f>
        <v>#REF!</v>
      </c>
      <c r="AM53" s="128" t="e">
        <f t="shared" ca="1" si="93"/>
        <v>#N/A</v>
      </c>
      <c r="AN53" s="128" t="e">
        <f ca="1">INDEX(Ref_Master_Unit_Table,MATCH($AF53,REF_To_Unit,0),MATCH('Reference - Lookup and Unit'!$A$11,Ref_From_Units,0))</f>
        <v>#REF!</v>
      </c>
      <c r="AO53" s="128" t="e">
        <f t="shared" ca="1" si="94"/>
        <v>#N/A</v>
      </c>
      <c r="AP53" s="128">
        <f t="shared" ca="1" si="17"/>
        <v>1</v>
      </c>
      <c r="AQ53" s="261">
        <f t="shared" ca="1" si="76"/>
        <v>28</v>
      </c>
      <c r="AR53" s="261">
        <f t="shared" ca="1" si="77"/>
        <v>265</v>
      </c>
      <c r="AS53" s="261">
        <f t="shared" ca="1" si="20"/>
        <v>1</v>
      </c>
      <c r="AT53" s="75" t="str">
        <f t="shared" si="54"/>
        <v>Ref_DD_vehicle_Passenger_</v>
      </c>
      <c r="AU53" s="75" t="e">
        <f t="shared" ca="1" si="55"/>
        <v>#REF!</v>
      </c>
      <c r="AV53" s="75" t="e">
        <f t="shared" ca="1" si="56"/>
        <v>#REF!</v>
      </c>
      <c r="AW53" s="75" t="e">
        <f t="shared" ca="1" si="57"/>
        <v>#REF!</v>
      </c>
      <c r="AX53" s="75" t="e">
        <f t="shared" ca="1" si="58"/>
        <v>#REF!</v>
      </c>
      <c r="AY53" s="75" t="b">
        <f t="shared" ca="1" si="59"/>
        <v>0</v>
      </c>
      <c r="AZ53" s="75" t="str">
        <f t="shared" si="60"/>
        <v/>
      </c>
      <c r="BA53" s="75" t="str">
        <f t="shared" si="61"/>
        <v/>
      </c>
      <c r="BB53" s="75" t="str">
        <f t="shared" si="62"/>
        <v/>
      </c>
      <c r="BC53" s="75" t="str">
        <f t="shared" si="63"/>
        <v/>
      </c>
      <c r="BD53" s="75" t="str">
        <f t="shared" si="64"/>
        <v/>
      </c>
      <c r="BE53" s="75" t="str">
        <f t="shared" si="65"/>
        <v/>
      </c>
      <c r="BF53" s="75" t="str">
        <f t="shared" si="66"/>
        <v/>
      </c>
      <c r="BG53" s="75" t="str">
        <f t="shared" si="67"/>
        <v/>
      </c>
      <c r="BH53" s="75" t="str">
        <f t="shared" si="68"/>
        <v/>
      </c>
      <c r="BI53" s="75" t="str">
        <f t="shared" si="69"/>
        <v/>
      </c>
      <c r="BJ53" s="75" t="str">
        <f t="shared" si="70"/>
        <v/>
      </c>
      <c r="BK53" s="75" t="str">
        <f t="shared" si="71"/>
        <v/>
      </c>
      <c r="BL53" s="75" t="str">
        <f t="shared" si="72"/>
        <v/>
      </c>
      <c r="BM53" s="75" t="str">
        <f t="shared" ca="1" si="73"/>
        <v/>
      </c>
      <c r="BN53" s="75" t="str">
        <f t="shared" si="21"/>
        <v/>
      </c>
      <c r="BO53" s="75" t="str">
        <f t="shared" si="22"/>
        <v/>
      </c>
      <c r="BP53" s="75" t="str">
        <f t="shared" si="23"/>
        <v/>
      </c>
      <c r="BQ53" s="75" t="str">
        <f t="shared" si="24"/>
        <v/>
      </c>
      <c r="BR53" s="75" t="str">
        <f t="shared" si="25"/>
        <v/>
      </c>
      <c r="BS53" s="75" t="str">
        <f t="shared" si="26"/>
        <v/>
      </c>
      <c r="BT53" s="75" t="str">
        <f t="shared" si="27"/>
        <v/>
      </c>
      <c r="BU53" s="75" t="str">
        <f t="shared" si="28"/>
        <v/>
      </c>
      <c r="BV53" s="75" t="str">
        <f t="shared" si="29"/>
        <v/>
      </c>
      <c r="BW53" s="75" t="str">
        <f t="shared" si="30"/>
        <v/>
      </c>
      <c r="BX53" s="75" t="str">
        <f t="shared" si="31"/>
        <v/>
      </c>
      <c r="BY53" s="75" t="str">
        <f t="shared" si="32"/>
        <v/>
      </c>
      <c r="BZ53" s="75" t="str">
        <f t="shared" si="33"/>
        <v/>
      </c>
      <c r="CA53" s="75" t="str">
        <f t="shared" si="34"/>
        <v/>
      </c>
      <c r="CB53" s="75" t="str">
        <f t="shared" si="35"/>
        <v/>
      </c>
      <c r="CC53" s="75" t="str">
        <f t="shared" si="36"/>
        <v/>
      </c>
      <c r="CD53" s="75" t="str">
        <f t="shared" si="37"/>
        <v/>
      </c>
      <c r="CE53" s="75" t="str">
        <f t="shared" si="38"/>
        <v/>
      </c>
      <c r="CF53" s="75" t="str">
        <f t="shared" si="39"/>
        <v/>
      </c>
      <c r="CG53" s="75" t="str">
        <f t="shared" si="40"/>
        <v/>
      </c>
      <c r="CH53" s="75" t="str">
        <f t="shared" si="41"/>
        <v/>
      </c>
      <c r="CI53" s="75" t="str">
        <f t="shared" si="42"/>
        <v/>
      </c>
      <c r="CJ53" s="75" t="str">
        <f t="shared" si="43"/>
        <v/>
      </c>
      <c r="CK53" s="75" t="str">
        <f t="shared" si="44"/>
        <v/>
      </c>
      <c r="CL53" s="75" t="str">
        <f t="shared" si="45"/>
        <v/>
      </c>
      <c r="CM53" s="75" t="str">
        <f t="shared" si="46"/>
        <v/>
      </c>
      <c r="CN53" s="75" t="str">
        <f t="shared" si="47"/>
        <v/>
      </c>
      <c r="CO53" s="75" t="str">
        <f t="shared" si="48"/>
        <v/>
      </c>
      <c r="CP53" s="76" t="str">
        <f t="shared" si="74"/>
        <v>Ref_DD_DistanceUnit</v>
      </c>
      <c r="CQ53" s="87" t="str">
        <f t="shared" ca="1" si="95"/>
        <v/>
      </c>
      <c r="CR53" s="130">
        <f t="shared" si="75"/>
        <v>0</v>
      </c>
      <c r="CS53" s="114"/>
    </row>
    <row r="54" spans="2:97" ht="18" customHeight="1" x14ac:dyDescent="0.2">
      <c r="B54" s="101"/>
      <c r="C54" s="42"/>
      <c r="D54" s="42"/>
      <c r="E54" s="42"/>
      <c r="F54" s="42"/>
      <c r="G54" s="42"/>
      <c r="H54" s="42"/>
      <c r="I54" s="92"/>
      <c r="J54" s="92"/>
      <c r="K54" s="92"/>
      <c r="L54" s="42"/>
      <c r="M54" s="42"/>
      <c r="N54" s="92"/>
      <c r="O54" s="42"/>
      <c r="P54" s="72"/>
      <c r="Q54" s="96" t="str">
        <f t="shared" ca="1" si="50"/>
        <v/>
      </c>
      <c r="R54" s="96" t="str">
        <f t="shared" ca="1" si="51"/>
        <v/>
      </c>
      <c r="S54" s="96" t="str">
        <f t="shared" ca="1" si="52"/>
        <v/>
      </c>
      <c r="T54" s="96" t="str">
        <f t="shared" ca="1" si="90"/>
        <v/>
      </c>
      <c r="U54" s="126" t="str">
        <f t="shared" ca="1" si="53"/>
        <v/>
      </c>
      <c r="V54" s="128" t="e">
        <f t="shared" ca="1" si="78"/>
        <v>#REF!</v>
      </c>
      <c r="W54" s="128" t="e">
        <f t="shared" ca="1" si="79"/>
        <v>#REF!</v>
      </c>
      <c r="X54" s="128" t="e">
        <f t="shared" ca="1" si="80"/>
        <v>#REF!</v>
      </c>
      <c r="Y54" s="128" t="e">
        <f t="shared" ca="1" si="81"/>
        <v>#REF!</v>
      </c>
      <c r="Z54" s="128" t="e">
        <f t="shared" ca="1" si="82"/>
        <v>#REF!</v>
      </c>
      <c r="AA54" s="128" t="e">
        <f t="shared" ca="1" si="83"/>
        <v>#REF!</v>
      </c>
      <c r="AB54" s="128" t="e">
        <f t="shared" ca="1" si="84"/>
        <v>#REF!</v>
      </c>
      <c r="AC54" s="128" t="e">
        <f t="shared" ca="1" si="85"/>
        <v>#REF!</v>
      </c>
      <c r="AD54" s="128" t="e">
        <f t="shared" ca="1" si="86"/>
        <v>#REF!</v>
      </c>
      <c r="AE54" s="128" t="e">
        <f t="shared" ca="1" si="87"/>
        <v>#REF!</v>
      </c>
      <c r="AF54" s="128" t="e">
        <f t="shared" ca="1" si="88"/>
        <v>#REF!</v>
      </c>
      <c r="AG54" s="128" t="e">
        <f t="shared" ca="1" si="89"/>
        <v>#REF!</v>
      </c>
      <c r="AH54" s="128" t="e">
        <f ca="1">INDEX(Ref_Master_Unit_Table,MATCH($W54,REF_To_Unit,0),MATCH('Reference - Lookup and Unit'!$A$11,Ref_From_Units,0))</f>
        <v>#REF!</v>
      </c>
      <c r="AI54" s="128" t="e">
        <f t="shared" ca="1" si="91"/>
        <v>#N/A</v>
      </c>
      <c r="AJ54" s="128" t="e">
        <f ca="1">INDEX(Ref_Master_Unit_Table,MATCH($Z54,REF_To_Unit,0),MATCH('Reference - Lookup and Unit'!$A$11,Ref_From_Units,0))</f>
        <v>#REF!</v>
      </c>
      <c r="AK54" s="128" t="e">
        <f t="shared" ca="1" si="92"/>
        <v>#N/A</v>
      </c>
      <c r="AL54" s="128" t="e">
        <f ca="1">INDEX(Ref_Master_Unit_Table,MATCH($AC54,REF_To_Unit,0),MATCH('Reference - Lookup and Unit'!$A$11,Ref_From_Units,0))</f>
        <v>#REF!</v>
      </c>
      <c r="AM54" s="128" t="e">
        <f t="shared" ca="1" si="93"/>
        <v>#N/A</v>
      </c>
      <c r="AN54" s="128" t="e">
        <f ca="1">INDEX(Ref_Master_Unit_Table,MATCH($AF54,REF_To_Unit,0),MATCH('Reference - Lookup and Unit'!$A$11,Ref_From_Units,0))</f>
        <v>#REF!</v>
      </c>
      <c r="AO54" s="128" t="e">
        <f t="shared" ca="1" si="94"/>
        <v>#N/A</v>
      </c>
      <c r="AP54" s="128">
        <f t="shared" ca="1" si="17"/>
        <v>1</v>
      </c>
      <c r="AQ54" s="261">
        <f t="shared" ca="1" si="76"/>
        <v>28</v>
      </c>
      <c r="AR54" s="261">
        <f t="shared" ca="1" si="77"/>
        <v>265</v>
      </c>
      <c r="AS54" s="261">
        <f t="shared" ca="1" si="20"/>
        <v>1</v>
      </c>
      <c r="AT54" s="75" t="str">
        <f t="shared" si="54"/>
        <v>Ref_DD_vehicle_Passenger_</v>
      </c>
      <c r="AU54" s="75" t="e">
        <f t="shared" ca="1" si="55"/>
        <v>#REF!</v>
      </c>
      <c r="AV54" s="75" t="e">
        <f t="shared" ca="1" si="56"/>
        <v>#REF!</v>
      </c>
      <c r="AW54" s="75" t="e">
        <f t="shared" ca="1" si="57"/>
        <v>#REF!</v>
      </c>
      <c r="AX54" s="75" t="e">
        <f t="shared" ca="1" si="58"/>
        <v>#REF!</v>
      </c>
      <c r="AY54" s="75" t="b">
        <f t="shared" ca="1" si="59"/>
        <v>0</v>
      </c>
      <c r="AZ54" s="75" t="str">
        <f t="shared" si="60"/>
        <v/>
      </c>
      <c r="BA54" s="75" t="str">
        <f t="shared" si="61"/>
        <v/>
      </c>
      <c r="BB54" s="75" t="str">
        <f t="shared" si="62"/>
        <v/>
      </c>
      <c r="BC54" s="75" t="str">
        <f t="shared" si="63"/>
        <v/>
      </c>
      <c r="BD54" s="75" t="str">
        <f t="shared" si="64"/>
        <v/>
      </c>
      <c r="BE54" s="75" t="str">
        <f t="shared" si="65"/>
        <v/>
      </c>
      <c r="BF54" s="75" t="str">
        <f t="shared" si="66"/>
        <v/>
      </c>
      <c r="BG54" s="75" t="str">
        <f t="shared" si="67"/>
        <v/>
      </c>
      <c r="BH54" s="75" t="str">
        <f t="shared" si="68"/>
        <v/>
      </c>
      <c r="BI54" s="75" t="str">
        <f t="shared" si="69"/>
        <v/>
      </c>
      <c r="BJ54" s="75" t="str">
        <f t="shared" si="70"/>
        <v/>
      </c>
      <c r="BK54" s="75" t="str">
        <f t="shared" si="71"/>
        <v/>
      </c>
      <c r="BL54" s="75" t="str">
        <f t="shared" si="72"/>
        <v/>
      </c>
      <c r="BM54" s="75" t="str">
        <f t="shared" ca="1" si="73"/>
        <v/>
      </c>
      <c r="BN54" s="75" t="str">
        <f t="shared" si="21"/>
        <v/>
      </c>
      <c r="BO54" s="75" t="str">
        <f t="shared" si="22"/>
        <v/>
      </c>
      <c r="BP54" s="75" t="str">
        <f t="shared" si="23"/>
        <v/>
      </c>
      <c r="BQ54" s="75" t="str">
        <f t="shared" si="24"/>
        <v/>
      </c>
      <c r="BR54" s="75" t="str">
        <f t="shared" si="25"/>
        <v/>
      </c>
      <c r="BS54" s="75" t="str">
        <f t="shared" si="26"/>
        <v/>
      </c>
      <c r="BT54" s="75" t="str">
        <f t="shared" si="27"/>
        <v/>
      </c>
      <c r="BU54" s="75" t="str">
        <f t="shared" si="28"/>
        <v/>
      </c>
      <c r="BV54" s="75" t="str">
        <f t="shared" si="29"/>
        <v/>
      </c>
      <c r="BW54" s="75" t="str">
        <f t="shared" si="30"/>
        <v/>
      </c>
      <c r="BX54" s="75" t="str">
        <f t="shared" si="31"/>
        <v/>
      </c>
      <c r="BY54" s="75" t="str">
        <f t="shared" si="32"/>
        <v/>
      </c>
      <c r="BZ54" s="75" t="str">
        <f t="shared" si="33"/>
        <v/>
      </c>
      <c r="CA54" s="75" t="str">
        <f t="shared" si="34"/>
        <v/>
      </c>
      <c r="CB54" s="75" t="str">
        <f t="shared" si="35"/>
        <v/>
      </c>
      <c r="CC54" s="75" t="str">
        <f t="shared" si="36"/>
        <v/>
      </c>
      <c r="CD54" s="75" t="str">
        <f t="shared" si="37"/>
        <v/>
      </c>
      <c r="CE54" s="75" t="str">
        <f t="shared" si="38"/>
        <v/>
      </c>
      <c r="CF54" s="75" t="str">
        <f t="shared" si="39"/>
        <v/>
      </c>
      <c r="CG54" s="75" t="str">
        <f t="shared" si="40"/>
        <v/>
      </c>
      <c r="CH54" s="75" t="str">
        <f t="shared" si="41"/>
        <v/>
      </c>
      <c r="CI54" s="75" t="str">
        <f t="shared" si="42"/>
        <v/>
      </c>
      <c r="CJ54" s="75" t="str">
        <f t="shared" si="43"/>
        <v/>
      </c>
      <c r="CK54" s="75" t="str">
        <f t="shared" si="44"/>
        <v/>
      </c>
      <c r="CL54" s="75" t="str">
        <f t="shared" si="45"/>
        <v/>
      </c>
      <c r="CM54" s="75" t="str">
        <f t="shared" si="46"/>
        <v/>
      </c>
      <c r="CN54" s="75" t="str">
        <f t="shared" si="47"/>
        <v/>
      </c>
      <c r="CO54" s="75" t="str">
        <f t="shared" si="48"/>
        <v/>
      </c>
      <c r="CP54" s="76" t="str">
        <f t="shared" si="74"/>
        <v>Ref_DD_DistanceUnit</v>
      </c>
      <c r="CQ54" s="87" t="str">
        <f t="shared" ca="1" si="95"/>
        <v/>
      </c>
      <c r="CR54" s="130">
        <f t="shared" si="75"/>
        <v>0</v>
      </c>
      <c r="CS54" s="114"/>
    </row>
    <row r="55" spans="2:97" ht="18" customHeight="1" x14ac:dyDescent="0.2">
      <c r="B55" s="101"/>
      <c r="C55" s="42"/>
      <c r="D55" s="42"/>
      <c r="E55" s="42"/>
      <c r="F55" s="42"/>
      <c r="G55" s="42"/>
      <c r="H55" s="42"/>
      <c r="I55" s="92"/>
      <c r="J55" s="92"/>
      <c r="K55" s="92"/>
      <c r="L55" s="42"/>
      <c r="M55" s="42"/>
      <c r="N55" s="92"/>
      <c r="O55" s="42"/>
      <c r="P55" s="72"/>
      <c r="Q55" s="96" t="str">
        <f t="shared" ca="1" si="50"/>
        <v/>
      </c>
      <c r="R55" s="96" t="str">
        <f t="shared" ca="1" si="51"/>
        <v/>
      </c>
      <c r="S55" s="96" t="str">
        <f t="shared" ca="1" si="52"/>
        <v/>
      </c>
      <c r="T55" s="96" t="str">
        <f t="shared" ca="1" si="90"/>
        <v/>
      </c>
      <c r="U55" s="126" t="str">
        <f t="shared" ca="1" si="53"/>
        <v/>
      </c>
      <c r="V55" s="128" t="e">
        <f t="shared" ca="1" si="78"/>
        <v>#REF!</v>
      </c>
      <c r="W55" s="128" t="e">
        <f t="shared" ca="1" si="79"/>
        <v>#REF!</v>
      </c>
      <c r="X55" s="128" t="e">
        <f t="shared" ca="1" si="80"/>
        <v>#REF!</v>
      </c>
      <c r="Y55" s="128" t="e">
        <f t="shared" ca="1" si="81"/>
        <v>#REF!</v>
      </c>
      <c r="Z55" s="128" t="e">
        <f t="shared" ca="1" si="82"/>
        <v>#REF!</v>
      </c>
      <c r="AA55" s="128" t="e">
        <f t="shared" ca="1" si="83"/>
        <v>#REF!</v>
      </c>
      <c r="AB55" s="128" t="e">
        <f t="shared" ca="1" si="84"/>
        <v>#REF!</v>
      </c>
      <c r="AC55" s="128" t="e">
        <f t="shared" ca="1" si="85"/>
        <v>#REF!</v>
      </c>
      <c r="AD55" s="128" t="e">
        <f t="shared" ca="1" si="86"/>
        <v>#REF!</v>
      </c>
      <c r="AE55" s="128" t="e">
        <f t="shared" ca="1" si="87"/>
        <v>#REF!</v>
      </c>
      <c r="AF55" s="128" t="e">
        <f t="shared" ca="1" si="88"/>
        <v>#REF!</v>
      </c>
      <c r="AG55" s="128" t="e">
        <f t="shared" ca="1" si="89"/>
        <v>#REF!</v>
      </c>
      <c r="AH55" s="128" t="e">
        <f ca="1">INDEX(Ref_Master_Unit_Table,MATCH($W55,REF_To_Unit,0),MATCH('Reference - Lookup and Unit'!$A$11,Ref_From_Units,0))</f>
        <v>#REF!</v>
      </c>
      <c r="AI55" s="128" t="e">
        <f t="shared" ca="1" si="91"/>
        <v>#N/A</v>
      </c>
      <c r="AJ55" s="128" t="e">
        <f ca="1">INDEX(Ref_Master_Unit_Table,MATCH($Z55,REF_To_Unit,0),MATCH('Reference - Lookup and Unit'!$A$11,Ref_From_Units,0))</f>
        <v>#REF!</v>
      </c>
      <c r="AK55" s="128" t="e">
        <f t="shared" ca="1" si="92"/>
        <v>#N/A</v>
      </c>
      <c r="AL55" s="128" t="e">
        <f ca="1">INDEX(Ref_Master_Unit_Table,MATCH($AC55,REF_To_Unit,0),MATCH('Reference - Lookup and Unit'!$A$11,Ref_From_Units,0))</f>
        <v>#REF!</v>
      </c>
      <c r="AM55" s="128" t="e">
        <f t="shared" ca="1" si="93"/>
        <v>#N/A</v>
      </c>
      <c r="AN55" s="128" t="e">
        <f ca="1">INDEX(Ref_Master_Unit_Table,MATCH($AF55,REF_To_Unit,0),MATCH('Reference - Lookup and Unit'!$A$11,Ref_From_Units,0))</f>
        <v>#REF!</v>
      </c>
      <c r="AO55" s="128" t="e">
        <f t="shared" ca="1" si="94"/>
        <v>#N/A</v>
      </c>
      <c r="AP55" s="128">
        <f t="shared" ca="1" si="17"/>
        <v>1</v>
      </c>
      <c r="AQ55" s="261">
        <f t="shared" ca="1" si="76"/>
        <v>28</v>
      </c>
      <c r="AR55" s="261">
        <f t="shared" ca="1" si="77"/>
        <v>265</v>
      </c>
      <c r="AS55" s="261">
        <f t="shared" ca="1" si="20"/>
        <v>1</v>
      </c>
      <c r="AT55" s="75" t="str">
        <f t="shared" si="54"/>
        <v>Ref_DD_vehicle_Passenger_</v>
      </c>
      <c r="AU55" s="75" t="e">
        <f t="shared" ca="1" si="55"/>
        <v>#REF!</v>
      </c>
      <c r="AV55" s="75" t="e">
        <f t="shared" ca="1" si="56"/>
        <v>#REF!</v>
      </c>
      <c r="AW55" s="75" t="e">
        <f t="shared" ca="1" si="57"/>
        <v>#REF!</v>
      </c>
      <c r="AX55" s="75" t="e">
        <f t="shared" ca="1" si="58"/>
        <v>#REF!</v>
      </c>
      <c r="AY55" s="75" t="b">
        <f t="shared" ca="1" si="59"/>
        <v>0</v>
      </c>
      <c r="AZ55" s="75" t="str">
        <f t="shared" si="60"/>
        <v/>
      </c>
      <c r="BA55" s="75" t="str">
        <f t="shared" si="61"/>
        <v/>
      </c>
      <c r="BB55" s="75" t="str">
        <f t="shared" si="62"/>
        <v/>
      </c>
      <c r="BC55" s="75" t="str">
        <f t="shared" si="63"/>
        <v/>
      </c>
      <c r="BD55" s="75" t="str">
        <f t="shared" si="64"/>
        <v/>
      </c>
      <c r="BE55" s="75" t="str">
        <f t="shared" si="65"/>
        <v/>
      </c>
      <c r="BF55" s="75" t="str">
        <f t="shared" si="66"/>
        <v/>
      </c>
      <c r="BG55" s="75" t="str">
        <f t="shared" si="67"/>
        <v/>
      </c>
      <c r="BH55" s="75" t="str">
        <f t="shared" si="68"/>
        <v/>
      </c>
      <c r="BI55" s="75" t="str">
        <f t="shared" si="69"/>
        <v/>
      </c>
      <c r="BJ55" s="75" t="str">
        <f t="shared" si="70"/>
        <v/>
      </c>
      <c r="BK55" s="75" t="str">
        <f t="shared" si="71"/>
        <v/>
      </c>
      <c r="BL55" s="75" t="str">
        <f t="shared" si="72"/>
        <v/>
      </c>
      <c r="BM55" s="75" t="str">
        <f t="shared" ca="1" si="73"/>
        <v/>
      </c>
      <c r="BN55" s="75" t="str">
        <f t="shared" si="21"/>
        <v/>
      </c>
      <c r="BO55" s="75" t="str">
        <f t="shared" si="22"/>
        <v/>
      </c>
      <c r="BP55" s="75" t="str">
        <f t="shared" si="23"/>
        <v/>
      </c>
      <c r="BQ55" s="75" t="str">
        <f t="shared" si="24"/>
        <v/>
      </c>
      <c r="BR55" s="75" t="str">
        <f t="shared" si="25"/>
        <v/>
      </c>
      <c r="BS55" s="75" t="str">
        <f t="shared" si="26"/>
        <v/>
      </c>
      <c r="BT55" s="75" t="str">
        <f t="shared" si="27"/>
        <v/>
      </c>
      <c r="BU55" s="75" t="str">
        <f t="shared" si="28"/>
        <v/>
      </c>
      <c r="BV55" s="75" t="str">
        <f t="shared" si="29"/>
        <v/>
      </c>
      <c r="BW55" s="75" t="str">
        <f t="shared" si="30"/>
        <v/>
      </c>
      <c r="BX55" s="75" t="str">
        <f t="shared" si="31"/>
        <v/>
      </c>
      <c r="BY55" s="75" t="str">
        <f t="shared" si="32"/>
        <v/>
      </c>
      <c r="BZ55" s="75" t="str">
        <f t="shared" si="33"/>
        <v/>
      </c>
      <c r="CA55" s="75" t="str">
        <f t="shared" si="34"/>
        <v/>
      </c>
      <c r="CB55" s="75" t="str">
        <f t="shared" si="35"/>
        <v/>
      </c>
      <c r="CC55" s="75" t="str">
        <f t="shared" si="36"/>
        <v/>
      </c>
      <c r="CD55" s="75" t="str">
        <f t="shared" si="37"/>
        <v/>
      </c>
      <c r="CE55" s="75" t="str">
        <f t="shared" si="38"/>
        <v/>
      </c>
      <c r="CF55" s="75" t="str">
        <f t="shared" si="39"/>
        <v/>
      </c>
      <c r="CG55" s="75" t="str">
        <f t="shared" si="40"/>
        <v/>
      </c>
      <c r="CH55" s="75" t="str">
        <f t="shared" si="41"/>
        <v/>
      </c>
      <c r="CI55" s="75" t="str">
        <f t="shared" si="42"/>
        <v/>
      </c>
      <c r="CJ55" s="75" t="str">
        <f t="shared" si="43"/>
        <v/>
      </c>
      <c r="CK55" s="75" t="str">
        <f t="shared" si="44"/>
        <v/>
      </c>
      <c r="CL55" s="75" t="str">
        <f t="shared" si="45"/>
        <v/>
      </c>
      <c r="CM55" s="75" t="str">
        <f t="shared" si="46"/>
        <v/>
      </c>
      <c r="CN55" s="75" t="str">
        <f t="shared" si="47"/>
        <v/>
      </c>
      <c r="CO55" s="75" t="str">
        <f t="shared" si="48"/>
        <v/>
      </c>
      <c r="CP55" s="76" t="str">
        <f t="shared" si="74"/>
        <v>Ref_DD_DistanceUnit</v>
      </c>
      <c r="CQ55" s="87" t="str">
        <f t="shared" ca="1" si="95"/>
        <v/>
      </c>
      <c r="CR55" s="130">
        <f t="shared" si="75"/>
        <v>0</v>
      </c>
      <c r="CS55" s="114"/>
    </row>
    <row r="56" spans="2:97" ht="18" customHeight="1" x14ac:dyDescent="0.2">
      <c r="B56" s="101"/>
      <c r="C56" s="42"/>
      <c r="D56" s="42"/>
      <c r="E56" s="42"/>
      <c r="F56" s="42"/>
      <c r="G56" s="42"/>
      <c r="H56" s="42"/>
      <c r="I56" s="92"/>
      <c r="J56" s="92"/>
      <c r="K56" s="92"/>
      <c r="L56" s="42"/>
      <c r="M56" s="42"/>
      <c r="N56" s="92"/>
      <c r="O56" s="42"/>
      <c r="P56" s="72"/>
      <c r="Q56" s="96" t="str">
        <f t="shared" ca="1" si="50"/>
        <v/>
      </c>
      <c r="R56" s="96" t="str">
        <f t="shared" ca="1" si="51"/>
        <v/>
      </c>
      <c r="S56" s="96" t="str">
        <f t="shared" ca="1" si="52"/>
        <v/>
      </c>
      <c r="T56" s="96" t="str">
        <f t="shared" ca="1" si="90"/>
        <v/>
      </c>
      <c r="U56" s="126" t="str">
        <f t="shared" ca="1" si="53"/>
        <v/>
      </c>
      <c r="V56" s="128" t="e">
        <f t="shared" ca="1" si="78"/>
        <v>#REF!</v>
      </c>
      <c r="W56" s="128" t="e">
        <f t="shared" ca="1" si="79"/>
        <v>#REF!</v>
      </c>
      <c r="X56" s="128" t="e">
        <f t="shared" ca="1" si="80"/>
        <v>#REF!</v>
      </c>
      <c r="Y56" s="128" t="e">
        <f t="shared" ca="1" si="81"/>
        <v>#REF!</v>
      </c>
      <c r="Z56" s="128" t="e">
        <f t="shared" ca="1" si="82"/>
        <v>#REF!</v>
      </c>
      <c r="AA56" s="128" t="e">
        <f t="shared" ca="1" si="83"/>
        <v>#REF!</v>
      </c>
      <c r="AB56" s="128" t="e">
        <f t="shared" ca="1" si="84"/>
        <v>#REF!</v>
      </c>
      <c r="AC56" s="128" t="e">
        <f t="shared" ca="1" si="85"/>
        <v>#REF!</v>
      </c>
      <c r="AD56" s="128" t="e">
        <f t="shared" ca="1" si="86"/>
        <v>#REF!</v>
      </c>
      <c r="AE56" s="128" t="e">
        <f t="shared" ca="1" si="87"/>
        <v>#REF!</v>
      </c>
      <c r="AF56" s="128" t="e">
        <f t="shared" ca="1" si="88"/>
        <v>#REF!</v>
      </c>
      <c r="AG56" s="128" t="e">
        <f t="shared" ca="1" si="89"/>
        <v>#REF!</v>
      </c>
      <c r="AH56" s="128" t="e">
        <f ca="1">INDEX(Ref_Master_Unit_Table,MATCH($W56,REF_To_Unit,0),MATCH('Reference - Lookup and Unit'!$A$11,Ref_From_Units,0))</f>
        <v>#REF!</v>
      </c>
      <c r="AI56" s="128" t="e">
        <f t="shared" ca="1" si="91"/>
        <v>#N/A</v>
      </c>
      <c r="AJ56" s="128" t="e">
        <f ca="1">INDEX(Ref_Master_Unit_Table,MATCH($Z56,REF_To_Unit,0),MATCH('Reference - Lookup and Unit'!$A$11,Ref_From_Units,0))</f>
        <v>#REF!</v>
      </c>
      <c r="AK56" s="128" t="e">
        <f t="shared" ca="1" si="92"/>
        <v>#N/A</v>
      </c>
      <c r="AL56" s="128" t="e">
        <f ca="1">INDEX(Ref_Master_Unit_Table,MATCH($AC56,REF_To_Unit,0),MATCH('Reference - Lookup and Unit'!$A$11,Ref_From_Units,0))</f>
        <v>#REF!</v>
      </c>
      <c r="AM56" s="128" t="e">
        <f t="shared" ca="1" si="93"/>
        <v>#N/A</v>
      </c>
      <c r="AN56" s="128" t="e">
        <f ca="1">INDEX(Ref_Master_Unit_Table,MATCH($AF56,REF_To_Unit,0),MATCH('Reference - Lookup and Unit'!$A$11,Ref_From_Units,0))</f>
        <v>#REF!</v>
      </c>
      <c r="AO56" s="128" t="e">
        <f t="shared" ca="1" si="94"/>
        <v>#N/A</v>
      </c>
      <c r="AP56" s="128">
        <f t="shared" ca="1" si="17"/>
        <v>1</v>
      </c>
      <c r="AQ56" s="261">
        <f t="shared" ca="1" si="76"/>
        <v>28</v>
      </c>
      <c r="AR56" s="261">
        <f t="shared" ca="1" si="77"/>
        <v>265</v>
      </c>
      <c r="AS56" s="261">
        <f t="shared" ca="1" si="20"/>
        <v>1</v>
      </c>
      <c r="AT56" s="75" t="str">
        <f t="shared" si="54"/>
        <v>Ref_DD_vehicle_Passenger_</v>
      </c>
      <c r="AU56" s="75" t="e">
        <f t="shared" ca="1" si="55"/>
        <v>#REF!</v>
      </c>
      <c r="AV56" s="75" t="e">
        <f t="shared" ca="1" si="56"/>
        <v>#REF!</v>
      </c>
      <c r="AW56" s="75" t="e">
        <f t="shared" ca="1" si="57"/>
        <v>#REF!</v>
      </c>
      <c r="AX56" s="75" t="e">
        <f t="shared" ca="1" si="58"/>
        <v>#REF!</v>
      </c>
      <c r="AY56" s="75" t="b">
        <f t="shared" ca="1" si="59"/>
        <v>0</v>
      </c>
      <c r="AZ56" s="75" t="str">
        <f t="shared" si="60"/>
        <v/>
      </c>
      <c r="BA56" s="75" t="str">
        <f t="shared" si="61"/>
        <v/>
      </c>
      <c r="BB56" s="75" t="str">
        <f t="shared" si="62"/>
        <v/>
      </c>
      <c r="BC56" s="75" t="str">
        <f t="shared" si="63"/>
        <v/>
      </c>
      <c r="BD56" s="75" t="str">
        <f t="shared" si="64"/>
        <v/>
      </c>
      <c r="BE56" s="75" t="str">
        <f t="shared" si="65"/>
        <v/>
      </c>
      <c r="BF56" s="75" t="str">
        <f t="shared" si="66"/>
        <v/>
      </c>
      <c r="BG56" s="75" t="str">
        <f t="shared" si="67"/>
        <v/>
      </c>
      <c r="BH56" s="75" t="str">
        <f t="shared" si="68"/>
        <v/>
      </c>
      <c r="BI56" s="75" t="str">
        <f t="shared" si="69"/>
        <v/>
      </c>
      <c r="BJ56" s="75" t="str">
        <f t="shared" si="70"/>
        <v/>
      </c>
      <c r="BK56" s="75" t="str">
        <f t="shared" si="71"/>
        <v/>
      </c>
      <c r="BL56" s="75" t="str">
        <f t="shared" si="72"/>
        <v/>
      </c>
      <c r="BM56" s="75" t="str">
        <f t="shared" ca="1" si="73"/>
        <v/>
      </c>
      <c r="BN56" s="75" t="str">
        <f t="shared" si="21"/>
        <v/>
      </c>
      <c r="BO56" s="75" t="str">
        <f t="shared" si="22"/>
        <v/>
      </c>
      <c r="BP56" s="75" t="str">
        <f t="shared" si="23"/>
        <v/>
      </c>
      <c r="BQ56" s="75" t="str">
        <f t="shared" si="24"/>
        <v/>
      </c>
      <c r="BR56" s="75" t="str">
        <f t="shared" si="25"/>
        <v/>
      </c>
      <c r="BS56" s="75" t="str">
        <f t="shared" si="26"/>
        <v/>
      </c>
      <c r="BT56" s="75" t="str">
        <f t="shared" si="27"/>
        <v/>
      </c>
      <c r="BU56" s="75" t="str">
        <f t="shared" si="28"/>
        <v/>
      </c>
      <c r="BV56" s="75" t="str">
        <f t="shared" si="29"/>
        <v/>
      </c>
      <c r="BW56" s="75" t="str">
        <f t="shared" si="30"/>
        <v/>
      </c>
      <c r="BX56" s="75" t="str">
        <f t="shared" si="31"/>
        <v/>
      </c>
      <c r="BY56" s="75" t="str">
        <f t="shared" si="32"/>
        <v/>
      </c>
      <c r="BZ56" s="75" t="str">
        <f t="shared" si="33"/>
        <v/>
      </c>
      <c r="CA56" s="75" t="str">
        <f t="shared" si="34"/>
        <v/>
      </c>
      <c r="CB56" s="75" t="str">
        <f t="shared" si="35"/>
        <v/>
      </c>
      <c r="CC56" s="75" t="str">
        <f t="shared" si="36"/>
        <v/>
      </c>
      <c r="CD56" s="75" t="str">
        <f t="shared" si="37"/>
        <v/>
      </c>
      <c r="CE56" s="75" t="str">
        <f t="shared" si="38"/>
        <v/>
      </c>
      <c r="CF56" s="75" t="str">
        <f t="shared" si="39"/>
        <v/>
      </c>
      <c r="CG56" s="75" t="str">
        <f t="shared" si="40"/>
        <v/>
      </c>
      <c r="CH56" s="75" t="str">
        <f t="shared" si="41"/>
        <v/>
      </c>
      <c r="CI56" s="75" t="str">
        <f t="shared" si="42"/>
        <v/>
      </c>
      <c r="CJ56" s="75" t="str">
        <f t="shared" si="43"/>
        <v/>
      </c>
      <c r="CK56" s="75" t="str">
        <f t="shared" si="44"/>
        <v/>
      </c>
      <c r="CL56" s="75" t="str">
        <f t="shared" si="45"/>
        <v/>
      </c>
      <c r="CM56" s="75" t="str">
        <f t="shared" si="46"/>
        <v/>
      </c>
      <c r="CN56" s="75" t="str">
        <f t="shared" si="47"/>
        <v/>
      </c>
      <c r="CO56" s="75" t="str">
        <f t="shared" si="48"/>
        <v/>
      </c>
      <c r="CP56" s="76" t="str">
        <f t="shared" si="74"/>
        <v>Ref_DD_DistanceUnit</v>
      </c>
      <c r="CQ56" s="87" t="str">
        <f t="shared" ca="1" si="95"/>
        <v/>
      </c>
      <c r="CR56" s="130">
        <f t="shared" si="75"/>
        <v>0</v>
      </c>
      <c r="CS56" s="114"/>
    </row>
    <row r="57" spans="2:97" ht="18" customHeight="1" x14ac:dyDescent="0.2">
      <c r="B57" s="101"/>
      <c r="C57" s="42"/>
      <c r="D57" s="42"/>
      <c r="E57" s="42"/>
      <c r="F57" s="42"/>
      <c r="G57" s="42"/>
      <c r="H57" s="42"/>
      <c r="I57" s="92"/>
      <c r="J57" s="92"/>
      <c r="K57" s="92"/>
      <c r="L57" s="42"/>
      <c r="M57" s="42"/>
      <c r="N57" s="92"/>
      <c r="O57" s="42"/>
      <c r="P57" s="72"/>
      <c r="Q57" s="96" t="str">
        <f t="shared" ca="1" si="50"/>
        <v/>
      </c>
      <c r="R57" s="96" t="str">
        <f t="shared" ca="1" si="51"/>
        <v/>
      </c>
      <c r="S57" s="96" t="str">
        <f t="shared" ca="1" si="52"/>
        <v/>
      </c>
      <c r="T57" s="96" t="str">
        <f t="shared" ca="1" si="90"/>
        <v/>
      </c>
      <c r="U57" s="126" t="str">
        <f t="shared" ca="1" si="53"/>
        <v/>
      </c>
      <c r="V57" s="128" t="e">
        <f t="shared" ca="1" si="78"/>
        <v>#REF!</v>
      </c>
      <c r="W57" s="128" t="e">
        <f t="shared" ca="1" si="79"/>
        <v>#REF!</v>
      </c>
      <c r="X57" s="128" t="e">
        <f t="shared" ca="1" si="80"/>
        <v>#REF!</v>
      </c>
      <c r="Y57" s="128" t="e">
        <f t="shared" ca="1" si="81"/>
        <v>#REF!</v>
      </c>
      <c r="Z57" s="128" t="e">
        <f t="shared" ca="1" si="82"/>
        <v>#REF!</v>
      </c>
      <c r="AA57" s="128" t="e">
        <f t="shared" ca="1" si="83"/>
        <v>#REF!</v>
      </c>
      <c r="AB57" s="128" t="e">
        <f t="shared" ca="1" si="84"/>
        <v>#REF!</v>
      </c>
      <c r="AC57" s="128" t="e">
        <f t="shared" ca="1" si="85"/>
        <v>#REF!</v>
      </c>
      <c r="AD57" s="128" t="e">
        <f t="shared" ca="1" si="86"/>
        <v>#REF!</v>
      </c>
      <c r="AE57" s="128" t="e">
        <f t="shared" ca="1" si="87"/>
        <v>#REF!</v>
      </c>
      <c r="AF57" s="128" t="e">
        <f t="shared" ca="1" si="88"/>
        <v>#REF!</v>
      </c>
      <c r="AG57" s="128" t="e">
        <f t="shared" ca="1" si="89"/>
        <v>#REF!</v>
      </c>
      <c r="AH57" s="128" t="e">
        <f ca="1">INDEX(Ref_Master_Unit_Table,MATCH($W57,REF_To_Unit,0),MATCH('Reference - Lookup and Unit'!$A$11,Ref_From_Units,0))</f>
        <v>#REF!</v>
      </c>
      <c r="AI57" s="128" t="e">
        <f t="shared" ca="1" si="91"/>
        <v>#N/A</v>
      </c>
      <c r="AJ57" s="128" t="e">
        <f ca="1">INDEX(Ref_Master_Unit_Table,MATCH($Z57,REF_To_Unit,0),MATCH('Reference - Lookup and Unit'!$A$11,Ref_From_Units,0))</f>
        <v>#REF!</v>
      </c>
      <c r="AK57" s="128" t="e">
        <f t="shared" ca="1" si="92"/>
        <v>#N/A</v>
      </c>
      <c r="AL57" s="128" t="e">
        <f ca="1">INDEX(Ref_Master_Unit_Table,MATCH($AC57,REF_To_Unit,0),MATCH('Reference - Lookup and Unit'!$A$11,Ref_From_Units,0))</f>
        <v>#REF!</v>
      </c>
      <c r="AM57" s="128" t="e">
        <f t="shared" ca="1" si="93"/>
        <v>#N/A</v>
      </c>
      <c r="AN57" s="128" t="e">
        <f ca="1">INDEX(Ref_Master_Unit_Table,MATCH($AF57,REF_To_Unit,0),MATCH('Reference - Lookup and Unit'!$A$11,Ref_From_Units,0))</f>
        <v>#REF!</v>
      </c>
      <c r="AO57" s="128" t="e">
        <f t="shared" ca="1" si="94"/>
        <v>#N/A</v>
      </c>
      <c r="AP57" s="128">
        <f t="shared" ca="1" si="17"/>
        <v>1</v>
      </c>
      <c r="AQ57" s="261">
        <f t="shared" ca="1" si="76"/>
        <v>28</v>
      </c>
      <c r="AR57" s="261">
        <f t="shared" ca="1" si="77"/>
        <v>265</v>
      </c>
      <c r="AS57" s="261">
        <f t="shared" ca="1" si="20"/>
        <v>1</v>
      </c>
      <c r="AT57" s="75" t="str">
        <f t="shared" si="54"/>
        <v>Ref_DD_vehicle_Passenger_</v>
      </c>
      <c r="AU57" s="75" t="e">
        <f t="shared" ca="1" si="55"/>
        <v>#REF!</v>
      </c>
      <c r="AV57" s="75" t="e">
        <f t="shared" ca="1" si="56"/>
        <v>#REF!</v>
      </c>
      <c r="AW57" s="75" t="e">
        <f t="shared" ca="1" si="57"/>
        <v>#REF!</v>
      </c>
      <c r="AX57" s="75" t="e">
        <f t="shared" ca="1" si="58"/>
        <v>#REF!</v>
      </c>
      <c r="AY57" s="75" t="b">
        <f t="shared" ca="1" si="59"/>
        <v>0</v>
      </c>
      <c r="AZ57" s="75" t="str">
        <f t="shared" si="60"/>
        <v/>
      </c>
      <c r="BA57" s="75" t="str">
        <f t="shared" si="61"/>
        <v/>
      </c>
      <c r="BB57" s="75" t="str">
        <f t="shared" si="62"/>
        <v/>
      </c>
      <c r="BC57" s="75" t="str">
        <f t="shared" si="63"/>
        <v/>
      </c>
      <c r="BD57" s="75" t="str">
        <f t="shared" si="64"/>
        <v/>
      </c>
      <c r="BE57" s="75" t="str">
        <f t="shared" si="65"/>
        <v/>
      </c>
      <c r="BF57" s="75" t="str">
        <f t="shared" si="66"/>
        <v/>
      </c>
      <c r="BG57" s="75" t="str">
        <f t="shared" si="67"/>
        <v/>
      </c>
      <c r="BH57" s="75" t="str">
        <f t="shared" si="68"/>
        <v/>
      </c>
      <c r="BI57" s="75" t="str">
        <f t="shared" si="69"/>
        <v/>
      </c>
      <c r="BJ57" s="75" t="str">
        <f t="shared" si="70"/>
        <v/>
      </c>
      <c r="BK57" s="75" t="str">
        <f t="shared" si="71"/>
        <v/>
      </c>
      <c r="BL57" s="75" t="str">
        <f t="shared" si="72"/>
        <v/>
      </c>
      <c r="BM57" s="75" t="str">
        <f t="shared" ca="1" si="73"/>
        <v/>
      </c>
      <c r="BN57" s="75" t="str">
        <f t="shared" si="21"/>
        <v/>
      </c>
      <c r="BO57" s="75" t="str">
        <f t="shared" si="22"/>
        <v/>
      </c>
      <c r="BP57" s="75" t="str">
        <f t="shared" si="23"/>
        <v/>
      </c>
      <c r="BQ57" s="75" t="str">
        <f t="shared" si="24"/>
        <v/>
      </c>
      <c r="BR57" s="75" t="str">
        <f t="shared" si="25"/>
        <v/>
      </c>
      <c r="BS57" s="75" t="str">
        <f t="shared" si="26"/>
        <v/>
      </c>
      <c r="BT57" s="75" t="str">
        <f t="shared" si="27"/>
        <v/>
      </c>
      <c r="BU57" s="75" t="str">
        <f t="shared" si="28"/>
        <v/>
      </c>
      <c r="BV57" s="75" t="str">
        <f t="shared" si="29"/>
        <v/>
      </c>
      <c r="BW57" s="75" t="str">
        <f t="shared" si="30"/>
        <v/>
      </c>
      <c r="BX57" s="75" t="str">
        <f t="shared" si="31"/>
        <v/>
      </c>
      <c r="BY57" s="75" t="str">
        <f t="shared" si="32"/>
        <v/>
      </c>
      <c r="BZ57" s="75" t="str">
        <f t="shared" si="33"/>
        <v/>
      </c>
      <c r="CA57" s="75" t="str">
        <f t="shared" si="34"/>
        <v/>
      </c>
      <c r="CB57" s="75" t="str">
        <f t="shared" si="35"/>
        <v/>
      </c>
      <c r="CC57" s="75" t="str">
        <f t="shared" si="36"/>
        <v/>
      </c>
      <c r="CD57" s="75" t="str">
        <f t="shared" si="37"/>
        <v/>
      </c>
      <c r="CE57" s="75" t="str">
        <f t="shared" si="38"/>
        <v/>
      </c>
      <c r="CF57" s="75" t="str">
        <f t="shared" si="39"/>
        <v/>
      </c>
      <c r="CG57" s="75" t="str">
        <f t="shared" si="40"/>
        <v/>
      </c>
      <c r="CH57" s="75" t="str">
        <f t="shared" si="41"/>
        <v/>
      </c>
      <c r="CI57" s="75" t="str">
        <f t="shared" si="42"/>
        <v/>
      </c>
      <c r="CJ57" s="75" t="str">
        <f t="shared" si="43"/>
        <v/>
      </c>
      <c r="CK57" s="75" t="str">
        <f t="shared" si="44"/>
        <v/>
      </c>
      <c r="CL57" s="75" t="str">
        <f t="shared" si="45"/>
        <v/>
      </c>
      <c r="CM57" s="75" t="str">
        <f t="shared" si="46"/>
        <v/>
      </c>
      <c r="CN57" s="75" t="str">
        <f t="shared" si="47"/>
        <v/>
      </c>
      <c r="CO57" s="75" t="str">
        <f t="shared" si="48"/>
        <v/>
      </c>
      <c r="CP57" s="76" t="str">
        <f t="shared" si="74"/>
        <v>Ref_DD_DistanceUnit</v>
      </c>
      <c r="CQ57" s="87" t="str">
        <f t="shared" ca="1" si="95"/>
        <v/>
      </c>
      <c r="CR57" s="130">
        <f t="shared" si="75"/>
        <v>0</v>
      </c>
      <c r="CS57" s="114"/>
    </row>
    <row r="58" spans="2:97" ht="18" customHeight="1" x14ac:dyDescent="0.2">
      <c r="B58" s="101"/>
      <c r="C58" s="42"/>
      <c r="D58" s="42"/>
      <c r="E58" s="42"/>
      <c r="F58" s="42"/>
      <c r="G58" s="42"/>
      <c r="H58" s="42"/>
      <c r="I58" s="92"/>
      <c r="J58" s="92"/>
      <c r="K58" s="92"/>
      <c r="L58" s="42"/>
      <c r="M58" s="42"/>
      <c r="N58" s="92"/>
      <c r="O58" s="42"/>
      <c r="P58" s="72"/>
      <c r="Q58" s="96" t="str">
        <f t="shared" ca="1" si="50"/>
        <v/>
      </c>
      <c r="R58" s="96" t="str">
        <f t="shared" ca="1" si="51"/>
        <v/>
      </c>
      <c r="S58" s="96" t="str">
        <f t="shared" ca="1" si="52"/>
        <v/>
      </c>
      <c r="T58" s="96" t="str">
        <f t="shared" ca="1" si="90"/>
        <v/>
      </c>
      <c r="U58" s="126" t="str">
        <f t="shared" ca="1" si="53"/>
        <v/>
      </c>
      <c r="V58" s="128" t="e">
        <f t="shared" ca="1" si="78"/>
        <v>#REF!</v>
      </c>
      <c r="W58" s="128" t="e">
        <f t="shared" ca="1" si="79"/>
        <v>#REF!</v>
      </c>
      <c r="X58" s="128" t="e">
        <f t="shared" ca="1" si="80"/>
        <v>#REF!</v>
      </c>
      <c r="Y58" s="128" t="e">
        <f t="shared" ca="1" si="81"/>
        <v>#REF!</v>
      </c>
      <c r="Z58" s="128" t="e">
        <f t="shared" ca="1" si="82"/>
        <v>#REF!</v>
      </c>
      <c r="AA58" s="128" t="e">
        <f t="shared" ca="1" si="83"/>
        <v>#REF!</v>
      </c>
      <c r="AB58" s="128" t="e">
        <f t="shared" ca="1" si="84"/>
        <v>#REF!</v>
      </c>
      <c r="AC58" s="128" t="e">
        <f t="shared" ca="1" si="85"/>
        <v>#REF!</v>
      </c>
      <c r="AD58" s="128" t="e">
        <f t="shared" ca="1" si="86"/>
        <v>#REF!</v>
      </c>
      <c r="AE58" s="128" t="e">
        <f t="shared" ca="1" si="87"/>
        <v>#REF!</v>
      </c>
      <c r="AF58" s="128" t="e">
        <f t="shared" ca="1" si="88"/>
        <v>#REF!</v>
      </c>
      <c r="AG58" s="128" t="e">
        <f t="shared" ca="1" si="89"/>
        <v>#REF!</v>
      </c>
      <c r="AH58" s="128" t="e">
        <f ca="1">INDEX(Ref_Master_Unit_Table,MATCH($W58,REF_To_Unit,0),MATCH('Reference - Lookup and Unit'!$A$11,Ref_From_Units,0))</f>
        <v>#REF!</v>
      </c>
      <c r="AI58" s="128" t="e">
        <f t="shared" ca="1" si="91"/>
        <v>#N/A</v>
      </c>
      <c r="AJ58" s="128" t="e">
        <f ca="1">INDEX(Ref_Master_Unit_Table,MATCH($Z58,REF_To_Unit,0),MATCH('Reference - Lookup and Unit'!$A$11,Ref_From_Units,0))</f>
        <v>#REF!</v>
      </c>
      <c r="AK58" s="128" t="e">
        <f t="shared" ca="1" si="92"/>
        <v>#N/A</v>
      </c>
      <c r="AL58" s="128" t="e">
        <f ca="1">INDEX(Ref_Master_Unit_Table,MATCH($AC58,REF_To_Unit,0),MATCH('Reference - Lookup and Unit'!$A$11,Ref_From_Units,0))</f>
        <v>#REF!</v>
      </c>
      <c r="AM58" s="128" t="e">
        <f t="shared" ca="1" si="93"/>
        <v>#N/A</v>
      </c>
      <c r="AN58" s="128" t="e">
        <f ca="1">INDEX(Ref_Master_Unit_Table,MATCH($AF58,REF_To_Unit,0),MATCH('Reference - Lookup and Unit'!$A$11,Ref_From_Units,0))</f>
        <v>#REF!</v>
      </c>
      <c r="AO58" s="128" t="e">
        <f t="shared" ca="1" si="94"/>
        <v>#N/A</v>
      </c>
      <c r="AP58" s="128">
        <f t="shared" ca="1" si="17"/>
        <v>1</v>
      </c>
      <c r="AQ58" s="261">
        <f t="shared" ca="1" si="76"/>
        <v>28</v>
      </c>
      <c r="AR58" s="261">
        <f t="shared" ca="1" si="77"/>
        <v>265</v>
      </c>
      <c r="AS58" s="261">
        <f t="shared" ca="1" si="20"/>
        <v>1</v>
      </c>
      <c r="AT58" s="75" t="str">
        <f t="shared" si="54"/>
        <v>Ref_DD_vehicle_Passenger_</v>
      </c>
      <c r="AU58" s="75" t="e">
        <f t="shared" ca="1" si="55"/>
        <v>#REF!</v>
      </c>
      <c r="AV58" s="75" t="e">
        <f t="shared" ca="1" si="56"/>
        <v>#REF!</v>
      </c>
      <c r="AW58" s="75" t="e">
        <f t="shared" ca="1" si="57"/>
        <v>#REF!</v>
      </c>
      <c r="AX58" s="75" t="e">
        <f t="shared" ca="1" si="58"/>
        <v>#REF!</v>
      </c>
      <c r="AY58" s="75" t="b">
        <f t="shared" ca="1" si="59"/>
        <v>0</v>
      </c>
      <c r="AZ58" s="75" t="str">
        <f t="shared" si="60"/>
        <v/>
      </c>
      <c r="BA58" s="75" t="str">
        <f t="shared" si="61"/>
        <v/>
      </c>
      <c r="BB58" s="75" t="str">
        <f t="shared" si="62"/>
        <v/>
      </c>
      <c r="BC58" s="75" t="str">
        <f t="shared" si="63"/>
        <v/>
      </c>
      <c r="BD58" s="75" t="str">
        <f t="shared" si="64"/>
        <v/>
      </c>
      <c r="BE58" s="75" t="str">
        <f t="shared" si="65"/>
        <v/>
      </c>
      <c r="BF58" s="75" t="str">
        <f t="shared" si="66"/>
        <v/>
      </c>
      <c r="BG58" s="75" t="str">
        <f t="shared" si="67"/>
        <v/>
      </c>
      <c r="BH58" s="75" t="str">
        <f t="shared" si="68"/>
        <v/>
      </c>
      <c r="BI58" s="75" t="str">
        <f t="shared" si="69"/>
        <v/>
      </c>
      <c r="BJ58" s="75" t="str">
        <f t="shared" si="70"/>
        <v/>
      </c>
      <c r="BK58" s="75" t="str">
        <f t="shared" si="71"/>
        <v/>
      </c>
      <c r="BL58" s="75" t="str">
        <f t="shared" si="72"/>
        <v/>
      </c>
      <c r="BM58" s="75" t="str">
        <f t="shared" ca="1" si="73"/>
        <v/>
      </c>
      <c r="BN58" s="75" t="str">
        <f t="shared" si="21"/>
        <v/>
      </c>
      <c r="BO58" s="75" t="str">
        <f t="shared" si="22"/>
        <v/>
      </c>
      <c r="BP58" s="75" t="str">
        <f t="shared" si="23"/>
        <v/>
      </c>
      <c r="BQ58" s="75" t="str">
        <f t="shared" si="24"/>
        <v/>
      </c>
      <c r="BR58" s="75" t="str">
        <f t="shared" si="25"/>
        <v/>
      </c>
      <c r="BS58" s="75" t="str">
        <f t="shared" si="26"/>
        <v/>
      </c>
      <c r="BT58" s="75" t="str">
        <f t="shared" si="27"/>
        <v/>
      </c>
      <c r="BU58" s="75" t="str">
        <f t="shared" si="28"/>
        <v/>
      </c>
      <c r="BV58" s="75" t="str">
        <f t="shared" si="29"/>
        <v/>
      </c>
      <c r="BW58" s="75" t="str">
        <f t="shared" si="30"/>
        <v/>
      </c>
      <c r="BX58" s="75" t="str">
        <f t="shared" si="31"/>
        <v/>
      </c>
      <c r="BY58" s="75" t="str">
        <f t="shared" si="32"/>
        <v/>
      </c>
      <c r="BZ58" s="75" t="str">
        <f t="shared" si="33"/>
        <v/>
      </c>
      <c r="CA58" s="75" t="str">
        <f t="shared" si="34"/>
        <v/>
      </c>
      <c r="CB58" s="75" t="str">
        <f t="shared" si="35"/>
        <v/>
      </c>
      <c r="CC58" s="75" t="str">
        <f t="shared" si="36"/>
        <v/>
      </c>
      <c r="CD58" s="75" t="str">
        <f t="shared" si="37"/>
        <v/>
      </c>
      <c r="CE58" s="75" t="str">
        <f t="shared" si="38"/>
        <v/>
      </c>
      <c r="CF58" s="75" t="str">
        <f t="shared" si="39"/>
        <v/>
      </c>
      <c r="CG58" s="75" t="str">
        <f t="shared" si="40"/>
        <v/>
      </c>
      <c r="CH58" s="75" t="str">
        <f t="shared" si="41"/>
        <v/>
      </c>
      <c r="CI58" s="75" t="str">
        <f t="shared" si="42"/>
        <v/>
      </c>
      <c r="CJ58" s="75" t="str">
        <f t="shared" si="43"/>
        <v/>
      </c>
      <c r="CK58" s="75" t="str">
        <f t="shared" si="44"/>
        <v/>
      </c>
      <c r="CL58" s="75" t="str">
        <f t="shared" si="45"/>
        <v/>
      </c>
      <c r="CM58" s="75" t="str">
        <f t="shared" si="46"/>
        <v/>
      </c>
      <c r="CN58" s="75" t="str">
        <f t="shared" si="47"/>
        <v/>
      </c>
      <c r="CO58" s="75" t="str">
        <f t="shared" si="48"/>
        <v/>
      </c>
      <c r="CP58" s="76" t="str">
        <f t="shared" si="74"/>
        <v>Ref_DD_DistanceUnit</v>
      </c>
      <c r="CQ58" s="87" t="str">
        <f t="shared" ca="1" si="95"/>
        <v/>
      </c>
      <c r="CR58" s="130">
        <f t="shared" si="75"/>
        <v>0</v>
      </c>
      <c r="CS58" s="114"/>
    </row>
    <row r="59" spans="2:97" ht="18" customHeight="1" x14ac:dyDescent="0.2">
      <c r="B59" s="101"/>
      <c r="C59" s="42"/>
      <c r="D59" s="42"/>
      <c r="E59" s="42"/>
      <c r="F59" s="42"/>
      <c r="G59" s="42"/>
      <c r="H59" s="42"/>
      <c r="I59" s="92"/>
      <c r="J59" s="92"/>
      <c r="K59" s="92"/>
      <c r="L59" s="42"/>
      <c r="M59" s="42"/>
      <c r="N59" s="92"/>
      <c r="O59" s="42"/>
      <c r="P59" s="72"/>
      <c r="Q59" s="96" t="str">
        <f t="shared" ca="1" si="50"/>
        <v/>
      </c>
      <c r="R59" s="96" t="str">
        <f t="shared" ca="1" si="51"/>
        <v/>
      </c>
      <c r="S59" s="96" t="str">
        <f t="shared" ca="1" si="52"/>
        <v/>
      </c>
      <c r="T59" s="96" t="str">
        <f t="shared" ca="1" si="90"/>
        <v/>
      </c>
      <c r="U59" s="126" t="str">
        <f t="shared" ca="1" si="53"/>
        <v/>
      </c>
      <c r="V59" s="128" t="e">
        <f t="shared" ca="1" si="78"/>
        <v>#REF!</v>
      </c>
      <c r="W59" s="128" t="e">
        <f t="shared" ca="1" si="79"/>
        <v>#REF!</v>
      </c>
      <c r="X59" s="128" t="e">
        <f t="shared" ca="1" si="80"/>
        <v>#REF!</v>
      </c>
      <c r="Y59" s="128" t="e">
        <f t="shared" ca="1" si="81"/>
        <v>#REF!</v>
      </c>
      <c r="Z59" s="128" t="e">
        <f t="shared" ca="1" si="82"/>
        <v>#REF!</v>
      </c>
      <c r="AA59" s="128" t="e">
        <f t="shared" ca="1" si="83"/>
        <v>#REF!</v>
      </c>
      <c r="AB59" s="128" t="e">
        <f t="shared" ca="1" si="84"/>
        <v>#REF!</v>
      </c>
      <c r="AC59" s="128" t="e">
        <f t="shared" ca="1" si="85"/>
        <v>#REF!</v>
      </c>
      <c r="AD59" s="128" t="e">
        <f t="shared" ca="1" si="86"/>
        <v>#REF!</v>
      </c>
      <c r="AE59" s="128" t="e">
        <f t="shared" ca="1" si="87"/>
        <v>#REF!</v>
      </c>
      <c r="AF59" s="128" t="e">
        <f t="shared" ca="1" si="88"/>
        <v>#REF!</v>
      </c>
      <c r="AG59" s="128" t="e">
        <f t="shared" ca="1" si="89"/>
        <v>#REF!</v>
      </c>
      <c r="AH59" s="128" t="e">
        <f ca="1">INDEX(Ref_Master_Unit_Table,MATCH($W59,REF_To_Unit,0),MATCH('Reference - Lookup and Unit'!$A$11,Ref_From_Units,0))</f>
        <v>#REF!</v>
      </c>
      <c r="AI59" s="128" t="e">
        <f t="shared" ca="1" si="91"/>
        <v>#N/A</v>
      </c>
      <c r="AJ59" s="128" t="e">
        <f ca="1">INDEX(Ref_Master_Unit_Table,MATCH($Z59,REF_To_Unit,0),MATCH('Reference - Lookup and Unit'!$A$11,Ref_From_Units,0))</f>
        <v>#REF!</v>
      </c>
      <c r="AK59" s="128" t="e">
        <f t="shared" ca="1" si="92"/>
        <v>#N/A</v>
      </c>
      <c r="AL59" s="128" t="e">
        <f ca="1">INDEX(Ref_Master_Unit_Table,MATCH($AC59,REF_To_Unit,0),MATCH('Reference - Lookup and Unit'!$A$11,Ref_From_Units,0))</f>
        <v>#REF!</v>
      </c>
      <c r="AM59" s="128" t="e">
        <f t="shared" ca="1" si="93"/>
        <v>#N/A</v>
      </c>
      <c r="AN59" s="128" t="e">
        <f ca="1">INDEX(Ref_Master_Unit_Table,MATCH($AF59,REF_To_Unit,0),MATCH('Reference - Lookup and Unit'!$A$11,Ref_From_Units,0))</f>
        <v>#REF!</v>
      </c>
      <c r="AO59" s="128" t="e">
        <f t="shared" ca="1" si="94"/>
        <v>#N/A</v>
      </c>
      <c r="AP59" s="128">
        <f t="shared" ca="1" si="17"/>
        <v>1</v>
      </c>
      <c r="AQ59" s="261">
        <f t="shared" ca="1" si="76"/>
        <v>28</v>
      </c>
      <c r="AR59" s="261">
        <f t="shared" ca="1" si="77"/>
        <v>265</v>
      </c>
      <c r="AS59" s="261">
        <f t="shared" ca="1" si="20"/>
        <v>1</v>
      </c>
      <c r="AT59" s="75" t="str">
        <f t="shared" si="54"/>
        <v>Ref_DD_vehicle_Passenger_</v>
      </c>
      <c r="AU59" s="75" t="e">
        <f t="shared" ca="1" si="55"/>
        <v>#REF!</v>
      </c>
      <c r="AV59" s="75" t="e">
        <f t="shared" ca="1" si="56"/>
        <v>#REF!</v>
      </c>
      <c r="AW59" s="75" t="e">
        <f t="shared" ca="1" si="57"/>
        <v>#REF!</v>
      </c>
      <c r="AX59" s="75" t="e">
        <f t="shared" ca="1" si="58"/>
        <v>#REF!</v>
      </c>
      <c r="AY59" s="75" t="b">
        <f t="shared" ca="1" si="59"/>
        <v>0</v>
      </c>
      <c r="AZ59" s="75" t="str">
        <f t="shared" si="60"/>
        <v/>
      </c>
      <c r="BA59" s="75" t="str">
        <f t="shared" si="61"/>
        <v/>
      </c>
      <c r="BB59" s="75" t="str">
        <f t="shared" si="62"/>
        <v/>
      </c>
      <c r="BC59" s="75" t="str">
        <f t="shared" si="63"/>
        <v/>
      </c>
      <c r="BD59" s="75" t="str">
        <f t="shared" si="64"/>
        <v/>
      </c>
      <c r="BE59" s="75" t="str">
        <f t="shared" si="65"/>
        <v/>
      </c>
      <c r="BF59" s="75" t="str">
        <f t="shared" si="66"/>
        <v/>
      </c>
      <c r="BG59" s="75" t="str">
        <f t="shared" si="67"/>
        <v/>
      </c>
      <c r="BH59" s="75" t="str">
        <f t="shared" si="68"/>
        <v/>
      </c>
      <c r="BI59" s="75" t="str">
        <f t="shared" si="69"/>
        <v/>
      </c>
      <c r="BJ59" s="75" t="str">
        <f t="shared" si="70"/>
        <v/>
      </c>
      <c r="BK59" s="75" t="str">
        <f t="shared" si="71"/>
        <v/>
      </c>
      <c r="BL59" s="75" t="str">
        <f t="shared" si="72"/>
        <v/>
      </c>
      <c r="BM59" s="75" t="str">
        <f t="shared" ca="1" si="73"/>
        <v/>
      </c>
      <c r="BN59" s="75" t="str">
        <f t="shared" si="21"/>
        <v/>
      </c>
      <c r="BO59" s="75" t="str">
        <f t="shared" si="22"/>
        <v/>
      </c>
      <c r="BP59" s="75" t="str">
        <f t="shared" si="23"/>
        <v/>
      </c>
      <c r="BQ59" s="75" t="str">
        <f t="shared" si="24"/>
        <v/>
      </c>
      <c r="BR59" s="75" t="str">
        <f t="shared" si="25"/>
        <v/>
      </c>
      <c r="BS59" s="75" t="str">
        <f t="shared" si="26"/>
        <v/>
      </c>
      <c r="BT59" s="75" t="str">
        <f t="shared" si="27"/>
        <v/>
      </c>
      <c r="BU59" s="75" t="str">
        <f t="shared" si="28"/>
        <v/>
      </c>
      <c r="BV59" s="75" t="str">
        <f t="shared" si="29"/>
        <v/>
      </c>
      <c r="BW59" s="75" t="str">
        <f t="shared" si="30"/>
        <v/>
      </c>
      <c r="BX59" s="75" t="str">
        <f t="shared" si="31"/>
        <v/>
      </c>
      <c r="BY59" s="75" t="str">
        <f t="shared" si="32"/>
        <v/>
      </c>
      <c r="BZ59" s="75" t="str">
        <f t="shared" si="33"/>
        <v/>
      </c>
      <c r="CA59" s="75" t="str">
        <f t="shared" si="34"/>
        <v/>
      </c>
      <c r="CB59" s="75" t="str">
        <f t="shared" si="35"/>
        <v/>
      </c>
      <c r="CC59" s="75" t="str">
        <f t="shared" si="36"/>
        <v/>
      </c>
      <c r="CD59" s="75" t="str">
        <f t="shared" si="37"/>
        <v/>
      </c>
      <c r="CE59" s="75" t="str">
        <f t="shared" si="38"/>
        <v/>
      </c>
      <c r="CF59" s="75" t="str">
        <f t="shared" si="39"/>
        <v/>
      </c>
      <c r="CG59" s="75" t="str">
        <f t="shared" si="40"/>
        <v/>
      </c>
      <c r="CH59" s="75" t="str">
        <f t="shared" si="41"/>
        <v/>
      </c>
      <c r="CI59" s="75" t="str">
        <f t="shared" si="42"/>
        <v/>
      </c>
      <c r="CJ59" s="75" t="str">
        <f t="shared" si="43"/>
        <v/>
      </c>
      <c r="CK59" s="75" t="str">
        <f t="shared" si="44"/>
        <v/>
      </c>
      <c r="CL59" s="75" t="str">
        <f t="shared" si="45"/>
        <v/>
      </c>
      <c r="CM59" s="75" t="str">
        <f t="shared" si="46"/>
        <v/>
      </c>
      <c r="CN59" s="75" t="str">
        <f t="shared" si="47"/>
        <v/>
      </c>
      <c r="CO59" s="75" t="str">
        <f t="shared" si="48"/>
        <v/>
      </c>
      <c r="CP59" s="76" t="str">
        <f t="shared" si="74"/>
        <v>Ref_DD_DistanceUnit</v>
      </c>
      <c r="CQ59" s="87" t="str">
        <f t="shared" ca="1" si="95"/>
        <v/>
      </c>
      <c r="CR59" s="130">
        <f t="shared" si="75"/>
        <v>0</v>
      </c>
      <c r="CS59" s="114"/>
    </row>
    <row r="60" spans="2:97" ht="18" customHeight="1" x14ac:dyDescent="0.2">
      <c r="B60" s="101"/>
      <c r="C60" s="42"/>
      <c r="D60" s="42"/>
      <c r="E60" s="42"/>
      <c r="F60" s="42"/>
      <c r="G60" s="42"/>
      <c r="H60" s="42"/>
      <c r="I60" s="92"/>
      <c r="J60" s="92"/>
      <c r="K60" s="92"/>
      <c r="L60" s="42"/>
      <c r="M60" s="42"/>
      <c r="N60" s="92"/>
      <c r="O60" s="42"/>
      <c r="P60" s="72"/>
      <c r="Q60" s="96" t="str">
        <f t="shared" ca="1" si="50"/>
        <v/>
      </c>
      <c r="R60" s="96" t="str">
        <f t="shared" ca="1" si="51"/>
        <v/>
      </c>
      <c r="S60" s="96" t="str">
        <f t="shared" ca="1" si="52"/>
        <v/>
      </c>
      <c r="T60" s="96" t="str">
        <f t="shared" ca="1" si="90"/>
        <v/>
      </c>
      <c r="U60" s="126" t="str">
        <f t="shared" ca="1" si="53"/>
        <v/>
      </c>
      <c r="V60" s="128" t="e">
        <f t="shared" ca="1" si="78"/>
        <v>#REF!</v>
      </c>
      <c r="W60" s="128" t="e">
        <f t="shared" ca="1" si="79"/>
        <v>#REF!</v>
      </c>
      <c r="X60" s="128" t="e">
        <f t="shared" ca="1" si="80"/>
        <v>#REF!</v>
      </c>
      <c r="Y60" s="128" t="e">
        <f t="shared" ca="1" si="81"/>
        <v>#REF!</v>
      </c>
      <c r="Z60" s="128" t="e">
        <f t="shared" ca="1" si="82"/>
        <v>#REF!</v>
      </c>
      <c r="AA60" s="128" t="e">
        <f t="shared" ca="1" si="83"/>
        <v>#REF!</v>
      </c>
      <c r="AB60" s="128" t="e">
        <f t="shared" ca="1" si="84"/>
        <v>#REF!</v>
      </c>
      <c r="AC60" s="128" t="e">
        <f t="shared" ca="1" si="85"/>
        <v>#REF!</v>
      </c>
      <c r="AD60" s="128" t="e">
        <f t="shared" ca="1" si="86"/>
        <v>#REF!</v>
      </c>
      <c r="AE60" s="128" t="e">
        <f t="shared" ca="1" si="87"/>
        <v>#REF!</v>
      </c>
      <c r="AF60" s="128" t="e">
        <f t="shared" ca="1" si="88"/>
        <v>#REF!</v>
      </c>
      <c r="AG60" s="128" t="e">
        <f t="shared" ca="1" si="89"/>
        <v>#REF!</v>
      </c>
      <c r="AH60" s="128" t="e">
        <f ca="1">INDEX(Ref_Master_Unit_Table,MATCH($W60,REF_To_Unit,0),MATCH('Reference - Lookup and Unit'!$A$11,Ref_From_Units,0))</f>
        <v>#REF!</v>
      </c>
      <c r="AI60" s="128" t="e">
        <f t="shared" ca="1" si="91"/>
        <v>#N/A</v>
      </c>
      <c r="AJ60" s="128" t="e">
        <f ca="1">INDEX(Ref_Master_Unit_Table,MATCH($Z60,REF_To_Unit,0),MATCH('Reference - Lookup and Unit'!$A$11,Ref_From_Units,0))</f>
        <v>#REF!</v>
      </c>
      <c r="AK60" s="128" t="e">
        <f t="shared" ca="1" si="92"/>
        <v>#N/A</v>
      </c>
      <c r="AL60" s="128" t="e">
        <f ca="1">INDEX(Ref_Master_Unit_Table,MATCH($AC60,REF_To_Unit,0),MATCH('Reference - Lookup and Unit'!$A$11,Ref_From_Units,0))</f>
        <v>#REF!</v>
      </c>
      <c r="AM60" s="128" t="e">
        <f t="shared" ca="1" si="93"/>
        <v>#N/A</v>
      </c>
      <c r="AN60" s="128" t="e">
        <f ca="1">INDEX(Ref_Master_Unit_Table,MATCH($AF60,REF_To_Unit,0),MATCH('Reference - Lookup and Unit'!$A$11,Ref_From_Units,0))</f>
        <v>#REF!</v>
      </c>
      <c r="AO60" s="128" t="e">
        <f t="shared" ca="1" si="94"/>
        <v>#N/A</v>
      </c>
      <c r="AP60" s="128">
        <f t="shared" ca="1" si="17"/>
        <v>1</v>
      </c>
      <c r="AQ60" s="261">
        <f t="shared" ca="1" si="76"/>
        <v>28</v>
      </c>
      <c r="AR60" s="261">
        <f t="shared" ca="1" si="77"/>
        <v>265</v>
      </c>
      <c r="AS60" s="261">
        <f t="shared" ca="1" si="20"/>
        <v>1</v>
      </c>
      <c r="AT60" s="75" t="str">
        <f t="shared" si="54"/>
        <v>Ref_DD_vehicle_Passenger_</v>
      </c>
      <c r="AU60" s="75" t="e">
        <f t="shared" ca="1" si="55"/>
        <v>#REF!</v>
      </c>
      <c r="AV60" s="75" t="e">
        <f t="shared" ca="1" si="56"/>
        <v>#REF!</v>
      </c>
      <c r="AW60" s="75" t="e">
        <f t="shared" ca="1" si="57"/>
        <v>#REF!</v>
      </c>
      <c r="AX60" s="75" t="e">
        <f t="shared" ca="1" si="58"/>
        <v>#REF!</v>
      </c>
      <c r="AY60" s="75" t="b">
        <f t="shared" ca="1" si="59"/>
        <v>0</v>
      </c>
      <c r="AZ60" s="75" t="str">
        <f t="shared" si="60"/>
        <v/>
      </c>
      <c r="BA60" s="75" t="str">
        <f t="shared" si="61"/>
        <v/>
      </c>
      <c r="BB60" s="75" t="str">
        <f t="shared" si="62"/>
        <v/>
      </c>
      <c r="BC60" s="75" t="str">
        <f t="shared" si="63"/>
        <v/>
      </c>
      <c r="BD60" s="75" t="str">
        <f t="shared" si="64"/>
        <v/>
      </c>
      <c r="BE60" s="75" t="str">
        <f t="shared" si="65"/>
        <v/>
      </c>
      <c r="BF60" s="75" t="str">
        <f t="shared" si="66"/>
        <v/>
      </c>
      <c r="BG60" s="75" t="str">
        <f t="shared" si="67"/>
        <v/>
      </c>
      <c r="BH60" s="75" t="str">
        <f t="shared" si="68"/>
        <v/>
      </c>
      <c r="BI60" s="75" t="str">
        <f t="shared" si="69"/>
        <v/>
      </c>
      <c r="BJ60" s="75" t="str">
        <f t="shared" si="70"/>
        <v/>
      </c>
      <c r="BK60" s="75" t="str">
        <f t="shared" si="71"/>
        <v/>
      </c>
      <c r="BL60" s="75" t="str">
        <f t="shared" si="72"/>
        <v/>
      </c>
      <c r="BM60" s="75" t="str">
        <f t="shared" ca="1" si="73"/>
        <v/>
      </c>
      <c r="BN60" s="75" t="str">
        <f t="shared" si="21"/>
        <v/>
      </c>
      <c r="BO60" s="75" t="str">
        <f t="shared" si="22"/>
        <v/>
      </c>
      <c r="BP60" s="75" t="str">
        <f t="shared" si="23"/>
        <v/>
      </c>
      <c r="BQ60" s="75" t="str">
        <f t="shared" si="24"/>
        <v/>
      </c>
      <c r="BR60" s="75" t="str">
        <f t="shared" si="25"/>
        <v/>
      </c>
      <c r="BS60" s="75" t="str">
        <f t="shared" si="26"/>
        <v/>
      </c>
      <c r="BT60" s="75" t="str">
        <f t="shared" si="27"/>
        <v/>
      </c>
      <c r="BU60" s="75" t="str">
        <f t="shared" si="28"/>
        <v/>
      </c>
      <c r="BV60" s="75" t="str">
        <f t="shared" si="29"/>
        <v/>
      </c>
      <c r="BW60" s="75" t="str">
        <f t="shared" si="30"/>
        <v/>
      </c>
      <c r="BX60" s="75" t="str">
        <f t="shared" si="31"/>
        <v/>
      </c>
      <c r="BY60" s="75" t="str">
        <f t="shared" si="32"/>
        <v/>
      </c>
      <c r="BZ60" s="75" t="str">
        <f t="shared" si="33"/>
        <v/>
      </c>
      <c r="CA60" s="75" t="str">
        <f t="shared" si="34"/>
        <v/>
      </c>
      <c r="CB60" s="75" t="str">
        <f t="shared" si="35"/>
        <v/>
      </c>
      <c r="CC60" s="75" t="str">
        <f t="shared" si="36"/>
        <v/>
      </c>
      <c r="CD60" s="75" t="str">
        <f t="shared" si="37"/>
        <v/>
      </c>
      <c r="CE60" s="75" t="str">
        <f t="shared" si="38"/>
        <v/>
      </c>
      <c r="CF60" s="75" t="str">
        <f t="shared" si="39"/>
        <v/>
      </c>
      <c r="CG60" s="75" t="str">
        <f t="shared" si="40"/>
        <v/>
      </c>
      <c r="CH60" s="75" t="str">
        <f t="shared" si="41"/>
        <v/>
      </c>
      <c r="CI60" s="75" t="str">
        <f t="shared" si="42"/>
        <v/>
      </c>
      <c r="CJ60" s="75" t="str">
        <f t="shared" si="43"/>
        <v/>
      </c>
      <c r="CK60" s="75" t="str">
        <f t="shared" si="44"/>
        <v/>
      </c>
      <c r="CL60" s="75" t="str">
        <f t="shared" si="45"/>
        <v/>
      </c>
      <c r="CM60" s="75" t="str">
        <f t="shared" si="46"/>
        <v/>
      </c>
      <c r="CN60" s="75" t="str">
        <f t="shared" si="47"/>
        <v/>
      </c>
      <c r="CO60" s="75" t="str">
        <f t="shared" si="48"/>
        <v/>
      </c>
      <c r="CP60" s="76" t="str">
        <f t="shared" si="74"/>
        <v>Ref_DD_DistanceUnit</v>
      </c>
      <c r="CQ60" s="87" t="str">
        <f t="shared" ca="1" si="95"/>
        <v/>
      </c>
      <c r="CR60" s="130">
        <f t="shared" si="75"/>
        <v>0</v>
      </c>
      <c r="CS60" s="114"/>
    </row>
    <row r="61" spans="2:97" ht="18" customHeight="1" x14ac:dyDescent="0.2">
      <c r="B61" s="101"/>
      <c r="C61" s="42"/>
      <c r="D61" s="42"/>
      <c r="E61" s="42"/>
      <c r="F61" s="42"/>
      <c r="G61" s="42"/>
      <c r="H61" s="42"/>
      <c r="I61" s="92"/>
      <c r="J61" s="92"/>
      <c r="K61" s="92"/>
      <c r="L61" s="42"/>
      <c r="M61" s="42"/>
      <c r="N61" s="92"/>
      <c r="O61" s="42"/>
      <c r="P61" s="72"/>
      <c r="Q61" s="96" t="str">
        <f t="shared" ca="1" si="50"/>
        <v/>
      </c>
      <c r="R61" s="96" t="str">
        <f t="shared" ca="1" si="51"/>
        <v/>
      </c>
      <c r="S61" s="96" t="str">
        <f t="shared" ca="1" si="52"/>
        <v/>
      </c>
      <c r="T61" s="96" t="str">
        <f t="shared" ca="1" si="90"/>
        <v/>
      </c>
      <c r="U61" s="126" t="str">
        <f t="shared" ca="1" si="53"/>
        <v/>
      </c>
      <c r="V61" s="128" t="e">
        <f t="shared" ca="1" si="78"/>
        <v>#REF!</v>
      </c>
      <c r="W61" s="128" t="e">
        <f t="shared" ca="1" si="79"/>
        <v>#REF!</v>
      </c>
      <c r="X61" s="128" t="e">
        <f t="shared" ca="1" si="80"/>
        <v>#REF!</v>
      </c>
      <c r="Y61" s="128" t="e">
        <f t="shared" ca="1" si="81"/>
        <v>#REF!</v>
      </c>
      <c r="Z61" s="128" t="e">
        <f t="shared" ca="1" si="82"/>
        <v>#REF!</v>
      </c>
      <c r="AA61" s="128" t="e">
        <f t="shared" ca="1" si="83"/>
        <v>#REF!</v>
      </c>
      <c r="AB61" s="128" t="e">
        <f t="shared" ca="1" si="84"/>
        <v>#REF!</v>
      </c>
      <c r="AC61" s="128" t="e">
        <f t="shared" ca="1" si="85"/>
        <v>#REF!</v>
      </c>
      <c r="AD61" s="128" t="e">
        <f t="shared" ca="1" si="86"/>
        <v>#REF!</v>
      </c>
      <c r="AE61" s="128" t="e">
        <f t="shared" ca="1" si="87"/>
        <v>#REF!</v>
      </c>
      <c r="AF61" s="128" t="e">
        <f t="shared" ca="1" si="88"/>
        <v>#REF!</v>
      </c>
      <c r="AG61" s="128" t="e">
        <f t="shared" ca="1" si="89"/>
        <v>#REF!</v>
      </c>
      <c r="AH61" s="128" t="e">
        <f ca="1">INDEX(Ref_Master_Unit_Table,MATCH($W61,REF_To_Unit,0),MATCH('Reference - Lookup and Unit'!$A$11,Ref_From_Units,0))</f>
        <v>#REF!</v>
      </c>
      <c r="AI61" s="128" t="e">
        <f t="shared" ca="1" si="91"/>
        <v>#N/A</v>
      </c>
      <c r="AJ61" s="128" t="e">
        <f ca="1">INDEX(Ref_Master_Unit_Table,MATCH($Z61,REF_To_Unit,0),MATCH('Reference - Lookup and Unit'!$A$11,Ref_From_Units,0))</f>
        <v>#REF!</v>
      </c>
      <c r="AK61" s="128" t="e">
        <f t="shared" ca="1" si="92"/>
        <v>#N/A</v>
      </c>
      <c r="AL61" s="128" t="e">
        <f ca="1">INDEX(Ref_Master_Unit_Table,MATCH($AC61,REF_To_Unit,0),MATCH('Reference - Lookup and Unit'!$A$11,Ref_From_Units,0))</f>
        <v>#REF!</v>
      </c>
      <c r="AM61" s="128" t="e">
        <f t="shared" ca="1" si="93"/>
        <v>#N/A</v>
      </c>
      <c r="AN61" s="128" t="e">
        <f ca="1">INDEX(Ref_Master_Unit_Table,MATCH($AF61,REF_To_Unit,0),MATCH('Reference - Lookup and Unit'!$A$11,Ref_From_Units,0))</f>
        <v>#REF!</v>
      </c>
      <c r="AO61" s="128" t="e">
        <f t="shared" ca="1" si="94"/>
        <v>#N/A</v>
      </c>
      <c r="AP61" s="128">
        <f t="shared" ca="1" si="17"/>
        <v>1</v>
      </c>
      <c r="AQ61" s="261">
        <f t="shared" ca="1" si="76"/>
        <v>28</v>
      </c>
      <c r="AR61" s="261">
        <f t="shared" ca="1" si="77"/>
        <v>265</v>
      </c>
      <c r="AS61" s="261">
        <f t="shared" ca="1" si="20"/>
        <v>1</v>
      </c>
      <c r="AT61" s="75" t="str">
        <f t="shared" si="54"/>
        <v>Ref_DD_vehicle_Passenger_</v>
      </c>
      <c r="AU61" s="75" t="e">
        <f t="shared" ca="1" si="55"/>
        <v>#REF!</v>
      </c>
      <c r="AV61" s="75" t="e">
        <f t="shared" ca="1" si="56"/>
        <v>#REF!</v>
      </c>
      <c r="AW61" s="75" t="e">
        <f t="shared" ca="1" si="57"/>
        <v>#REF!</v>
      </c>
      <c r="AX61" s="75" t="e">
        <f t="shared" ca="1" si="58"/>
        <v>#REF!</v>
      </c>
      <c r="AY61" s="75" t="b">
        <f t="shared" ca="1" si="59"/>
        <v>0</v>
      </c>
      <c r="AZ61" s="75" t="str">
        <f t="shared" si="60"/>
        <v/>
      </c>
      <c r="BA61" s="75" t="str">
        <f t="shared" si="61"/>
        <v/>
      </c>
      <c r="BB61" s="75" t="str">
        <f t="shared" si="62"/>
        <v/>
      </c>
      <c r="BC61" s="75" t="str">
        <f t="shared" si="63"/>
        <v/>
      </c>
      <c r="BD61" s="75" t="str">
        <f t="shared" si="64"/>
        <v/>
      </c>
      <c r="BE61" s="75" t="str">
        <f t="shared" si="65"/>
        <v/>
      </c>
      <c r="BF61" s="75" t="str">
        <f t="shared" si="66"/>
        <v/>
      </c>
      <c r="BG61" s="75" t="str">
        <f t="shared" si="67"/>
        <v/>
      </c>
      <c r="BH61" s="75" t="str">
        <f t="shared" si="68"/>
        <v/>
      </c>
      <c r="BI61" s="75" t="str">
        <f t="shared" si="69"/>
        <v/>
      </c>
      <c r="BJ61" s="75" t="str">
        <f t="shared" si="70"/>
        <v/>
      </c>
      <c r="BK61" s="75" t="str">
        <f t="shared" si="71"/>
        <v/>
      </c>
      <c r="BL61" s="75" t="str">
        <f t="shared" si="72"/>
        <v/>
      </c>
      <c r="BM61" s="75" t="str">
        <f t="shared" ca="1" si="73"/>
        <v/>
      </c>
      <c r="BN61" s="75" t="str">
        <f t="shared" si="21"/>
        <v/>
      </c>
      <c r="BO61" s="75" t="str">
        <f t="shared" si="22"/>
        <v/>
      </c>
      <c r="BP61" s="75" t="str">
        <f t="shared" si="23"/>
        <v/>
      </c>
      <c r="BQ61" s="75" t="str">
        <f t="shared" si="24"/>
        <v/>
      </c>
      <c r="BR61" s="75" t="str">
        <f t="shared" si="25"/>
        <v/>
      </c>
      <c r="BS61" s="75" t="str">
        <f t="shared" si="26"/>
        <v/>
      </c>
      <c r="BT61" s="75" t="str">
        <f t="shared" si="27"/>
        <v/>
      </c>
      <c r="BU61" s="75" t="str">
        <f t="shared" si="28"/>
        <v/>
      </c>
      <c r="BV61" s="75" t="str">
        <f t="shared" si="29"/>
        <v/>
      </c>
      <c r="BW61" s="75" t="str">
        <f t="shared" si="30"/>
        <v/>
      </c>
      <c r="BX61" s="75" t="str">
        <f t="shared" si="31"/>
        <v/>
      </c>
      <c r="BY61" s="75" t="str">
        <f t="shared" si="32"/>
        <v/>
      </c>
      <c r="BZ61" s="75" t="str">
        <f t="shared" si="33"/>
        <v/>
      </c>
      <c r="CA61" s="75" t="str">
        <f t="shared" si="34"/>
        <v/>
      </c>
      <c r="CB61" s="75" t="str">
        <f t="shared" si="35"/>
        <v/>
      </c>
      <c r="CC61" s="75" t="str">
        <f t="shared" si="36"/>
        <v/>
      </c>
      <c r="CD61" s="75" t="str">
        <f t="shared" si="37"/>
        <v/>
      </c>
      <c r="CE61" s="75" t="str">
        <f t="shared" si="38"/>
        <v/>
      </c>
      <c r="CF61" s="75" t="str">
        <f t="shared" si="39"/>
        <v/>
      </c>
      <c r="CG61" s="75" t="str">
        <f t="shared" si="40"/>
        <v/>
      </c>
      <c r="CH61" s="75" t="str">
        <f t="shared" si="41"/>
        <v/>
      </c>
      <c r="CI61" s="75" t="str">
        <f t="shared" si="42"/>
        <v/>
      </c>
      <c r="CJ61" s="75" t="str">
        <f t="shared" si="43"/>
        <v/>
      </c>
      <c r="CK61" s="75" t="str">
        <f t="shared" si="44"/>
        <v/>
      </c>
      <c r="CL61" s="75" t="str">
        <f t="shared" si="45"/>
        <v/>
      </c>
      <c r="CM61" s="75" t="str">
        <f t="shared" si="46"/>
        <v/>
      </c>
      <c r="CN61" s="75" t="str">
        <f t="shared" si="47"/>
        <v/>
      </c>
      <c r="CO61" s="75" t="str">
        <f t="shared" si="48"/>
        <v/>
      </c>
      <c r="CP61" s="76" t="str">
        <f t="shared" si="74"/>
        <v>Ref_DD_DistanceUnit</v>
      </c>
      <c r="CQ61" s="87" t="str">
        <f t="shared" ca="1" si="95"/>
        <v/>
      </c>
      <c r="CR61" s="130">
        <f t="shared" si="75"/>
        <v>0</v>
      </c>
      <c r="CS61" s="114"/>
    </row>
    <row r="62" spans="2:97" ht="18" customHeight="1" x14ac:dyDescent="0.2">
      <c r="B62" s="101"/>
      <c r="C62" s="42"/>
      <c r="D62" s="42"/>
      <c r="E62" s="42"/>
      <c r="F62" s="42"/>
      <c r="G62" s="42"/>
      <c r="H62" s="42"/>
      <c r="I62" s="92"/>
      <c r="J62" s="92"/>
      <c r="K62" s="92"/>
      <c r="L62" s="42"/>
      <c r="M62" s="42"/>
      <c r="N62" s="92"/>
      <c r="O62" s="42"/>
      <c r="P62" s="72"/>
      <c r="Q62" s="96" t="str">
        <f t="shared" ca="1" si="50"/>
        <v/>
      </c>
      <c r="R62" s="96" t="str">
        <f t="shared" ca="1" si="51"/>
        <v/>
      </c>
      <c r="S62" s="96" t="str">
        <f t="shared" ca="1" si="52"/>
        <v/>
      </c>
      <c r="T62" s="96" t="str">
        <f t="shared" ca="1" si="90"/>
        <v/>
      </c>
      <c r="U62" s="126" t="str">
        <f t="shared" ca="1" si="53"/>
        <v/>
      </c>
      <c r="V62" s="128" t="e">
        <f t="shared" ca="1" si="78"/>
        <v>#REF!</v>
      </c>
      <c r="W62" s="128" t="e">
        <f t="shared" ca="1" si="79"/>
        <v>#REF!</v>
      </c>
      <c r="X62" s="128" t="e">
        <f t="shared" ca="1" si="80"/>
        <v>#REF!</v>
      </c>
      <c r="Y62" s="128" t="e">
        <f t="shared" ca="1" si="81"/>
        <v>#REF!</v>
      </c>
      <c r="Z62" s="128" t="e">
        <f t="shared" ca="1" si="82"/>
        <v>#REF!</v>
      </c>
      <c r="AA62" s="128" t="e">
        <f t="shared" ca="1" si="83"/>
        <v>#REF!</v>
      </c>
      <c r="AB62" s="128" t="e">
        <f t="shared" ca="1" si="84"/>
        <v>#REF!</v>
      </c>
      <c r="AC62" s="128" t="e">
        <f t="shared" ca="1" si="85"/>
        <v>#REF!</v>
      </c>
      <c r="AD62" s="128" t="e">
        <f t="shared" ca="1" si="86"/>
        <v>#REF!</v>
      </c>
      <c r="AE62" s="128" t="e">
        <f t="shared" ca="1" si="87"/>
        <v>#REF!</v>
      </c>
      <c r="AF62" s="128" t="e">
        <f t="shared" ca="1" si="88"/>
        <v>#REF!</v>
      </c>
      <c r="AG62" s="128" t="e">
        <f t="shared" ca="1" si="89"/>
        <v>#REF!</v>
      </c>
      <c r="AH62" s="128" t="e">
        <f ca="1">INDEX(Ref_Master_Unit_Table,MATCH($W62,REF_To_Unit,0),MATCH('Reference - Lookup and Unit'!$A$11,Ref_From_Units,0))</f>
        <v>#REF!</v>
      </c>
      <c r="AI62" s="128" t="e">
        <f t="shared" ca="1" si="91"/>
        <v>#N/A</v>
      </c>
      <c r="AJ62" s="128" t="e">
        <f ca="1">INDEX(Ref_Master_Unit_Table,MATCH($Z62,REF_To_Unit,0),MATCH('Reference - Lookup and Unit'!$A$11,Ref_From_Units,0))</f>
        <v>#REF!</v>
      </c>
      <c r="AK62" s="128" t="e">
        <f t="shared" ca="1" si="92"/>
        <v>#N/A</v>
      </c>
      <c r="AL62" s="128" t="e">
        <f ca="1">INDEX(Ref_Master_Unit_Table,MATCH($AC62,REF_To_Unit,0),MATCH('Reference - Lookup and Unit'!$A$11,Ref_From_Units,0))</f>
        <v>#REF!</v>
      </c>
      <c r="AM62" s="128" t="e">
        <f t="shared" ca="1" si="93"/>
        <v>#N/A</v>
      </c>
      <c r="AN62" s="128" t="e">
        <f ca="1">INDEX(Ref_Master_Unit_Table,MATCH($AF62,REF_To_Unit,0),MATCH('Reference - Lookup and Unit'!$A$11,Ref_From_Units,0))</f>
        <v>#REF!</v>
      </c>
      <c r="AO62" s="128" t="e">
        <f t="shared" ca="1" si="94"/>
        <v>#N/A</v>
      </c>
      <c r="AP62" s="128">
        <f t="shared" ca="1" si="17"/>
        <v>1</v>
      </c>
      <c r="AQ62" s="261">
        <f t="shared" ca="1" si="76"/>
        <v>28</v>
      </c>
      <c r="AR62" s="261">
        <f t="shared" ca="1" si="77"/>
        <v>265</v>
      </c>
      <c r="AS62" s="261">
        <f t="shared" ca="1" si="20"/>
        <v>1</v>
      </c>
      <c r="AT62" s="75" t="str">
        <f t="shared" si="54"/>
        <v>Ref_DD_vehicle_Passenger_</v>
      </c>
      <c r="AU62" s="75" t="e">
        <f t="shared" ca="1" si="55"/>
        <v>#REF!</v>
      </c>
      <c r="AV62" s="75" t="e">
        <f t="shared" ca="1" si="56"/>
        <v>#REF!</v>
      </c>
      <c r="AW62" s="75" t="e">
        <f t="shared" ca="1" si="57"/>
        <v>#REF!</v>
      </c>
      <c r="AX62" s="75" t="e">
        <f t="shared" ca="1" si="58"/>
        <v>#REF!</v>
      </c>
      <c r="AY62" s="75" t="b">
        <f t="shared" ca="1" si="59"/>
        <v>0</v>
      </c>
      <c r="AZ62" s="75" t="str">
        <f t="shared" si="60"/>
        <v/>
      </c>
      <c r="BA62" s="75" t="str">
        <f t="shared" si="61"/>
        <v/>
      </c>
      <c r="BB62" s="75" t="str">
        <f t="shared" si="62"/>
        <v/>
      </c>
      <c r="BC62" s="75" t="str">
        <f t="shared" si="63"/>
        <v/>
      </c>
      <c r="BD62" s="75" t="str">
        <f t="shared" si="64"/>
        <v/>
      </c>
      <c r="BE62" s="75" t="str">
        <f t="shared" si="65"/>
        <v/>
      </c>
      <c r="BF62" s="75" t="str">
        <f t="shared" si="66"/>
        <v/>
      </c>
      <c r="BG62" s="75" t="str">
        <f t="shared" si="67"/>
        <v/>
      </c>
      <c r="BH62" s="75" t="str">
        <f t="shared" si="68"/>
        <v/>
      </c>
      <c r="BI62" s="75" t="str">
        <f t="shared" si="69"/>
        <v/>
      </c>
      <c r="BJ62" s="75" t="str">
        <f t="shared" si="70"/>
        <v/>
      </c>
      <c r="BK62" s="75" t="str">
        <f t="shared" si="71"/>
        <v/>
      </c>
      <c r="BL62" s="75" t="str">
        <f t="shared" si="72"/>
        <v/>
      </c>
      <c r="BM62" s="75" t="str">
        <f t="shared" ca="1" si="73"/>
        <v/>
      </c>
      <c r="BN62" s="75" t="str">
        <f t="shared" si="21"/>
        <v/>
      </c>
      <c r="BO62" s="75" t="str">
        <f t="shared" si="22"/>
        <v/>
      </c>
      <c r="BP62" s="75" t="str">
        <f t="shared" si="23"/>
        <v/>
      </c>
      <c r="BQ62" s="75" t="str">
        <f t="shared" si="24"/>
        <v/>
      </c>
      <c r="BR62" s="75" t="str">
        <f t="shared" si="25"/>
        <v/>
      </c>
      <c r="BS62" s="75" t="str">
        <f t="shared" si="26"/>
        <v/>
      </c>
      <c r="BT62" s="75" t="str">
        <f t="shared" si="27"/>
        <v/>
      </c>
      <c r="BU62" s="75" t="str">
        <f t="shared" si="28"/>
        <v/>
      </c>
      <c r="BV62" s="75" t="str">
        <f t="shared" si="29"/>
        <v/>
      </c>
      <c r="BW62" s="75" t="str">
        <f t="shared" si="30"/>
        <v/>
      </c>
      <c r="BX62" s="75" t="str">
        <f t="shared" si="31"/>
        <v/>
      </c>
      <c r="BY62" s="75" t="str">
        <f t="shared" si="32"/>
        <v/>
      </c>
      <c r="BZ62" s="75" t="str">
        <f t="shared" si="33"/>
        <v/>
      </c>
      <c r="CA62" s="75" t="str">
        <f t="shared" si="34"/>
        <v/>
      </c>
      <c r="CB62" s="75" t="str">
        <f t="shared" si="35"/>
        <v/>
      </c>
      <c r="CC62" s="75" t="str">
        <f t="shared" si="36"/>
        <v/>
      </c>
      <c r="CD62" s="75" t="str">
        <f t="shared" si="37"/>
        <v/>
      </c>
      <c r="CE62" s="75" t="str">
        <f t="shared" si="38"/>
        <v/>
      </c>
      <c r="CF62" s="75" t="str">
        <f t="shared" si="39"/>
        <v/>
      </c>
      <c r="CG62" s="75" t="str">
        <f t="shared" si="40"/>
        <v/>
      </c>
      <c r="CH62" s="75" t="str">
        <f t="shared" si="41"/>
        <v/>
      </c>
      <c r="CI62" s="75" t="str">
        <f t="shared" si="42"/>
        <v/>
      </c>
      <c r="CJ62" s="75" t="str">
        <f t="shared" si="43"/>
        <v/>
      </c>
      <c r="CK62" s="75" t="str">
        <f t="shared" si="44"/>
        <v/>
      </c>
      <c r="CL62" s="75" t="str">
        <f t="shared" si="45"/>
        <v/>
      </c>
      <c r="CM62" s="75" t="str">
        <f t="shared" si="46"/>
        <v/>
      </c>
      <c r="CN62" s="75" t="str">
        <f t="shared" si="47"/>
        <v/>
      </c>
      <c r="CO62" s="75" t="str">
        <f t="shared" si="48"/>
        <v/>
      </c>
      <c r="CP62" s="76" t="str">
        <f t="shared" si="74"/>
        <v>Ref_DD_DistanceUnit</v>
      </c>
      <c r="CQ62" s="87" t="str">
        <f t="shared" ca="1" si="95"/>
        <v/>
      </c>
      <c r="CR62" s="130">
        <f t="shared" si="75"/>
        <v>0</v>
      </c>
      <c r="CS62" s="114"/>
    </row>
    <row r="63" spans="2:97" ht="18" customHeight="1" x14ac:dyDescent="0.2">
      <c r="B63" s="101"/>
      <c r="C63" s="42"/>
      <c r="D63" s="42"/>
      <c r="E63" s="42"/>
      <c r="F63" s="42"/>
      <c r="G63" s="42"/>
      <c r="H63" s="42"/>
      <c r="I63" s="92"/>
      <c r="J63" s="92"/>
      <c r="K63" s="92"/>
      <c r="L63" s="42"/>
      <c r="M63" s="42"/>
      <c r="N63" s="92"/>
      <c r="O63" s="42"/>
      <c r="P63" s="72"/>
      <c r="Q63" s="96" t="str">
        <f t="shared" ca="1" si="50"/>
        <v/>
      </c>
      <c r="R63" s="96" t="str">
        <f t="shared" ca="1" si="51"/>
        <v/>
      </c>
      <c r="S63" s="96" t="str">
        <f t="shared" ca="1" si="52"/>
        <v/>
      </c>
      <c r="T63" s="96" t="str">
        <f t="shared" ca="1" si="90"/>
        <v/>
      </c>
      <c r="U63" s="126" t="str">
        <f t="shared" ca="1" si="53"/>
        <v/>
      </c>
      <c r="V63" s="128" t="e">
        <f t="shared" ca="1" si="78"/>
        <v>#REF!</v>
      </c>
      <c r="W63" s="128" t="e">
        <f t="shared" ca="1" si="79"/>
        <v>#REF!</v>
      </c>
      <c r="X63" s="128" t="e">
        <f t="shared" ca="1" si="80"/>
        <v>#REF!</v>
      </c>
      <c r="Y63" s="128" t="e">
        <f t="shared" ca="1" si="81"/>
        <v>#REF!</v>
      </c>
      <c r="Z63" s="128" t="e">
        <f t="shared" ca="1" si="82"/>
        <v>#REF!</v>
      </c>
      <c r="AA63" s="128" t="e">
        <f t="shared" ca="1" si="83"/>
        <v>#REF!</v>
      </c>
      <c r="AB63" s="128" t="e">
        <f t="shared" ca="1" si="84"/>
        <v>#REF!</v>
      </c>
      <c r="AC63" s="128" t="e">
        <f t="shared" ca="1" si="85"/>
        <v>#REF!</v>
      </c>
      <c r="AD63" s="128" t="e">
        <f t="shared" ca="1" si="86"/>
        <v>#REF!</v>
      </c>
      <c r="AE63" s="128" t="e">
        <f t="shared" ca="1" si="87"/>
        <v>#REF!</v>
      </c>
      <c r="AF63" s="128" t="e">
        <f t="shared" ca="1" si="88"/>
        <v>#REF!</v>
      </c>
      <c r="AG63" s="128" t="e">
        <f t="shared" ca="1" si="89"/>
        <v>#REF!</v>
      </c>
      <c r="AH63" s="128" t="e">
        <f ca="1">INDEX(Ref_Master_Unit_Table,MATCH($W63,REF_To_Unit,0),MATCH('Reference - Lookup and Unit'!$A$11,Ref_From_Units,0))</f>
        <v>#REF!</v>
      </c>
      <c r="AI63" s="128" t="e">
        <f t="shared" ca="1" si="91"/>
        <v>#N/A</v>
      </c>
      <c r="AJ63" s="128" t="e">
        <f ca="1">INDEX(Ref_Master_Unit_Table,MATCH($Z63,REF_To_Unit,0),MATCH('Reference - Lookup and Unit'!$A$11,Ref_From_Units,0))</f>
        <v>#REF!</v>
      </c>
      <c r="AK63" s="128" t="e">
        <f t="shared" ca="1" si="92"/>
        <v>#N/A</v>
      </c>
      <c r="AL63" s="128" t="e">
        <f ca="1">INDEX(Ref_Master_Unit_Table,MATCH($AC63,REF_To_Unit,0),MATCH('Reference - Lookup and Unit'!$A$11,Ref_From_Units,0))</f>
        <v>#REF!</v>
      </c>
      <c r="AM63" s="128" t="e">
        <f t="shared" ca="1" si="93"/>
        <v>#N/A</v>
      </c>
      <c r="AN63" s="128" t="e">
        <f ca="1">INDEX(Ref_Master_Unit_Table,MATCH($AF63,REF_To_Unit,0),MATCH('Reference - Lookup and Unit'!$A$11,Ref_From_Units,0))</f>
        <v>#REF!</v>
      </c>
      <c r="AO63" s="128" t="e">
        <f t="shared" ca="1" si="94"/>
        <v>#N/A</v>
      </c>
      <c r="AP63" s="128">
        <f t="shared" ca="1" si="17"/>
        <v>1</v>
      </c>
      <c r="AQ63" s="261">
        <f t="shared" ca="1" si="76"/>
        <v>28</v>
      </c>
      <c r="AR63" s="261">
        <f t="shared" ca="1" si="77"/>
        <v>265</v>
      </c>
      <c r="AS63" s="261">
        <f t="shared" ca="1" si="20"/>
        <v>1</v>
      </c>
      <c r="AT63" s="75" t="str">
        <f t="shared" si="54"/>
        <v>Ref_DD_vehicle_Passenger_</v>
      </c>
      <c r="AU63" s="75" t="e">
        <f t="shared" ca="1" si="55"/>
        <v>#REF!</v>
      </c>
      <c r="AV63" s="75" t="e">
        <f t="shared" ca="1" si="56"/>
        <v>#REF!</v>
      </c>
      <c r="AW63" s="75" t="e">
        <f t="shared" ca="1" si="57"/>
        <v>#REF!</v>
      </c>
      <c r="AX63" s="75" t="e">
        <f t="shared" ca="1" si="58"/>
        <v>#REF!</v>
      </c>
      <c r="AY63" s="75" t="b">
        <f t="shared" ca="1" si="59"/>
        <v>0</v>
      </c>
      <c r="AZ63" s="75" t="str">
        <f t="shared" si="60"/>
        <v/>
      </c>
      <c r="BA63" s="75" t="str">
        <f t="shared" si="61"/>
        <v/>
      </c>
      <c r="BB63" s="75" t="str">
        <f t="shared" si="62"/>
        <v/>
      </c>
      <c r="BC63" s="75" t="str">
        <f t="shared" si="63"/>
        <v/>
      </c>
      <c r="BD63" s="75" t="str">
        <f t="shared" si="64"/>
        <v/>
      </c>
      <c r="BE63" s="75" t="str">
        <f t="shared" si="65"/>
        <v/>
      </c>
      <c r="BF63" s="75" t="str">
        <f t="shared" si="66"/>
        <v/>
      </c>
      <c r="BG63" s="75" t="str">
        <f t="shared" si="67"/>
        <v/>
      </c>
      <c r="BH63" s="75" t="str">
        <f t="shared" si="68"/>
        <v/>
      </c>
      <c r="BI63" s="75" t="str">
        <f t="shared" si="69"/>
        <v/>
      </c>
      <c r="BJ63" s="75" t="str">
        <f t="shared" si="70"/>
        <v/>
      </c>
      <c r="BK63" s="75" t="str">
        <f t="shared" si="71"/>
        <v/>
      </c>
      <c r="BL63" s="75" t="str">
        <f t="shared" si="72"/>
        <v/>
      </c>
      <c r="BM63" s="75" t="str">
        <f t="shared" ca="1" si="73"/>
        <v/>
      </c>
      <c r="BN63" s="75" t="str">
        <f t="shared" si="21"/>
        <v/>
      </c>
      <c r="BO63" s="75" t="str">
        <f t="shared" si="22"/>
        <v/>
      </c>
      <c r="BP63" s="75" t="str">
        <f t="shared" si="23"/>
        <v/>
      </c>
      <c r="BQ63" s="75" t="str">
        <f t="shared" si="24"/>
        <v/>
      </c>
      <c r="BR63" s="75" t="str">
        <f t="shared" si="25"/>
        <v/>
      </c>
      <c r="BS63" s="75" t="str">
        <f t="shared" si="26"/>
        <v/>
      </c>
      <c r="BT63" s="75" t="str">
        <f t="shared" si="27"/>
        <v/>
      </c>
      <c r="BU63" s="75" t="str">
        <f t="shared" si="28"/>
        <v/>
      </c>
      <c r="BV63" s="75" t="str">
        <f t="shared" si="29"/>
        <v/>
      </c>
      <c r="BW63" s="75" t="str">
        <f t="shared" si="30"/>
        <v/>
      </c>
      <c r="BX63" s="75" t="str">
        <f t="shared" si="31"/>
        <v/>
      </c>
      <c r="BY63" s="75" t="str">
        <f t="shared" si="32"/>
        <v/>
      </c>
      <c r="BZ63" s="75" t="str">
        <f t="shared" si="33"/>
        <v/>
      </c>
      <c r="CA63" s="75" t="str">
        <f t="shared" si="34"/>
        <v/>
      </c>
      <c r="CB63" s="75" t="str">
        <f t="shared" si="35"/>
        <v/>
      </c>
      <c r="CC63" s="75" t="str">
        <f t="shared" si="36"/>
        <v/>
      </c>
      <c r="CD63" s="75" t="str">
        <f t="shared" si="37"/>
        <v/>
      </c>
      <c r="CE63" s="75" t="str">
        <f t="shared" si="38"/>
        <v/>
      </c>
      <c r="CF63" s="75" t="str">
        <f t="shared" si="39"/>
        <v/>
      </c>
      <c r="CG63" s="75" t="str">
        <f t="shared" si="40"/>
        <v/>
      </c>
      <c r="CH63" s="75" t="str">
        <f t="shared" si="41"/>
        <v/>
      </c>
      <c r="CI63" s="75" t="str">
        <f t="shared" si="42"/>
        <v/>
      </c>
      <c r="CJ63" s="75" t="str">
        <f t="shared" si="43"/>
        <v/>
      </c>
      <c r="CK63" s="75" t="str">
        <f t="shared" si="44"/>
        <v/>
      </c>
      <c r="CL63" s="75" t="str">
        <f t="shared" si="45"/>
        <v/>
      </c>
      <c r="CM63" s="75" t="str">
        <f t="shared" si="46"/>
        <v/>
      </c>
      <c r="CN63" s="75" t="str">
        <f t="shared" si="47"/>
        <v/>
      </c>
      <c r="CO63" s="75" t="str">
        <f t="shared" si="48"/>
        <v/>
      </c>
      <c r="CP63" s="76" t="str">
        <f t="shared" si="74"/>
        <v>Ref_DD_DistanceUnit</v>
      </c>
      <c r="CQ63" s="87" t="str">
        <f t="shared" ca="1" si="95"/>
        <v/>
      </c>
      <c r="CR63" s="130">
        <f t="shared" si="75"/>
        <v>0</v>
      </c>
      <c r="CS63" s="114"/>
    </row>
    <row r="64" spans="2:97" ht="18" customHeight="1" x14ac:dyDescent="0.2">
      <c r="B64" s="101"/>
      <c r="C64" s="42"/>
      <c r="D64" s="42"/>
      <c r="E64" s="42"/>
      <c r="F64" s="42"/>
      <c r="G64" s="42"/>
      <c r="H64" s="42"/>
      <c r="I64" s="92"/>
      <c r="J64" s="92"/>
      <c r="K64" s="92"/>
      <c r="L64" s="42"/>
      <c r="M64" s="42"/>
      <c r="N64" s="92"/>
      <c r="O64" s="42"/>
      <c r="P64" s="72"/>
      <c r="Q64" s="96" t="str">
        <f t="shared" ca="1" si="50"/>
        <v/>
      </c>
      <c r="R64" s="96" t="str">
        <f t="shared" ca="1" si="51"/>
        <v/>
      </c>
      <c r="S64" s="96" t="str">
        <f t="shared" ca="1" si="52"/>
        <v/>
      </c>
      <c r="T64" s="96" t="str">
        <f t="shared" ca="1" si="90"/>
        <v/>
      </c>
      <c r="U64" s="126" t="str">
        <f t="shared" ca="1" si="53"/>
        <v/>
      </c>
      <c r="V64" s="128" t="e">
        <f t="shared" ca="1" si="78"/>
        <v>#REF!</v>
      </c>
      <c r="W64" s="128" t="e">
        <f t="shared" ca="1" si="79"/>
        <v>#REF!</v>
      </c>
      <c r="X64" s="128" t="e">
        <f t="shared" ca="1" si="80"/>
        <v>#REF!</v>
      </c>
      <c r="Y64" s="128" t="e">
        <f t="shared" ca="1" si="81"/>
        <v>#REF!</v>
      </c>
      <c r="Z64" s="128" t="e">
        <f t="shared" ca="1" si="82"/>
        <v>#REF!</v>
      </c>
      <c r="AA64" s="128" t="e">
        <f t="shared" ca="1" si="83"/>
        <v>#REF!</v>
      </c>
      <c r="AB64" s="128" t="e">
        <f t="shared" ca="1" si="84"/>
        <v>#REF!</v>
      </c>
      <c r="AC64" s="128" t="e">
        <f t="shared" ca="1" si="85"/>
        <v>#REF!</v>
      </c>
      <c r="AD64" s="128" t="e">
        <f t="shared" ca="1" si="86"/>
        <v>#REF!</v>
      </c>
      <c r="AE64" s="128" t="e">
        <f t="shared" ca="1" si="87"/>
        <v>#REF!</v>
      </c>
      <c r="AF64" s="128" t="e">
        <f t="shared" ca="1" si="88"/>
        <v>#REF!</v>
      </c>
      <c r="AG64" s="128" t="e">
        <f t="shared" ca="1" si="89"/>
        <v>#REF!</v>
      </c>
      <c r="AH64" s="128" t="e">
        <f ca="1">INDEX(Ref_Master_Unit_Table,MATCH($W64,REF_To_Unit,0),MATCH('Reference - Lookup and Unit'!$A$11,Ref_From_Units,0))</f>
        <v>#REF!</v>
      </c>
      <c r="AI64" s="128" t="e">
        <f t="shared" ca="1" si="91"/>
        <v>#N/A</v>
      </c>
      <c r="AJ64" s="128" t="e">
        <f ca="1">INDEX(Ref_Master_Unit_Table,MATCH($Z64,REF_To_Unit,0),MATCH('Reference - Lookup and Unit'!$A$11,Ref_From_Units,0))</f>
        <v>#REF!</v>
      </c>
      <c r="AK64" s="128" t="e">
        <f t="shared" ca="1" si="92"/>
        <v>#N/A</v>
      </c>
      <c r="AL64" s="128" t="e">
        <f ca="1">INDEX(Ref_Master_Unit_Table,MATCH($AC64,REF_To_Unit,0),MATCH('Reference - Lookup and Unit'!$A$11,Ref_From_Units,0))</f>
        <v>#REF!</v>
      </c>
      <c r="AM64" s="128" t="e">
        <f t="shared" ca="1" si="93"/>
        <v>#N/A</v>
      </c>
      <c r="AN64" s="128" t="e">
        <f ca="1">INDEX(Ref_Master_Unit_Table,MATCH($AF64,REF_To_Unit,0),MATCH('Reference - Lookup and Unit'!$A$11,Ref_From_Units,0))</f>
        <v>#REF!</v>
      </c>
      <c r="AO64" s="128" t="e">
        <f t="shared" ca="1" si="94"/>
        <v>#N/A</v>
      </c>
      <c r="AP64" s="128">
        <f t="shared" ca="1" si="17"/>
        <v>1</v>
      </c>
      <c r="AQ64" s="261">
        <f t="shared" ca="1" si="76"/>
        <v>28</v>
      </c>
      <c r="AR64" s="261">
        <f t="shared" ca="1" si="77"/>
        <v>265</v>
      </c>
      <c r="AS64" s="261">
        <f t="shared" ca="1" si="20"/>
        <v>1</v>
      </c>
      <c r="AT64" s="75" t="str">
        <f t="shared" si="54"/>
        <v>Ref_DD_vehicle_Passenger_</v>
      </c>
      <c r="AU64" s="75" t="e">
        <f t="shared" ca="1" si="55"/>
        <v>#REF!</v>
      </c>
      <c r="AV64" s="75" t="e">
        <f t="shared" ca="1" si="56"/>
        <v>#REF!</v>
      </c>
      <c r="AW64" s="75" t="e">
        <f t="shared" ca="1" si="57"/>
        <v>#REF!</v>
      </c>
      <c r="AX64" s="75" t="e">
        <f t="shared" ca="1" si="58"/>
        <v>#REF!</v>
      </c>
      <c r="AY64" s="75" t="b">
        <f t="shared" ca="1" si="59"/>
        <v>0</v>
      </c>
      <c r="AZ64" s="75" t="str">
        <f t="shared" si="60"/>
        <v/>
      </c>
      <c r="BA64" s="75" t="str">
        <f t="shared" si="61"/>
        <v/>
      </c>
      <c r="BB64" s="75" t="str">
        <f t="shared" si="62"/>
        <v/>
      </c>
      <c r="BC64" s="75" t="str">
        <f t="shared" si="63"/>
        <v/>
      </c>
      <c r="BD64" s="75" t="str">
        <f t="shared" si="64"/>
        <v/>
      </c>
      <c r="BE64" s="75" t="str">
        <f t="shared" si="65"/>
        <v/>
      </c>
      <c r="BF64" s="75" t="str">
        <f t="shared" si="66"/>
        <v/>
      </c>
      <c r="BG64" s="75" t="str">
        <f t="shared" si="67"/>
        <v/>
      </c>
      <c r="BH64" s="75" t="str">
        <f t="shared" si="68"/>
        <v/>
      </c>
      <c r="BI64" s="75" t="str">
        <f t="shared" si="69"/>
        <v/>
      </c>
      <c r="BJ64" s="75" t="str">
        <f t="shared" si="70"/>
        <v/>
      </c>
      <c r="BK64" s="75" t="str">
        <f t="shared" si="71"/>
        <v/>
      </c>
      <c r="BL64" s="75" t="str">
        <f t="shared" si="72"/>
        <v/>
      </c>
      <c r="BM64" s="75" t="str">
        <f t="shared" ca="1" si="73"/>
        <v/>
      </c>
      <c r="BN64" s="75" t="str">
        <f t="shared" si="21"/>
        <v/>
      </c>
      <c r="BO64" s="75" t="str">
        <f t="shared" si="22"/>
        <v/>
      </c>
      <c r="BP64" s="75" t="str">
        <f t="shared" si="23"/>
        <v/>
      </c>
      <c r="BQ64" s="75" t="str">
        <f t="shared" si="24"/>
        <v/>
      </c>
      <c r="BR64" s="75" t="str">
        <f t="shared" si="25"/>
        <v/>
      </c>
      <c r="BS64" s="75" t="str">
        <f t="shared" si="26"/>
        <v/>
      </c>
      <c r="BT64" s="75" t="str">
        <f t="shared" si="27"/>
        <v/>
      </c>
      <c r="BU64" s="75" t="str">
        <f t="shared" si="28"/>
        <v/>
      </c>
      <c r="BV64" s="75" t="str">
        <f t="shared" si="29"/>
        <v/>
      </c>
      <c r="BW64" s="75" t="str">
        <f t="shared" si="30"/>
        <v/>
      </c>
      <c r="BX64" s="75" t="str">
        <f t="shared" si="31"/>
        <v/>
      </c>
      <c r="BY64" s="75" t="str">
        <f t="shared" si="32"/>
        <v/>
      </c>
      <c r="BZ64" s="75" t="str">
        <f t="shared" si="33"/>
        <v/>
      </c>
      <c r="CA64" s="75" t="str">
        <f t="shared" si="34"/>
        <v/>
      </c>
      <c r="CB64" s="75" t="str">
        <f t="shared" si="35"/>
        <v/>
      </c>
      <c r="CC64" s="75" t="str">
        <f t="shared" si="36"/>
        <v/>
      </c>
      <c r="CD64" s="75" t="str">
        <f t="shared" si="37"/>
        <v/>
      </c>
      <c r="CE64" s="75" t="str">
        <f t="shared" si="38"/>
        <v/>
      </c>
      <c r="CF64" s="75" t="str">
        <f t="shared" si="39"/>
        <v/>
      </c>
      <c r="CG64" s="75" t="str">
        <f t="shared" si="40"/>
        <v/>
      </c>
      <c r="CH64" s="75" t="str">
        <f t="shared" si="41"/>
        <v/>
      </c>
      <c r="CI64" s="75" t="str">
        <f t="shared" si="42"/>
        <v/>
      </c>
      <c r="CJ64" s="75" t="str">
        <f t="shared" si="43"/>
        <v/>
      </c>
      <c r="CK64" s="75" t="str">
        <f t="shared" si="44"/>
        <v/>
      </c>
      <c r="CL64" s="75" t="str">
        <f t="shared" si="45"/>
        <v/>
      </c>
      <c r="CM64" s="75" t="str">
        <f t="shared" si="46"/>
        <v/>
      </c>
      <c r="CN64" s="75" t="str">
        <f t="shared" si="47"/>
        <v/>
      </c>
      <c r="CO64" s="75" t="str">
        <f t="shared" si="48"/>
        <v/>
      </c>
      <c r="CP64" s="76" t="str">
        <f t="shared" si="74"/>
        <v>Ref_DD_DistanceUnit</v>
      </c>
      <c r="CQ64" s="87" t="str">
        <f t="shared" ca="1" si="95"/>
        <v/>
      </c>
      <c r="CR64" s="130">
        <f t="shared" si="75"/>
        <v>0</v>
      </c>
      <c r="CS64" s="114"/>
    </row>
    <row r="65" spans="2:97" ht="18" customHeight="1" x14ac:dyDescent="0.2">
      <c r="B65" s="101"/>
      <c r="C65" s="42"/>
      <c r="D65" s="42"/>
      <c r="E65" s="42"/>
      <c r="F65" s="42"/>
      <c r="G65" s="42"/>
      <c r="H65" s="42"/>
      <c r="I65" s="92"/>
      <c r="J65" s="92"/>
      <c r="K65" s="92"/>
      <c r="L65" s="42"/>
      <c r="M65" s="42"/>
      <c r="N65" s="92"/>
      <c r="O65" s="42"/>
      <c r="P65" s="72"/>
      <c r="Q65" s="96" t="str">
        <f t="shared" ca="1" si="50"/>
        <v/>
      </c>
      <c r="R65" s="96" t="str">
        <f t="shared" ca="1" si="51"/>
        <v/>
      </c>
      <c r="S65" s="96" t="str">
        <f t="shared" ca="1" si="52"/>
        <v/>
      </c>
      <c r="T65" s="96" t="str">
        <f t="shared" ca="1" si="90"/>
        <v/>
      </c>
      <c r="U65" s="126" t="str">
        <f t="shared" ca="1" si="53"/>
        <v/>
      </c>
      <c r="V65" s="128" t="e">
        <f t="shared" ca="1" si="78"/>
        <v>#REF!</v>
      </c>
      <c r="W65" s="128" t="e">
        <f t="shared" ca="1" si="79"/>
        <v>#REF!</v>
      </c>
      <c r="X65" s="128" t="e">
        <f t="shared" ca="1" si="80"/>
        <v>#REF!</v>
      </c>
      <c r="Y65" s="128" t="e">
        <f t="shared" ca="1" si="81"/>
        <v>#REF!</v>
      </c>
      <c r="Z65" s="128" t="e">
        <f t="shared" ca="1" si="82"/>
        <v>#REF!</v>
      </c>
      <c r="AA65" s="128" t="e">
        <f t="shared" ca="1" si="83"/>
        <v>#REF!</v>
      </c>
      <c r="AB65" s="128" t="e">
        <f t="shared" ca="1" si="84"/>
        <v>#REF!</v>
      </c>
      <c r="AC65" s="128" t="e">
        <f t="shared" ca="1" si="85"/>
        <v>#REF!</v>
      </c>
      <c r="AD65" s="128" t="e">
        <f t="shared" ca="1" si="86"/>
        <v>#REF!</v>
      </c>
      <c r="AE65" s="128" t="e">
        <f t="shared" ca="1" si="87"/>
        <v>#REF!</v>
      </c>
      <c r="AF65" s="128" t="e">
        <f t="shared" ca="1" si="88"/>
        <v>#REF!</v>
      </c>
      <c r="AG65" s="128" t="e">
        <f t="shared" ca="1" si="89"/>
        <v>#REF!</v>
      </c>
      <c r="AH65" s="128" t="e">
        <f ca="1">INDEX(Ref_Master_Unit_Table,MATCH($W65,REF_To_Unit,0),MATCH('Reference - Lookup and Unit'!$A$11,Ref_From_Units,0))</f>
        <v>#REF!</v>
      </c>
      <c r="AI65" s="128" t="e">
        <f t="shared" ca="1" si="91"/>
        <v>#N/A</v>
      </c>
      <c r="AJ65" s="128" t="e">
        <f ca="1">INDEX(Ref_Master_Unit_Table,MATCH($Z65,REF_To_Unit,0),MATCH('Reference - Lookup and Unit'!$A$11,Ref_From_Units,0))</f>
        <v>#REF!</v>
      </c>
      <c r="AK65" s="128" t="e">
        <f t="shared" ca="1" si="92"/>
        <v>#N/A</v>
      </c>
      <c r="AL65" s="128" t="e">
        <f ca="1">INDEX(Ref_Master_Unit_Table,MATCH($AC65,REF_To_Unit,0),MATCH('Reference - Lookup and Unit'!$A$11,Ref_From_Units,0))</f>
        <v>#REF!</v>
      </c>
      <c r="AM65" s="128" t="e">
        <f t="shared" ca="1" si="93"/>
        <v>#N/A</v>
      </c>
      <c r="AN65" s="128" t="e">
        <f ca="1">INDEX(Ref_Master_Unit_Table,MATCH($AF65,REF_To_Unit,0),MATCH('Reference - Lookup and Unit'!$A$11,Ref_From_Units,0))</f>
        <v>#REF!</v>
      </c>
      <c r="AO65" s="128" t="e">
        <f t="shared" ca="1" si="94"/>
        <v>#N/A</v>
      </c>
      <c r="AP65" s="128">
        <f t="shared" ca="1" si="17"/>
        <v>1</v>
      </c>
      <c r="AQ65" s="261">
        <f t="shared" ca="1" si="76"/>
        <v>28</v>
      </c>
      <c r="AR65" s="261">
        <f t="shared" ca="1" si="77"/>
        <v>265</v>
      </c>
      <c r="AS65" s="261">
        <f t="shared" ca="1" si="20"/>
        <v>1</v>
      </c>
      <c r="AT65" s="75" t="str">
        <f t="shared" si="54"/>
        <v>Ref_DD_vehicle_Passenger_</v>
      </c>
      <c r="AU65" s="75" t="e">
        <f t="shared" ca="1" si="55"/>
        <v>#REF!</v>
      </c>
      <c r="AV65" s="75" t="e">
        <f t="shared" ca="1" si="56"/>
        <v>#REF!</v>
      </c>
      <c r="AW65" s="75" t="e">
        <f t="shared" ca="1" si="57"/>
        <v>#REF!</v>
      </c>
      <c r="AX65" s="75" t="e">
        <f t="shared" ca="1" si="58"/>
        <v>#REF!</v>
      </c>
      <c r="AY65" s="75" t="b">
        <f t="shared" ca="1" si="59"/>
        <v>0</v>
      </c>
      <c r="AZ65" s="75" t="str">
        <f t="shared" si="60"/>
        <v/>
      </c>
      <c r="BA65" s="75" t="str">
        <f t="shared" si="61"/>
        <v/>
      </c>
      <c r="BB65" s="75" t="str">
        <f t="shared" si="62"/>
        <v/>
      </c>
      <c r="BC65" s="75" t="str">
        <f t="shared" si="63"/>
        <v/>
      </c>
      <c r="BD65" s="75" t="str">
        <f t="shared" si="64"/>
        <v/>
      </c>
      <c r="BE65" s="75" t="str">
        <f t="shared" si="65"/>
        <v/>
      </c>
      <c r="BF65" s="75" t="str">
        <f t="shared" si="66"/>
        <v/>
      </c>
      <c r="BG65" s="75" t="str">
        <f t="shared" si="67"/>
        <v/>
      </c>
      <c r="BH65" s="75" t="str">
        <f t="shared" si="68"/>
        <v/>
      </c>
      <c r="BI65" s="75" t="str">
        <f t="shared" si="69"/>
        <v/>
      </c>
      <c r="BJ65" s="75" t="str">
        <f t="shared" si="70"/>
        <v/>
      </c>
      <c r="BK65" s="75" t="str">
        <f t="shared" si="71"/>
        <v/>
      </c>
      <c r="BL65" s="75" t="str">
        <f t="shared" si="72"/>
        <v/>
      </c>
      <c r="BM65" s="75" t="str">
        <f t="shared" ca="1" si="73"/>
        <v/>
      </c>
      <c r="BN65" s="75" t="str">
        <f t="shared" si="21"/>
        <v/>
      </c>
      <c r="BO65" s="75" t="str">
        <f t="shared" si="22"/>
        <v/>
      </c>
      <c r="BP65" s="75" t="str">
        <f t="shared" si="23"/>
        <v/>
      </c>
      <c r="BQ65" s="75" t="str">
        <f t="shared" si="24"/>
        <v/>
      </c>
      <c r="BR65" s="75" t="str">
        <f t="shared" si="25"/>
        <v/>
      </c>
      <c r="BS65" s="75" t="str">
        <f t="shared" si="26"/>
        <v/>
      </c>
      <c r="BT65" s="75" t="str">
        <f t="shared" si="27"/>
        <v/>
      </c>
      <c r="BU65" s="75" t="str">
        <f t="shared" si="28"/>
        <v/>
      </c>
      <c r="BV65" s="75" t="str">
        <f t="shared" si="29"/>
        <v/>
      </c>
      <c r="BW65" s="75" t="str">
        <f t="shared" si="30"/>
        <v/>
      </c>
      <c r="BX65" s="75" t="str">
        <f t="shared" si="31"/>
        <v/>
      </c>
      <c r="BY65" s="75" t="str">
        <f t="shared" si="32"/>
        <v/>
      </c>
      <c r="BZ65" s="75" t="str">
        <f t="shared" si="33"/>
        <v/>
      </c>
      <c r="CA65" s="75" t="str">
        <f t="shared" si="34"/>
        <v/>
      </c>
      <c r="CB65" s="75" t="str">
        <f t="shared" si="35"/>
        <v/>
      </c>
      <c r="CC65" s="75" t="str">
        <f t="shared" si="36"/>
        <v/>
      </c>
      <c r="CD65" s="75" t="str">
        <f t="shared" si="37"/>
        <v/>
      </c>
      <c r="CE65" s="75" t="str">
        <f t="shared" si="38"/>
        <v/>
      </c>
      <c r="CF65" s="75" t="str">
        <f t="shared" si="39"/>
        <v/>
      </c>
      <c r="CG65" s="75" t="str">
        <f t="shared" si="40"/>
        <v/>
      </c>
      <c r="CH65" s="75" t="str">
        <f t="shared" si="41"/>
        <v/>
      </c>
      <c r="CI65" s="75" t="str">
        <f t="shared" si="42"/>
        <v/>
      </c>
      <c r="CJ65" s="75" t="str">
        <f t="shared" si="43"/>
        <v/>
      </c>
      <c r="CK65" s="75" t="str">
        <f t="shared" si="44"/>
        <v/>
      </c>
      <c r="CL65" s="75" t="str">
        <f t="shared" si="45"/>
        <v/>
      </c>
      <c r="CM65" s="75" t="str">
        <f t="shared" si="46"/>
        <v/>
      </c>
      <c r="CN65" s="75" t="str">
        <f t="shared" si="47"/>
        <v/>
      </c>
      <c r="CO65" s="75" t="str">
        <f t="shared" si="48"/>
        <v/>
      </c>
      <c r="CP65" s="76" t="str">
        <f t="shared" si="74"/>
        <v>Ref_DD_DistanceUnit</v>
      </c>
      <c r="CQ65" s="87" t="str">
        <f t="shared" ca="1" si="95"/>
        <v/>
      </c>
      <c r="CR65" s="130">
        <f t="shared" si="75"/>
        <v>0</v>
      </c>
      <c r="CS65" s="114"/>
    </row>
    <row r="66" spans="2:97" ht="18" customHeight="1" x14ac:dyDescent="0.2">
      <c r="B66" s="101"/>
      <c r="C66" s="42"/>
      <c r="D66" s="42"/>
      <c r="E66" s="42"/>
      <c r="F66" s="42"/>
      <c r="G66" s="42"/>
      <c r="H66" s="42"/>
      <c r="I66" s="92"/>
      <c r="J66" s="92"/>
      <c r="K66" s="92"/>
      <c r="L66" s="42"/>
      <c r="M66" s="42"/>
      <c r="N66" s="92"/>
      <c r="O66" s="42"/>
      <c r="P66" s="72"/>
      <c r="Q66" s="96" t="str">
        <f t="shared" ca="1" si="50"/>
        <v/>
      </c>
      <c r="R66" s="96" t="str">
        <f t="shared" ca="1" si="51"/>
        <v/>
      </c>
      <c r="S66" s="96" t="str">
        <f t="shared" ca="1" si="52"/>
        <v/>
      </c>
      <c r="T66" s="96" t="str">
        <f t="shared" ca="1" si="90"/>
        <v/>
      </c>
      <c r="U66" s="126" t="str">
        <f t="shared" ca="1" si="53"/>
        <v/>
      </c>
      <c r="V66" s="128" t="e">
        <f t="shared" ca="1" si="78"/>
        <v>#REF!</v>
      </c>
      <c r="W66" s="128" t="e">
        <f t="shared" ca="1" si="79"/>
        <v>#REF!</v>
      </c>
      <c r="X66" s="128" t="e">
        <f t="shared" ca="1" si="80"/>
        <v>#REF!</v>
      </c>
      <c r="Y66" s="128" t="e">
        <f t="shared" ca="1" si="81"/>
        <v>#REF!</v>
      </c>
      <c r="Z66" s="128" t="e">
        <f t="shared" ca="1" si="82"/>
        <v>#REF!</v>
      </c>
      <c r="AA66" s="128" t="e">
        <f t="shared" ca="1" si="83"/>
        <v>#REF!</v>
      </c>
      <c r="AB66" s="128" t="e">
        <f t="shared" ca="1" si="84"/>
        <v>#REF!</v>
      </c>
      <c r="AC66" s="128" t="e">
        <f t="shared" ca="1" si="85"/>
        <v>#REF!</v>
      </c>
      <c r="AD66" s="128" t="e">
        <f t="shared" ca="1" si="86"/>
        <v>#REF!</v>
      </c>
      <c r="AE66" s="128" t="e">
        <f t="shared" ca="1" si="87"/>
        <v>#REF!</v>
      </c>
      <c r="AF66" s="128" t="e">
        <f t="shared" ca="1" si="88"/>
        <v>#REF!</v>
      </c>
      <c r="AG66" s="128" t="e">
        <f t="shared" ca="1" si="89"/>
        <v>#REF!</v>
      </c>
      <c r="AH66" s="128" t="e">
        <f ca="1">INDEX(Ref_Master_Unit_Table,MATCH($W66,REF_To_Unit,0),MATCH('Reference - Lookup and Unit'!$A$11,Ref_From_Units,0))</f>
        <v>#REF!</v>
      </c>
      <c r="AI66" s="128" t="e">
        <f t="shared" ca="1" si="91"/>
        <v>#N/A</v>
      </c>
      <c r="AJ66" s="128" t="e">
        <f ca="1">INDEX(Ref_Master_Unit_Table,MATCH($Z66,REF_To_Unit,0),MATCH('Reference - Lookup and Unit'!$A$11,Ref_From_Units,0))</f>
        <v>#REF!</v>
      </c>
      <c r="AK66" s="128" t="e">
        <f t="shared" ca="1" si="92"/>
        <v>#N/A</v>
      </c>
      <c r="AL66" s="128" t="e">
        <f ca="1">INDEX(Ref_Master_Unit_Table,MATCH($AC66,REF_To_Unit,0),MATCH('Reference - Lookup and Unit'!$A$11,Ref_From_Units,0))</f>
        <v>#REF!</v>
      </c>
      <c r="AM66" s="128" t="e">
        <f t="shared" ca="1" si="93"/>
        <v>#N/A</v>
      </c>
      <c r="AN66" s="128" t="e">
        <f ca="1">INDEX(Ref_Master_Unit_Table,MATCH($AF66,REF_To_Unit,0),MATCH('Reference - Lookup and Unit'!$A$11,Ref_From_Units,0))</f>
        <v>#REF!</v>
      </c>
      <c r="AO66" s="128" t="e">
        <f t="shared" ca="1" si="94"/>
        <v>#N/A</v>
      </c>
      <c r="AP66" s="128">
        <f t="shared" ca="1" si="17"/>
        <v>1</v>
      </c>
      <c r="AQ66" s="261">
        <f t="shared" ca="1" si="76"/>
        <v>28</v>
      </c>
      <c r="AR66" s="261">
        <f t="shared" ca="1" si="77"/>
        <v>265</v>
      </c>
      <c r="AS66" s="261">
        <f t="shared" ca="1" si="20"/>
        <v>1</v>
      </c>
      <c r="AT66" s="75" t="str">
        <f t="shared" si="54"/>
        <v>Ref_DD_vehicle_Passenger_</v>
      </c>
      <c r="AU66" s="75" t="e">
        <f t="shared" ca="1" si="55"/>
        <v>#REF!</v>
      </c>
      <c r="AV66" s="75" t="e">
        <f t="shared" ca="1" si="56"/>
        <v>#REF!</v>
      </c>
      <c r="AW66" s="75" t="e">
        <f t="shared" ca="1" si="57"/>
        <v>#REF!</v>
      </c>
      <c r="AX66" s="75" t="e">
        <f t="shared" ca="1" si="58"/>
        <v>#REF!</v>
      </c>
      <c r="AY66" s="75" t="b">
        <f t="shared" ca="1" si="59"/>
        <v>0</v>
      </c>
      <c r="AZ66" s="75" t="str">
        <f t="shared" si="60"/>
        <v/>
      </c>
      <c r="BA66" s="75" t="str">
        <f t="shared" si="61"/>
        <v/>
      </c>
      <c r="BB66" s="75" t="str">
        <f t="shared" si="62"/>
        <v/>
      </c>
      <c r="BC66" s="75" t="str">
        <f t="shared" si="63"/>
        <v/>
      </c>
      <c r="BD66" s="75" t="str">
        <f t="shared" si="64"/>
        <v/>
      </c>
      <c r="BE66" s="75" t="str">
        <f t="shared" si="65"/>
        <v/>
      </c>
      <c r="BF66" s="75" t="str">
        <f t="shared" si="66"/>
        <v/>
      </c>
      <c r="BG66" s="75" t="str">
        <f t="shared" si="67"/>
        <v/>
      </c>
      <c r="BH66" s="75" t="str">
        <f t="shared" si="68"/>
        <v/>
      </c>
      <c r="BI66" s="75" t="str">
        <f t="shared" si="69"/>
        <v/>
      </c>
      <c r="BJ66" s="75" t="str">
        <f t="shared" si="70"/>
        <v/>
      </c>
      <c r="BK66" s="75" t="str">
        <f t="shared" si="71"/>
        <v/>
      </c>
      <c r="BL66" s="75" t="str">
        <f t="shared" si="72"/>
        <v/>
      </c>
      <c r="BM66" s="75" t="str">
        <f t="shared" ca="1" si="73"/>
        <v/>
      </c>
      <c r="BN66" s="75" t="str">
        <f t="shared" si="21"/>
        <v/>
      </c>
      <c r="BO66" s="75" t="str">
        <f t="shared" si="22"/>
        <v/>
      </c>
      <c r="BP66" s="75" t="str">
        <f t="shared" si="23"/>
        <v/>
      </c>
      <c r="BQ66" s="75" t="str">
        <f t="shared" si="24"/>
        <v/>
      </c>
      <c r="BR66" s="75" t="str">
        <f t="shared" si="25"/>
        <v/>
      </c>
      <c r="BS66" s="75" t="str">
        <f t="shared" si="26"/>
        <v/>
      </c>
      <c r="BT66" s="75" t="str">
        <f t="shared" si="27"/>
        <v/>
      </c>
      <c r="BU66" s="75" t="str">
        <f t="shared" si="28"/>
        <v/>
      </c>
      <c r="BV66" s="75" t="str">
        <f t="shared" si="29"/>
        <v/>
      </c>
      <c r="BW66" s="75" t="str">
        <f t="shared" si="30"/>
        <v/>
      </c>
      <c r="BX66" s="75" t="str">
        <f t="shared" si="31"/>
        <v/>
      </c>
      <c r="BY66" s="75" t="str">
        <f t="shared" si="32"/>
        <v/>
      </c>
      <c r="BZ66" s="75" t="str">
        <f t="shared" si="33"/>
        <v/>
      </c>
      <c r="CA66" s="75" t="str">
        <f t="shared" si="34"/>
        <v/>
      </c>
      <c r="CB66" s="75" t="str">
        <f t="shared" si="35"/>
        <v/>
      </c>
      <c r="CC66" s="75" t="str">
        <f t="shared" si="36"/>
        <v/>
      </c>
      <c r="CD66" s="75" t="str">
        <f t="shared" si="37"/>
        <v/>
      </c>
      <c r="CE66" s="75" t="str">
        <f t="shared" si="38"/>
        <v/>
      </c>
      <c r="CF66" s="75" t="str">
        <f t="shared" si="39"/>
        <v/>
      </c>
      <c r="CG66" s="75" t="str">
        <f t="shared" si="40"/>
        <v/>
      </c>
      <c r="CH66" s="75" t="str">
        <f t="shared" si="41"/>
        <v/>
      </c>
      <c r="CI66" s="75" t="str">
        <f t="shared" si="42"/>
        <v/>
      </c>
      <c r="CJ66" s="75" t="str">
        <f t="shared" si="43"/>
        <v/>
      </c>
      <c r="CK66" s="75" t="str">
        <f t="shared" si="44"/>
        <v/>
      </c>
      <c r="CL66" s="75" t="str">
        <f t="shared" si="45"/>
        <v/>
      </c>
      <c r="CM66" s="75" t="str">
        <f t="shared" si="46"/>
        <v/>
      </c>
      <c r="CN66" s="75" t="str">
        <f t="shared" si="47"/>
        <v/>
      </c>
      <c r="CO66" s="75" t="str">
        <f t="shared" si="48"/>
        <v/>
      </c>
      <c r="CP66" s="76" t="str">
        <f t="shared" si="74"/>
        <v>Ref_DD_DistanceUnit</v>
      </c>
      <c r="CQ66" s="87" t="str">
        <f t="shared" ca="1" si="95"/>
        <v/>
      </c>
      <c r="CR66" s="130">
        <f t="shared" si="75"/>
        <v>0</v>
      </c>
      <c r="CS66" s="114"/>
    </row>
    <row r="67" spans="2:97" ht="18" customHeight="1" x14ac:dyDescent="0.2">
      <c r="B67" s="101"/>
      <c r="C67" s="42"/>
      <c r="D67" s="42"/>
      <c r="E67" s="42"/>
      <c r="F67" s="42"/>
      <c r="G67" s="42"/>
      <c r="H67" s="42"/>
      <c r="I67" s="92"/>
      <c r="J67" s="92"/>
      <c r="K67" s="92"/>
      <c r="L67" s="42"/>
      <c r="M67" s="42"/>
      <c r="N67" s="92"/>
      <c r="O67" s="42"/>
      <c r="P67" s="72"/>
      <c r="Q67" s="96" t="str">
        <f t="shared" ca="1" si="50"/>
        <v/>
      </c>
      <c r="R67" s="96" t="str">
        <f t="shared" ca="1" si="51"/>
        <v/>
      </c>
      <c r="S67" s="96" t="str">
        <f t="shared" ca="1" si="52"/>
        <v/>
      </c>
      <c r="T67" s="96" t="str">
        <f t="shared" ca="1" si="90"/>
        <v/>
      </c>
      <c r="U67" s="126" t="str">
        <f t="shared" ca="1" si="53"/>
        <v/>
      </c>
      <c r="V67" s="128" t="e">
        <f t="shared" ca="1" si="78"/>
        <v>#REF!</v>
      </c>
      <c r="W67" s="128" t="e">
        <f t="shared" ca="1" si="79"/>
        <v>#REF!</v>
      </c>
      <c r="X67" s="128" t="e">
        <f t="shared" ca="1" si="80"/>
        <v>#REF!</v>
      </c>
      <c r="Y67" s="128" t="e">
        <f t="shared" ca="1" si="81"/>
        <v>#REF!</v>
      </c>
      <c r="Z67" s="128" t="e">
        <f t="shared" ca="1" si="82"/>
        <v>#REF!</v>
      </c>
      <c r="AA67" s="128" t="e">
        <f t="shared" ca="1" si="83"/>
        <v>#REF!</v>
      </c>
      <c r="AB67" s="128" t="e">
        <f t="shared" ca="1" si="84"/>
        <v>#REF!</v>
      </c>
      <c r="AC67" s="128" t="e">
        <f t="shared" ca="1" si="85"/>
        <v>#REF!</v>
      </c>
      <c r="AD67" s="128" t="e">
        <f t="shared" ca="1" si="86"/>
        <v>#REF!</v>
      </c>
      <c r="AE67" s="128" t="e">
        <f t="shared" ca="1" si="87"/>
        <v>#REF!</v>
      </c>
      <c r="AF67" s="128" t="e">
        <f t="shared" ca="1" si="88"/>
        <v>#REF!</v>
      </c>
      <c r="AG67" s="128" t="e">
        <f t="shared" ca="1" si="89"/>
        <v>#REF!</v>
      </c>
      <c r="AH67" s="128" t="e">
        <f ca="1">INDEX(Ref_Master_Unit_Table,MATCH($W67,REF_To_Unit,0),MATCH('Reference - Lookup and Unit'!$A$11,Ref_From_Units,0))</f>
        <v>#REF!</v>
      </c>
      <c r="AI67" s="128" t="e">
        <f t="shared" ca="1" si="91"/>
        <v>#N/A</v>
      </c>
      <c r="AJ67" s="128" t="e">
        <f ca="1">INDEX(Ref_Master_Unit_Table,MATCH($Z67,REF_To_Unit,0),MATCH('Reference - Lookup and Unit'!$A$11,Ref_From_Units,0))</f>
        <v>#REF!</v>
      </c>
      <c r="AK67" s="128" t="e">
        <f t="shared" ca="1" si="92"/>
        <v>#N/A</v>
      </c>
      <c r="AL67" s="128" t="e">
        <f ca="1">INDEX(Ref_Master_Unit_Table,MATCH($AC67,REF_To_Unit,0),MATCH('Reference - Lookup and Unit'!$A$11,Ref_From_Units,0))</f>
        <v>#REF!</v>
      </c>
      <c r="AM67" s="128" t="e">
        <f t="shared" ca="1" si="93"/>
        <v>#N/A</v>
      </c>
      <c r="AN67" s="128" t="e">
        <f ca="1">INDEX(Ref_Master_Unit_Table,MATCH($AF67,REF_To_Unit,0),MATCH('Reference - Lookup and Unit'!$A$11,Ref_From_Units,0))</f>
        <v>#REF!</v>
      </c>
      <c r="AO67" s="128" t="e">
        <f t="shared" ca="1" si="94"/>
        <v>#N/A</v>
      </c>
      <c r="AP67" s="128">
        <f t="shared" ca="1" si="17"/>
        <v>1</v>
      </c>
      <c r="AQ67" s="261">
        <f t="shared" ca="1" si="76"/>
        <v>28</v>
      </c>
      <c r="AR67" s="261">
        <f t="shared" ca="1" si="77"/>
        <v>265</v>
      </c>
      <c r="AS67" s="261">
        <f t="shared" ca="1" si="20"/>
        <v>1</v>
      </c>
      <c r="AT67" s="75" t="str">
        <f t="shared" si="54"/>
        <v>Ref_DD_vehicle_Passenger_</v>
      </c>
      <c r="AU67" s="75" t="e">
        <f t="shared" ca="1" si="55"/>
        <v>#REF!</v>
      </c>
      <c r="AV67" s="75" t="e">
        <f t="shared" ca="1" si="56"/>
        <v>#REF!</v>
      </c>
      <c r="AW67" s="75" t="e">
        <f t="shared" ca="1" si="57"/>
        <v>#REF!</v>
      </c>
      <c r="AX67" s="75" t="e">
        <f t="shared" ca="1" si="58"/>
        <v>#REF!</v>
      </c>
      <c r="AY67" s="75" t="b">
        <f t="shared" ca="1" si="59"/>
        <v>0</v>
      </c>
      <c r="AZ67" s="75" t="str">
        <f t="shared" si="60"/>
        <v/>
      </c>
      <c r="BA67" s="75" t="str">
        <f t="shared" si="61"/>
        <v/>
      </c>
      <c r="BB67" s="75" t="str">
        <f t="shared" si="62"/>
        <v/>
      </c>
      <c r="BC67" s="75" t="str">
        <f t="shared" si="63"/>
        <v/>
      </c>
      <c r="BD67" s="75" t="str">
        <f t="shared" si="64"/>
        <v/>
      </c>
      <c r="BE67" s="75" t="str">
        <f t="shared" si="65"/>
        <v/>
      </c>
      <c r="BF67" s="75" t="str">
        <f t="shared" si="66"/>
        <v/>
      </c>
      <c r="BG67" s="75" t="str">
        <f t="shared" si="67"/>
        <v/>
      </c>
      <c r="BH67" s="75" t="str">
        <f t="shared" si="68"/>
        <v/>
      </c>
      <c r="BI67" s="75" t="str">
        <f t="shared" si="69"/>
        <v/>
      </c>
      <c r="BJ67" s="75" t="str">
        <f t="shared" si="70"/>
        <v/>
      </c>
      <c r="BK67" s="75" t="str">
        <f t="shared" si="71"/>
        <v/>
      </c>
      <c r="BL67" s="75" t="str">
        <f t="shared" si="72"/>
        <v/>
      </c>
      <c r="BM67" s="75" t="str">
        <f t="shared" ca="1" si="73"/>
        <v/>
      </c>
      <c r="BN67" s="75" t="str">
        <f t="shared" si="21"/>
        <v/>
      </c>
      <c r="BO67" s="75" t="str">
        <f t="shared" si="22"/>
        <v/>
      </c>
      <c r="BP67" s="75" t="str">
        <f t="shared" si="23"/>
        <v/>
      </c>
      <c r="BQ67" s="75" t="str">
        <f t="shared" si="24"/>
        <v/>
      </c>
      <c r="BR67" s="75" t="str">
        <f t="shared" si="25"/>
        <v/>
      </c>
      <c r="BS67" s="75" t="str">
        <f t="shared" si="26"/>
        <v/>
      </c>
      <c r="BT67" s="75" t="str">
        <f t="shared" si="27"/>
        <v/>
      </c>
      <c r="BU67" s="75" t="str">
        <f t="shared" si="28"/>
        <v/>
      </c>
      <c r="BV67" s="75" t="str">
        <f t="shared" si="29"/>
        <v/>
      </c>
      <c r="BW67" s="75" t="str">
        <f t="shared" si="30"/>
        <v/>
      </c>
      <c r="BX67" s="75" t="str">
        <f t="shared" si="31"/>
        <v/>
      </c>
      <c r="BY67" s="75" t="str">
        <f t="shared" si="32"/>
        <v/>
      </c>
      <c r="BZ67" s="75" t="str">
        <f t="shared" si="33"/>
        <v/>
      </c>
      <c r="CA67" s="75" t="str">
        <f t="shared" si="34"/>
        <v/>
      </c>
      <c r="CB67" s="75" t="str">
        <f t="shared" si="35"/>
        <v/>
      </c>
      <c r="CC67" s="75" t="str">
        <f t="shared" si="36"/>
        <v/>
      </c>
      <c r="CD67" s="75" t="str">
        <f t="shared" si="37"/>
        <v/>
      </c>
      <c r="CE67" s="75" t="str">
        <f t="shared" si="38"/>
        <v/>
      </c>
      <c r="CF67" s="75" t="str">
        <f t="shared" si="39"/>
        <v/>
      </c>
      <c r="CG67" s="75" t="str">
        <f t="shared" si="40"/>
        <v/>
      </c>
      <c r="CH67" s="75" t="str">
        <f t="shared" si="41"/>
        <v/>
      </c>
      <c r="CI67" s="75" t="str">
        <f t="shared" si="42"/>
        <v/>
      </c>
      <c r="CJ67" s="75" t="str">
        <f t="shared" si="43"/>
        <v/>
      </c>
      <c r="CK67" s="75" t="str">
        <f t="shared" si="44"/>
        <v/>
      </c>
      <c r="CL67" s="75" t="str">
        <f t="shared" si="45"/>
        <v/>
      </c>
      <c r="CM67" s="75" t="str">
        <f t="shared" si="46"/>
        <v/>
      </c>
      <c r="CN67" s="75" t="str">
        <f t="shared" si="47"/>
        <v/>
      </c>
      <c r="CO67" s="75" t="str">
        <f t="shared" si="48"/>
        <v/>
      </c>
      <c r="CP67" s="76" t="str">
        <f t="shared" si="74"/>
        <v>Ref_DD_DistanceUnit</v>
      </c>
      <c r="CQ67" s="87" t="str">
        <f t="shared" ca="1" si="95"/>
        <v/>
      </c>
      <c r="CR67" s="130">
        <f t="shared" si="75"/>
        <v>0</v>
      </c>
      <c r="CS67" s="114"/>
    </row>
    <row r="68" spans="2:97" ht="18" customHeight="1" x14ac:dyDescent="0.2">
      <c r="B68" s="101"/>
      <c r="C68" s="42"/>
      <c r="D68" s="42"/>
      <c r="E68" s="42"/>
      <c r="F68" s="42"/>
      <c r="G68" s="42"/>
      <c r="H68" s="42"/>
      <c r="I68" s="92"/>
      <c r="J68" s="92"/>
      <c r="K68" s="92"/>
      <c r="L68" s="42"/>
      <c r="M68" s="42"/>
      <c r="N68" s="92"/>
      <c r="O68" s="42"/>
      <c r="P68" s="72"/>
      <c r="Q68" s="96" t="str">
        <f t="shared" ca="1" si="50"/>
        <v/>
      </c>
      <c r="R68" s="96" t="str">
        <f t="shared" ca="1" si="51"/>
        <v/>
      </c>
      <c r="S68" s="96" t="str">
        <f t="shared" ca="1" si="52"/>
        <v/>
      </c>
      <c r="T68" s="96" t="str">
        <f t="shared" ca="1" si="90"/>
        <v/>
      </c>
      <c r="U68" s="126" t="str">
        <f t="shared" ca="1" si="53"/>
        <v/>
      </c>
      <c r="V68" s="128" t="e">
        <f t="shared" ca="1" si="78"/>
        <v>#REF!</v>
      </c>
      <c r="W68" s="128" t="e">
        <f t="shared" ca="1" si="79"/>
        <v>#REF!</v>
      </c>
      <c r="X68" s="128" t="e">
        <f t="shared" ca="1" si="80"/>
        <v>#REF!</v>
      </c>
      <c r="Y68" s="128" t="e">
        <f t="shared" ca="1" si="81"/>
        <v>#REF!</v>
      </c>
      <c r="Z68" s="128" t="e">
        <f t="shared" ca="1" si="82"/>
        <v>#REF!</v>
      </c>
      <c r="AA68" s="128" t="e">
        <f t="shared" ca="1" si="83"/>
        <v>#REF!</v>
      </c>
      <c r="AB68" s="128" t="e">
        <f t="shared" ca="1" si="84"/>
        <v>#REF!</v>
      </c>
      <c r="AC68" s="128" t="e">
        <f t="shared" ca="1" si="85"/>
        <v>#REF!</v>
      </c>
      <c r="AD68" s="128" t="e">
        <f t="shared" ca="1" si="86"/>
        <v>#REF!</v>
      </c>
      <c r="AE68" s="128" t="e">
        <f t="shared" ca="1" si="87"/>
        <v>#REF!</v>
      </c>
      <c r="AF68" s="128" t="e">
        <f t="shared" ca="1" si="88"/>
        <v>#REF!</v>
      </c>
      <c r="AG68" s="128" t="e">
        <f t="shared" ca="1" si="89"/>
        <v>#REF!</v>
      </c>
      <c r="AH68" s="128" t="e">
        <f ca="1">INDEX(Ref_Master_Unit_Table,MATCH($W68,REF_To_Unit,0),MATCH('Reference - Lookup and Unit'!$A$11,Ref_From_Units,0))</f>
        <v>#REF!</v>
      </c>
      <c r="AI68" s="128" t="e">
        <f t="shared" ca="1" si="91"/>
        <v>#N/A</v>
      </c>
      <c r="AJ68" s="128" t="e">
        <f ca="1">INDEX(Ref_Master_Unit_Table,MATCH($Z68,REF_To_Unit,0),MATCH('Reference - Lookup and Unit'!$A$11,Ref_From_Units,0))</f>
        <v>#REF!</v>
      </c>
      <c r="AK68" s="128" t="e">
        <f t="shared" ca="1" si="92"/>
        <v>#N/A</v>
      </c>
      <c r="AL68" s="128" t="e">
        <f ca="1">INDEX(Ref_Master_Unit_Table,MATCH($AC68,REF_To_Unit,0),MATCH('Reference - Lookup and Unit'!$A$11,Ref_From_Units,0))</f>
        <v>#REF!</v>
      </c>
      <c r="AM68" s="128" t="e">
        <f t="shared" ca="1" si="93"/>
        <v>#N/A</v>
      </c>
      <c r="AN68" s="128" t="e">
        <f ca="1">INDEX(Ref_Master_Unit_Table,MATCH($AF68,REF_To_Unit,0),MATCH('Reference - Lookup and Unit'!$A$11,Ref_From_Units,0))</f>
        <v>#REF!</v>
      </c>
      <c r="AO68" s="128" t="e">
        <f t="shared" ca="1" si="94"/>
        <v>#N/A</v>
      </c>
      <c r="AP68" s="128">
        <f t="shared" ca="1" si="17"/>
        <v>1</v>
      </c>
      <c r="AQ68" s="261">
        <f t="shared" ca="1" si="76"/>
        <v>28</v>
      </c>
      <c r="AR68" s="261">
        <f t="shared" ca="1" si="77"/>
        <v>265</v>
      </c>
      <c r="AS68" s="261">
        <f t="shared" ca="1" si="20"/>
        <v>1</v>
      </c>
      <c r="AT68" s="75" t="str">
        <f t="shared" si="54"/>
        <v>Ref_DD_vehicle_Passenger_</v>
      </c>
      <c r="AU68" s="75" t="e">
        <f t="shared" ca="1" si="55"/>
        <v>#REF!</v>
      </c>
      <c r="AV68" s="75" t="e">
        <f t="shared" ca="1" si="56"/>
        <v>#REF!</v>
      </c>
      <c r="AW68" s="75" t="e">
        <f t="shared" ca="1" si="57"/>
        <v>#REF!</v>
      </c>
      <c r="AX68" s="75" t="e">
        <f t="shared" ca="1" si="58"/>
        <v>#REF!</v>
      </c>
      <c r="AY68" s="75" t="b">
        <f t="shared" ca="1" si="59"/>
        <v>0</v>
      </c>
      <c r="AZ68" s="75" t="str">
        <f t="shared" si="60"/>
        <v/>
      </c>
      <c r="BA68" s="75" t="str">
        <f t="shared" si="61"/>
        <v/>
      </c>
      <c r="BB68" s="75" t="str">
        <f t="shared" si="62"/>
        <v/>
      </c>
      <c r="BC68" s="75" t="str">
        <f t="shared" si="63"/>
        <v/>
      </c>
      <c r="BD68" s="75" t="str">
        <f t="shared" si="64"/>
        <v/>
      </c>
      <c r="BE68" s="75" t="str">
        <f t="shared" si="65"/>
        <v/>
      </c>
      <c r="BF68" s="75" t="str">
        <f t="shared" si="66"/>
        <v/>
      </c>
      <c r="BG68" s="75" t="str">
        <f t="shared" si="67"/>
        <v/>
      </c>
      <c r="BH68" s="75" t="str">
        <f t="shared" si="68"/>
        <v/>
      </c>
      <c r="BI68" s="75" t="str">
        <f t="shared" si="69"/>
        <v/>
      </c>
      <c r="BJ68" s="75" t="str">
        <f t="shared" si="70"/>
        <v/>
      </c>
      <c r="BK68" s="75" t="str">
        <f t="shared" si="71"/>
        <v/>
      </c>
      <c r="BL68" s="75" t="str">
        <f t="shared" si="72"/>
        <v/>
      </c>
      <c r="BM68" s="75" t="str">
        <f t="shared" ca="1" si="73"/>
        <v/>
      </c>
      <c r="BN68" s="75" t="str">
        <f t="shared" si="21"/>
        <v/>
      </c>
      <c r="BO68" s="75" t="str">
        <f t="shared" si="22"/>
        <v/>
      </c>
      <c r="BP68" s="75" t="str">
        <f t="shared" si="23"/>
        <v/>
      </c>
      <c r="BQ68" s="75" t="str">
        <f t="shared" si="24"/>
        <v/>
      </c>
      <c r="BR68" s="75" t="str">
        <f t="shared" si="25"/>
        <v/>
      </c>
      <c r="BS68" s="75" t="str">
        <f t="shared" si="26"/>
        <v/>
      </c>
      <c r="BT68" s="75" t="str">
        <f t="shared" si="27"/>
        <v/>
      </c>
      <c r="BU68" s="75" t="str">
        <f t="shared" si="28"/>
        <v/>
      </c>
      <c r="BV68" s="75" t="str">
        <f t="shared" si="29"/>
        <v/>
      </c>
      <c r="BW68" s="75" t="str">
        <f t="shared" si="30"/>
        <v/>
      </c>
      <c r="BX68" s="75" t="str">
        <f t="shared" si="31"/>
        <v/>
      </c>
      <c r="BY68" s="75" t="str">
        <f t="shared" si="32"/>
        <v/>
      </c>
      <c r="BZ68" s="75" t="str">
        <f t="shared" si="33"/>
        <v/>
      </c>
      <c r="CA68" s="75" t="str">
        <f t="shared" si="34"/>
        <v/>
      </c>
      <c r="CB68" s="75" t="str">
        <f t="shared" si="35"/>
        <v/>
      </c>
      <c r="CC68" s="75" t="str">
        <f t="shared" si="36"/>
        <v/>
      </c>
      <c r="CD68" s="75" t="str">
        <f t="shared" si="37"/>
        <v/>
      </c>
      <c r="CE68" s="75" t="str">
        <f t="shared" si="38"/>
        <v/>
      </c>
      <c r="CF68" s="75" t="str">
        <f t="shared" si="39"/>
        <v/>
      </c>
      <c r="CG68" s="75" t="str">
        <f t="shared" si="40"/>
        <v/>
      </c>
      <c r="CH68" s="75" t="str">
        <f t="shared" si="41"/>
        <v/>
      </c>
      <c r="CI68" s="75" t="str">
        <f t="shared" si="42"/>
        <v/>
      </c>
      <c r="CJ68" s="75" t="str">
        <f t="shared" si="43"/>
        <v/>
      </c>
      <c r="CK68" s="75" t="str">
        <f t="shared" si="44"/>
        <v/>
      </c>
      <c r="CL68" s="75" t="str">
        <f t="shared" si="45"/>
        <v/>
      </c>
      <c r="CM68" s="75" t="str">
        <f t="shared" si="46"/>
        <v/>
      </c>
      <c r="CN68" s="75" t="str">
        <f t="shared" si="47"/>
        <v/>
      </c>
      <c r="CO68" s="75" t="str">
        <f t="shared" si="48"/>
        <v/>
      </c>
      <c r="CP68" s="76" t="str">
        <f t="shared" si="74"/>
        <v>Ref_DD_DistanceUnit</v>
      </c>
      <c r="CQ68" s="87" t="str">
        <f t="shared" ca="1" si="95"/>
        <v/>
      </c>
      <c r="CR68" s="130">
        <f t="shared" si="75"/>
        <v>0</v>
      </c>
      <c r="CS68" s="114"/>
    </row>
    <row r="69" spans="2:97" ht="18" customHeight="1" x14ac:dyDescent="0.2">
      <c r="B69" s="101"/>
      <c r="C69" s="42"/>
      <c r="D69" s="42"/>
      <c r="E69" s="42"/>
      <c r="F69" s="42"/>
      <c r="G69" s="42"/>
      <c r="H69" s="42"/>
      <c r="I69" s="92"/>
      <c r="J69" s="92"/>
      <c r="K69" s="92"/>
      <c r="L69" s="42"/>
      <c r="M69" s="42"/>
      <c r="N69" s="92"/>
      <c r="O69" s="42"/>
      <c r="P69" s="72"/>
      <c r="Q69" s="96" t="str">
        <f t="shared" ca="1" si="50"/>
        <v/>
      </c>
      <c r="R69" s="96" t="str">
        <f t="shared" ca="1" si="51"/>
        <v/>
      </c>
      <c r="S69" s="96" t="str">
        <f t="shared" ca="1" si="52"/>
        <v/>
      </c>
      <c r="T69" s="96" t="str">
        <f t="shared" ca="1" si="90"/>
        <v/>
      </c>
      <c r="U69" s="126" t="str">
        <f t="shared" ca="1" si="53"/>
        <v/>
      </c>
      <c r="V69" s="128" t="e">
        <f t="shared" ca="1" si="78"/>
        <v>#REF!</v>
      </c>
      <c r="W69" s="128" t="e">
        <f t="shared" ca="1" si="79"/>
        <v>#REF!</v>
      </c>
      <c r="X69" s="128" t="e">
        <f t="shared" ca="1" si="80"/>
        <v>#REF!</v>
      </c>
      <c r="Y69" s="128" t="e">
        <f t="shared" ca="1" si="81"/>
        <v>#REF!</v>
      </c>
      <c r="Z69" s="128" t="e">
        <f t="shared" ca="1" si="82"/>
        <v>#REF!</v>
      </c>
      <c r="AA69" s="128" t="e">
        <f t="shared" ca="1" si="83"/>
        <v>#REF!</v>
      </c>
      <c r="AB69" s="128" t="e">
        <f t="shared" ca="1" si="84"/>
        <v>#REF!</v>
      </c>
      <c r="AC69" s="128" t="e">
        <f t="shared" ca="1" si="85"/>
        <v>#REF!</v>
      </c>
      <c r="AD69" s="128" t="e">
        <f t="shared" ca="1" si="86"/>
        <v>#REF!</v>
      </c>
      <c r="AE69" s="128" t="e">
        <f t="shared" ca="1" si="87"/>
        <v>#REF!</v>
      </c>
      <c r="AF69" s="128" t="e">
        <f t="shared" ca="1" si="88"/>
        <v>#REF!</v>
      </c>
      <c r="AG69" s="128" t="e">
        <f t="shared" ca="1" si="89"/>
        <v>#REF!</v>
      </c>
      <c r="AH69" s="128" t="e">
        <f ca="1">INDEX(Ref_Master_Unit_Table,MATCH($W69,REF_To_Unit,0),MATCH('Reference - Lookup and Unit'!$A$11,Ref_From_Units,0))</f>
        <v>#REF!</v>
      </c>
      <c r="AI69" s="128" t="e">
        <f t="shared" ca="1" si="91"/>
        <v>#N/A</v>
      </c>
      <c r="AJ69" s="128" t="e">
        <f ca="1">INDEX(Ref_Master_Unit_Table,MATCH($Z69,REF_To_Unit,0),MATCH('Reference - Lookup and Unit'!$A$11,Ref_From_Units,0))</f>
        <v>#REF!</v>
      </c>
      <c r="AK69" s="128" t="e">
        <f t="shared" ca="1" si="92"/>
        <v>#N/A</v>
      </c>
      <c r="AL69" s="128" t="e">
        <f ca="1">INDEX(Ref_Master_Unit_Table,MATCH($AC69,REF_To_Unit,0),MATCH('Reference - Lookup and Unit'!$A$11,Ref_From_Units,0))</f>
        <v>#REF!</v>
      </c>
      <c r="AM69" s="128" t="e">
        <f t="shared" ca="1" si="93"/>
        <v>#N/A</v>
      </c>
      <c r="AN69" s="128" t="e">
        <f ca="1">INDEX(Ref_Master_Unit_Table,MATCH($AF69,REF_To_Unit,0),MATCH('Reference - Lookup and Unit'!$A$11,Ref_From_Units,0))</f>
        <v>#REF!</v>
      </c>
      <c r="AO69" s="128" t="e">
        <f t="shared" ca="1" si="94"/>
        <v>#N/A</v>
      </c>
      <c r="AP69" s="128">
        <f t="shared" ca="1" si="17"/>
        <v>1</v>
      </c>
      <c r="AQ69" s="261">
        <f t="shared" ca="1" si="76"/>
        <v>28</v>
      </c>
      <c r="AR69" s="261">
        <f t="shared" ca="1" si="77"/>
        <v>265</v>
      </c>
      <c r="AS69" s="261">
        <f t="shared" ca="1" si="20"/>
        <v>1</v>
      </c>
      <c r="AT69" s="75" t="str">
        <f t="shared" si="54"/>
        <v>Ref_DD_vehicle_Passenger_</v>
      </c>
      <c r="AU69" s="75" t="e">
        <f t="shared" ca="1" si="55"/>
        <v>#REF!</v>
      </c>
      <c r="AV69" s="75" t="e">
        <f t="shared" ca="1" si="56"/>
        <v>#REF!</v>
      </c>
      <c r="AW69" s="75" t="e">
        <f t="shared" ca="1" si="57"/>
        <v>#REF!</v>
      </c>
      <c r="AX69" s="75" t="e">
        <f t="shared" ca="1" si="58"/>
        <v>#REF!</v>
      </c>
      <c r="AY69" s="75" t="b">
        <f t="shared" ca="1" si="59"/>
        <v>0</v>
      </c>
      <c r="AZ69" s="75" t="str">
        <f t="shared" si="60"/>
        <v/>
      </c>
      <c r="BA69" s="75" t="str">
        <f t="shared" si="61"/>
        <v/>
      </c>
      <c r="BB69" s="75" t="str">
        <f t="shared" si="62"/>
        <v/>
      </c>
      <c r="BC69" s="75" t="str">
        <f t="shared" si="63"/>
        <v/>
      </c>
      <c r="BD69" s="75" t="str">
        <f t="shared" si="64"/>
        <v/>
      </c>
      <c r="BE69" s="75" t="str">
        <f t="shared" si="65"/>
        <v/>
      </c>
      <c r="BF69" s="75" t="str">
        <f t="shared" si="66"/>
        <v/>
      </c>
      <c r="BG69" s="75" t="str">
        <f t="shared" si="67"/>
        <v/>
      </c>
      <c r="BH69" s="75" t="str">
        <f t="shared" si="68"/>
        <v/>
      </c>
      <c r="BI69" s="75" t="str">
        <f t="shared" si="69"/>
        <v/>
      </c>
      <c r="BJ69" s="75" t="str">
        <f t="shared" si="70"/>
        <v/>
      </c>
      <c r="BK69" s="75" t="str">
        <f t="shared" si="71"/>
        <v/>
      </c>
      <c r="BL69" s="75" t="str">
        <f t="shared" si="72"/>
        <v/>
      </c>
      <c r="BM69" s="75" t="str">
        <f t="shared" ca="1" si="73"/>
        <v/>
      </c>
      <c r="BN69" s="75" t="str">
        <f t="shared" si="21"/>
        <v/>
      </c>
      <c r="BO69" s="75" t="str">
        <f t="shared" si="22"/>
        <v/>
      </c>
      <c r="BP69" s="75" t="str">
        <f t="shared" si="23"/>
        <v/>
      </c>
      <c r="BQ69" s="75" t="str">
        <f t="shared" si="24"/>
        <v/>
      </c>
      <c r="BR69" s="75" t="str">
        <f t="shared" si="25"/>
        <v/>
      </c>
      <c r="BS69" s="75" t="str">
        <f t="shared" si="26"/>
        <v/>
      </c>
      <c r="BT69" s="75" t="str">
        <f t="shared" si="27"/>
        <v/>
      </c>
      <c r="BU69" s="75" t="str">
        <f t="shared" si="28"/>
        <v/>
      </c>
      <c r="BV69" s="75" t="str">
        <f t="shared" si="29"/>
        <v/>
      </c>
      <c r="BW69" s="75" t="str">
        <f t="shared" si="30"/>
        <v/>
      </c>
      <c r="BX69" s="75" t="str">
        <f t="shared" si="31"/>
        <v/>
      </c>
      <c r="BY69" s="75" t="str">
        <f t="shared" si="32"/>
        <v/>
      </c>
      <c r="BZ69" s="75" t="str">
        <f t="shared" si="33"/>
        <v/>
      </c>
      <c r="CA69" s="75" t="str">
        <f t="shared" si="34"/>
        <v/>
      </c>
      <c r="CB69" s="75" t="str">
        <f t="shared" si="35"/>
        <v/>
      </c>
      <c r="CC69" s="75" t="str">
        <f t="shared" si="36"/>
        <v/>
      </c>
      <c r="CD69" s="75" t="str">
        <f t="shared" si="37"/>
        <v/>
      </c>
      <c r="CE69" s="75" t="str">
        <f t="shared" si="38"/>
        <v/>
      </c>
      <c r="CF69" s="75" t="str">
        <f t="shared" si="39"/>
        <v/>
      </c>
      <c r="CG69" s="75" t="str">
        <f t="shared" si="40"/>
        <v/>
      </c>
      <c r="CH69" s="75" t="str">
        <f t="shared" si="41"/>
        <v/>
      </c>
      <c r="CI69" s="75" t="str">
        <f t="shared" si="42"/>
        <v/>
      </c>
      <c r="CJ69" s="75" t="str">
        <f t="shared" si="43"/>
        <v/>
      </c>
      <c r="CK69" s="75" t="str">
        <f t="shared" si="44"/>
        <v/>
      </c>
      <c r="CL69" s="75" t="str">
        <f t="shared" si="45"/>
        <v/>
      </c>
      <c r="CM69" s="75" t="str">
        <f t="shared" si="46"/>
        <v/>
      </c>
      <c r="CN69" s="75" t="str">
        <f t="shared" si="47"/>
        <v/>
      </c>
      <c r="CO69" s="75" t="str">
        <f t="shared" si="48"/>
        <v/>
      </c>
      <c r="CP69" s="76" t="str">
        <f t="shared" si="74"/>
        <v>Ref_DD_DistanceUnit</v>
      </c>
      <c r="CQ69" s="87" t="str">
        <f t="shared" ca="1" si="95"/>
        <v/>
      </c>
      <c r="CR69" s="130">
        <f t="shared" si="75"/>
        <v>0</v>
      </c>
      <c r="CS69" s="114"/>
    </row>
    <row r="70" spans="2:97" ht="18" customHeight="1" x14ac:dyDescent="0.2">
      <c r="B70" s="101"/>
      <c r="C70" s="42"/>
      <c r="D70" s="42"/>
      <c r="E70" s="42"/>
      <c r="F70" s="42"/>
      <c r="G70" s="42"/>
      <c r="H70" s="42"/>
      <c r="I70" s="92"/>
      <c r="J70" s="92"/>
      <c r="K70" s="92"/>
      <c r="L70" s="42"/>
      <c r="M70" s="42"/>
      <c r="N70" s="92"/>
      <c r="O70" s="42"/>
      <c r="P70" s="72"/>
      <c r="Q70" s="96" t="str">
        <f t="shared" ca="1" si="50"/>
        <v/>
      </c>
      <c r="R70" s="96" t="str">
        <f t="shared" ca="1" si="51"/>
        <v/>
      </c>
      <c r="S70" s="96" t="str">
        <f t="shared" ca="1" si="52"/>
        <v/>
      </c>
      <c r="T70" s="96" t="str">
        <f t="shared" ca="1" si="90"/>
        <v/>
      </c>
      <c r="U70" s="126" t="str">
        <f t="shared" ca="1" si="53"/>
        <v/>
      </c>
      <c r="V70" s="128" t="e">
        <f t="shared" ca="1" si="78"/>
        <v>#REF!</v>
      </c>
      <c r="W70" s="128" t="e">
        <f t="shared" ca="1" si="79"/>
        <v>#REF!</v>
      </c>
      <c r="X70" s="128" t="e">
        <f t="shared" ca="1" si="80"/>
        <v>#REF!</v>
      </c>
      <c r="Y70" s="128" t="e">
        <f t="shared" ca="1" si="81"/>
        <v>#REF!</v>
      </c>
      <c r="Z70" s="128" t="e">
        <f t="shared" ca="1" si="82"/>
        <v>#REF!</v>
      </c>
      <c r="AA70" s="128" t="e">
        <f t="shared" ca="1" si="83"/>
        <v>#REF!</v>
      </c>
      <c r="AB70" s="128" t="e">
        <f t="shared" ca="1" si="84"/>
        <v>#REF!</v>
      </c>
      <c r="AC70" s="128" t="e">
        <f t="shared" ca="1" si="85"/>
        <v>#REF!</v>
      </c>
      <c r="AD70" s="128" t="e">
        <f t="shared" ca="1" si="86"/>
        <v>#REF!</v>
      </c>
      <c r="AE70" s="128" t="e">
        <f t="shared" ca="1" si="87"/>
        <v>#REF!</v>
      </c>
      <c r="AF70" s="128" t="e">
        <f t="shared" ca="1" si="88"/>
        <v>#REF!</v>
      </c>
      <c r="AG70" s="128" t="e">
        <f t="shared" ca="1" si="89"/>
        <v>#REF!</v>
      </c>
      <c r="AH70" s="128" t="e">
        <f ca="1">INDEX(Ref_Master_Unit_Table,MATCH($W70,REF_To_Unit,0),MATCH('Reference - Lookup and Unit'!$A$11,Ref_From_Units,0))</f>
        <v>#REF!</v>
      </c>
      <c r="AI70" s="128" t="e">
        <f t="shared" ca="1" si="91"/>
        <v>#N/A</v>
      </c>
      <c r="AJ70" s="128" t="e">
        <f ca="1">INDEX(Ref_Master_Unit_Table,MATCH($Z70,REF_To_Unit,0),MATCH('Reference - Lookup and Unit'!$A$11,Ref_From_Units,0))</f>
        <v>#REF!</v>
      </c>
      <c r="AK70" s="128" t="e">
        <f t="shared" ca="1" si="92"/>
        <v>#N/A</v>
      </c>
      <c r="AL70" s="128" t="e">
        <f ca="1">INDEX(Ref_Master_Unit_Table,MATCH($AC70,REF_To_Unit,0),MATCH('Reference - Lookup and Unit'!$A$11,Ref_From_Units,0))</f>
        <v>#REF!</v>
      </c>
      <c r="AM70" s="128" t="e">
        <f t="shared" ca="1" si="93"/>
        <v>#N/A</v>
      </c>
      <c r="AN70" s="128" t="e">
        <f ca="1">INDEX(Ref_Master_Unit_Table,MATCH($AF70,REF_To_Unit,0),MATCH('Reference - Lookup and Unit'!$A$11,Ref_From_Units,0))</f>
        <v>#REF!</v>
      </c>
      <c r="AO70" s="128" t="e">
        <f t="shared" ca="1" si="94"/>
        <v>#N/A</v>
      </c>
      <c r="AP70" s="128">
        <f t="shared" ca="1" si="17"/>
        <v>1</v>
      </c>
      <c r="AQ70" s="261">
        <f t="shared" ca="1" si="76"/>
        <v>28</v>
      </c>
      <c r="AR70" s="261">
        <f t="shared" ca="1" si="77"/>
        <v>265</v>
      </c>
      <c r="AS70" s="261">
        <f t="shared" ca="1" si="20"/>
        <v>1</v>
      </c>
      <c r="AT70" s="75" t="str">
        <f t="shared" si="54"/>
        <v>Ref_DD_vehicle_Passenger_</v>
      </c>
      <c r="AU70" s="75" t="e">
        <f t="shared" ca="1" si="55"/>
        <v>#REF!</v>
      </c>
      <c r="AV70" s="75" t="e">
        <f t="shared" ca="1" si="56"/>
        <v>#REF!</v>
      </c>
      <c r="AW70" s="75" t="e">
        <f t="shared" ca="1" si="57"/>
        <v>#REF!</v>
      </c>
      <c r="AX70" s="75" t="e">
        <f t="shared" ca="1" si="58"/>
        <v>#REF!</v>
      </c>
      <c r="AY70" s="75" t="b">
        <f t="shared" ca="1" si="59"/>
        <v>0</v>
      </c>
      <c r="AZ70" s="75" t="str">
        <f t="shared" si="60"/>
        <v/>
      </c>
      <c r="BA70" s="75" t="str">
        <f t="shared" si="61"/>
        <v/>
      </c>
      <c r="BB70" s="75" t="str">
        <f t="shared" si="62"/>
        <v/>
      </c>
      <c r="BC70" s="75" t="str">
        <f t="shared" si="63"/>
        <v/>
      </c>
      <c r="BD70" s="75" t="str">
        <f t="shared" si="64"/>
        <v/>
      </c>
      <c r="BE70" s="75" t="str">
        <f t="shared" si="65"/>
        <v/>
      </c>
      <c r="BF70" s="75" t="str">
        <f t="shared" si="66"/>
        <v/>
      </c>
      <c r="BG70" s="75" t="str">
        <f t="shared" si="67"/>
        <v/>
      </c>
      <c r="BH70" s="75" t="str">
        <f t="shared" si="68"/>
        <v/>
      </c>
      <c r="BI70" s="75" t="str">
        <f t="shared" si="69"/>
        <v/>
      </c>
      <c r="BJ70" s="75" t="str">
        <f t="shared" si="70"/>
        <v/>
      </c>
      <c r="BK70" s="75" t="str">
        <f t="shared" si="71"/>
        <v/>
      </c>
      <c r="BL70" s="75" t="str">
        <f t="shared" si="72"/>
        <v/>
      </c>
      <c r="BM70" s="75" t="str">
        <f t="shared" ca="1" si="73"/>
        <v/>
      </c>
      <c r="BN70" s="75" t="str">
        <f t="shared" si="21"/>
        <v/>
      </c>
      <c r="BO70" s="75" t="str">
        <f t="shared" si="22"/>
        <v/>
      </c>
      <c r="BP70" s="75" t="str">
        <f t="shared" si="23"/>
        <v/>
      </c>
      <c r="BQ70" s="75" t="str">
        <f t="shared" si="24"/>
        <v/>
      </c>
      <c r="BR70" s="75" t="str">
        <f t="shared" si="25"/>
        <v/>
      </c>
      <c r="BS70" s="75" t="str">
        <f t="shared" si="26"/>
        <v/>
      </c>
      <c r="BT70" s="75" t="str">
        <f t="shared" si="27"/>
        <v/>
      </c>
      <c r="BU70" s="75" t="str">
        <f t="shared" si="28"/>
        <v/>
      </c>
      <c r="BV70" s="75" t="str">
        <f t="shared" si="29"/>
        <v/>
      </c>
      <c r="BW70" s="75" t="str">
        <f t="shared" si="30"/>
        <v/>
      </c>
      <c r="BX70" s="75" t="str">
        <f t="shared" si="31"/>
        <v/>
      </c>
      <c r="BY70" s="75" t="str">
        <f t="shared" si="32"/>
        <v/>
      </c>
      <c r="BZ70" s="75" t="str">
        <f t="shared" si="33"/>
        <v/>
      </c>
      <c r="CA70" s="75" t="str">
        <f t="shared" si="34"/>
        <v/>
      </c>
      <c r="CB70" s="75" t="str">
        <f t="shared" si="35"/>
        <v/>
      </c>
      <c r="CC70" s="75" t="str">
        <f t="shared" si="36"/>
        <v/>
      </c>
      <c r="CD70" s="75" t="str">
        <f t="shared" si="37"/>
        <v/>
      </c>
      <c r="CE70" s="75" t="str">
        <f t="shared" si="38"/>
        <v/>
      </c>
      <c r="CF70" s="75" t="str">
        <f t="shared" si="39"/>
        <v/>
      </c>
      <c r="CG70" s="75" t="str">
        <f t="shared" si="40"/>
        <v/>
      </c>
      <c r="CH70" s="75" t="str">
        <f t="shared" si="41"/>
        <v/>
      </c>
      <c r="CI70" s="75" t="str">
        <f t="shared" si="42"/>
        <v/>
      </c>
      <c r="CJ70" s="75" t="str">
        <f t="shared" si="43"/>
        <v/>
      </c>
      <c r="CK70" s="75" t="str">
        <f t="shared" si="44"/>
        <v/>
      </c>
      <c r="CL70" s="75" t="str">
        <f t="shared" si="45"/>
        <v/>
      </c>
      <c r="CM70" s="75" t="str">
        <f t="shared" si="46"/>
        <v/>
      </c>
      <c r="CN70" s="75" t="str">
        <f t="shared" si="47"/>
        <v/>
      </c>
      <c r="CO70" s="75" t="str">
        <f t="shared" si="48"/>
        <v/>
      </c>
      <c r="CP70" s="76" t="str">
        <f t="shared" si="74"/>
        <v>Ref_DD_DistanceUnit</v>
      </c>
      <c r="CQ70" s="87" t="str">
        <f t="shared" ca="1" si="95"/>
        <v/>
      </c>
      <c r="CR70" s="130">
        <f t="shared" si="75"/>
        <v>0</v>
      </c>
      <c r="CS70" s="114"/>
    </row>
    <row r="71" spans="2:97" ht="18" customHeight="1" x14ac:dyDescent="0.2">
      <c r="B71" s="101"/>
      <c r="C71" s="42"/>
      <c r="D71" s="42"/>
      <c r="E71" s="42"/>
      <c r="F71" s="42"/>
      <c r="G71" s="42"/>
      <c r="H71" s="42"/>
      <c r="I71" s="92"/>
      <c r="J71" s="92"/>
      <c r="K71" s="92"/>
      <c r="L71" s="42"/>
      <c r="M71" s="42"/>
      <c r="N71" s="92"/>
      <c r="O71" s="42"/>
      <c r="P71" s="72"/>
      <c r="Q71" s="96" t="str">
        <f t="shared" ca="1" si="50"/>
        <v/>
      </c>
      <c r="R71" s="96" t="str">
        <f t="shared" ca="1" si="51"/>
        <v/>
      </c>
      <c r="S71" s="96" t="str">
        <f t="shared" ca="1" si="52"/>
        <v/>
      </c>
      <c r="T71" s="96" t="str">
        <f t="shared" ca="1" si="90"/>
        <v/>
      </c>
      <c r="U71" s="126" t="str">
        <f t="shared" ca="1" si="53"/>
        <v/>
      </c>
      <c r="V71" s="128" t="e">
        <f t="shared" ca="1" si="78"/>
        <v>#REF!</v>
      </c>
      <c r="W71" s="128" t="e">
        <f t="shared" ca="1" si="79"/>
        <v>#REF!</v>
      </c>
      <c r="X71" s="128" t="e">
        <f t="shared" ca="1" si="80"/>
        <v>#REF!</v>
      </c>
      <c r="Y71" s="128" t="e">
        <f t="shared" ca="1" si="81"/>
        <v>#REF!</v>
      </c>
      <c r="Z71" s="128" t="e">
        <f t="shared" ca="1" si="82"/>
        <v>#REF!</v>
      </c>
      <c r="AA71" s="128" t="e">
        <f t="shared" ca="1" si="83"/>
        <v>#REF!</v>
      </c>
      <c r="AB71" s="128" t="e">
        <f t="shared" ca="1" si="84"/>
        <v>#REF!</v>
      </c>
      <c r="AC71" s="128" t="e">
        <f t="shared" ca="1" si="85"/>
        <v>#REF!</v>
      </c>
      <c r="AD71" s="128" t="e">
        <f t="shared" ca="1" si="86"/>
        <v>#REF!</v>
      </c>
      <c r="AE71" s="128" t="e">
        <f t="shared" ca="1" si="87"/>
        <v>#REF!</v>
      </c>
      <c r="AF71" s="128" t="e">
        <f t="shared" ca="1" si="88"/>
        <v>#REF!</v>
      </c>
      <c r="AG71" s="128" t="e">
        <f t="shared" ca="1" si="89"/>
        <v>#REF!</v>
      </c>
      <c r="AH71" s="128" t="e">
        <f ca="1">INDEX(Ref_Master_Unit_Table,MATCH($W71,REF_To_Unit,0),MATCH('Reference - Lookup and Unit'!$A$11,Ref_From_Units,0))</f>
        <v>#REF!</v>
      </c>
      <c r="AI71" s="128" t="e">
        <f t="shared" ca="1" si="91"/>
        <v>#N/A</v>
      </c>
      <c r="AJ71" s="128" t="e">
        <f ca="1">INDEX(Ref_Master_Unit_Table,MATCH($Z71,REF_To_Unit,0),MATCH('Reference - Lookup and Unit'!$A$11,Ref_From_Units,0))</f>
        <v>#REF!</v>
      </c>
      <c r="AK71" s="128" t="e">
        <f t="shared" ca="1" si="92"/>
        <v>#N/A</v>
      </c>
      <c r="AL71" s="128" t="e">
        <f ca="1">INDEX(Ref_Master_Unit_Table,MATCH($AC71,REF_To_Unit,0),MATCH('Reference - Lookup and Unit'!$A$11,Ref_From_Units,0))</f>
        <v>#REF!</v>
      </c>
      <c r="AM71" s="128" t="e">
        <f t="shared" ca="1" si="93"/>
        <v>#N/A</v>
      </c>
      <c r="AN71" s="128" t="e">
        <f ca="1">INDEX(Ref_Master_Unit_Table,MATCH($AF71,REF_To_Unit,0),MATCH('Reference - Lookup and Unit'!$A$11,Ref_From_Units,0))</f>
        <v>#REF!</v>
      </c>
      <c r="AO71" s="128" t="e">
        <f t="shared" ca="1" si="94"/>
        <v>#N/A</v>
      </c>
      <c r="AP71" s="128">
        <f t="shared" ca="1" si="17"/>
        <v>1</v>
      </c>
      <c r="AQ71" s="261">
        <f t="shared" ca="1" si="76"/>
        <v>28</v>
      </c>
      <c r="AR71" s="261">
        <f t="shared" ca="1" si="77"/>
        <v>265</v>
      </c>
      <c r="AS71" s="261">
        <f t="shared" ca="1" si="20"/>
        <v>1</v>
      </c>
      <c r="AT71" s="75" t="str">
        <f t="shared" si="54"/>
        <v>Ref_DD_vehicle_Passenger_</v>
      </c>
      <c r="AU71" s="75" t="e">
        <f t="shared" ca="1" si="55"/>
        <v>#REF!</v>
      </c>
      <c r="AV71" s="75" t="e">
        <f t="shared" ca="1" si="56"/>
        <v>#REF!</v>
      </c>
      <c r="AW71" s="75" t="e">
        <f t="shared" ca="1" si="57"/>
        <v>#REF!</v>
      </c>
      <c r="AX71" s="75" t="e">
        <f t="shared" ca="1" si="58"/>
        <v>#REF!</v>
      </c>
      <c r="AY71" s="75" t="b">
        <f t="shared" ca="1" si="59"/>
        <v>0</v>
      </c>
      <c r="AZ71" s="75" t="str">
        <f t="shared" si="60"/>
        <v/>
      </c>
      <c r="BA71" s="75" t="str">
        <f t="shared" si="61"/>
        <v/>
      </c>
      <c r="BB71" s="75" t="str">
        <f t="shared" si="62"/>
        <v/>
      </c>
      <c r="BC71" s="75" t="str">
        <f t="shared" si="63"/>
        <v/>
      </c>
      <c r="BD71" s="75" t="str">
        <f t="shared" si="64"/>
        <v/>
      </c>
      <c r="BE71" s="75" t="str">
        <f t="shared" si="65"/>
        <v/>
      </c>
      <c r="BF71" s="75" t="str">
        <f t="shared" si="66"/>
        <v/>
      </c>
      <c r="BG71" s="75" t="str">
        <f t="shared" si="67"/>
        <v/>
      </c>
      <c r="BH71" s="75" t="str">
        <f t="shared" si="68"/>
        <v/>
      </c>
      <c r="BI71" s="75" t="str">
        <f t="shared" si="69"/>
        <v/>
      </c>
      <c r="BJ71" s="75" t="str">
        <f t="shared" si="70"/>
        <v/>
      </c>
      <c r="BK71" s="75" t="str">
        <f t="shared" si="71"/>
        <v/>
      </c>
      <c r="BL71" s="75" t="str">
        <f t="shared" si="72"/>
        <v/>
      </c>
      <c r="BM71" s="75" t="str">
        <f t="shared" ca="1" si="73"/>
        <v/>
      </c>
      <c r="BN71" s="75" t="str">
        <f t="shared" si="21"/>
        <v/>
      </c>
      <c r="BO71" s="75" t="str">
        <f t="shared" si="22"/>
        <v/>
      </c>
      <c r="BP71" s="75" t="str">
        <f t="shared" si="23"/>
        <v/>
      </c>
      <c r="BQ71" s="75" t="str">
        <f t="shared" si="24"/>
        <v/>
      </c>
      <c r="BR71" s="75" t="str">
        <f t="shared" si="25"/>
        <v/>
      </c>
      <c r="BS71" s="75" t="str">
        <f t="shared" si="26"/>
        <v/>
      </c>
      <c r="BT71" s="75" t="str">
        <f t="shared" si="27"/>
        <v/>
      </c>
      <c r="BU71" s="75" t="str">
        <f t="shared" si="28"/>
        <v/>
      </c>
      <c r="BV71" s="75" t="str">
        <f t="shared" si="29"/>
        <v/>
      </c>
      <c r="BW71" s="75" t="str">
        <f t="shared" si="30"/>
        <v/>
      </c>
      <c r="BX71" s="75" t="str">
        <f t="shared" si="31"/>
        <v/>
      </c>
      <c r="BY71" s="75" t="str">
        <f t="shared" si="32"/>
        <v/>
      </c>
      <c r="BZ71" s="75" t="str">
        <f t="shared" si="33"/>
        <v/>
      </c>
      <c r="CA71" s="75" t="str">
        <f t="shared" si="34"/>
        <v/>
      </c>
      <c r="CB71" s="75" t="str">
        <f t="shared" si="35"/>
        <v/>
      </c>
      <c r="CC71" s="75" t="str">
        <f t="shared" si="36"/>
        <v/>
      </c>
      <c r="CD71" s="75" t="str">
        <f t="shared" si="37"/>
        <v/>
      </c>
      <c r="CE71" s="75" t="str">
        <f t="shared" si="38"/>
        <v/>
      </c>
      <c r="CF71" s="75" t="str">
        <f t="shared" si="39"/>
        <v/>
      </c>
      <c r="CG71" s="75" t="str">
        <f t="shared" si="40"/>
        <v/>
      </c>
      <c r="CH71" s="75" t="str">
        <f t="shared" si="41"/>
        <v/>
      </c>
      <c r="CI71" s="75" t="str">
        <f t="shared" si="42"/>
        <v/>
      </c>
      <c r="CJ71" s="75" t="str">
        <f t="shared" si="43"/>
        <v/>
      </c>
      <c r="CK71" s="75" t="str">
        <f t="shared" si="44"/>
        <v/>
      </c>
      <c r="CL71" s="75" t="str">
        <f t="shared" si="45"/>
        <v/>
      </c>
      <c r="CM71" s="75" t="str">
        <f t="shared" si="46"/>
        <v/>
      </c>
      <c r="CN71" s="75" t="str">
        <f t="shared" si="47"/>
        <v/>
      </c>
      <c r="CO71" s="75" t="str">
        <f t="shared" si="48"/>
        <v/>
      </c>
      <c r="CP71" s="76" t="str">
        <f t="shared" si="74"/>
        <v>Ref_DD_DistanceUnit</v>
      </c>
      <c r="CQ71" s="87" t="str">
        <f t="shared" ca="1" si="95"/>
        <v/>
      </c>
      <c r="CR71" s="130">
        <f t="shared" si="75"/>
        <v>0</v>
      </c>
      <c r="CS71" s="114"/>
    </row>
    <row r="72" spans="2:97" ht="18" customHeight="1" x14ac:dyDescent="0.2">
      <c r="B72" s="101"/>
      <c r="C72" s="42"/>
      <c r="D72" s="42"/>
      <c r="E72" s="42"/>
      <c r="F72" s="42"/>
      <c r="G72" s="42"/>
      <c r="H72" s="42"/>
      <c r="I72" s="92"/>
      <c r="J72" s="92"/>
      <c r="K72" s="92"/>
      <c r="L72" s="42"/>
      <c r="M72" s="42"/>
      <c r="N72" s="92"/>
      <c r="O72" s="42"/>
      <c r="P72" s="72"/>
      <c r="Q72" s="96" t="str">
        <f t="shared" ca="1" si="50"/>
        <v/>
      </c>
      <c r="R72" s="96" t="str">
        <f t="shared" ca="1" si="51"/>
        <v/>
      </c>
      <c r="S72" s="96" t="str">
        <f t="shared" ca="1" si="52"/>
        <v/>
      </c>
      <c r="T72" s="96" t="str">
        <f t="shared" ca="1" si="90"/>
        <v/>
      </c>
      <c r="U72" s="126" t="str">
        <f t="shared" ca="1" si="53"/>
        <v/>
      </c>
      <c r="V72" s="128" t="e">
        <f t="shared" ca="1" si="78"/>
        <v>#REF!</v>
      </c>
      <c r="W72" s="128" t="e">
        <f t="shared" ca="1" si="79"/>
        <v>#REF!</v>
      </c>
      <c r="X72" s="128" t="e">
        <f t="shared" ca="1" si="80"/>
        <v>#REF!</v>
      </c>
      <c r="Y72" s="128" t="e">
        <f t="shared" ca="1" si="81"/>
        <v>#REF!</v>
      </c>
      <c r="Z72" s="128" t="e">
        <f t="shared" ca="1" si="82"/>
        <v>#REF!</v>
      </c>
      <c r="AA72" s="128" t="e">
        <f t="shared" ca="1" si="83"/>
        <v>#REF!</v>
      </c>
      <c r="AB72" s="128" t="e">
        <f t="shared" ca="1" si="84"/>
        <v>#REF!</v>
      </c>
      <c r="AC72" s="128" t="e">
        <f t="shared" ca="1" si="85"/>
        <v>#REF!</v>
      </c>
      <c r="AD72" s="128" t="e">
        <f t="shared" ca="1" si="86"/>
        <v>#REF!</v>
      </c>
      <c r="AE72" s="128" t="e">
        <f t="shared" ca="1" si="87"/>
        <v>#REF!</v>
      </c>
      <c r="AF72" s="128" t="e">
        <f t="shared" ca="1" si="88"/>
        <v>#REF!</v>
      </c>
      <c r="AG72" s="128" t="e">
        <f t="shared" ca="1" si="89"/>
        <v>#REF!</v>
      </c>
      <c r="AH72" s="128" t="e">
        <f ca="1">INDEX(Ref_Master_Unit_Table,MATCH($W72,REF_To_Unit,0),MATCH('Reference - Lookup and Unit'!$A$11,Ref_From_Units,0))</f>
        <v>#REF!</v>
      </c>
      <c r="AI72" s="128" t="e">
        <f t="shared" ca="1" si="91"/>
        <v>#N/A</v>
      </c>
      <c r="AJ72" s="128" t="e">
        <f ca="1">INDEX(Ref_Master_Unit_Table,MATCH($Z72,REF_To_Unit,0),MATCH('Reference - Lookup and Unit'!$A$11,Ref_From_Units,0))</f>
        <v>#REF!</v>
      </c>
      <c r="AK72" s="128" t="e">
        <f t="shared" ca="1" si="92"/>
        <v>#N/A</v>
      </c>
      <c r="AL72" s="128" t="e">
        <f ca="1">INDEX(Ref_Master_Unit_Table,MATCH($AC72,REF_To_Unit,0),MATCH('Reference - Lookup and Unit'!$A$11,Ref_From_Units,0))</f>
        <v>#REF!</v>
      </c>
      <c r="AM72" s="128" t="e">
        <f t="shared" ca="1" si="93"/>
        <v>#N/A</v>
      </c>
      <c r="AN72" s="128" t="e">
        <f ca="1">INDEX(Ref_Master_Unit_Table,MATCH($AF72,REF_To_Unit,0),MATCH('Reference - Lookup and Unit'!$A$11,Ref_From_Units,0))</f>
        <v>#REF!</v>
      </c>
      <c r="AO72" s="128" t="e">
        <f t="shared" ca="1" si="94"/>
        <v>#N/A</v>
      </c>
      <c r="AP72" s="128">
        <f t="shared" ca="1" si="17"/>
        <v>1</v>
      </c>
      <c r="AQ72" s="261">
        <f t="shared" ca="1" si="76"/>
        <v>28</v>
      </c>
      <c r="AR72" s="261">
        <f t="shared" ca="1" si="77"/>
        <v>265</v>
      </c>
      <c r="AS72" s="261">
        <f t="shared" ca="1" si="20"/>
        <v>1</v>
      </c>
      <c r="AT72" s="75" t="str">
        <f t="shared" si="54"/>
        <v>Ref_DD_vehicle_Passenger_</v>
      </c>
      <c r="AU72" s="75" t="e">
        <f t="shared" ca="1" si="55"/>
        <v>#REF!</v>
      </c>
      <c r="AV72" s="75" t="e">
        <f t="shared" ca="1" si="56"/>
        <v>#REF!</v>
      </c>
      <c r="AW72" s="75" t="e">
        <f t="shared" ca="1" si="57"/>
        <v>#REF!</v>
      </c>
      <c r="AX72" s="75" t="e">
        <f t="shared" ca="1" si="58"/>
        <v>#REF!</v>
      </c>
      <c r="AY72" s="75" t="b">
        <f t="shared" ca="1" si="59"/>
        <v>0</v>
      </c>
      <c r="AZ72" s="75" t="str">
        <f t="shared" si="60"/>
        <v/>
      </c>
      <c r="BA72" s="75" t="str">
        <f t="shared" si="61"/>
        <v/>
      </c>
      <c r="BB72" s="75" t="str">
        <f t="shared" si="62"/>
        <v/>
      </c>
      <c r="BC72" s="75" t="str">
        <f t="shared" si="63"/>
        <v/>
      </c>
      <c r="BD72" s="75" t="str">
        <f t="shared" si="64"/>
        <v/>
      </c>
      <c r="BE72" s="75" t="str">
        <f t="shared" si="65"/>
        <v/>
      </c>
      <c r="BF72" s="75" t="str">
        <f t="shared" si="66"/>
        <v/>
      </c>
      <c r="BG72" s="75" t="str">
        <f t="shared" si="67"/>
        <v/>
      </c>
      <c r="BH72" s="75" t="str">
        <f t="shared" si="68"/>
        <v/>
      </c>
      <c r="BI72" s="75" t="str">
        <f t="shared" si="69"/>
        <v/>
      </c>
      <c r="BJ72" s="75" t="str">
        <f t="shared" si="70"/>
        <v/>
      </c>
      <c r="BK72" s="75" t="str">
        <f t="shared" si="71"/>
        <v/>
      </c>
      <c r="BL72" s="75" t="str">
        <f t="shared" si="72"/>
        <v/>
      </c>
      <c r="BM72" s="75" t="str">
        <f t="shared" ca="1" si="73"/>
        <v/>
      </c>
      <c r="BN72" s="75" t="str">
        <f t="shared" si="21"/>
        <v/>
      </c>
      <c r="BO72" s="75" t="str">
        <f t="shared" si="22"/>
        <v/>
      </c>
      <c r="BP72" s="75" t="str">
        <f t="shared" si="23"/>
        <v/>
      </c>
      <c r="BQ72" s="75" t="str">
        <f t="shared" si="24"/>
        <v/>
      </c>
      <c r="BR72" s="75" t="str">
        <f t="shared" si="25"/>
        <v/>
      </c>
      <c r="BS72" s="75" t="str">
        <f t="shared" si="26"/>
        <v/>
      </c>
      <c r="BT72" s="75" t="str">
        <f t="shared" si="27"/>
        <v/>
      </c>
      <c r="BU72" s="75" t="str">
        <f t="shared" si="28"/>
        <v/>
      </c>
      <c r="BV72" s="75" t="str">
        <f t="shared" si="29"/>
        <v/>
      </c>
      <c r="BW72" s="75" t="str">
        <f t="shared" si="30"/>
        <v/>
      </c>
      <c r="BX72" s="75" t="str">
        <f t="shared" si="31"/>
        <v/>
      </c>
      <c r="BY72" s="75" t="str">
        <f t="shared" si="32"/>
        <v/>
      </c>
      <c r="BZ72" s="75" t="str">
        <f t="shared" si="33"/>
        <v/>
      </c>
      <c r="CA72" s="75" t="str">
        <f t="shared" si="34"/>
        <v/>
      </c>
      <c r="CB72" s="75" t="str">
        <f t="shared" si="35"/>
        <v/>
      </c>
      <c r="CC72" s="75" t="str">
        <f t="shared" si="36"/>
        <v/>
      </c>
      <c r="CD72" s="75" t="str">
        <f t="shared" si="37"/>
        <v/>
      </c>
      <c r="CE72" s="75" t="str">
        <f t="shared" si="38"/>
        <v/>
      </c>
      <c r="CF72" s="75" t="str">
        <f t="shared" si="39"/>
        <v/>
      </c>
      <c r="CG72" s="75" t="str">
        <f t="shared" si="40"/>
        <v/>
      </c>
      <c r="CH72" s="75" t="str">
        <f t="shared" si="41"/>
        <v/>
      </c>
      <c r="CI72" s="75" t="str">
        <f t="shared" si="42"/>
        <v/>
      </c>
      <c r="CJ72" s="75" t="str">
        <f t="shared" si="43"/>
        <v/>
      </c>
      <c r="CK72" s="75" t="str">
        <f t="shared" si="44"/>
        <v/>
      </c>
      <c r="CL72" s="75" t="str">
        <f t="shared" si="45"/>
        <v/>
      </c>
      <c r="CM72" s="75" t="str">
        <f t="shared" si="46"/>
        <v/>
      </c>
      <c r="CN72" s="75" t="str">
        <f t="shared" si="47"/>
        <v/>
      </c>
      <c r="CO72" s="75" t="str">
        <f t="shared" si="48"/>
        <v/>
      </c>
      <c r="CP72" s="76" t="str">
        <f t="shared" si="74"/>
        <v>Ref_DD_DistanceUnit</v>
      </c>
      <c r="CQ72" s="87" t="str">
        <f t="shared" ca="1" si="95"/>
        <v/>
      </c>
      <c r="CR72" s="130">
        <f t="shared" si="75"/>
        <v>0</v>
      </c>
      <c r="CS72" s="114"/>
    </row>
    <row r="73" spans="2:97" ht="18" customHeight="1" x14ac:dyDescent="0.2">
      <c r="B73" s="101"/>
      <c r="C73" s="42"/>
      <c r="D73" s="42"/>
      <c r="E73" s="42"/>
      <c r="F73" s="42"/>
      <c r="G73" s="42"/>
      <c r="H73" s="42"/>
      <c r="I73" s="92"/>
      <c r="J73" s="92"/>
      <c r="K73" s="92"/>
      <c r="L73" s="42"/>
      <c r="M73" s="42"/>
      <c r="N73" s="92"/>
      <c r="O73" s="42"/>
      <c r="P73" s="72"/>
      <c r="Q73" s="96" t="str">
        <f t="shared" ca="1" si="50"/>
        <v/>
      </c>
      <c r="R73" s="96" t="str">
        <f t="shared" ca="1" si="51"/>
        <v/>
      </c>
      <c r="S73" s="96" t="str">
        <f t="shared" ca="1" si="52"/>
        <v/>
      </c>
      <c r="T73" s="96" t="str">
        <f t="shared" ca="1" si="90"/>
        <v/>
      </c>
      <c r="U73" s="126" t="str">
        <f t="shared" ca="1" si="53"/>
        <v/>
      </c>
      <c r="V73" s="128" t="e">
        <f t="shared" ca="1" si="78"/>
        <v>#REF!</v>
      </c>
      <c r="W73" s="128" t="e">
        <f t="shared" ca="1" si="79"/>
        <v>#REF!</v>
      </c>
      <c r="X73" s="128" t="e">
        <f t="shared" ca="1" si="80"/>
        <v>#REF!</v>
      </c>
      <c r="Y73" s="128" t="e">
        <f t="shared" ca="1" si="81"/>
        <v>#REF!</v>
      </c>
      <c r="Z73" s="128" t="e">
        <f t="shared" ca="1" si="82"/>
        <v>#REF!</v>
      </c>
      <c r="AA73" s="128" t="e">
        <f t="shared" ca="1" si="83"/>
        <v>#REF!</v>
      </c>
      <c r="AB73" s="128" t="e">
        <f t="shared" ca="1" si="84"/>
        <v>#REF!</v>
      </c>
      <c r="AC73" s="128" t="e">
        <f t="shared" ca="1" si="85"/>
        <v>#REF!</v>
      </c>
      <c r="AD73" s="128" t="e">
        <f t="shared" ca="1" si="86"/>
        <v>#REF!</v>
      </c>
      <c r="AE73" s="128" t="e">
        <f t="shared" ca="1" si="87"/>
        <v>#REF!</v>
      </c>
      <c r="AF73" s="128" t="e">
        <f t="shared" ca="1" si="88"/>
        <v>#REF!</v>
      </c>
      <c r="AG73" s="128" t="e">
        <f t="shared" ca="1" si="89"/>
        <v>#REF!</v>
      </c>
      <c r="AH73" s="128" t="e">
        <f ca="1">INDEX(Ref_Master_Unit_Table,MATCH($W73,REF_To_Unit,0),MATCH('Reference - Lookup and Unit'!$A$11,Ref_From_Units,0))</f>
        <v>#REF!</v>
      </c>
      <c r="AI73" s="128" t="e">
        <f t="shared" ca="1" si="91"/>
        <v>#N/A</v>
      </c>
      <c r="AJ73" s="128" t="e">
        <f ca="1">INDEX(Ref_Master_Unit_Table,MATCH($Z73,REF_To_Unit,0),MATCH('Reference - Lookup and Unit'!$A$11,Ref_From_Units,0))</f>
        <v>#REF!</v>
      </c>
      <c r="AK73" s="128" t="e">
        <f t="shared" ca="1" si="92"/>
        <v>#N/A</v>
      </c>
      <c r="AL73" s="128" t="e">
        <f ca="1">INDEX(Ref_Master_Unit_Table,MATCH($AC73,REF_To_Unit,0),MATCH('Reference - Lookup and Unit'!$A$11,Ref_From_Units,0))</f>
        <v>#REF!</v>
      </c>
      <c r="AM73" s="128" t="e">
        <f t="shared" ca="1" si="93"/>
        <v>#N/A</v>
      </c>
      <c r="AN73" s="128" t="e">
        <f ca="1">INDEX(Ref_Master_Unit_Table,MATCH($AF73,REF_To_Unit,0),MATCH('Reference - Lookup and Unit'!$A$11,Ref_From_Units,0))</f>
        <v>#REF!</v>
      </c>
      <c r="AO73" s="128" t="e">
        <f t="shared" ca="1" si="94"/>
        <v>#N/A</v>
      </c>
      <c r="AP73" s="128">
        <f t="shared" ca="1" si="17"/>
        <v>1</v>
      </c>
      <c r="AQ73" s="261">
        <f t="shared" ca="1" si="76"/>
        <v>28</v>
      </c>
      <c r="AR73" s="261">
        <f t="shared" ca="1" si="77"/>
        <v>265</v>
      </c>
      <c r="AS73" s="261">
        <f t="shared" ca="1" si="20"/>
        <v>1</v>
      </c>
      <c r="AT73" s="75" t="str">
        <f t="shared" si="54"/>
        <v>Ref_DD_vehicle_Passenger_</v>
      </c>
      <c r="AU73" s="75" t="e">
        <f t="shared" ca="1" si="55"/>
        <v>#REF!</v>
      </c>
      <c r="AV73" s="75" t="e">
        <f t="shared" ca="1" si="56"/>
        <v>#REF!</v>
      </c>
      <c r="AW73" s="75" t="e">
        <f t="shared" ca="1" si="57"/>
        <v>#REF!</v>
      </c>
      <c r="AX73" s="75" t="e">
        <f t="shared" ca="1" si="58"/>
        <v>#REF!</v>
      </c>
      <c r="AY73" s="75" t="b">
        <f t="shared" ca="1" si="59"/>
        <v>0</v>
      </c>
      <c r="AZ73" s="75" t="str">
        <f t="shared" si="60"/>
        <v/>
      </c>
      <c r="BA73" s="75" t="str">
        <f t="shared" si="61"/>
        <v/>
      </c>
      <c r="BB73" s="75" t="str">
        <f t="shared" si="62"/>
        <v/>
      </c>
      <c r="BC73" s="75" t="str">
        <f t="shared" si="63"/>
        <v/>
      </c>
      <c r="BD73" s="75" t="str">
        <f t="shared" si="64"/>
        <v/>
      </c>
      <c r="BE73" s="75" t="str">
        <f t="shared" si="65"/>
        <v/>
      </c>
      <c r="BF73" s="75" t="str">
        <f t="shared" si="66"/>
        <v/>
      </c>
      <c r="BG73" s="75" t="str">
        <f t="shared" si="67"/>
        <v/>
      </c>
      <c r="BH73" s="75" t="str">
        <f t="shared" si="68"/>
        <v/>
      </c>
      <c r="BI73" s="75" t="str">
        <f t="shared" si="69"/>
        <v/>
      </c>
      <c r="BJ73" s="75" t="str">
        <f t="shared" si="70"/>
        <v/>
      </c>
      <c r="BK73" s="75" t="str">
        <f t="shared" si="71"/>
        <v/>
      </c>
      <c r="BL73" s="75" t="str">
        <f t="shared" si="72"/>
        <v/>
      </c>
      <c r="BM73" s="75" t="str">
        <f t="shared" ca="1" si="73"/>
        <v/>
      </c>
      <c r="BN73" s="75" t="str">
        <f t="shared" si="21"/>
        <v/>
      </c>
      <c r="BO73" s="75" t="str">
        <f t="shared" si="22"/>
        <v/>
      </c>
      <c r="BP73" s="75" t="str">
        <f t="shared" si="23"/>
        <v/>
      </c>
      <c r="BQ73" s="75" t="str">
        <f t="shared" si="24"/>
        <v/>
      </c>
      <c r="BR73" s="75" t="str">
        <f t="shared" si="25"/>
        <v/>
      </c>
      <c r="BS73" s="75" t="str">
        <f t="shared" si="26"/>
        <v/>
      </c>
      <c r="BT73" s="75" t="str">
        <f t="shared" si="27"/>
        <v/>
      </c>
      <c r="BU73" s="75" t="str">
        <f t="shared" si="28"/>
        <v/>
      </c>
      <c r="BV73" s="75" t="str">
        <f t="shared" si="29"/>
        <v/>
      </c>
      <c r="BW73" s="75" t="str">
        <f t="shared" si="30"/>
        <v/>
      </c>
      <c r="BX73" s="75" t="str">
        <f t="shared" si="31"/>
        <v/>
      </c>
      <c r="BY73" s="75" t="str">
        <f t="shared" si="32"/>
        <v/>
      </c>
      <c r="BZ73" s="75" t="str">
        <f t="shared" si="33"/>
        <v/>
      </c>
      <c r="CA73" s="75" t="str">
        <f t="shared" si="34"/>
        <v/>
      </c>
      <c r="CB73" s="75" t="str">
        <f t="shared" si="35"/>
        <v/>
      </c>
      <c r="CC73" s="75" t="str">
        <f t="shared" si="36"/>
        <v/>
      </c>
      <c r="CD73" s="75" t="str">
        <f t="shared" si="37"/>
        <v/>
      </c>
      <c r="CE73" s="75" t="str">
        <f t="shared" si="38"/>
        <v/>
      </c>
      <c r="CF73" s="75" t="str">
        <f t="shared" si="39"/>
        <v/>
      </c>
      <c r="CG73" s="75" t="str">
        <f t="shared" si="40"/>
        <v/>
      </c>
      <c r="CH73" s="75" t="str">
        <f t="shared" si="41"/>
        <v/>
      </c>
      <c r="CI73" s="75" t="str">
        <f t="shared" si="42"/>
        <v/>
      </c>
      <c r="CJ73" s="75" t="str">
        <f t="shared" si="43"/>
        <v/>
      </c>
      <c r="CK73" s="75" t="str">
        <f t="shared" si="44"/>
        <v/>
      </c>
      <c r="CL73" s="75" t="str">
        <f t="shared" si="45"/>
        <v/>
      </c>
      <c r="CM73" s="75" t="str">
        <f t="shared" si="46"/>
        <v/>
      </c>
      <c r="CN73" s="75" t="str">
        <f t="shared" si="47"/>
        <v/>
      </c>
      <c r="CO73" s="75" t="str">
        <f t="shared" si="48"/>
        <v/>
      </c>
      <c r="CP73" s="76" t="str">
        <f t="shared" si="74"/>
        <v>Ref_DD_DistanceUnit</v>
      </c>
      <c r="CQ73" s="87" t="str">
        <f t="shared" ca="1" si="95"/>
        <v/>
      </c>
      <c r="CR73" s="130">
        <f t="shared" si="75"/>
        <v>0</v>
      </c>
      <c r="CS73" s="114"/>
    </row>
    <row r="74" spans="2:97" ht="18" customHeight="1" x14ac:dyDescent="0.2">
      <c r="B74" s="101"/>
      <c r="C74" s="42"/>
      <c r="D74" s="42"/>
      <c r="E74" s="42"/>
      <c r="F74" s="42"/>
      <c r="G74" s="42"/>
      <c r="H74" s="42"/>
      <c r="I74" s="92"/>
      <c r="J74" s="92"/>
      <c r="K74" s="92"/>
      <c r="L74" s="42"/>
      <c r="M74" s="42"/>
      <c r="N74" s="92"/>
      <c r="O74" s="42"/>
      <c r="P74" s="72"/>
      <c r="Q74" s="96" t="str">
        <f t="shared" ca="1" si="50"/>
        <v/>
      </c>
      <c r="R74" s="96" t="str">
        <f t="shared" ca="1" si="51"/>
        <v/>
      </c>
      <c r="S74" s="96" t="str">
        <f t="shared" ca="1" si="52"/>
        <v/>
      </c>
      <c r="T74" s="96" t="str">
        <f t="shared" ca="1" si="90"/>
        <v/>
      </c>
      <c r="U74" s="126" t="str">
        <f t="shared" ca="1" si="53"/>
        <v/>
      </c>
      <c r="V74" s="128" t="e">
        <f t="shared" ca="1" si="78"/>
        <v>#REF!</v>
      </c>
      <c r="W74" s="128" t="e">
        <f t="shared" ca="1" si="79"/>
        <v>#REF!</v>
      </c>
      <c r="X74" s="128" t="e">
        <f t="shared" ca="1" si="80"/>
        <v>#REF!</v>
      </c>
      <c r="Y74" s="128" t="e">
        <f t="shared" ca="1" si="81"/>
        <v>#REF!</v>
      </c>
      <c r="Z74" s="128" t="e">
        <f t="shared" ca="1" si="82"/>
        <v>#REF!</v>
      </c>
      <c r="AA74" s="128" t="e">
        <f t="shared" ca="1" si="83"/>
        <v>#REF!</v>
      </c>
      <c r="AB74" s="128" t="e">
        <f t="shared" ca="1" si="84"/>
        <v>#REF!</v>
      </c>
      <c r="AC74" s="128" t="e">
        <f t="shared" ca="1" si="85"/>
        <v>#REF!</v>
      </c>
      <c r="AD74" s="128" t="e">
        <f t="shared" ca="1" si="86"/>
        <v>#REF!</v>
      </c>
      <c r="AE74" s="128" t="e">
        <f t="shared" ca="1" si="87"/>
        <v>#REF!</v>
      </c>
      <c r="AF74" s="128" t="e">
        <f t="shared" ca="1" si="88"/>
        <v>#REF!</v>
      </c>
      <c r="AG74" s="128" t="e">
        <f t="shared" ca="1" si="89"/>
        <v>#REF!</v>
      </c>
      <c r="AH74" s="128" t="e">
        <f ca="1">INDEX(Ref_Master_Unit_Table,MATCH($W74,REF_To_Unit,0),MATCH('Reference - Lookup and Unit'!$A$11,Ref_From_Units,0))</f>
        <v>#REF!</v>
      </c>
      <c r="AI74" s="128" t="e">
        <f t="shared" ca="1" si="91"/>
        <v>#N/A</v>
      </c>
      <c r="AJ74" s="128" t="e">
        <f ca="1">INDEX(Ref_Master_Unit_Table,MATCH($Z74,REF_To_Unit,0),MATCH('Reference - Lookup and Unit'!$A$11,Ref_From_Units,0))</f>
        <v>#REF!</v>
      </c>
      <c r="AK74" s="128" t="e">
        <f t="shared" ca="1" si="92"/>
        <v>#N/A</v>
      </c>
      <c r="AL74" s="128" t="e">
        <f ca="1">INDEX(Ref_Master_Unit_Table,MATCH($AC74,REF_To_Unit,0),MATCH('Reference - Lookup and Unit'!$A$11,Ref_From_Units,0))</f>
        <v>#REF!</v>
      </c>
      <c r="AM74" s="128" t="e">
        <f t="shared" ca="1" si="93"/>
        <v>#N/A</v>
      </c>
      <c r="AN74" s="128" t="e">
        <f ca="1">INDEX(Ref_Master_Unit_Table,MATCH($AF74,REF_To_Unit,0),MATCH('Reference - Lookup and Unit'!$A$11,Ref_From_Units,0))</f>
        <v>#REF!</v>
      </c>
      <c r="AO74" s="128" t="e">
        <f t="shared" ca="1" si="94"/>
        <v>#N/A</v>
      </c>
      <c r="AP74" s="128">
        <f t="shared" ca="1" si="17"/>
        <v>1</v>
      </c>
      <c r="AQ74" s="261">
        <f t="shared" ca="1" si="76"/>
        <v>28</v>
      </c>
      <c r="AR74" s="261">
        <f t="shared" ca="1" si="77"/>
        <v>265</v>
      </c>
      <c r="AS74" s="261">
        <f t="shared" ca="1" si="20"/>
        <v>1</v>
      </c>
      <c r="AT74" s="75" t="str">
        <f t="shared" si="54"/>
        <v>Ref_DD_vehicle_Passenger_</v>
      </c>
      <c r="AU74" s="75" t="e">
        <f t="shared" ca="1" si="55"/>
        <v>#REF!</v>
      </c>
      <c r="AV74" s="75" t="e">
        <f t="shared" ca="1" si="56"/>
        <v>#REF!</v>
      </c>
      <c r="AW74" s="75" t="e">
        <f t="shared" ca="1" si="57"/>
        <v>#REF!</v>
      </c>
      <c r="AX74" s="75" t="e">
        <f t="shared" ca="1" si="58"/>
        <v>#REF!</v>
      </c>
      <c r="AY74" s="75" t="b">
        <f t="shared" ca="1" si="59"/>
        <v>0</v>
      </c>
      <c r="AZ74" s="75" t="str">
        <f t="shared" si="60"/>
        <v/>
      </c>
      <c r="BA74" s="75" t="str">
        <f t="shared" si="61"/>
        <v/>
      </c>
      <c r="BB74" s="75" t="str">
        <f t="shared" si="62"/>
        <v/>
      </c>
      <c r="BC74" s="75" t="str">
        <f t="shared" si="63"/>
        <v/>
      </c>
      <c r="BD74" s="75" t="str">
        <f t="shared" si="64"/>
        <v/>
      </c>
      <c r="BE74" s="75" t="str">
        <f t="shared" si="65"/>
        <v/>
      </c>
      <c r="BF74" s="75" t="str">
        <f t="shared" si="66"/>
        <v/>
      </c>
      <c r="BG74" s="75" t="str">
        <f t="shared" si="67"/>
        <v/>
      </c>
      <c r="BH74" s="75" t="str">
        <f t="shared" si="68"/>
        <v/>
      </c>
      <c r="BI74" s="75" t="str">
        <f t="shared" si="69"/>
        <v/>
      </c>
      <c r="BJ74" s="75" t="str">
        <f t="shared" si="70"/>
        <v/>
      </c>
      <c r="BK74" s="75" t="str">
        <f t="shared" si="71"/>
        <v/>
      </c>
      <c r="BL74" s="75" t="str">
        <f t="shared" si="72"/>
        <v/>
      </c>
      <c r="BM74" s="75" t="str">
        <f t="shared" ca="1" si="73"/>
        <v/>
      </c>
      <c r="BN74" s="75" t="str">
        <f t="shared" si="21"/>
        <v/>
      </c>
      <c r="BO74" s="75" t="str">
        <f t="shared" si="22"/>
        <v/>
      </c>
      <c r="BP74" s="75" t="str">
        <f t="shared" si="23"/>
        <v/>
      </c>
      <c r="BQ74" s="75" t="str">
        <f t="shared" si="24"/>
        <v/>
      </c>
      <c r="BR74" s="75" t="str">
        <f t="shared" si="25"/>
        <v/>
      </c>
      <c r="BS74" s="75" t="str">
        <f t="shared" si="26"/>
        <v/>
      </c>
      <c r="BT74" s="75" t="str">
        <f t="shared" si="27"/>
        <v/>
      </c>
      <c r="BU74" s="75" t="str">
        <f t="shared" si="28"/>
        <v/>
      </c>
      <c r="BV74" s="75" t="str">
        <f t="shared" si="29"/>
        <v/>
      </c>
      <c r="BW74" s="75" t="str">
        <f t="shared" si="30"/>
        <v/>
      </c>
      <c r="BX74" s="75" t="str">
        <f t="shared" si="31"/>
        <v/>
      </c>
      <c r="BY74" s="75" t="str">
        <f t="shared" si="32"/>
        <v/>
      </c>
      <c r="BZ74" s="75" t="str">
        <f t="shared" si="33"/>
        <v/>
      </c>
      <c r="CA74" s="75" t="str">
        <f t="shared" si="34"/>
        <v/>
      </c>
      <c r="CB74" s="75" t="str">
        <f t="shared" si="35"/>
        <v/>
      </c>
      <c r="CC74" s="75" t="str">
        <f t="shared" si="36"/>
        <v/>
      </c>
      <c r="CD74" s="75" t="str">
        <f t="shared" si="37"/>
        <v/>
      </c>
      <c r="CE74" s="75" t="str">
        <f t="shared" si="38"/>
        <v/>
      </c>
      <c r="CF74" s="75" t="str">
        <f t="shared" si="39"/>
        <v/>
      </c>
      <c r="CG74" s="75" t="str">
        <f t="shared" si="40"/>
        <v/>
      </c>
      <c r="CH74" s="75" t="str">
        <f t="shared" si="41"/>
        <v/>
      </c>
      <c r="CI74" s="75" t="str">
        <f t="shared" si="42"/>
        <v/>
      </c>
      <c r="CJ74" s="75" t="str">
        <f t="shared" si="43"/>
        <v/>
      </c>
      <c r="CK74" s="75" t="str">
        <f t="shared" si="44"/>
        <v/>
      </c>
      <c r="CL74" s="75" t="str">
        <f t="shared" si="45"/>
        <v/>
      </c>
      <c r="CM74" s="75" t="str">
        <f t="shared" si="46"/>
        <v/>
      </c>
      <c r="CN74" s="75" t="str">
        <f t="shared" si="47"/>
        <v/>
      </c>
      <c r="CO74" s="75" t="str">
        <f t="shared" si="48"/>
        <v/>
      </c>
      <c r="CP74" s="76" t="str">
        <f t="shared" si="74"/>
        <v>Ref_DD_DistanceUnit</v>
      </c>
      <c r="CQ74" s="87" t="str">
        <f t="shared" ca="1" si="95"/>
        <v/>
      </c>
      <c r="CR74" s="130">
        <f t="shared" si="75"/>
        <v>0</v>
      </c>
      <c r="CS74" s="114"/>
    </row>
    <row r="75" spans="2:97" ht="18" customHeight="1" x14ac:dyDescent="0.2">
      <c r="B75" s="101"/>
      <c r="C75" s="42"/>
      <c r="D75" s="42"/>
      <c r="E75" s="42"/>
      <c r="F75" s="42"/>
      <c r="G75" s="42"/>
      <c r="H75" s="42"/>
      <c r="I75" s="92"/>
      <c r="J75" s="92"/>
      <c r="K75" s="92"/>
      <c r="L75" s="42"/>
      <c r="M75" s="42"/>
      <c r="N75" s="92"/>
      <c r="O75" s="42"/>
      <c r="P75" s="72"/>
      <c r="Q75" s="96" t="str">
        <f t="shared" ca="1" si="50"/>
        <v/>
      </c>
      <c r="R75" s="96" t="str">
        <f t="shared" ca="1" si="51"/>
        <v/>
      </c>
      <c r="S75" s="96" t="str">
        <f t="shared" ca="1" si="52"/>
        <v/>
      </c>
      <c r="T75" s="96" t="str">
        <f t="shared" ca="1" si="90"/>
        <v/>
      </c>
      <c r="U75" s="126" t="str">
        <f t="shared" ca="1" si="53"/>
        <v/>
      </c>
      <c r="V75" s="128" t="e">
        <f t="shared" ca="1" si="78"/>
        <v>#REF!</v>
      </c>
      <c r="W75" s="128" t="e">
        <f t="shared" ca="1" si="79"/>
        <v>#REF!</v>
      </c>
      <c r="X75" s="128" t="e">
        <f t="shared" ca="1" si="80"/>
        <v>#REF!</v>
      </c>
      <c r="Y75" s="128" t="e">
        <f t="shared" ca="1" si="81"/>
        <v>#REF!</v>
      </c>
      <c r="Z75" s="128" t="e">
        <f t="shared" ca="1" si="82"/>
        <v>#REF!</v>
      </c>
      <c r="AA75" s="128" t="e">
        <f t="shared" ca="1" si="83"/>
        <v>#REF!</v>
      </c>
      <c r="AB75" s="128" t="e">
        <f t="shared" ca="1" si="84"/>
        <v>#REF!</v>
      </c>
      <c r="AC75" s="128" t="e">
        <f t="shared" ca="1" si="85"/>
        <v>#REF!</v>
      </c>
      <c r="AD75" s="128" t="e">
        <f t="shared" ca="1" si="86"/>
        <v>#REF!</v>
      </c>
      <c r="AE75" s="128" t="e">
        <f t="shared" ca="1" si="87"/>
        <v>#REF!</v>
      </c>
      <c r="AF75" s="128" t="e">
        <f t="shared" ca="1" si="88"/>
        <v>#REF!</v>
      </c>
      <c r="AG75" s="128" t="e">
        <f t="shared" ca="1" si="89"/>
        <v>#REF!</v>
      </c>
      <c r="AH75" s="128" t="e">
        <f ca="1">INDEX(Ref_Master_Unit_Table,MATCH($W75,REF_To_Unit,0),MATCH('Reference - Lookup and Unit'!$A$11,Ref_From_Units,0))</f>
        <v>#REF!</v>
      </c>
      <c r="AI75" s="128" t="e">
        <f t="shared" ca="1" si="91"/>
        <v>#N/A</v>
      </c>
      <c r="AJ75" s="128" t="e">
        <f ca="1">INDEX(Ref_Master_Unit_Table,MATCH($Z75,REF_To_Unit,0),MATCH('Reference - Lookup and Unit'!$A$11,Ref_From_Units,0))</f>
        <v>#REF!</v>
      </c>
      <c r="AK75" s="128" t="e">
        <f t="shared" ca="1" si="92"/>
        <v>#N/A</v>
      </c>
      <c r="AL75" s="128" t="e">
        <f ca="1">INDEX(Ref_Master_Unit_Table,MATCH($AC75,REF_To_Unit,0),MATCH('Reference - Lookup and Unit'!$A$11,Ref_From_Units,0))</f>
        <v>#REF!</v>
      </c>
      <c r="AM75" s="128" t="e">
        <f t="shared" ca="1" si="93"/>
        <v>#N/A</v>
      </c>
      <c r="AN75" s="128" t="e">
        <f ca="1">INDEX(Ref_Master_Unit_Table,MATCH($AF75,REF_To_Unit,0),MATCH('Reference - Lookup and Unit'!$A$11,Ref_From_Units,0))</f>
        <v>#REF!</v>
      </c>
      <c r="AO75" s="128" t="e">
        <f t="shared" ca="1" si="94"/>
        <v>#N/A</v>
      </c>
      <c r="AP75" s="128">
        <f t="shared" ca="1" si="17"/>
        <v>1</v>
      </c>
      <c r="AQ75" s="261">
        <f t="shared" ref="AQ75:AQ110" ca="1" si="96">VLOOKUP("CH4",INDIRECT(IF(Setting_IPCC_GWP_VERSION="1995 IPCC Second Assessment Report (SAR)","Ref_EF_IPCC_GWP_95",IF(Setting_IPCC_GWP_VERSION="2001 IPCC Third Assessment Report (TAR)","Ref_EF_IPCC_GWP_2001",IF(Setting_IPCC_GWP_VERSION="2007 IPCC Fourth Assessment Report","Ref_EF_IPCC_GWP_2007","Ref_EF_IPCC_GWP_2014")))),2,0)</f>
        <v>28</v>
      </c>
      <c r="AR75" s="261">
        <f t="shared" ref="AR75:AR110" ca="1" si="97">VLOOKUP("N2O",INDIRECT(IF(Setting_IPCC_GWP_VERSION="1995 IPCC Second Assessment Report (SAR)","Ref_EF_IPCC_GWP_95",IF(Setting_IPCC_GWP_VERSION="2001 IPCC Third Assessment Report (TAR)","Ref_EF_IPCC_GWP_2001", IF(Setting_IPCC_GWP_VERSION="2007 IPCC Fourth Assessment Report","Ref_EF_IPCC_GWP_2007","Ref_EF_IPCC_GWP_2014")))),2,0)</f>
        <v>265</v>
      </c>
      <c r="AS75" s="261">
        <f t="shared" ca="1" si="20"/>
        <v>1</v>
      </c>
      <c r="AT75" s="75" t="str">
        <f t="shared" si="54"/>
        <v>Ref_DD_vehicle_Passenger_</v>
      </c>
      <c r="AU75" s="75" t="e">
        <f t="shared" ca="1" si="55"/>
        <v>#REF!</v>
      </c>
      <c r="AV75" s="75" t="e">
        <f t="shared" ca="1" si="56"/>
        <v>#REF!</v>
      </c>
      <c r="AW75" s="75" t="e">
        <f t="shared" ca="1" si="57"/>
        <v>#REF!</v>
      </c>
      <c r="AX75" s="75" t="e">
        <f t="shared" ca="1" si="58"/>
        <v>#REF!</v>
      </c>
      <c r="AY75" s="75" t="b">
        <f t="shared" ca="1" si="59"/>
        <v>0</v>
      </c>
      <c r="AZ75" s="75" t="str">
        <f t="shared" si="60"/>
        <v/>
      </c>
      <c r="BA75" s="75" t="str">
        <f t="shared" si="61"/>
        <v/>
      </c>
      <c r="BB75" s="75" t="str">
        <f t="shared" si="62"/>
        <v/>
      </c>
      <c r="BC75" s="75" t="str">
        <f t="shared" si="63"/>
        <v/>
      </c>
      <c r="BD75" s="75" t="str">
        <f t="shared" si="64"/>
        <v/>
      </c>
      <c r="BE75" s="75" t="str">
        <f t="shared" si="65"/>
        <v/>
      </c>
      <c r="BF75" s="75" t="str">
        <f t="shared" si="66"/>
        <v/>
      </c>
      <c r="BG75" s="75" t="str">
        <f t="shared" si="67"/>
        <v/>
      </c>
      <c r="BH75" s="75" t="str">
        <f t="shared" si="68"/>
        <v/>
      </c>
      <c r="BI75" s="75" t="str">
        <f t="shared" si="69"/>
        <v/>
      </c>
      <c r="BJ75" s="75" t="str">
        <f t="shared" si="70"/>
        <v/>
      </c>
      <c r="BK75" s="75" t="str">
        <f t="shared" si="71"/>
        <v/>
      </c>
      <c r="BL75" s="75" t="str">
        <f t="shared" si="72"/>
        <v/>
      </c>
      <c r="BM75" s="75" t="str">
        <f t="shared" ca="1" si="73"/>
        <v/>
      </c>
      <c r="BN75" s="75" t="str">
        <f t="shared" si="21"/>
        <v/>
      </c>
      <c r="BO75" s="75" t="str">
        <f t="shared" si="22"/>
        <v/>
      </c>
      <c r="BP75" s="75" t="str">
        <f t="shared" si="23"/>
        <v/>
      </c>
      <c r="BQ75" s="75" t="str">
        <f t="shared" si="24"/>
        <v/>
      </c>
      <c r="BR75" s="75" t="str">
        <f t="shared" si="25"/>
        <v/>
      </c>
      <c r="BS75" s="75" t="str">
        <f t="shared" si="26"/>
        <v/>
      </c>
      <c r="BT75" s="75" t="str">
        <f t="shared" si="27"/>
        <v/>
      </c>
      <c r="BU75" s="75" t="str">
        <f t="shared" si="28"/>
        <v/>
      </c>
      <c r="BV75" s="75" t="str">
        <f t="shared" si="29"/>
        <v/>
      </c>
      <c r="BW75" s="75" t="str">
        <f t="shared" si="30"/>
        <v/>
      </c>
      <c r="BX75" s="75" t="str">
        <f t="shared" si="31"/>
        <v/>
      </c>
      <c r="BY75" s="75" t="str">
        <f t="shared" si="32"/>
        <v/>
      </c>
      <c r="BZ75" s="75" t="str">
        <f t="shared" si="33"/>
        <v/>
      </c>
      <c r="CA75" s="75" t="str">
        <f t="shared" si="34"/>
        <v/>
      </c>
      <c r="CB75" s="75" t="str">
        <f t="shared" si="35"/>
        <v/>
      </c>
      <c r="CC75" s="75" t="str">
        <f t="shared" si="36"/>
        <v/>
      </c>
      <c r="CD75" s="75" t="str">
        <f t="shared" si="37"/>
        <v/>
      </c>
      <c r="CE75" s="75" t="str">
        <f t="shared" si="38"/>
        <v/>
      </c>
      <c r="CF75" s="75" t="str">
        <f t="shared" si="39"/>
        <v/>
      </c>
      <c r="CG75" s="75" t="str">
        <f t="shared" si="40"/>
        <v/>
      </c>
      <c r="CH75" s="75" t="str">
        <f t="shared" si="41"/>
        <v/>
      </c>
      <c r="CI75" s="75" t="str">
        <f t="shared" si="42"/>
        <v/>
      </c>
      <c r="CJ75" s="75" t="str">
        <f t="shared" si="43"/>
        <v/>
      </c>
      <c r="CK75" s="75" t="str">
        <f t="shared" si="44"/>
        <v/>
      </c>
      <c r="CL75" s="75" t="str">
        <f t="shared" si="45"/>
        <v/>
      </c>
      <c r="CM75" s="75" t="str">
        <f t="shared" si="46"/>
        <v/>
      </c>
      <c r="CN75" s="75" t="str">
        <f t="shared" si="47"/>
        <v/>
      </c>
      <c r="CO75" s="75" t="str">
        <f t="shared" si="48"/>
        <v/>
      </c>
      <c r="CP75" s="76" t="str">
        <f t="shared" si="74"/>
        <v>Ref_DD_DistanceUnit</v>
      </c>
      <c r="CQ75" s="87" t="str">
        <f t="shared" ca="1" si="95"/>
        <v/>
      </c>
      <c r="CR75" s="130">
        <f t="shared" si="75"/>
        <v>0</v>
      </c>
      <c r="CS75" s="114"/>
    </row>
    <row r="76" spans="2:97" ht="18" customHeight="1" x14ac:dyDescent="0.2">
      <c r="B76" s="101"/>
      <c r="C76" s="42"/>
      <c r="D76" s="42"/>
      <c r="E76" s="42"/>
      <c r="F76" s="42"/>
      <c r="G76" s="42"/>
      <c r="H76" s="42"/>
      <c r="I76" s="92"/>
      <c r="J76" s="92"/>
      <c r="K76" s="92"/>
      <c r="L76" s="42"/>
      <c r="M76" s="42"/>
      <c r="N76" s="92"/>
      <c r="O76" s="42"/>
      <c r="P76" s="72"/>
      <c r="Q76" s="96" t="str">
        <f t="shared" ca="1" si="50"/>
        <v/>
      </c>
      <c r="R76" s="96" t="str">
        <f t="shared" ca="1" si="51"/>
        <v/>
      </c>
      <c r="S76" s="96" t="str">
        <f t="shared" ca="1" si="52"/>
        <v/>
      </c>
      <c r="T76" s="96" t="str">
        <f t="shared" ca="1" si="90"/>
        <v/>
      </c>
      <c r="U76" s="126" t="str">
        <f t="shared" ca="1" si="53"/>
        <v/>
      </c>
      <c r="V76" s="128" t="e">
        <f t="shared" ref="V76:V110" ca="1" si="98">IF(OR($G76="Fuel Use",$G76="Fuel Use and Vehicle Distance"),VLOOKUP($M76,INDIRECT("Ref_EF_ByFuel"&amp;"_"&amp;$D76),3,0),IF(AND($G76="Vehicle Distance (e.g. Road Transport)",$D76="UK"),VLOOKUP($H76,Ref_EF_Vehicle_Distance_UK,3,0),IF(AND($G76="Vehicle Distance (e.g. Road Transport)",OR($D76="US",$D76="Other")),VLOOKUP($H76,INDIRECT("Ref_EF_Vehicle_Distance"&amp;"_"&amp;$D76),15,0),IF(AND($G76="Vehicle Distance (e.g. Road Transport)",ISBLANK($N76),ISBLANK($O76)),VLOOKUP($H76,INDIRECT("Ref_EF_Vehicle_Distance"&amp;"_"&amp;$D76),15,0),IF($G76="Weight Distance (e.g. Freight Transport)",VLOOKUP($H76,INDIRECT("Ref_EF_Weight_Distance"&amp;"_"&amp;$D76),3,0),IF($G76="Custom Vehicle",VLOOKUP($H76,Tbl_vehical_Settings,2,0),IF($G76="Custom Fuel",VLOOKUP($M76,Tbl_Fuel_Settings,2,0),$AU76)))))))</f>
        <v>#REF!</v>
      </c>
      <c r="W76" s="128" t="e">
        <f t="shared" ref="W76:W110" ca="1" si="99">IF(OR($G76="Fuel Use",$G76="Fuel Use and Vehicle Distance"),VLOOKUP($M76,INDIRECT("Ref_EF_ByFuel"&amp;"_"&amp;$D76),5,0),IF(AND($G76="Vehicle Distance (e.g. Road Transport)",$D76="UK"),VLOOKUP($H76,Ref_EF_Vehicle_Distance_UK,5,0),IF(AND($G76="Vehicle Distance (e.g. Road Transport)",OR($D76="US",$D76="Other")),VLOOKUP($H76,INDIRECT("Ref_EF_Vehicle_Distance"&amp;"_"&amp;$D76),17,0),IF(AND($G76="Vehicle Distance (e.g. Road Transport)",ISBLANK($N76),ISBLANK($O76)),VLOOKUP($H76,INDIRECT("Ref_EF_Vehicle_Distance"&amp;"_"&amp;$D76),17,0),IF($G76="Weight Distance (e.g. Freight Transport)",VLOOKUP($H76,INDIRECT("Ref_EF_Weight_Distance"&amp;"_"&amp;$D76),5,0),IF($G76="Custom Vehicle",VLOOKUP($H76,Tbl_vehical_Settings,6,0),IF($G76="Custom Fuel",VLOOKUP($M76,Tbl_Fuel_Settings,6,0),$AV76)))))))</f>
        <v>#REF!</v>
      </c>
      <c r="X76" s="128" t="e">
        <f t="shared" ref="X76:X110" ca="1" si="100">IF(OR($G76="Fuel Use",$G76="Fuel Use and Vehicle Distance"),VLOOKUP($M76,INDIRECT("Ref_EF_ByFuel"&amp;"_"&amp;$D76),6,0),IF(AND($G76="Vehicle Distance (e.g. Road Transport)",$D76="UK"),VLOOKUP($H76,Ref_EF_Vehicle_Distance_UK,6,0),IF(AND($G76="Vehicle Distance (e.g. Road Transport)",OR($D76="US",$D76="Other")),VLOOKUP($H76,INDIRECT("Ref_EF_Vehicle_Distance"&amp;"_"&amp;$D76),18,0),IF(AND($G76="Vehicle Distance (e.g. Road Transport)",ISBLANK($N76),ISBLANK($O76)),VLOOKUP($H76,INDIRECT("Ref_EF_Vehicle_Distance"&amp;"_"&amp;$D76),18,0),IF($G76="Weight Distance (e.g. Freight Transport)",VLOOKUP($H76,INDIRECT("Ref_EF_Weight_Distance"&amp;"_"&amp;$D76),6,0),IF($G76="Custom Vehicle",VLOOKUP($H76,Tbl_vehical_Settings,7,0),IF($G76="Custom Fuel",VLOOKUP($M76,Tbl_Fuel_Settings,7,0),$AW76)))))))</f>
        <v>#REF!</v>
      </c>
      <c r="Y76" s="128" t="e">
        <f t="shared" ref="Y76:Y110" ca="1" si="101">IF(OR($G76="Fuel Use",$G76="Fuel Use and Vehicle Distance"),VLOOKUP($M76,INDIRECT("Ref_EF_ByFuel"&amp;"_"&amp;$D76),4,0),IF(AND($G76="Vehicle Distance (e.g. Road Transport)",$D76="UK"),VLOOKUP($H76,Ref_EF_Vehicle_Distance_UK,4,0),IF(AND($G76="Vehicle Distance (e.g. Road Transport)",OR($D76="US",$D76="Other")),VLOOKUP($H76,INDIRECT("Ref_EF_Vehicle_Distance"&amp;"_"&amp;$D76),16,0),IF(AND($G76="Vehicle Distance (e.g. Road Transport)",ISBLANK($N76),ISBLANK($O76)),VLOOKUP($H76,INDIRECT("Ref_EF_Vehicle_Distance"&amp;"_"&amp;$D76),16,0),IF($G76="Weight Distance (e.g. Freight Transport)",VLOOKUP($H76,INDIRECT("Ref_EF_Weight_Distance"&amp;"_"&amp;$D76),4,0),IF($G76="Custom Vehicle",VLOOKUP($H76,Tbl_vehical_Settings,5,0),IF($G76="Custom Fuel",VLOOKUP($M76,Tbl_Fuel_Settings,5,0),$AX76)))))))</f>
        <v>#REF!</v>
      </c>
      <c r="Z76" s="128" t="e">
        <f t="shared" ref="Z76:Z110" ca="1" si="102">IF(OR($G76="Fuel Use",$G76="Fuel Use and Vehicle Distance"),VLOOKUP($M76,INDIRECT("Ref_EF_ByFuel"&amp;"_"&amp;$D76),5,0),IF(AND($G76="Vehicle Distance (e.g. Road Transport)",$D76="UK"),VLOOKUP($H76,Ref_EF_Vehicle_Distance_UK,5,0),IF(AND($G76="Vehicle Distance (e.g. Road Transport)",OR($D76="US",$D76="Other")),VLOOKUP($H76,INDIRECT("Ref_EF_Vehicle_Distance"&amp;"_"&amp;$D76),17,0),IF(AND($G76="Vehicle Distance (e.g. Road Transport)",ISBLANK($N76),ISBLANK($O76)),VLOOKUP($H76,INDIRECT("Ref_EF_Vehicle_Distance"&amp;"_"&amp;$D76),17,0),IF($G76="Weight Distance (e.g. Freight Transport)",VLOOKUP($H76,INDIRECT("Ref_EF_Weight_Distance"&amp;"_"&amp;$D76),5,0),IF($G76="Custom Vehicle",VLOOKUP($H76,Tbl_vehical_Settings,6,0),IF($G76="Custom Fuel",VLOOKUP($M76,Tbl_Fuel_Settings,6,0),$AV76)))))))</f>
        <v>#REF!</v>
      </c>
      <c r="AA76" s="128" t="e">
        <f t="shared" ref="AA76:AA110" ca="1" si="103">IF(OR($G76="Fuel Use",$G76="Fuel Use and Vehicle Distance"),VLOOKUP($M76,INDIRECT("Ref_EF_ByFuel"&amp;"_"&amp;$D76),6,0),IF(AND($G76="Vehicle Distance (e.g. Road Transport)",$D76="UK"),VLOOKUP($H76,Ref_EF_Vehicle_Distance_UK,6,0),IF(AND($G76="Vehicle Distance (e.g. Road Transport)",OR($D76="US",$D76="Other")),VLOOKUP($H76,INDIRECT("Ref_EF_Vehicle_Distance"&amp;"_"&amp;$D76),18,0),IF(AND($G76="Vehicle Distance (e.g. Road Transport)",ISBLANK($N76),ISBLANK($O76)),VLOOKUP($H76,INDIRECT("Ref_EF_Vehicle_Distance"&amp;"_"&amp;$D76),18,0),IF($G76="Weight Distance (e.g. Freight Transport)",VLOOKUP($H76,INDIRECT("Ref_EF_Weight_Distance"&amp;"_"&amp;$D76),6,0),IF($G76="Custom Vehicle",VLOOKUP($H76,Tbl_vehical_Settings,7,0),IF($G76="Custom Fuel",VLOOKUP($M76,Tbl_Fuel_Settings,7,0),$AW76)))))))</f>
        <v>#REF!</v>
      </c>
      <c r="AB76" s="128" t="e">
        <f t="shared" ref="AB76:AB110" ca="1" si="104">IF($G76="Fuel Use",VLOOKUP($H76,INDIRECT("Ref_EF_ByFuel_CH4"&amp;"_"&amp;$D76),3,0),
IF($G76="Fuel Use and Vehicle Distance",VLOOKUP($H76,INDIRECT("Ref_EF_Vehicle_Distance"&amp;"_"&amp;$D76),3,0),IF($G76="Vehicle Distance (e.g. Road Transport)",VLOOKUP($H76,INDIRECT("Ref_EF_Vehicle_Distance"&amp;"_"&amp;$D76),IF($D76="UK",7,3),0),IF($G76="Weight Distance (e.g. Freight Transport)",VLOOKUP(VLOOKUP($H76,INDIRECT("Ref_EF_Weight_Distance"&amp;"_"&amp;$D76),8,0),INDIRECT("Ref_EF_Weight_Distance_CH4"&amp;"_"&amp;$D76),3,0),IF($G76="Custom Vehicle",VLOOKUP($H76,Tbl_vehical_Settings,3,0),IF($G76="Custom Fuel",VLOOKUP($M76,Tbl_Fuel_Settings,3,0),VLOOKUP($H76,INDIRECT("Ref_EF_Public_Transport"&amp;"_"&amp;$D76),7,0)))))))</f>
        <v>#REF!</v>
      </c>
      <c r="AC76" s="128" t="e">
        <f t="shared" ref="AC76:AC110" ca="1" si="105">IF($G76="Fuel Use",VLOOKUP($H76,INDIRECT("Ref_EF_ByFuel_CH4"&amp;"_"&amp;$D76),4,0),
IF($G76="Fuel Use and Vehicle Distance",VLOOKUP($H76,INDIRECT("Ref_EF_Vehicle_Distance"&amp;"_"&amp;$D76),4,0),IF($G76="Vehicle Distance (e.g. Road Transport)",VLOOKUP($H76,INDIRECT("Ref_EF_Vehicle_Distance"&amp;"_"&amp;$D76),IF($D76="UK",8,4),0),IF($G76="Weight Distance (e.g. Freight Transport)",VLOOKUP(VLOOKUP($H76,INDIRECT("Ref_EF_Weight_Distance"&amp;"_"&amp;$D76),8,0),INDIRECT("Ref_EF_Weight_Distance_CH4"&amp;"_"&amp;$D76),4,0),IF($G76="Custom Vehicle",VLOOKUP($H76,Tbl_vehical_Settings,6,0),IF($G76="Custom Fuel",VLOOKUP($M76,Tbl_Fuel_Settings,6,0),VLOOKUP($H76,INDIRECT("Ref_EF_Public_Transport"&amp;"_"&amp;$D76),8,0)))))))</f>
        <v>#REF!</v>
      </c>
      <c r="AD76" s="128" t="e">
        <f t="shared" ref="AD76:AD110" ca="1" si="106">IF($G76="Fuel Use",VLOOKUP($H76,INDIRECT("Ref_EF_ByFuel_CH4"&amp;"_"&amp;$D76),5,0),
IF($G76="Fuel Use and Vehicle Distance",VLOOKUP($H76,INDIRECT("Ref_EF_Vehicle_Distance"&amp;"_"&amp;$D76),5,0),IF($G76="Vehicle Distance (e.g. Road Transport)",VLOOKUP($H76,INDIRECT("Ref_EF_Vehicle_Distance"&amp;"_"&amp;$D76),IF($D76="UK",9,5),0),IF($G76="Weight Distance (e.g. Freight Transport)",VLOOKUP(VLOOKUP($H76,INDIRECT("Ref_EF_Weight_Distance"&amp;"_"&amp;$D76),8,0),INDIRECT("Ref_EF_Weight_Distance_CH4"&amp;"_"&amp;$D76),5,0),IF($G76="Custom Vehicle",VLOOKUP($H76,Tbl_vehical_Settings,7,0),IF($G76="Custom Fuel",VLOOKUP($M76,Tbl_Fuel_Settings,7,0),VLOOKUP($H76,INDIRECT("Ref_EF_Public_Transport"&amp;"_"&amp;$D76),9,0)))))))</f>
        <v>#REF!</v>
      </c>
      <c r="AE76" s="128" t="e">
        <f t="shared" ref="AE76:AE110" ca="1" si="107">IF($G76="Fuel Use",VLOOKUP($H76,INDIRECT("Ref_EF_ByFuel_CH4"&amp;"_"&amp;$D76),6,0),
IF($G76="Fuel Use and Vehicle Distance",VLOOKUP($H76,INDIRECT("Ref_EF_Vehicle_Distance"&amp;"_"&amp;$D76),6,0),IF($G76="Vehicle Distance (e.g. Road Transport)",VLOOKUP($H76,INDIRECT("Ref_EF_Vehicle_Distance"&amp;"_"&amp;$D76),IF($D76="UK",10,6),0),IF($G76="Weight Distance (e.g. Freight Transport)",VLOOKUP(VLOOKUP($H76,INDIRECT("Ref_EF_Weight_Distance"&amp;"_"&amp;$D76),8,0),INDIRECT("Ref_EF_Weight_Distance_CH4"&amp;"_"&amp;$D76),6,0),IF($G76="Custom Vehicle",VLOOKUP($H76,Tbl_vehical_Settings,4,0),IF($G76="Custom Fuel",VLOOKUP($M76,Tbl_Fuel_Settings,4,0),VLOOKUP($H76,INDIRECT("Ref_EF_Public_Transport"&amp;"_"&amp;$D76),10,0)))))))</f>
        <v>#REF!</v>
      </c>
      <c r="AF76" s="128" t="e">
        <f t="shared" ref="AF76:AF110" ca="1" si="108">IF($G76="Fuel Use",VLOOKUP($H76,INDIRECT("Ref_EF_ByFuel_CH4"&amp;"_"&amp;$D76),7,0),
IF($G76="Fuel Use and Vehicle Distance",VLOOKUP($H76,INDIRECT("Ref_EF_Vehicle_Distance"&amp;"_"&amp;$D76),7,0),IF($G76="Vehicle Distance (e.g. Road Transport)",VLOOKUP($H76,INDIRECT("Ref_EF_Vehicle_Distance"&amp;"_"&amp;$D76),IF($D76="UK",11,7),0),IF($G76="Weight Distance (e.g. Freight Transport)",VLOOKUP(VLOOKUP($H76,INDIRECT("Ref_EF_Weight_Distance"&amp;"_"&amp;$D76),8,0),INDIRECT("Ref_EF_Weight_Distance_CH4"&amp;"_"&amp;$D76),7,0),IF($G76="Custom Vehicle",VLOOKUP($H76,Tbl_vehical_Settings,6,0),IF($G76="Custom Fuel",VLOOKUP($M76,Tbl_Fuel_Settings,6,0),VLOOKUP($H76,INDIRECT("Ref_EF_Public_Transport"&amp;"_"&amp;$D76),11,0)))))))</f>
        <v>#REF!</v>
      </c>
      <c r="AG76" s="128" t="e">
        <f t="shared" ref="AG76:AG110" ca="1" si="109">IF($G76="Fuel Use",VLOOKUP($H76,INDIRECT("Ref_EF_ByFuel_CH4"&amp;"_"&amp;$D76),8,0),
IF($G76="Fuel Use and Vehicle Distance",VLOOKUP($H76,INDIRECT("Ref_EF_Vehicle_Distance"&amp;"_"&amp;$D76),8,0),IF($G76="Vehicle Distance (e.g. Road Transport)",VLOOKUP($H76,INDIRECT("Ref_EF_Vehicle_Distance"&amp;"_"&amp;$D76),IF($D76="UK",12,8),0),IF($G76="Weight Distance (e.g. Freight Transport)",VLOOKUP(VLOOKUP($H76,INDIRECT("Ref_EF_Weight_Distance"&amp;"_"&amp;$D76),8,0),INDIRECT("Ref_EF_Weight_Distance_CH4"&amp;"_"&amp;$D76),8,0),IF($G76="Custom Vehicle",VLOOKUP($H76,Tbl_vehical_Settings,7,0),IF($G76="Custom Fuel",VLOOKUP($M76,Tbl_Fuel_Settings,7,0),VLOOKUP($H76,INDIRECT("Ref_EF_Public_Transport"&amp;"_"&amp;$D76),12,0)))))))</f>
        <v>#REF!</v>
      </c>
      <c r="AH76" s="128" t="e">
        <f ca="1">INDEX(Ref_Master_Unit_Table,MATCH($W76,REF_To_Unit,0),MATCH('Reference - Lookup and Unit'!$A$11,Ref_From_Units,0))</f>
        <v>#REF!</v>
      </c>
      <c r="AI76" s="128" t="e">
        <f t="shared" ca="1" si="91"/>
        <v>#N/A</v>
      </c>
      <c r="AJ76" s="128" t="e">
        <f ca="1">INDEX(Ref_Master_Unit_Table,MATCH($Z76,REF_To_Unit,0),MATCH('Reference - Lookup and Unit'!$A$11,Ref_From_Units,0))</f>
        <v>#REF!</v>
      </c>
      <c r="AK76" s="128" t="e">
        <f t="shared" ca="1" si="92"/>
        <v>#N/A</v>
      </c>
      <c r="AL76" s="128" t="e">
        <f ca="1">INDEX(Ref_Master_Unit_Table,MATCH($AC76,REF_To_Unit,0),MATCH('Reference - Lookup and Unit'!$A$11,Ref_From_Units,0))</f>
        <v>#REF!</v>
      </c>
      <c r="AM76" s="128" t="e">
        <f t="shared" ca="1" si="93"/>
        <v>#N/A</v>
      </c>
      <c r="AN76" s="128" t="e">
        <f ca="1">INDEX(Ref_Master_Unit_Table,MATCH($AF76,REF_To_Unit,0),MATCH('Reference - Lookup and Unit'!$A$11,Ref_From_Units,0))</f>
        <v>#REF!</v>
      </c>
      <c r="AO76" s="128" t="e">
        <f t="shared" ca="1" si="94"/>
        <v>#N/A</v>
      </c>
      <c r="AP76" s="128">
        <f t="shared" ca="1" si="17"/>
        <v>1</v>
      </c>
      <c r="AQ76" s="261">
        <f t="shared" ca="1" si="96"/>
        <v>28</v>
      </c>
      <c r="AR76" s="261">
        <f t="shared" ca="1" si="97"/>
        <v>265</v>
      </c>
      <c r="AS76" s="261">
        <f t="shared" ca="1" si="20"/>
        <v>1</v>
      </c>
      <c r="AT76" s="75" t="str">
        <f t="shared" si="54"/>
        <v>Ref_DD_vehicle_Passenger_</v>
      </c>
      <c r="AU76" s="75" t="e">
        <f t="shared" ca="1" si="55"/>
        <v>#REF!</v>
      </c>
      <c r="AV76" s="75" t="e">
        <f t="shared" ca="1" si="56"/>
        <v>#REF!</v>
      </c>
      <c r="AW76" s="75" t="e">
        <f t="shared" ca="1" si="57"/>
        <v>#REF!</v>
      </c>
      <c r="AX76" s="75" t="e">
        <f t="shared" ca="1" si="58"/>
        <v>#REF!</v>
      </c>
      <c r="AY76" s="75" t="b">
        <f t="shared" ca="1" si="59"/>
        <v>0</v>
      </c>
      <c r="AZ76" s="75" t="str">
        <f t="shared" si="60"/>
        <v/>
      </c>
      <c r="BA76" s="75" t="str">
        <f t="shared" si="61"/>
        <v/>
      </c>
      <c r="BB76" s="75" t="str">
        <f t="shared" si="62"/>
        <v/>
      </c>
      <c r="BC76" s="75" t="str">
        <f t="shared" si="63"/>
        <v/>
      </c>
      <c r="BD76" s="75" t="str">
        <f t="shared" si="64"/>
        <v/>
      </c>
      <c r="BE76" s="75" t="str">
        <f t="shared" si="65"/>
        <v/>
      </c>
      <c r="BF76" s="75" t="str">
        <f t="shared" si="66"/>
        <v/>
      </c>
      <c r="BG76" s="75" t="str">
        <f t="shared" si="67"/>
        <v/>
      </c>
      <c r="BH76" s="75" t="str">
        <f t="shared" si="68"/>
        <v/>
      </c>
      <c r="BI76" s="75" t="str">
        <f t="shared" si="69"/>
        <v/>
      </c>
      <c r="BJ76" s="75" t="str">
        <f t="shared" si="70"/>
        <v/>
      </c>
      <c r="BK76" s="75" t="str">
        <f t="shared" si="71"/>
        <v/>
      </c>
      <c r="BL76" s="75" t="str">
        <f t="shared" si="72"/>
        <v/>
      </c>
      <c r="BM76" s="75" t="str">
        <f t="shared" ca="1" si="73"/>
        <v/>
      </c>
      <c r="BN76" s="75" t="str">
        <f t="shared" si="21"/>
        <v/>
      </c>
      <c r="BO76" s="75" t="str">
        <f t="shared" si="22"/>
        <v/>
      </c>
      <c r="BP76" s="75" t="str">
        <f t="shared" si="23"/>
        <v/>
      </c>
      <c r="BQ76" s="75" t="str">
        <f t="shared" si="24"/>
        <v/>
      </c>
      <c r="BR76" s="75" t="str">
        <f t="shared" si="25"/>
        <v/>
      </c>
      <c r="BS76" s="75" t="str">
        <f t="shared" si="26"/>
        <v/>
      </c>
      <c r="BT76" s="75" t="str">
        <f t="shared" si="27"/>
        <v/>
      </c>
      <c r="BU76" s="75" t="str">
        <f t="shared" si="28"/>
        <v/>
      </c>
      <c r="BV76" s="75" t="str">
        <f t="shared" si="29"/>
        <v/>
      </c>
      <c r="BW76" s="75" t="str">
        <f t="shared" si="30"/>
        <v/>
      </c>
      <c r="BX76" s="75" t="str">
        <f t="shared" si="31"/>
        <v/>
      </c>
      <c r="BY76" s="75" t="str">
        <f t="shared" si="32"/>
        <v/>
      </c>
      <c r="BZ76" s="75" t="str">
        <f t="shared" si="33"/>
        <v/>
      </c>
      <c r="CA76" s="75" t="str">
        <f t="shared" si="34"/>
        <v/>
      </c>
      <c r="CB76" s="75" t="str">
        <f t="shared" si="35"/>
        <v/>
      </c>
      <c r="CC76" s="75" t="str">
        <f t="shared" si="36"/>
        <v/>
      </c>
      <c r="CD76" s="75" t="str">
        <f t="shared" si="37"/>
        <v/>
      </c>
      <c r="CE76" s="75" t="str">
        <f t="shared" si="38"/>
        <v/>
      </c>
      <c r="CF76" s="75" t="str">
        <f t="shared" si="39"/>
        <v/>
      </c>
      <c r="CG76" s="75" t="str">
        <f t="shared" si="40"/>
        <v/>
      </c>
      <c r="CH76" s="75" t="str">
        <f t="shared" si="41"/>
        <v/>
      </c>
      <c r="CI76" s="75" t="str">
        <f t="shared" si="42"/>
        <v/>
      </c>
      <c r="CJ76" s="75" t="str">
        <f t="shared" si="43"/>
        <v/>
      </c>
      <c r="CK76" s="75" t="str">
        <f t="shared" si="44"/>
        <v/>
      </c>
      <c r="CL76" s="75" t="str">
        <f t="shared" si="45"/>
        <v/>
      </c>
      <c r="CM76" s="75" t="str">
        <f t="shared" si="46"/>
        <v/>
      </c>
      <c r="CN76" s="75" t="str">
        <f t="shared" si="47"/>
        <v/>
      </c>
      <c r="CO76" s="75" t="str">
        <f t="shared" si="48"/>
        <v/>
      </c>
      <c r="CP76" s="76" t="str">
        <f t="shared" si="74"/>
        <v>Ref_DD_DistanceUnit</v>
      </c>
      <c r="CQ76" s="87" t="str">
        <f t="shared" ca="1" si="95"/>
        <v/>
      </c>
      <c r="CR76" s="130">
        <f t="shared" si="75"/>
        <v>0</v>
      </c>
      <c r="CS76" s="114"/>
    </row>
    <row r="77" spans="2:97" ht="18" customHeight="1" x14ac:dyDescent="0.2">
      <c r="B77" s="101"/>
      <c r="C77" s="42"/>
      <c r="D77" s="42"/>
      <c r="E77" s="42"/>
      <c r="F77" s="42"/>
      <c r="G77" s="42"/>
      <c r="H77" s="42"/>
      <c r="I77" s="92"/>
      <c r="J77" s="92"/>
      <c r="K77" s="92"/>
      <c r="L77" s="42"/>
      <c r="M77" s="42"/>
      <c r="N77" s="92"/>
      <c r="O77" s="42"/>
      <c r="P77" s="72"/>
      <c r="Q77" s="96" t="str">
        <f t="shared" ref="Q77:Q110" ca="1" si="110">IF(ISERROR(IF(OR($CR77="Fuel Use",$CR77="Custom Fuel",$CR77="Fuel Use and Vehicle Distance"),($N77*$V77*$AH77*$AI77),IF($CR77="Weight Distance (e.g. Freight Transport)",($I77*$J77*$V77*$AH77*$AI77),IF($CR77="Passenger Distance (e.g. Public Transport)",($I77*$K77*$V77*$AH77*$AI77),($I77*$V77*$AH77*$AI77))))),"",IF(OR($CR77="Fuel Use",$CR77="Custom Fuel",$CR77="Fuel Use and Vehicle Distance"),($N77*$V77*$AH77*$AI77),IF($CR77="Weight Distance (e.g. Freight Transport)",($I77*$J77*$V77*$AH77*$AI77),IF($CR77="Passenger Distance (e.g. Public Transport)",($I77*$K77*$V77*$AH77*$AI77),($I77*$V77*$AH77*$AI77)))))</f>
        <v/>
      </c>
      <c r="R77" s="96" t="str">
        <f t="shared" ref="R77:R110" ca="1" si="111">IF(ISERROR(IF($CR77="Weight Distance (e.g. Freight Transport)",($I77*$J77*$AB77*$AL77*$AM77*1000),IF(OR($CR77="Fuel Use",$CR77="Custom Fuel"),($N77*$AB77*$AL77*$AM77*1000),IF($CR77="Passenger Distance (e.g. Public Transport)",($I77*$AB77*$K77*$AL77*$AM77*1000),($I77*$AB77*$AL77*$AM77*1000))))),"",IF($CR77="Weight Distance (e.g. Freight Transport)",($I77*$J77*$AB77*$AL77*$AM77*1000),IF(OR($CR77="Fuel Use",$CR77="Custom Fuel"),($N77*$AB77*$AL77*$AM77*1000),IF($CR77="Passenger Distance (e.g. Public Transport)",($I77*$AB77*$K77*$AL77*$AM77*1000),($I77*$AB77*$AL77*$AM77*1000)))))</f>
        <v/>
      </c>
      <c r="S77" s="96" t="str">
        <f t="shared" ref="S77:S110" ca="1" si="112">IF(ISERROR(IF($CR77="Weight Distance (e.g. Freight Transport)",($I77*$J77*$AE77*$AN77*$AO77*1000),IF(OR($CR77="Fuel Use",$CR77="Custom Fuel"),($N77*$AE77*$AN77*$AO77*1000),IF($CR77="Passenger Distance (e.g. Public Transport)",($I77*$AE77*$AN77*$K77*$AO77*1000),($I77*$AE77*$AN77*$AO77*1000))))),"",IF($CR77="Weight Distance (e.g. Freight Transport)",($I77*$J77*$AE77*$AN77*$AO77*1000),IF(OR($CR77="Fuel Use",$CR77="Custom Fuel"),($N77*$AE77*$AN77*$AO77*1000),IF($CR77="Passenger Distance (e.g. Public Transport)",($I77*$AE77*$AN77*$K77*$AO77*1000),($I77*$AE77*$AN77*$AO77*1000)))))</f>
        <v/>
      </c>
      <c r="T77" s="96" t="str">
        <f t="shared" ca="1" si="90"/>
        <v/>
      </c>
      <c r="U77" s="126" t="str">
        <f t="shared" ref="U77:U110" ca="1" si="113">IF(ISERROR(IF(OR($CR77="Fuel Use",$CR77="Custom Fuel",$CR77="Fuel Use and Vehicle Distance"),($N77*$Y77*$AJ77*$AK77),IF($CR77="Weight Distance (e.g. Freight Transport)",($I77*$J77*$Y77*$AJ77*$AK77),IF($CR77="Passenger Distance (e.g. Public Transport)",($I77*$Y77*$AJ77*$AK77*$K77),($I77*$Y77*$AJ77*$AK77))))),"",IF(OR($CR77="Fuel Use",$CR77="Custom Fuel",$CR77="Fuel Use and Vehicle Distance"),($N77*$Y77*$AJ77*$AK77),IF($CR77="Weight Distance (e.g. Freight Transport)",($I77*$J77*$Y77*$AJ77*$AK77),IF($CR77="Passenger Distance (e.g. Public Transport)",($I77*$Y77*$AJ77*$AK77*$K77),($I77*$Y77*$AJ77*$AK77)))))</f>
        <v/>
      </c>
      <c r="V77" s="128" t="e">
        <f t="shared" ca="1" si="98"/>
        <v>#REF!</v>
      </c>
      <c r="W77" s="128" t="e">
        <f t="shared" ca="1" si="99"/>
        <v>#REF!</v>
      </c>
      <c r="X77" s="128" t="e">
        <f t="shared" ca="1" si="100"/>
        <v>#REF!</v>
      </c>
      <c r="Y77" s="128" t="e">
        <f t="shared" ca="1" si="101"/>
        <v>#REF!</v>
      </c>
      <c r="Z77" s="128" t="e">
        <f t="shared" ca="1" si="102"/>
        <v>#REF!</v>
      </c>
      <c r="AA77" s="128" t="e">
        <f t="shared" ca="1" si="103"/>
        <v>#REF!</v>
      </c>
      <c r="AB77" s="128" t="e">
        <f t="shared" ca="1" si="104"/>
        <v>#REF!</v>
      </c>
      <c r="AC77" s="128" t="e">
        <f t="shared" ca="1" si="105"/>
        <v>#REF!</v>
      </c>
      <c r="AD77" s="128" t="e">
        <f t="shared" ca="1" si="106"/>
        <v>#REF!</v>
      </c>
      <c r="AE77" s="128" t="e">
        <f t="shared" ca="1" si="107"/>
        <v>#REF!</v>
      </c>
      <c r="AF77" s="128" t="e">
        <f t="shared" ca="1" si="108"/>
        <v>#REF!</v>
      </c>
      <c r="AG77" s="128" t="e">
        <f t="shared" ca="1" si="109"/>
        <v>#REF!</v>
      </c>
      <c r="AH77" s="128" t="e">
        <f ca="1">INDEX(Ref_Master_Unit_Table,MATCH($W77,REF_To_Unit,0),MATCH('Reference - Lookup and Unit'!$A$11,Ref_From_Units,0))</f>
        <v>#REF!</v>
      </c>
      <c r="AI77" s="128" t="e">
        <f t="shared" ca="1" si="91"/>
        <v>#N/A</v>
      </c>
      <c r="AJ77" s="128" t="e">
        <f ca="1">INDEX(Ref_Master_Unit_Table,MATCH($Z77,REF_To_Unit,0),MATCH('Reference - Lookup and Unit'!$A$11,Ref_From_Units,0))</f>
        <v>#REF!</v>
      </c>
      <c r="AK77" s="128" t="e">
        <f t="shared" ca="1" si="92"/>
        <v>#N/A</v>
      </c>
      <c r="AL77" s="128" t="e">
        <f ca="1">INDEX(Ref_Master_Unit_Table,MATCH($AC77,REF_To_Unit,0),MATCH('Reference - Lookup and Unit'!$A$11,Ref_From_Units,0))</f>
        <v>#REF!</v>
      </c>
      <c r="AM77" s="128" t="e">
        <f t="shared" ca="1" si="93"/>
        <v>#N/A</v>
      </c>
      <c r="AN77" s="128" t="e">
        <f ca="1">INDEX(Ref_Master_Unit_Table,MATCH($AF77,REF_To_Unit,0),MATCH('Reference - Lookup and Unit'!$A$11,Ref_From_Units,0))</f>
        <v>#REF!</v>
      </c>
      <c r="AO77" s="128" t="e">
        <f t="shared" ca="1" si="94"/>
        <v>#N/A</v>
      </c>
      <c r="AP77" s="128">
        <f t="shared" ca="1" si="17"/>
        <v>1</v>
      </c>
      <c r="AQ77" s="261">
        <f t="shared" ca="1" si="96"/>
        <v>28</v>
      </c>
      <c r="AR77" s="261">
        <f t="shared" ca="1" si="97"/>
        <v>265</v>
      </c>
      <c r="AS77" s="261">
        <f t="shared" ca="1" si="20"/>
        <v>1</v>
      </c>
      <c r="AT77" s="75" t="str">
        <f t="shared" ref="AT77:AT110" si="114">IF(OR($G77="Fuel Use",$G77="Custom fuel"),(IF(E77&lt;&gt;"",("Ref_DD_vehicle_FuelUse"&amp;"_"&amp;D77 &amp;"_"&amp;E77),"Ref_DD_vehicle_FuelUse"&amp;"_"&amp;D77)),IF(OR($G77="Vehicle Distance (e.g. Road Transport)",$G77="Fuel Use and Vehicle Distance"),(IF(E77&lt;&gt;"",("Ref_DD_vehicle_VehicleDistance"&amp;"_"&amp;D77 &amp;"_"&amp;E77),"Ref_DD_vehicle_VehicleDistance"&amp;"_"&amp;D77)),IF($G77="Weight Distance (e.g. Freight Transport)",(IF(E77&lt;&gt;"",("Ref_DD_vehicle_WeightDistance"&amp;"_"&amp;D77 &amp;"_"&amp;E77),"Ref_DD_vehicle_WeightDistance"&amp;"_"&amp;D77)),(IF(E77&lt;&gt;"",("Ref_DD_vehicle_Passenger"&amp;"_"&amp;D77 &amp;"_"&amp;E77),"Ref_DD_vehicle_Passenger"&amp;"_"&amp;D77)))))</f>
        <v>Ref_DD_vehicle_Passenger_</v>
      </c>
      <c r="AU77" s="75" t="e">
        <f t="shared" ca="1" si="55"/>
        <v>#REF!</v>
      </c>
      <c r="AV77" s="75" t="e">
        <f t="shared" ca="1" si="56"/>
        <v>#REF!</v>
      </c>
      <c r="AW77" s="75" t="e">
        <f t="shared" ca="1" si="57"/>
        <v>#REF!</v>
      </c>
      <c r="AX77" s="75" t="e">
        <f t="shared" ca="1" si="58"/>
        <v>#REF!</v>
      </c>
      <c r="AY77" s="75" t="b">
        <f t="shared" ca="1" si="59"/>
        <v>0</v>
      </c>
      <c r="AZ77" s="75" t="str">
        <f t="shared" si="60"/>
        <v/>
      </c>
      <c r="BA77" s="75" t="str">
        <f t="shared" si="61"/>
        <v/>
      </c>
      <c r="BB77" s="75" t="str">
        <f t="shared" si="62"/>
        <v/>
      </c>
      <c r="BC77" s="75" t="str">
        <f t="shared" si="63"/>
        <v/>
      </c>
      <c r="BD77" s="75" t="str">
        <f t="shared" si="64"/>
        <v/>
      </c>
      <c r="BE77" s="75" t="str">
        <f t="shared" si="65"/>
        <v/>
      </c>
      <c r="BF77" s="75" t="str">
        <f t="shared" si="66"/>
        <v/>
      </c>
      <c r="BG77" s="75" t="str">
        <f t="shared" si="67"/>
        <v/>
      </c>
      <c r="BH77" s="75" t="str">
        <f t="shared" si="68"/>
        <v/>
      </c>
      <c r="BI77" s="75" t="str">
        <f t="shared" si="69"/>
        <v/>
      </c>
      <c r="BJ77" s="75" t="str">
        <f t="shared" si="70"/>
        <v/>
      </c>
      <c r="BK77" s="75" t="str">
        <f t="shared" si="71"/>
        <v/>
      </c>
      <c r="BL77" s="75" t="str">
        <f t="shared" si="72"/>
        <v/>
      </c>
      <c r="BM77" s="75" t="str">
        <f t="shared" ca="1" si="73"/>
        <v/>
      </c>
      <c r="BN77" s="75" t="str">
        <f t="shared" si="21"/>
        <v/>
      </c>
      <c r="BO77" s="75" t="str">
        <f t="shared" si="22"/>
        <v/>
      </c>
      <c r="BP77" s="75" t="str">
        <f t="shared" si="23"/>
        <v/>
      </c>
      <c r="BQ77" s="75" t="str">
        <f t="shared" si="24"/>
        <v/>
      </c>
      <c r="BR77" s="75" t="str">
        <f t="shared" si="25"/>
        <v/>
      </c>
      <c r="BS77" s="75" t="str">
        <f t="shared" si="26"/>
        <v/>
      </c>
      <c r="BT77" s="75" t="str">
        <f t="shared" si="27"/>
        <v/>
      </c>
      <c r="BU77" s="75" t="str">
        <f t="shared" si="28"/>
        <v/>
      </c>
      <c r="BV77" s="75" t="str">
        <f t="shared" si="29"/>
        <v/>
      </c>
      <c r="BW77" s="75" t="str">
        <f t="shared" si="30"/>
        <v/>
      </c>
      <c r="BX77" s="75" t="str">
        <f t="shared" si="31"/>
        <v/>
      </c>
      <c r="BY77" s="75" t="str">
        <f t="shared" si="32"/>
        <v/>
      </c>
      <c r="BZ77" s="75" t="str">
        <f t="shared" si="33"/>
        <v/>
      </c>
      <c r="CA77" s="75" t="str">
        <f t="shared" si="34"/>
        <v/>
      </c>
      <c r="CB77" s="75" t="str">
        <f t="shared" si="35"/>
        <v/>
      </c>
      <c r="CC77" s="75" t="str">
        <f t="shared" si="36"/>
        <v/>
      </c>
      <c r="CD77" s="75" t="str">
        <f t="shared" si="37"/>
        <v/>
      </c>
      <c r="CE77" s="75" t="str">
        <f t="shared" si="38"/>
        <v/>
      </c>
      <c r="CF77" s="75" t="str">
        <f t="shared" si="39"/>
        <v/>
      </c>
      <c r="CG77" s="75" t="str">
        <f t="shared" si="40"/>
        <v/>
      </c>
      <c r="CH77" s="75" t="str">
        <f t="shared" si="41"/>
        <v/>
      </c>
      <c r="CI77" s="75" t="str">
        <f t="shared" si="42"/>
        <v/>
      </c>
      <c r="CJ77" s="75" t="str">
        <f t="shared" si="43"/>
        <v/>
      </c>
      <c r="CK77" s="75" t="str">
        <f t="shared" si="44"/>
        <v/>
      </c>
      <c r="CL77" s="75" t="str">
        <f t="shared" si="45"/>
        <v/>
      </c>
      <c r="CM77" s="75" t="str">
        <f t="shared" si="46"/>
        <v/>
      </c>
      <c r="CN77" s="75" t="str">
        <f t="shared" si="47"/>
        <v/>
      </c>
      <c r="CO77" s="75" t="str">
        <f t="shared" si="48"/>
        <v/>
      </c>
      <c r="CP77" s="76" t="str">
        <f t="shared" ref="CP77:CP110" si="115">IF($G77="Weight Distance (e.g. Freight Transport)","Ref_DD_WeightDistanceUnits",IF($G77="Passenger Distance (e.g. Public Transport)","Ref_DD_PasengerDistanceUnits",IF($G77="Custom Vehicle","Set_DD_Vehicle_Units","Ref_DD_DistanceUnit")))</f>
        <v>Ref_DD_DistanceUnit</v>
      </c>
      <c r="CQ77" s="87" t="str">
        <f t="shared" ca="1" si="95"/>
        <v/>
      </c>
      <c r="CR77" s="130">
        <f t="shared" ref="CR77:CR110" si="116">IF($G77="Custom vehicle",IF(OR($L77="Passenger Mile",$L77="Passenger Kilometer"),"Passenger Distance (e.g. Public Transport)",IF(OR($L77="Tonne Mile",$L77="Tonne Kilometer"),"Weight Distance (e.g. Freight Transport)","Vehicle Distance (e.g. Road Transport)")),$G77)</f>
        <v>0</v>
      </c>
      <c r="CS77" s="114"/>
    </row>
    <row r="78" spans="2:97" ht="18" customHeight="1" x14ac:dyDescent="0.2">
      <c r="B78" s="101"/>
      <c r="C78" s="42"/>
      <c r="D78" s="42"/>
      <c r="E78" s="42"/>
      <c r="F78" s="42"/>
      <c r="G78" s="42"/>
      <c r="H78" s="42"/>
      <c r="I78" s="92"/>
      <c r="J78" s="92"/>
      <c r="K78" s="92"/>
      <c r="L78" s="42"/>
      <c r="M78" s="42"/>
      <c r="N78" s="92"/>
      <c r="O78" s="42"/>
      <c r="P78" s="72"/>
      <c r="Q78" s="96" t="str">
        <f t="shared" ca="1" si="110"/>
        <v/>
      </c>
      <c r="R78" s="96" t="str">
        <f t="shared" ca="1" si="111"/>
        <v/>
      </c>
      <c r="S78" s="96" t="str">
        <f t="shared" ca="1" si="112"/>
        <v/>
      </c>
      <c r="T78" s="96" t="str">
        <f t="shared" ca="1" si="90"/>
        <v/>
      </c>
      <c r="U78" s="126" t="str">
        <f t="shared" ca="1" si="113"/>
        <v/>
      </c>
      <c r="V78" s="128" t="e">
        <f t="shared" ca="1" si="98"/>
        <v>#REF!</v>
      </c>
      <c r="W78" s="128" t="e">
        <f t="shared" ca="1" si="99"/>
        <v>#REF!</v>
      </c>
      <c r="X78" s="128" t="e">
        <f t="shared" ca="1" si="100"/>
        <v>#REF!</v>
      </c>
      <c r="Y78" s="128" t="e">
        <f t="shared" ca="1" si="101"/>
        <v>#REF!</v>
      </c>
      <c r="Z78" s="128" t="e">
        <f t="shared" ca="1" si="102"/>
        <v>#REF!</v>
      </c>
      <c r="AA78" s="128" t="e">
        <f t="shared" ca="1" si="103"/>
        <v>#REF!</v>
      </c>
      <c r="AB78" s="128" t="e">
        <f t="shared" ca="1" si="104"/>
        <v>#REF!</v>
      </c>
      <c r="AC78" s="128" t="e">
        <f t="shared" ca="1" si="105"/>
        <v>#REF!</v>
      </c>
      <c r="AD78" s="128" t="e">
        <f t="shared" ca="1" si="106"/>
        <v>#REF!</v>
      </c>
      <c r="AE78" s="128" t="e">
        <f t="shared" ca="1" si="107"/>
        <v>#REF!</v>
      </c>
      <c r="AF78" s="128" t="e">
        <f t="shared" ca="1" si="108"/>
        <v>#REF!</v>
      </c>
      <c r="AG78" s="128" t="e">
        <f t="shared" ca="1" si="109"/>
        <v>#REF!</v>
      </c>
      <c r="AH78" s="128" t="e">
        <f ca="1">INDEX(Ref_Master_Unit_Table,MATCH($W78,REF_To_Unit,0),MATCH('Reference - Lookup and Unit'!$A$11,Ref_From_Units,0))</f>
        <v>#REF!</v>
      </c>
      <c r="AI78" s="128" t="e">
        <f t="shared" ca="1" si="91"/>
        <v>#N/A</v>
      </c>
      <c r="AJ78" s="128" t="e">
        <f ca="1">INDEX(Ref_Master_Unit_Table,MATCH($Z78,REF_To_Unit,0),MATCH('Reference - Lookup and Unit'!$A$11,Ref_From_Units,0))</f>
        <v>#REF!</v>
      </c>
      <c r="AK78" s="128" t="e">
        <f t="shared" ca="1" si="92"/>
        <v>#N/A</v>
      </c>
      <c r="AL78" s="128" t="e">
        <f ca="1">INDEX(Ref_Master_Unit_Table,MATCH($AC78,REF_To_Unit,0),MATCH('Reference - Lookup and Unit'!$A$11,Ref_From_Units,0))</f>
        <v>#REF!</v>
      </c>
      <c r="AM78" s="128" t="e">
        <f t="shared" ca="1" si="93"/>
        <v>#N/A</v>
      </c>
      <c r="AN78" s="128" t="e">
        <f ca="1">INDEX(Ref_Master_Unit_Table,MATCH($AF78,REF_To_Unit,0),MATCH('Reference - Lookup and Unit'!$A$11,Ref_From_Units,0))</f>
        <v>#REF!</v>
      </c>
      <c r="AO78" s="128" t="e">
        <f t="shared" ca="1" si="94"/>
        <v>#N/A</v>
      </c>
      <c r="AP78" s="128">
        <f t="shared" ca="1" si="17"/>
        <v>1</v>
      </c>
      <c r="AQ78" s="261">
        <f t="shared" ca="1" si="96"/>
        <v>28</v>
      </c>
      <c r="AR78" s="261">
        <f t="shared" ca="1" si="97"/>
        <v>265</v>
      </c>
      <c r="AS78" s="261">
        <f t="shared" ca="1" si="20"/>
        <v>1</v>
      </c>
      <c r="AT78" s="75" t="str">
        <f t="shared" si="114"/>
        <v>Ref_DD_vehicle_Passenger_</v>
      </c>
      <c r="AU78" s="75" t="e">
        <f t="shared" ca="1" si="55"/>
        <v>#REF!</v>
      </c>
      <c r="AV78" s="75" t="e">
        <f t="shared" ca="1" si="56"/>
        <v>#REF!</v>
      </c>
      <c r="AW78" s="75" t="e">
        <f t="shared" ca="1" si="57"/>
        <v>#REF!</v>
      </c>
      <c r="AX78" s="75" t="e">
        <f t="shared" ca="1" si="58"/>
        <v>#REF!</v>
      </c>
      <c r="AY78" s="75" t="b">
        <f t="shared" ca="1" si="59"/>
        <v>0</v>
      </c>
      <c r="AZ78" s="75" t="str">
        <f t="shared" si="60"/>
        <v/>
      </c>
      <c r="BA78" s="75" t="str">
        <f t="shared" si="61"/>
        <v/>
      </c>
      <c r="BB78" s="75" t="str">
        <f t="shared" si="62"/>
        <v/>
      </c>
      <c r="BC78" s="75" t="str">
        <f t="shared" si="63"/>
        <v/>
      </c>
      <c r="BD78" s="75" t="str">
        <f t="shared" si="64"/>
        <v/>
      </c>
      <c r="BE78" s="75" t="str">
        <f t="shared" si="65"/>
        <v/>
      </c>
      <c r="BF78" s="75" t="str">
        <f t="shared" si="66"/>
        <v/>
      </c>
      <c r="BG78" s="75" t="str">
        <f t="shared" si="67"/>
        <v/>
      </c>
      <c r="BH78" s="75" t="str">
        <f t="shared" si="68"/>
        <v/>
      </c>
      <c r="BI78" s="75" t="str">
        <f t="shared" si="69"/>
        <v/>
      </c>
      <c r="BJ78" s="75" t="str">
        <f t="shared" si="70"/>
        <v/>
      </c>
      <c r="BK78" s="75" t="str">
        <f t="shared" si="71"/>
        <v/>
      </c>
      <c r="BL78" s="75" t="str">
        <f t="shared" si="72"/>
        <v/>
      </c>
      <c r="BM78" s="75" t="str">
        <f t="shared" ca="1" si="73"/>
        <v/>
      </c>
      <c r="BN78" s="75" t="str">
        <f t="shared" si="21"/>
        <v/>
      </c>
      <c r="BO78" s="75" t="str">
        <f t="shared" si="22"/>
        <v/>
      </c>
      <c r="BP78" s="75" t="str">
        <f t="shared" si="23"/>
        <v/>
      </c>
      <c r="BQ78" s="75" t="str">
        <f t="shared" si="24"/>
        <v/>
      </c>
      <c r="BR78" s="75" t="str">
        <f t="shared" si="25"/>
        <v/>
      </c>
      <c r="BS78" s="75" t="str">
        <f t="shared" si="26"/>
        <v/>
      </c>
      <c r="BT78" s="75" t="str">
        <f t="shared" si="27"/>
        <v/>
      </c>
      <c r="BU78" s="75" t="str">
        <f t="shared" si="28"/>
        <v/>
      </c>
      <c r="BV78" s="75" t="str">
        <f t="shared" si="29"/>
        <v/>
      </c>
      <c r="BW78" s="75" t="str">
        <f t="shared" si="30"/>
        <v/>
      </c>
      <c r="BX78" s="75" t="str">
        <f t="shared" si="31"/>
        <v/>
      </c>
      <c r="BY78" s="75" t="str">
        <f t="shared" si="32"/>
        <v/>
      </c>
      <c r="BZ78" s="75" t="str">
        <f t="shared" si="33"/>
        <v/>
      </c>
      <c r="CA78" s="75" t="str">
        <f t="shared" si="34"/>
        <v/>
      </c>
      <c r="CB78" s="75" t="str">
        <f t="shared" si="35"/>
        <v/>
      </c>
      <c r="CC78" s="75" t="str">
        <f t="shared" si="36"/>
        <v/>
      </c>
      <c r="CD78" s="75" t="str">
        <f t="shared" si="37"/>
        <v/>
      </c>
      <c r="CE78" s="75" t="str">
        <f t="shared" si="38"/>
        <v/>
      </c>
      <c r="CF78" s="75" t="str">
        <f t="shared" si="39"/>
        <v/>
      </c>
      <c r="CG78" s="75" t="str">
        <f t="shared" si="40"/>
        <v/>
      </c>
      <c r="CH78" s="75" t="str">
        <f t="shared" si="41"/>
        <v/>
      </c>
      <c r="CI78" s="75" t="str">
        <f t="shared" si="42"/>
        <v/>
      </c>
      <c r="CJ78" s="75" t="str">
        <f t="shared" si="43"/>
        <v/>
      </c>
      <c r="CK78" s="75" t="str">
        <f t="shared" si="44"/>
        <v/>
      </c>
      <c r="CL78" s="75" t="str">
        <f t="shared" si="45"/>
        <v/>
      </c>
      <c r="CM78" s="75" t="str">
        <f t="shared" si="46"/>
        <v/>
      </c>
      <c r="CN78" s="75" t="str">
        <f t="shared" si="47"/>
        <v/>
      </c>
      <c r="CO78" s="75" t="str">
        <f t="shared" si="48"/>
        <v/>
      </c>
      <c r="CP78" s="76" t="str">
        <f t="shared" si="115"/>
        <v>Ref_DD_DistanceUnit</v>
      </c>
      <c r="CQ78" s="87" t="str">
        <f t="shared" ca="1" si="95"/>
        <v/>
      </c>
      <c r="CR78" s="130">
        <f t="shared" si="116"/>
        <v>0</v>
      </c>
      <c r="CS78" s="114"/>
    </row>
    <row r="79" spans="2:97" ht="18" customHeight="1" x14ac:dyDescent="0.2">
      <c r="B79" s="101"/>
      <c r="C79" s="42"/>
      <c r="D79" s="42"/>
      <c r="E79" s="42"/>
      <c r="F79" s="42"/>
      <c r="G79" s="42"/>
      <c r="H79" s="42"/>
      <c r="I79" s="92"/>
      <c r="J79" s="92"/>
      <c r="K79" s="92"/>
      <c r="L79" s="42"/>
      <c r="M79" s="42"/>
      <c r="N79" s="92"/>
      <c r="O79" s="42"/>
      <c r="P79" s="72"/>
      <c r="Q79" s="96" t="str">
        <f t="shared" ca="1" si="110"/>
        <v/>
      </c>
      <c r="R79" s="96" t="str">
        <f t="shared" ca="1" si="111"/>
        <v/>
      </c>
      <c r="S79" s="96" t="str">
        <f t="shared" ca="1" si="112"/>
        <v/>
      </c>
      <c r="T79" s="96" t="str">
        <f t="shared" ref="T79:T106" ca="1" si="117">IF(AND(ISERROR($Q79*$AP79)=FALSE,ISERROR((R79/1000)*$AQ79)=FALSE,ISERROR((S79/1000)*$AR79)=FALSE),($Q79*$AP79)+((R79/1000)*$AQ79)+((S79/1000)*$AR79),IF(AND(ISERROR($Q79*$AP79)=FALSE,ISERROR((R79/1000)*$AQ79)=FALSE,ISERROR((S79/1000)*$AR79)=TRUE),($Q79*$AP79)+((R79/1000)*$AQ79),IF(AND(ISERROR($Q79*$AP79)=FALSE,ISERROR((R79/1000)*$AQ79)=TRUE,ISERROR((S79/1000)*$AR79)=FALSE),($Q79*$AP79)+((S79/1000)*$AR79),IF(AND(ISERROR($Q79*$AP79)=FALSE,ISERROR((R79/1000)*$AQ79)=TRUE,ISERROR((S79/1000)*$AR79)=TRUE),($Q79*$AP79),IF(AND(ISERROR($Q79*$AP79)=TRUE,ISERROR((R79/1000)*$AQ79)=FALSE,ISERROR((S79/1000)*$AR79)=FALSE),((R79/1000)*$AQ79)+((S79/1000)*$AR79),IF(AND(ISERROR($Q79*$AP79)=TRUE,ISERROR((R79/1000)*$AQ79)=FALSE,ISERROR((S79/1000)*$AR79)=TRUE),((R79/1000)*$AQ79),CQ79))))))</f>
        <v/>
      </c>
      <c r="U79" s="126" t="str">
        <f t="shared" ca="1" si="113"/>
        <v/>
      </c>
      <c r="V79" s="128" t="e">
        <f t="shared" ca="1" si="98"/>
        <v>#REF!</v>
      </c>
      <c r="W79" s="128" t="e">
        <f t="shared" ca="1" si="99"/>
        <v>#REF!</v>
      </c>
      <c r="X79" s="128" t="e">
        <f t="shared" ca="1" si="100"/>
        <v>#REF!</v>
      </c>
      <c r="Y79" s="128" t="e">
        <f t="shared" ca="1" si="101"/>
        <v>#REF!</v>
      </c>
      <c r="Z79" s="128" t="e">
        <f t="shared" ca="1" si="102"/>
        <v>#REF!</v>
      </c>
      <c r="AA79" s="128" t="e">
        <f t="shared" ca="1" si="103"/>
        <v>#REF!</v>
      </c>
      <c r="AB79" s="128" t="e">
        <f t="shared" ca="1" si="104"/>
        <v>#REF!</v>
      </c>
      <c r="AC79" s="128" t="e">
        <f t="shared" ca="1" si="105"/>
        <v>#REF!</v>
      </c>
      <c r="AD79" s="128" t="e">
        <f t="shared" ca="1" si="106"/>
        <v>#REF!</v>
      </c>
      <c r="AE79" s="128" t="e">
        <f t="shared" ca="1" si="107"/>
        <v>#REF!</v>
      </c>
      <c r="AF79" s="128" t="e">
        <f t="shared" ca="1" si="108"/>
        <v>#REF!</v>
      </c>
      <c r="AG79" s="128" t="e">
        <f t="shared" ca="1" si="109"/>
        <v>#REF!</v>
      </c>
      <c r="AH79" s="128" t="e">
        <f ca="1">INDEX(Ref_Master_Unit_Table,MATCH($W79,REF_To_Unit,0),MATCH('Reference - Lookup and Unit'!$A$11,Ref_From_Units,0))</f>
        <v>#REF!</v>
      </c>
      <c r="AI79" s="128" t="e">
        <f t="shared" ref="AI79:AI110" ca="1" si="118">INDEX(Ref_Master_Unit_Table,MATCH(IF(AND($D79="UK",$G79="Vehicle Distance (e.g. Road Transport)"),$L79,IF(ISBLANK($O79),$L79,$O79)),Ref_From_Units,0),MATCH($X79,REF_To_Unit,0))</f>
        <v>#N/A</v>
      </c>
      <c r="AJ79" s="128" t="e">
        <f ca="1">INDEX(Ref_Master_Unit_Table,MATCH($Z79,REF_To_Unit,0),MATCH('Reference - Lookup and Unit'!$A$11,Ref_From_Units,0))</f>
        <v>#REF!</v>
      </c>
      <c r="AK79" s="128" t="e">
        <f t="shared" ref="AK79:AK110" ca="1" si="119">INDEX(Ref_Master_Unit_Table,MATCH(IF(AND($D79="UK",$G79="Vehicle Distance (e.g. Road Transport)"),$L79,IF(ISBLANK($O79),$L79,$O79)),Ref_From_Units,0),MATCH($AA79,REF_To_Unit,0))</f>
        <v>#N/A</v>
      </c>
      <c r="AL79" s="128" t="e">
        <f ca="1">INDEX(Ref_Master_Unit_Table,MATCH($AC79,REF_To_Unit,0),MATCH('Reference - Lookup and Unit'!$A$11,Ref_From_Units,0))</f>
        <v>#REF!</v>
      </c>
      <c r="AM79" s="128" t="e">
        <f t="shared" ref="AM79:AM110" ca="1" si="120">INDEX(Ref_Master_Unit_Table,MATCH(IF(OR($G79="Fuel Use",$G79="Custom Fuel"),$O79,$L79),Ref_From_Units,0),MATCH($AD79,REF_To_Unit,0))</f>
        <v>#N/A</v>
      </c>
      <c r="AN79" s="128" t="e">
        <f ca="1">INDEX(Ref_Master_Unit_Table,MATCH($AF79,REF_To_Unit,0),MATCH('Reference - Lookup and Unit'!$A$11,Ref_From_Units,0))</f>
        <v>#REF!</v>
      </c>
      <c r="AO79" s="128" t="e">
        <f t="shared" ref="AO79:AO110" ca="1" si="121">INDEX(Ref_Master_Unit_Table,MATCH(IF(OR($G79="Fuel Use",$G79="Custom Fuel"),$O79,$L79),Ref_From_Units,0),MATCH($AD79,REF_To_Unit,0))</f>
        <v>#N/A</v>
      </c>
      <c r="AP79" s="128">
        <f t="shared" ca="1" si="17"/>
        <v>1</v>
      </c>
      <c r="AQ79" s="261">
        <f t="shared" ca="1" si="96"/>
        <v>28</v>
      </c>
      <c r="AR79" s="261">
        <f t="shared" ca="1" si="97"/>
        <v>265</v>
      </c>
      <c r="AS79" s="261">
        <f t="shared" ca="1" si="20"/>
        <v>1</v>
      </c>
      <c r="AT79" s="75" t="str">
        <f t="shared" si="114"/>
        <v>Ref_DD_vehicle_Passenger_</v>
      </c>
      <c r="AU79" s="75" t="e">
        <f t="shared" ca="1" si="55"/>
        <v>#REF!</v>
      </c>
      <c r="AV79" s="75" t="e">
        <f t="shared" ca="1" si="56"/>
        <v>#REF!</v>
      </c>
      <c r="AW79" s="75" t="e">
        <f t="shared" ca="1" si="57"/>
        <v>#REF!</v>
      </c>
      <c r="AX79" s="75" t="e">
        <f t="shared" ca="1" si="58"/>
        <v>#REF!</v>
      </c>
      <c r="AY79" s="75" t="b">
        <f t="shared" ca="1" si="59"/>
        <v>0</v>
      </c>
      <c r="AZ79" s="75" t="str">
        <f t="shared" si="60"/>
        <v/>
      </c>
      <c r="BA79" s="75" t="str">
        <f t="shared" si="61"/>
        <v/>
      </c>
      <c r="BB79" s="75" t="str">
        <f t="shared" si="62"/>
        <v/>
      </c>
      <c r="BC79" s="75" t="str">
        <f t="shared" si="63"/>
        <v/>
      </c>
      <c r="BD79" s="75" t="str">
        <f t="shared" si="64"/>
        <v/>
      </c>
      <c r="BE79" s="75" t="str">
        <f t="shared" si="65"/>
        <v/>
      </c>
      <c r="BF79" s="75" t="str">
        <f t="shared" si="66"/>
        <v/>
      </c>
      <c r="BG79" s="75" t="str">
        <f t="shared" si="67"/>
        <v/>
      </c>
      <c r="BH79" s="75" t="str">
        <f t="shared" si="68"/>
        <v/>
      </c>
      <c r="BI79" s="75" t="str">
        <f t="shared" si="69"/>
        <v/>
      </c>
      <c r="BJ79" s="75" t="str">
        <f t="shared" si="70"/>
        <v/>
      </c>
      <c r="BK79" s="75" t="str">
        <f t="shared" si="71"/>
        <v/>
      </c>
      <c r="BL79" s="75" t="str">
        <f t="shared" si="72"/>
        <v/>
      </c>
      <c r="BM79" s="75" t="str">
        <f t="shared" ca="1" si="73"/>
        <v/>
      </c>
      <c r="BN79" s="75" t="str">
        <f t="shared" si="21"/>
        <v/>
      </c>
      <c r="BO79" s="75" t="str">
        <f t="shared" si="22"/>
        <v/>
      </c>
      <c r="BP79" s="75" t="str">
        <f t="shared" si="23"/>
        <v/>
      </c>
      <c r="BQ79" s="75" t="str">
        <f t="shared" si="24"/>
        <v/>
      </c>
      <c r="BR79" s="75" t="str">
        <f t="shared" si="25"/>
        <v/>
      </c>
      <c r="BS79" s="75" t="str">
        <f t="shared" si="26"/>
        <v/>
      </c>
      <c r="BT79" s="75" t="str">
        <f t="shared" si="27"/>
        <v/>
      </c>
      <c r="BU79" s="75" t="str">
        <f t="shared" si="28"/>
        <v/>
      </c>
      <c r="BV79" s="75" t="str">
        <f t="shared" si="29"/>
        <v/>
      </c>
      <c r="BW79" s="75" t="str">
        <f t="shared" si="30"/>
        <v/>
      </c>
      <c r="BX79" s="75" t="str">
        <f t="shared" si="31"/>
        <v/>
      </c>
      <c r="BY79" s="75" t="str">
        <f t="shared" si="32"/>
        <v/>
      </c>
      <c r="BZ79" s="75" t="str">
        <f t="shared" si="33"/>
        <v/>
      </c>
      <c r="CA79" s="75" t="str">
        <f t="shared" si="34"/>
        <v/>
      </c>
      <c r="CB79" s="75" t="str">
        <f t="shared" si="35"/>
        <v/>
      </c>
      <c r="CC79" s="75" t="str">
        <f t="shared" si="36"/>
        <v/>
      </c>
      <c r="CD79" s="75" t="str">
        <f t="shared" si="37"/>
        <v/>
      </c>
      <c r="CE79" s="75" t="str">
        <f t="shared" si="38"/>
        <v/>
      </c>
      <c r="CF79" s="75" t="str">
        <f t="shared" si="39"/>
        <v/>
      </c>
      <c r="CG79" s="75" t="str">
        <f t="shared" si="40"/>
        <v/>
      </c>
      <c r="CH79" s="75" t="str">
        <f t="shared" si="41"/>
        <v/>
      </c>
      <c r="CI79" s="75" t="str">
        <f t="shared" si="42"/>
        <v/>
      </c>
      <c r="CJ79" s="75" t="str">
        <f t="shared" si="43"/>
        <v/>
      </c>
      <c r="CK79" s="75" t="str">
        <f t="shared" si="44"/>
        <v/>
      </c>
      <c r="CL79" s="75" t="str">
        <f t="shared" si="45"/>
        <v/>
      </c>
      <c r="CM79" s="75" t="str">
        <f t="shared" si="46"/>
        <v/>
      </c>
      <c r="CN79" s="75" t="str">
        <f t="shared" si="47"/>
        <v/>
      </c>
      <c r="CO79" s="75" t="str">
        <f t="shared" si="48"/>
        <v/>
      </c>
      <c r="CP79" s="76" t="str">
        <f t="shared" si="115"/>
        <v>Ref_DD_DistanceUnit</v>
      </c>
      <c r="CQ79" s="87" t="str">
        <f t="shared" ref="CQ79:CQ106" ca="1" si="122">IF(AND(ISERROR($Q79*$AP79)=TRUE,ISERROR((R79/1000)*$AQ79)=TRUE,ISERROR((S79/1000)*$AR79)=FALSE),((S79/1000)*$AR79),"")</f>
        <v/>
      </c>
      <c r="CR79" s="130">
        <f t="shared" si="116"/>
        <v>0</v>
      </c>
      <c r="CS79" s="114"/>
    </row>
    <row r="80" spans="2:97" ht="18" customHeight="1" x14ac:dyDescent="0.2">
      <c r="B80" s="101"/>
      <c r="C80" s="42"/>
      <c r="D80" s="42"/>
      <c r="E80" s="42"/>
      <c r="F80" s="42"/>
      <c r="G80" s="42"/>
      <c r="H80" s="42"/>
      <c r="I80" s="92"/>
      <c r="J80" s="92"/>
      <c r="K80" s="92"/>
      <c r="L80" s="42"/>
      <c r="M80" s="42"/>
      <c r="N80" s="92"/>
      <c r="O80" s="42"/>
      <c r="P80" s="72"/>
      <c r="Q80" s="96" t="str">
        <f t="shared" ca="1" si="110"/>
        <v/>
      </c>
      <c r="R80" s="96" t="str">
        <f t="shared" ca="1" si="111"/>
        <v/>
      </c>
      <c r="S80" s="96" t="str">
        <f t="shared" ca="1" si="112"/>
        <v/>
      </c>
      <c r="T80" s="96" t="str">
        <f t="shared" ca="1" si="117"/>
        <v/>
      </c>
      <c r="U80" s="126" t="str">
        <f t="shared" ca="1" si="113"/>
        <v/>
      </c>
      <c r="V80" s="128" t="e">
        <f t="shared" ca="1" si="98"/>
        <v>#REF!</v>
      </c>
      <c r="W80" s="128" t="e">
        <f t="shared" ca="1" si="99"/>
        <v>#REF!</v>
      </c>
      <c r="X80" s="128" t="e">
        <f t="shared" ca="1" si="100"/>
        <v>#REF!</v>
      </c>
      <c r="Y80" s="128" t="e">
        <f t="shared" ca="1" si="101"/>
        <v>#REF!</v>
      </c>
      <c r="Z80" s="128" t="e">
        <f t="shared" ca="1" si="102"/>
        <v>#REF!</v>
      </c>
      <c r="AA80" s="128" t="e">
        <f t="shared" ca="1" si="103"/>
        <v>#REF!</v>
      </c>
      <c r="AB80" s="128" t="e">
        <f t="shared" ca="1" si="104"/>
        <v>#REF!</v>
      </c>
      <c r="AC80" s="128" t="e">
        <f t="shared" ca="1" si="105"/>
        <v>#REF!</v>
      </c>
      <c r="AD80" s="128" t="e">
        <f t="shared" ca="1" si="106"/>
        <v>#REF!</v>
      </c>
      <c r="AE80" s="128" t="e">
        <f t="shared" ca="1" si="107"/>
        <v>#REF!</v>
      </c>
      <c r="AF80" s="128" t="e">
        <f t="shared" ca="1" si="108"/>
        <v>#REF!</v>
      </c>
      <c r="AG80" s="128" t="e">
        <f t="shared" ca="1" si="109"/>
        <v>#REF!</v>
      </c>
      <c r="AH80" s="128" t="e">
        <f ca="1">INDEX(Ref_Master_Unit_Table,MATCH($W80,REF_To_Unit,0),MATCH('Reference - Lookup and Unit'!$A$11,Ref_From_Units,0))</f>
        <v>#REF!</v>
      </c>
      <c r="AI80" s="128" t="e">
        <f t="shared" ca="1" si="118"/>
        <v>#N/A</v>
      </c>
      <c r="AJ80" s="128" t="e">
        <f ca="1">INDEX(Ref_Master_Unit_Table,MATCH($Z80,REF_To_Unit,0),MATCH('Reference - Lookup and Unit'!$A$11,Ref_From_Units,0))</f>
        <v>#REF!</v>
      </c>
      <c r="AK80" s="128" t="e">
        <f t="shared" ca="1" si="119"/>
        <v>#N/A</v>
      </c>
      <c r="AL80" s="128" t="e">
        <f ca="1">INDEX(Ref_Master_Unit_Table,MATCH($AC80,REF_To_Unit,0),MATCH('Reference - Lookup and Unit'!$A$11,Ref_From_Units,0))</f>
        <v>#REF!</v>
      </c>
      <c r="AM80" s="128" t="e">
        <f t="shared" ca="1" si="120"/>
        <v>#N/A</v>
      </c>
      <c r="AN80" s="128" t="e">
        <f ca="1">INDEX(Ref_Master_Unit_Table,MATCH($AF80,REF_To_Unit,0),MATCH('Reference - Lookup and Unit'!$A$11,Ref_From_Units,0))</f>
        <v>#REF!</v>
      </c>
      <c r="AO80" s="128" t="e">
        <f t="shared" ca="1" si="121"/>
        <v>#N/A</v>
      </c>
      <c r="AP80" s="128">
        <f t="shared" ca="1" si="17"/>
        <v>1</v>
      </c>
      <c r="AQ80" s="261">
        <f t="shared" ca="1" si="96"/>
        <v>28</v>
      </c>
      <c r="AR80" s="261">
        <f t="shared" ca="1" si="97"/>
        <v>265</v>
      </c>
      <c r="AS80" s="261">
        <f t="shared" ca="1" si="20"/>
        <v>1</v>
      </c>
      <c r="AT80" s="75" t="str">
        <f t="shared" si="114"/>
        <v>Ref_DD_vehicle_Passenger_</v>
      </c>
      <c r="AU80" s="75" t="e">
        <f t="shared" ca="1" si="55"/>
        <v>#REF!</v>
      </c>
      <c r="AV80" s="75" t="e">
        <f t="shared" ca="1" si="56"/>
        <v>#REF!</v>
      </c>
      <c r="AW80" s="75" t="e">
        <f t="shared" ca="1" si="57"/>
        <v>#REF!</v>
      </c>
      <c r="AX80" s="75" t="e">
        <f t="shared" ca="1" si="58"/>
        <v>#REF!</v>
      </c>
      <c r="AY80" s="75" t="b">
        <f t="shared" ref="AY80:AY110" ca="1" si="123">IF(ISERROR(COLUMN(INDIRECT($AT80))),FALSE,TRUE)</f>
        <v>0</v>
      </c>
      <c r="AZ80" s="75" t="str">
        <f t="shared" ref="AZ80:AZ110" si="124">IF(AND($F80="Scope 1",OR($G80="Fuel Use",$G80="Custom Fuel",$G80="Fuel Use and Vehicle Distance")),$Q80,IF(AND($F80="Scope 1",OR($G80="Vehicle Distance (e.g. Road Transport)",$G80="Custom Vehicle"),ISBLANK($N80)=FALSE),$Q80,""))</f>
        <v/>
      </c>
      <c r="BA80" s="75" t="str">
        <f t="shared" ref="BA80:BA110" si="125">IF(AND($F80="Scope 1",AND(OR($G80="Vehicle Distance (e.g. Road Transport)",$G80="Custom Vehicle"),OR($D80="US",$D80="Other"),ISBLANK($N80)=TRUE)),$Q80,IF(AND($F80="Scope 1",$G80&lt;&gt;"Fuel Use",ISBLANK($N80)=TRUE),$Q80,""))</f>
        <v/>
      </c>
      <c r="BB80" s="75" t="str">
        <f t="shared" ref="BB80:BB106" si="126">IF(AND(OR(G80="Fuel Use",G80="Custom Fuel"),F80="Scope 1",ISBLANK(I80)=TRUE),R80,"")</f>
        <v/>
      </c>
      <c r="BC80" s="75" t="str">
        <f t="shared" ref="BC80:BC106" si="127">IF(AND(OR(G80="Fuel Use",G80="Custom Fuel"),F80="Scope 1",ISBLANK(I80)=FALSE),R80,IF(AND(G80&lt;&gt;"Fuel Use",G80&lt;&gt;"Custom Fuel",F80="Scope 1"),R80,""))</f>
        <v/>
      </c>
      <c r="BD80" s="75" t="str">
        <f t="shared" ref="BD80:BD106" si="128">IF(AND(OR(G80="Fuel Use",G80="Custom Fuel"),F80="Scope 1",ISBLANK(I80)=TRUE),S80,"")</f>
        <v/>
      </c>
      <c r="BE80" s="75" t="str">
        <f t="shared" ref="BE80:BE106" si="129">IF(AND(OR(G80="Fuel Use",G80="Custom Fuel"),F80="Scope 1",ISBLANK(I80)=FALSE),S80,IF(AND(G80&lt;&gt;"Fuel Use",G80&lt;&gt;"Custom Fuel",F80="Scope 1"),S80,""))</f>
        <v/>
      </c>
      <c r="BF80" s="75" t="str">
        <f t="shared" ref="BF80:BF110" si="130">IF(AND($F80="Scope 3",OR($G80="Fuel Use",$G80="Custom Fuel",$G80="Fuel Use and Vehicle Distance")),$Q80,IF(AND($F80="Scope 3",OR($G80="Vehicle Distance (e.g. Road Transport)",$G80="Custom Vehicle"),ISBLANK($N80)=FALSE),$Q80,""))</f>
        <v/>
      </c>
      <c r="BG80" s="75" t="str">
        <f t="shared" ref="BG80:BG110" si="131">IF(AND($F80="Scope 3",AND(OR($G80="Vehicle Distance (e.g. Road Transport)",$G80="Custom Vehicle"),OR($D80="US",$D80="Other"),ISBLANK($N80)=TRUE)),$Q80,IF(AND($F80="Scope 3",$G80&lt;&gt;"Fuel Use",ISBLANK($N80)=TRUE),$Q80,""))</f>
        <v/>
      </c>
      <c r="BH80" s="75" t="str">
        <f t="shared" ref="BH80:BH106" si="132">IF(AND(OR(G80="Fuel Use",G80="Custom Fuel"),F80="Scope 3",ISBLANK(I80)=TRUE),R80,"")</f>
        <v/>
      </c>
      <c r="BI80" s="75" t="str">
        <f t="shared" ref="BI80:BI106" si="133">IF(AND(OR(G80="Fuel Use",G80="Custom Fuel"),F80="Scope 3",ISBLANK(I80)=FALSE),R80,IF(AND(G80&lt;&gt;"Fuel Use",G80&lt;&gt;"Custom Fuel",F80="Scope 3"),R80,""))</f>
        <v/>
      </c>
      <c r="BJ80" s="75" t="str">
        <f t="shared" ref="BJ80:BJ106" si="134">IF(AND(OR(G80="Fuel Use",G80="Custom Fuel"),F80="Scope 3",ISBLANK(I80)=TRUE),S80,"")</f>
        <v/>
      </c>
      <c r="BK80" s="75" t="str">
        <f t="shared" ref="BK80:BK106" si="135">IF(AND(OR(G80="Fuel Use",G80="Custom Fuel"),F80="Scope 3",ISBLANK(I80)=FALSE),S80,IF(AND(G80&lt;&gt;"Fuel Use",G80&lt;&gt;"Custom Fuel",F80="Scope 3"),S80,""))</f>
        <v/>
      </c>
      <c r="BL80" s="75" t="str">
        <f t="shared" ref="BL80:BL110" si="136">IF(OR($G80="Fuel Use",$G80="Custom Fuel"),$U80,IF(AND(OR($G80="Vehicle Distance (e.g. Road Transport)",$G80="Custom Vehicle"),ISBLANK($N80)=FALSE),$U80,""))</f>
        <v/>
      </c>
      <c r="BM80" s="75" t="str">
        <f t="shared" ref="BM80:BM110" ca="1" si="137">IF(AND(AND(OR($G80="Vehicle Distance (e.g. Road Transport)",$G80="Custom Vehicle"),OR($D80="US",$D80="Other"),ISBLANK($N80)=TRUE)),$U80,IF(AND($G80&lt;&gt;"Fuel Use",ISBLANK($N80)=TRUE),$U80,""))</f>
        <v/>
      </c>
      <c r="BN80" s="75" t="str">
        <f t="shared" si="21"/>
        <v/>
      </c>
      <c r="BO80" s="75" t="str">
        <f t="shared" si="22"/>
        <v/>
      </c>
      <c r="BP80" s="75" t="str">
        <f t="shared" si="23"/>
        <v/>
      </c>
      <c r="BQ80" s="75" t="str">
        <f t="shared" si="24"/>
        <v/>
      </c>
      <c r="BR80" s="75" t="str">
        <f t="shared" si="25"/>
        <v/>
      </c>
      <c r="BS80" s="75" t="str">
        <f t="shared" si="26"/>
        <v/>
      </c>
      <c r="BT80" s="75" t="str">
        <f t="shared" si="27"/>
        <v/>
      </c>
      <c r="BU80" s="75" t="str">
        <f t="shared" si="28"/>
        <v/>
      </c>
      <c r="BV80" s="75" t="str">
        <f t="shared" si="29"/>
        <v/>
      </c>
      <c r="BW80" s="75" t="str">
        <f t="shared" si="30"/>
        <v/>
      </c>
      <c r="BX80" s="75" t="str">
        <f t="shared" si="31"/>
        <v/>
      </c>
      <c r="BY80" s="75" t="str">
        <f t="shared" si="32"/>
        <v/>
      </c>
      <c r="BZ80" s="75" t="str">
        <f t="shared" si="33"/>
        <v/>
      </c>
      <c r="CA80" s="75" t="str">
        <f t="shared" si="34"/>
        <v/>
      </c>
      <c r="CB80" s="75" t="str">
        <f t="shared" si="35"/>
        <v/>
      </c>
      <c r="CC80" s="75" t="str">
        <f t="shared" si="36"/>
        <v/>
      </c>
      <c r="CD80" s="75" t="str">
        <f t="shared" si="37"/>
        <v/>
      </c>
      <c r="CE80" s="75" t="str">
        <f t="shared" si="38"/>
        <v/>
      </c>
      <c r="CF80" s="75" t="str">
        <f t="shared" si="39"/>
        <v/>
      </c>
      <c r="CG80" s="75" t="str">
        <f t="shared" si="40"/>
        <v/>
      </c>
      <c r="CH80" s="75" t="str">
        <f t="shared" si="41"/>
        <v/>
      </c>
      <c r="CI80" s="75" t="str">
        <f t="shared" si="42"/>
        <v/>
      </c>
      <c r="CJ80" s="75" t="str">
        <f t="shared" si="43"/>
        <v/>
      </c>
      <c r="CK80" s="75" t="str">
        <f t="shared" si="44"/>
        <v/>
      </c>
      <c r="CL80" s="75" t="str">
        <f t="shared" si="45"/>
        <v/>
      </c>
      <c r="CM80" s="75" t="str">
        <f t="shared" si="46"/>
        <v/>
      </c>
      <c r="CN80" s="75" t="str">
        <f t="shared" si="47"/>
        <v/>
      </c>
      <c r="CO80" s="75" t="str">
        <f t="shared" si="48"/>
        <v/>
      </c>
      <c r="CP80" s="76" t="str">
        <f t="shared" si="115"/>
        <v>Ref_DD_DistanceUnit</v>
      </c>
      <c r="CQ80" s="87" t="str">
        <f t="shared" ca="1" si="122"/>
        <v/>
      </c>
      <c r="CR80" s="130">
        <f t="shared" si="116"/>
        <v>0</v>
      </c>
      <c r="CS80" s="114"/>
    </row>
    <row r="81" spans="1:161" ht="18" customHeight="1" x14ac:dyDescent="0.2">
      <c r="B81" s="101"/>
      <c r="C81" s="42"/>
      <c r="D81" s="42"/>
      <c r="E81" s="42"/>
      <c r="F81" s="42"/>
      <c r="G81" s="42"/>
      <c r="H81" s="42"/>
      <c r="I81" s="92"/>
      <c r="J81" s="92"/>
      <c r="K81" s="92"/>
      <c r="L81" s="42"/>
      <c r="M81" s="42"/>
      <c r="N81" s="92"/>
      <c r="O81" s="42"/>
      <c r="P81" s="72"/>
      <c r="Q81" s="96" t="str">
        <f t="shared" ca="1" si="110"/>
        <v/>
      </c>
      <c r="R81" s="96" t="str">
        <f t="shared" ca="1" si="111"/>
        <v/>
      </c>
      <c r="S81" s="96" t="str">
        <f t="shared" ca="1" si="112"/>
        <v/>
      </c>
      <c r="T81" s="96" t="str">
        <f t="shared" ca="1" si="117"/>
        <v/>
      </c>
      <c r="U81" s="126" t="str">
        <f t="shared" ca="1" si="113"/>
        <v/>
      </c>
      <c r="V81" s="128" t="e">
        <f t="shared" ca="1" si="98"/>
        <v>#REF!</v>
      </c>
      <c r="W81" s="128" t="e">
        <f t="shared" ca="1" si="99"/>
        <v>#REF!</v>
      </c>
      <c r="X81" s="128" t="e">
        <f t="shared" ca="1" si="100"/>
        <v>#REF!</v>
      </c>
      <c r="Y81" s="128" t="e">
        <f t="shared" ca="1" si="101"/>
        <v>#REF!</v>
      </c>
      <c r="Z81" s="128" t="e">
        <f t="shared" ca="1" si="102"/>
        <v>#REF!</v>
      </c>
      <c r="AA81" s="128" t="e">
        <f t="shared" ca="1" si="103"/>
        <v>#REF!</v>
      </c>
      <c r="AB81" s="128" t="e">
        <f t="shared" ca="1" si="104"/>
        <v>#REF!</v>
      </c>
      <c r="AC81" s="128" t="e">
        <f t="shared" ca="1" si="105"/>
        <v>#REF!</v>
      </c>
      <c r="AD81" s="128" t="e">
        <f t="shared" ca="1" si="106"/>
        <v>#REF!</v>
      </c>
      <c r="AE81" s="128" t="e">
        <f t="shared" ca="1" si="107"/>
        <v>#REF!</v>
      </c>
      <c r="AF81" s="128" t="e">
        <f t="shared" ca="1" si="108"/>
        <v>#REF!</v>
      </c>
      <c r="AG81" s="128" t="e">
        <f t="shared" ca="1" si="109"/>
        <v>#REF!</v>
      </c>
      <c r="AH81" s="128" t="e">
        <f ca="1">INDEX(Ref_Master_Unit_Table,MATCH($W81,REF_To_Unit,0),MATCH('Reference - Lookup and Unit'!$A$11,Ref_From_Units,0))</f>
        <v>#REF!</v>
      </c>
      <c r="AI81" s="128" t="e">
        <f t="shared" ca="1" si="118"/>
        <v>#N/A</v>
      </c>
      <c r="AJ81" s="128" t="e">
        <f ca="1">INDEX(Ref_Master_Unit_Table,MATCH($Z81,REF_To_Unit,0),MATCH('Reference - Lookup and Unit'!$A$11,Ref_From_Units,0))</f>
        <v>#REF!</v>
      </c>
      <c r="AK81" s="128" t="e">
        <f t="shared" ca="1" si="119"/>
        <v>#N/A</v>
      </c>
      <c r="AL81" s="128" t="e">
        <f ca="1">INDEX(Ref_Master_Unit_Table,MATCH($AC81,REF_To_Unit,0),MATCH('Reference - Lookup and Unit'!$A$11,Ref_From_Units,0))</f>
        <v>#REF!</v>
      </c>
      <c r="AM81" s="128" t="e">
        <f t="shared" ca="1" si="120"/>
        <v>#N/A</v>
      </c>
      <c r="AN81" s="128" t="e">
        <f ca="1">INDEX(Ref_Master_Unit_Table,MATCH($AF81,REF_To_Unit,0),MATCH('Reference - Lookup and Unit'!$A$11,Ref_From_Units,0))</f>
        <v>#REF!</v>
      </c>
      <c r="AO81" s="128" t="e">
        <f t="shared" ca="1" si="121"/>
        <v>#N/A</v>
      </c>
      <c r="AP81" s="128">
        <f t="shared" ca="1" si="17"/>
        <v>1</v>
      </c>
      <c r="AQ81" s="261">
        <f t="shared" ca="1" si="96"/>
        <v>28</v>
      </c>
      <c r="AR81" s="261">
        <f t="shared" ca="1" si="97"/>
        <v>265</v>
      </c>
      <c r="AS81" s="261">
        <f t="shared" ca="1" si="20"/>
        <v>1</v>
      </c>
      <c r="AT81" s="75" t="str">
        <f t="shared" si="114"/>
        <v>Ref_DD_vehicle_Passenger_</v>
      </c>
      <c r="AU81" s="75" t="e">
        <f t="shared" ca="1" si="55"/>
        <v>#REF!</v>
      </c>
      <c r="AV81" s="75" t="e">
        <f t="shared" ca="1" si="56"/>
        <v>#REF!</v>
      </c>
      <c r="AW81" s="75" t="e">
        <f t="shared" ca="1" si="57"/>
        <v>#REF!</v>
      </c>
      <c r="AX81" s="75" t="e">
        <f t="shared" ca="1" si="58"/>
        <v>#REF!</v>
      </c>
      <c r="AY81" s="75" t="b">
        <f t="shared" ca="1" si="123"/>
        <v>0</v>
      </c>
      <c r="AZ81" s="75" t="str">
        <f t="shared" si="124"/>
        <v/>
      </c>
      <c r="BA81" s="75" t="str">
        <f t="shared" si="125"/>
        <v/>
      </c>
      <c r="BB81" s="75" t="str">
        <f t="shared" si="126"/>
        <v/>
      </c>
      <c r="BC81" s="75" t="str">
        <f t="shared" si="127"/>
        <v/>
      </c>
      <c r="BD81" s="75" t="str">
        <f t="shared" si="128"/>
        <v/>
      </c>
      <c r="BE81" s="75" t="str">
        <f t="shared" si="129"/>
        <v/>
      </c>
      <c r="BF81" s="75" t="str">
        <f t="shared" si="130"/>
        <v/>
      </c>
      <c r="BG81" s="75" t="str">
        <f t="shared" si="131"/>
        <v/>
      </c>
      <c r="BH81" s="75" t="str">
        <f t="shared" si="132"/>
        <v/>
      </c>
      <c r="BI81" s="75" t="str">
        <f t="shared" si="133"/>
        <v/>
      </c>
      <c r="BJ81" s="75" t="str">
        <f t="shared" si="134"/>
        <v/>
      </c>
      <c r="BK81" s="75" t="str">
        <f t="shared" si="135"/>
        <v/>
      </c>
      <c r="BL81" s="75" t="str">
        <f t="shared" si="136"/>
        <v/>
      </c>
      <c r="BM81" s="75" t="str">
        <f t="shared" ca="1" si="137"/>
        <v/>
      </c>
      <c r="BN81" s="75" t="str">
        <f t="shared" si="21"/>
        <v/>
      </c>
      <c r="BO81" s="75" t="str">
        <f t="shared" si="22"/>
        <v/>
      </c>
      <c r="BP81" s="75" t="str">
        <f t="shared" si="23"/>
        <v/>
      </c>
      <c r="BQ81" s="75" t="str">
        <f t="shared" si="24"/>
        <v/>
      </c>
      <c r="BR81" s="75" t="str">
        <f t="shared" si="25"/>
        <v/>
      </c>
      <c r="BS81" s="75" t="str">
        <f t="shared" si="26"/>
        <v/>
      </c>
      <c r="BT81" s="75" t="str">
        <f t="shared" si="27"/>
        <v/>
      </c>
      <c r="BU81" s="75" t="str">
        <f t="shared" si="28"/>
        <v/>
      </c>
      <c r="BV81" s="75" t="str">
        <f t="shared" si="29"/>
        <v/>
      </c>
      <c r="BW81" s="75" t="str">
        <f t="shared" si="30"/>
        <v/>
      </c>
      <c r="BX81" s="75" t="str">
        <f t="shared" si="31"/>
        <v/>
      </c>
      <c r="BY81" s="75" t="str">
        <f t="shared" si="32"/>
        <v/>
      </c>
      <c r="BZ81" s="75" t="str">
        <f t="shared" si="33"/>
        <v/>
      </c>
      <c r="CA81" s="75" t="str">
        <f t="shared" si="34"/>
        <v/>
      </c>
      <c r="CB81" s="75" t="str">
        <f t="shared" si="35"/>
        <v/>
      </c>
      <c r="CC81" s="75" t="str">
        <f t="shared" si="36"/>
        <v/>
      </c>
      <c r="CD81" s="75" t="str">
        <f t="shared" si="37"/>
        <v/>
      </c>
      <c r="CE81" s="75" t="str">
        <f t="shared" si="38"/>
        <v/>
      </c>
      <c r="CF81" s="75" t="str">
        <f t="shared" si="39"/>
        <v/>
      </c>
      <c r="CG81" s="75" t="str">
        <f t="shared" si="40"/>
        <v/>
      </c>
      <c r="CH81" s="75" t="str">
        <f t="shared" si="41"/>
        <v/>
      </c>
      <c r="CI81" s="75" t="str">
        <f t="shared" si="42"/>
        <v/>
      </c>
      <c r="CJ81" s="75" t="str">
        <f t="shared" si="43"/>
        <v/>
      </c>
      <c r="CK81" s="75" t="str">
        <f t="shared" si="44"/>
        <v/>
      </c>
      <c r="CL81" s="75" t="str">
        <f t="shared" si="45"/>
        <v/>
      </c>
      <c r="CM81" s="75" t="str">
        <f t="shared" si="46"/>
        <v/>
      </c>
      <c r="CN81" s="75" t="str">
        <f t="shared" si="47"/>
        <v/>
      </c>
      <c r="CO81" s="75" t="str">
        <f t="shared" si="48"/>
        <v/>
      </c>
      <c r="CP81" s="76" t="str">
        <f t="shared" si="115"/>
        <v>Ref_DD_DistanceUnit</v>
      </c>
      <c r="CQ81" s="87" t="str">
        <f t="shared" ca="1" si="122"/>
        <v/>
      </c>
      <c r="CR81" s="130">
        <f t="shared" si="116"/>
        <v>0</v>
      </c>
      <c r="CS81" s="114"/>
    </row>
    <row r="82" spans="1:161" ht="18" customHeight="1" x14ac:dyDescent="0.2">
      <c r="B82" s="101"/>
      <c r="C82" s="42"/>
      <c r="D82" s="42"/>
      <c r="E82" s="42"/>
      <c r="F82" s="42"/>
      <c r="G82" s="42"/>
      <c r="H82" s="42"/>
      <c r="I82" s="92"/>
      <c r="J82" s="92"/>
      <c r="K82" s="92"/>
      <c r="L82" s="42"/>
      <c r="M82" s="42"/>
      <c r="N82" s="92"/>
      <c r="O82" s="42"/>
      <c r="P82" s="72"/>
      <c r="Q82" s="96" t="str">
        <f t="shared" ca="1" si="110"/>
        <v/>
      </c>
      <c r="R82" s="96" t="str">
        <f t="shared" ca="1" si="111"/>
        <v/>
      </c>
      <c r="S82" s="96" t="str">
        <f t="shared" ca="1" si="112"/>
        <v/>
      </c>
      <c r="T82" s="96" t="str">
        <f t="shared" ca="1" si="117"/>
        <v/>
      </c>
      <c r="U82" s="126" t="str">
        <f t="shared" ca="1" si="113"/>
        <v/>
      </c>
      <c r="V82" s="128" t="e">
        <f t="shared" ca="1" si="98"/>
        <v>#REF!</v>
      </c>
      <c r="W82" s="128" t="e">
        <f t="shared" ca="1" si="99"/>
        <v>#REF!</v>
      </c>
      <c r="X82" s="128" t="e">
        <f t="shared" ca="1" si="100"/>
        <v>#REF!</v>
      </c>
      <c r="Y82" s="128" t="e">
        <f t="shared" ca="1" si="101"/>
        <v>#REF!</v>
      </c>
      <c r="Z82" s="128" t="e">
        <f t="shared" ca="1" si="102"/>
        <v>#REF!</v>
      </c>
      <c r="AA82" s="128" t="e">
        <f t="shared" ca="1" si="103"/>
        <v>#REF!</v>
      </c>
      <c r="AB82" s="128" t="e">
        <f t="shared" ca="1" si="104"/>
        <v>#REF!</v>
      </c>
      <c r="AC82" s="128" t="e">
        <f t="shared" ca="1" si="105"/>
        <v>#REF!</v>
      </c>
      <c r="AD82" s="128" t="e">
        <f t="shared" ca="1" si="106"/>
        <v>#REF!</v>
      </c>
      <c r="AE82" s="128" t="e">
        <f t="shared" ca="1" si="107"/>
        <v>#REF!</v>
      </c>
      <c r="AF82" s="128" t="e">
        <f t="shared" ca="1" si="108"/>
        <v>#REF!</v>
      </c>
      <c r="AG82" s="128" t="e">
        <f t="shared" ca="1" si="109"/>
        <v>#REF!</v>
      </c>
      <c r="AH82" s="128" t="e">
        <f ca="1">INDEX(Ref_Master_Unit_Table,MATCH($W82,REF_To_Unit,0),MATCH('Reference - Lookup and Unit'!$A$11,Ref_From_Units,0))</f>
        <v>#REF!</v>
      </c>
      <c r="AI82" s="128" t="e">
        <f t="shared" ca="1" si="118"/>
        <v>#N/A</v>
      </c>
      <c r="AJ82" s="128" t="e">
        <f ca="1">INDEX(Ref_Master_Unit_Table,MATCH($Z82,REF_To_Unit,0),MATCH('Reference - Lookup and Unit'!$A$11,Ref_From_Units,0))</f>
        <v>#REF!</v>
      </c>
      <c r="AK82" s="128" t="e">
        <f t="shared" ca="1" si="119"/>
        <v>#N/A</v>
      </c>
      <c r="AL82" s="128" t="e">
        <f ca="1">INDEX(Ref_Master_Unit_Table,MATCH($AC82,REF_To_Unit,0),MATCH('Reference - Lookup and Unit'!$A$11,Ref_From_Units,0))</f>
        <v>#REF!</v>
      </c>
      <c r="AM82" s="128" t="e">
        <f t="shared" ca="1" si="120"/>
        <v>#N/A</v>
      </c>
      <c r="AN82" s="128" t="e">
        <f ca="1">INDEX(Ref_Master_Unit_Table,MATCH($AF82,REF_To_Unit,0),MATCH('Reference - Lookup and Unit'!$A$11,Ref_From_Units,0))</f>
        <v>#REF!</v>
      </c>
      <c r="AO82" s="128" t="e">
        <f t="shared" ca="1" si="121"/>
        <v>#N/A</v>
      </c>
      <c r="AP82" s="128">
        <f t="shared" ca="1" si="17"/>
        <v>1</v>
      </c>
      <c r="AQ82" s="261">
        <f t="shared" ca="1" si="96"/>
        <v>28</v>
      </c>
      <c r="AR82" s="261">
        <f t="shared" ca="1" si="97"/>
        <v>265</v>
      </c>
      <c r="AS82" s="261">
        <f t="shared" ca="1" si="20"/>
        <v>1</v>
      </c>
      <c r="AT82" s="75" t="str">
        <f t="shared" si="114"/>
        <v>Ref_DD_vehicle_Passenger_</v>
      </c>
      <c r="AU82" s="75" t="e">
        <f t="shared" ca="1" si="55"/>
        <v>#REF!</v>
      </c>
      <c r="AV82" s="75" t="e">
        <f t="shared" ca="1" si="56"/>
        <v>#REF!</v>
      </c>
      <c r="AW82" s="75" t="e">
        <f t="shared" ca="1" si="57"/>
        <v>#REF!</v>
      </c>
      <c r="AX82" s="75" t="e">
        <f t="shared" ca="1" si="58"/>
        <v>#REF!</v>
      </c>
      <c r="AY82" s="75" t="b">
        <f t="shared" ca="1" si="123"/>
        <v>0</v>
      </c>
      <c r="AZ82" s="75" t="str">
        <f t="shared" si="124"/>
        <v/>
      </c>
      <c r="BA82" s="75" t="str">
        <f t="shared" si="125"/>
        <v/>
      </c>
      <c r="BB82" s="75" t="str">
        <f t="shared" si="126"/>
        <v/>
      </c>
      <c r="BC82" s="75" t="str">
        <f t="shared" si="127"/>
        <v/>
      </c>
      <c r="BD82" s="75" t="str">
        <f t="shared" si="128"/>
        <v/>
      </c>
      <c r="BE82" s="75" t="str">
        <f t="shared" si="129"/>
        <v/>
      </c>
      <c r="BF82" s="75" t="str">
        <f t="shared" si="130"/>
        <v/>
      </c>
      <c r="BG82" s="75" t="str">
        <f t="shared" si="131"/>
        <v/>
      </c>
      <c r="BH82" s="75" t="str">
        <f t="shared" si="132"/>
        <v/>
      </c>
      <c r="BI82" s="75" t="str">
        <f t="shared" si="133"/>
        <v/>
      </c>
      <c r="BJ82" s="75" t="str">
        <f t="shared" si="134"/>
        <v/>
      </c>
      <c r="BK82" s="75" t="str">
        <f t="shared" si="135"/>
        <v/>
      </c>
      <c r="BL82" s="75" t="str">
        <f t="shared" si="136"/>
        <v/>
      </c>
      <c r="BM82" s="75" t="str">
        <f t="shared" ca="1" si="137"/>
        <v/>
      </c>
      <c r="BN82" s="75" t="str">
        <f t="shared" si="21"/>
        <v/>
      </c>
      <c r="BO82" s="75" t="str">
        <f t="shared" si="22"/>
        <v/>
      </c>
      <c r="BP82" s="75" t="str">
        <f t="shared" si="23"/>
        <v/>
      </c>
      <c r="BQ82" s="75" t="str">
        <f t="shared" si="24"/>
        <v/>
      </c>
      <c r="BR82" s="75" t="str">
        <f t="shared" si="25"/>
        <v/>
      </c>
      <c r="BS82" s="75" t="str">
        <f t="shared" si="26"/>
        <v/>
      </c>
      <c r="BT82" s="75" t="str">
        <f t="shared" si="27"/>
        <v/>
      </c>
      <c r="BU82" s="75" t="str">
        <f t="shared" si="28"/>
        <v/>
      </c>
      <c r="BV82" s="75" t="str">
        <f t="shared" si="29"/>
        <v/>
      </c>
      <c r="BW82" s="75" t="str">
        <f t="shared" si="30"/>
        <v/>
      </c>
      <c r="BX82" s="75" t="str">
        <f t="shared" si="31"/>
        <v/>
      </c>
      <c r="BY82" s="75" t="str">
        <f t="shared" si="32"/>
        <v/>
      </c>
      <c r="BZ82" s="75" t="str">
        <f t="shared" si="33"/>
        <v/>
      </c>
      <c r="CA82" s="75" t="str">
        <f t="shared" si="34"/>
        <v/>
      </c>
      <c r="CB82" s="75" t="str">
        <f t="shared" si="35"/>
        <v/>
      </c>
      <c r="CC82" s="75" t="str">
        <f t="shared" si="36"/>
        <v/>
      </c>
      <c r="CD82" s="75" t="str">
        <f t="shared" si="37"/>
        <v/>
      </c>
      <c r="CE82" s="75" t="str">
        <f t="shared" si="38"/>
        <v/>
      </c>
      <c r="CF82" s="75" t="str">
        <f t="shared" si="39"/>
        <v/>
      </c>
      <c r="CG82" s="75" t="str">
        <f t="shared" si="40"/>
        <v/>
      </c>
      <c r="CH82" s="75" t="str">
        <f t="shared" si="41"/>
        <v/>
      </c>
      <c r="CI82" s="75" t="str">
        <f t="shared" si="42"/>
        <v/>
      </c>
      <c r="CJ82" s="75" t="str">
        <f t="shared" si="43"/>
        <v/>
      </c>
      <c r="CK82" s="75" t="str">
        <f t="shared" si="44"/>
        <v/>
      </c>
      <c r="CL82" s="75" t="str">
        <f t="shared" si="45"/>
        <v/>
      </c>
      <c r="CM82" s="75" t="str">
        <f t="shared" si="46"/>
        <v/>
      </c>
      <c r="CN82" s="75" t="str">
        <f t="shared" si="47"/>
        <v/>
      </c>
      <c r="CO82" s="75" t="str">
        <f t="shared" si="48"/>
        <v/>
      </c>
      <c r="CP82" s="76" t="str">
        <f t="shared" si="115"/>
        <v>Ref_DD_DistanceUnit</v>
      </c>
      <c r="CQ82" s="87" t="str">
        <f t="shared" ca="1" si="122"/>
        <v/>
      </c>
      <c r="CR82" s="130">
        <f t="shared" si="116"/>
        <v>0</v>
      </c>
      <c r="CS82" s="114"/>
    </row>
    <row r="83" spans="1:161" ht="18" customHeight="1" x14ac:dyDescent="0.2">
      <c r="B83" s="101"/>
      <c r="C83" s="42"/>
      <c r="D83" s="42"/>
      <c r="E83" s="42"/>
      <c r="F83" s="42"/>
      <c r="G83" s="42"/>
      <c r="H83" s="42"/>
      <c r="I83" s="92"/>
      <c r="J83" s="92"/>
      <c r="K83" s="92"/>
      <c r="L83" s="42"/>
      <c r="M83" s="42"/>
      <c r="N83" s="92"/>
      <c r="O83" s="42"/>
      <c r="P83" s="72"/>
      <c r="Q83" s="96" t="str">
        <f t="shared" ca="1" si="110"/>
        <v/>
      </c>
      <c r="R83" s="96" t="str">
        <f t="shared" ca="1" si="111"/>
        <v/>
      </c>
      <c r="S83" s="96" t="str">
        <f t="shared" ca="1" si="112"/>
        <v/>
      </c>
      <c r="T83" s="96" t="str">
        <f t="shared" ca="1" si="117"/>
        <v/>
      </c>
      <c r="U83" s="126" t="str">
        <f t="shared" ca="1" si="113"/>
        <v/>
      </c>
      <c r="V83" s="128" t="e">
        <f t="shared" ca="1" si="98"/>
        <v>#REF!</v>
      </c>
      <c r="W83" s="128" t="e">
        <f t="shared" ca="1" si="99"/>
        <v>#REF!</v>
      </c>
      <c r="X83" s="128" t="e">
        <f t="shared" ca="1" si="100"/>
        <v>#REF!</v>
      </c>
      <c r="Y83" s="128" t="e">
        <f t="shared" ca="1" si="101"/>
        <v>#REF!</v>
      </c>
      <c r="Z83" s="128" t="e">
        <f t="shared" ca="1" si="102"/>
        <v>#REF!</v>
      </c>
      <c r="AA83" s="128" t="e">
        <f t="shared" ca="1" si="103"/>
        <v>#REF!</v>
      </c>
      <c r="AB83" s="128" t="e">
        <f t="shared" ca="1" si="104"/>
        <v>#REF!</v>
      </c>
      <c r="AC83" s="128" t="e">
        <f t="shared" ca="1" si="105"/>
        <v>#REF!</v>
      </c>
      <c r="AD83" s="128" t="e">
        <f t="shared" ca="1" si="106"/>
        <v>#REF!</v>
      </c>
      <c r="AE83" s="128" t="e">
        <f t="shared" ca="1" si="107"/>
        <v>#REF!</v>
      </c>
      <c r="AF83" s="128" t="e">
        <f t="shared" ca="1" si="108"/>
        <v>#REF!</v>
      </c>
      <c r="AG83" s="128" t="e">
        <f t="shared" ca="1" si="109"/>
        <v>#REF!</v>
      </c>
      <c r="AH83" s="128" t="e">
        <f ca="1">INDEX(Ref_Master_Unit_Table,MATCH($W83,REF_To_Unit,0),MATCH('Reference - Lookup and Unit'!$A$11,Ref_From_Units,0))</f>
        <v>#REF!</v>
      </c>
      <c r="AI83" s="128" t="e">
        <f t="shared" ca="1" si="118"/>
        <v>#N/A</v>
      </c>
      <c r="AJ83" s="128" t="e">
        <f ca="1">INDEX(Ref_Master_Unit_Table,MATCH($Z83,REF_To_Unit,0),MATCH('Reference - Lookup and Unit'!$A$11,Ref_From_Units,0))</f>
        <v>#REF!</v>
      </c>
      <c r="AK83" s="128" t="e">
        <f t="shared" ca="1" si="119"/>
        <v>#N/A</v>
      </c>
      <c r="AL83" s="128" t="e">
        <f ca="1">INDEX(Ref_Master_Unit_Table,MATCH($AC83,REF_To_Unit,0),MATCH('Reference - Lookup and Unit'!$A$11,Ref_From_Units,0))</f>
        <v>#REF!</v>
      </c>
      <c r="AM83" s="128" t="e">
        <f t="shared" ca="1" si="120"/>
        <v>#N/A</v>
      </c>
      <c r="AN83" s="128" t="e">
        <f ca="1">INDEX(Ref_Master_Unit_Table,MATCH($AF83,REF_To_Unit,0),MATCH('Reference - Lookup and Unit'!$A$11,Ref_From_Units,0))</f>
        <v>#REF!</v>
      </c>
      <c r="AO83" s="128" t="e">
        <f t="shared" ca="1" si="121"/>
        <v>#N/A</v>
      </c>
      <c r="AP83" s="128">
        <f t="shared" ca="1" si="17"/>
        <v>1</v>
      </c>
      <c r="AQ83" s="261">
        <f t="shared" ca="1" si="96"/>
        <v>28</v>
      </c>
      <c r="AR83" s="261">
        <f t="shared" ca="1" si="97"/>
        <v>265</v>
      </c>
      <c r="AS83" s="261">
        <f t="shared" ca="1" si="20"/>
        <v>1</v>
      </c>
      <c r="AT83" s="75" t="str">
        <f t="shared" si="114"/>
        <v>Ref_DD_vehicle_Passenger_</v>
      </c>
      <c r="AU83" s="75" t="e">
        <f t="shared" ca="1" si="55"/>
        <v>#REF!</v>
      </c>
      <c r="AV83" s="75" t="e">
        <f t="shared" ca="1" si="56"/>
        <v>#REF!</v>
      </c>
      <c r="AW83" s="75" t="e">
        <f t="shared" ca="1" si="57"/>
        <v>#REF!</v>
      </c>
      <c r="AX83" s="75" t="e">
        <f t="shared" ca="1" si="58"/>
        <v>#REF!</v>
      </c>
      <c r="AY83" s="75" t="b">
        <f t="shared" ca="1" si="123"/>
        <v>0</v>
      </c>
      <c r="AZ83" s="75" t="str">
        <f t="shared" si="124"/>
        <v/>
      </c>
      <c r="BA83" s="75" t="str">
        <f t="shared" si="125"/>
        <v/>
      </c>
      <c r="BB83" s="75" t="str">
        <f t="shared" si="126"/>
        <v/>
      </c>
      <c r="BC83" s="75" t="str">
        <f t="shared" si="127"/>
        <v/>
      </c>
      <c r="BD83" s="75" t="str">
        <f t="shared" si="128"/>
        <v/>
      </c>
      <c r="BE83" s="75" t="str">
        <f t="shared" si="129"/>
        <v/>
      </c>
      <c r="BF83" s="75" t="str">
        <f t="shared" si="130"/>
        <v/>
      </c>
      <c r="BG83" s="75" t="str">
        <f t="shared" si="131"/>
        <v/>
      </c>
      <c r="BH83" s="75" t="str">
        <f t="shared" si="132"/>
        <v/>
      </c>
      <c r="BI83" s="75" t="str">
        <f t="shared" si="133"/>
        <v/>
      </c>
      <c r="BJ83" s="75" t="str">
        <f t="shared" si="134"/>
        <v/>
      </c>
      <c r="BK83" s="75" t="str">
        <f t="shared" si="135"/>
        <v/>
      </c>
      <c r="BL83" s="75" t="str">
        <f t="shared" si="136"/>
        <v/>
      </c>
      <c r="BM83" s="75" t="str">
        <f t="shared" ca="1" si="137"/>
        <v/>
      </c>
      <c r="BN83" s="75" t="str">
        <f t="shared" si="21"/>
        <v/>
      </c>
      <c r="BO83" s="75" t="str">
        <f t="shared" si="22"/>
        <v/>
      </c>
      <c r="BP83" s="75" t="str">
        <f t="shared" si="23"/>
        <v/>
      </c>
      <c r="BQ83" s="75" t="str">
        <f t="shared" si="24"/>
        <v/>
      </c>
      <c r="BR83" s="75" t="str">
        <f t="shared" si="25"/>
        <v/>
      </c>
      <c r="BS83" s="75" t="str">
        <f t="shared" si="26"/>
        <v/>
      </c>
      <c r="BT83" s="75" t="str">
        <f t="shared" si="27"/>
        <v/>
      </c>
      <c r="BU83" s="75" t="str">
        <f t="shared" si="28"/>
        <v/>
      </c>
      <c r="BV83" s="75" t="str">
        <f t="shared" si="29"/>
        <v/>
      </c>
      <c r="BW83" s="75" t="str">
        <f t="shared" si="30"/>
        <v/>
      </c>
      <c r="BX83" s="75" t="str">
        <f t="shared" si="31"/>
        <v/>
      </c>
      <c r="BY83" s="75" t="str">
        <f t="shared" si="32"/>
        <v/>
      </c>
      <c r="BZ83" s="75" t="str">
        <f t="shared" si="33"/>
        <v/>
      </c>
      <c r="CA83" s="75" t="str">
        <f t="shared" si="34"/>
        <v/>
      </c>
      <c r="CB83" s="75" t="str">
        <f t="shared" si="35"/>
        <v/>
      </c>
      <c r="CC83" s="75" t="str">
        <f t="shared" si="36"/>
        <v/>
      </c>
      <c r="CD83" s="75" t="str">
        <f t="shared" si="37"/>
        <v/>
      </c>
      <c r="CE83" s="75" t="str">
        <f t="shared" si="38"/>
        <v/>
      </c>
      <c r="CF83" s="75" t="str">
        <f t="shared" si="39"/>
        <v/>
      </c>
      <c r="CG83" s="75" t="str">
        <f t="shared" si="40"/>
        <v/>
      </c>
      <c r="CH83" s="75" t="str">
        <f t="shared" si="41"/>
        <v/>
      </c>
      <c r="CI83" s="75" t="str">
        <f t="shared" si="42"/>
        <v/>
      </c>
      <c r="CJ83" s="75" t="str">
        <f t="shared" si="43"/>
        <v/>
      </c>
      <c r="CK83" s="75" t="str">
        <f t="shared" si="44"/>
        <v/>
      </c>
      <c r="CL83" s="75" t="str">
        <f t="shared" si="45"/>
        <v/>
      </c>
      <c r="CM83" s="75" t="str">
        <f t="shared" si="46"/>
        <v/>
      </c>
      <c r="CN83" s="75" t="str">
        <f t="shared" si="47"/>
        <v/>
      </c>
      <c r="CO83" s="75" t="str">
        <f t="shared" si="48"/>
        <v/>
      </c>
      <c r="CP83" s="76" t="str">
        <f t="shared" si="115"/>
        <v>Ref_DD_DistanceUnit</v>
      </c>
      <c r="CQ83" s="87" t="str">
        <f t="shared" ca="1" si="122"/>
        <v/>
      </c>
      <c r="CR83" s="130">
        <f t="shared" si="116"/>
        <v>0</v>
      </c>
      <c r="CS83" s="114"/>
    </row>
    <row r="84" spans="1:161" ht="18" customHeight="1" x14ac:dyDescent="0.2">
      <c r="B84" s="101"/>
      <c r="C84" s="42"/>
      <c r="D84" s="42"/>
      <c r="E84" s="42"/>
      <c r="F84" s="42"/>
      <c r="G84" s="42"/>
      <c r="H84" s="42"/>
      <c r="I84" s="92"/>
      <c r="J84" s="92"/>
      <c r="K84" s="92"/>
      <c r="L84" s="42"/>
      <c r="M84" s="42"/>
      <c r="N84" s="92"/>
      <c r="O84" s="42"/>
      <c r="P84" s="72"/>
      <c r="Q84" s="96" t="str">
        <f t="shared" ca="1" si="110"/>
        <v/>
      </c>
      <c r="R84" s="96" t="str">
        <f t="shared" ca="1" si="111"/>
        <v/>
      </c>
      <c r="S84" s="96" t="str">
        <f t="shared" ca="1" si="112"/>
        <v/>
      </c>
      <c r="T84" s="96" t="str">
        <f t="shared" ca="1" si="117"/>
        <v/>
      </c>
      <c r="U84" s="126" t="str">
        <f t="shared" ca="1" si="113"/>
        <v/>
      </c>
      <c r="V84" s="128" t="e">
        <f t="shared" ca="1" si="98"/>
        <v>#REF!</v>
      </c>
      <c r="W84" s="128" t="e">
        <f t="shared" ca="1" si="99"/>
        <v>#REF!</v>
      </c>
      <c r="X84" s="128" t="e">
        <f t="shared" ca="1" si="100"/>
        <v>#REF!</v>
      </c>
      <c r="Y84" s="128" t="e">
        <f t="shared" ca="1" si="101"/>
        <v>#REF!</v>
      </c>
      <c r="Z84" s="128" t="e">
        <f t="shared" ca="1" si="102"/>
        <v>#REF!</v>
      </c>
      <c r="AA84" s="128" t="e">
        <f t="shared" ca="1" si="103"/>
        <v>#REF!</v>
      </c>
      <c r="AB84" s="128" t="e">
        <f t="shared" ca="1" si="104"/>
        <v>#REF!</v>
      </c>
      <c r="AC84" s="128" t="e">
        <f t="shared" ca="1" si="105"/>
        <v>#REF!</v>
      </c>
      <c r="AD84" s="128" t="e">
        <f t="shared" ca="1" si="106"/>
        <v>#REF!</v>
      </c>
      <c r="AE84" s="128" t="e">
        <f t="shared" ca="1" si="107"/>
        <v>#REF!</v>
      </c>
      <c r="AF84" s="128" t="e">
        <f t="shared" ca="1" si="108"/>
        <v>#REF!</v>
      </c>
      <c r="AG84" s="128" t="e">
        <f t="shared" ca="1" si="109"/>
        <v>#REF!</v>
      </c>
      <c r="AH84" s="128" t="e">
        <f ca="1">INDEX(Ref_Master_Unit_Table,MATCH($W84,REF_To_Unit,0),MATCH('Reference - Lookup and Unit'!$A$11,Ref_From_Units,0))</f>
        <v>#REF!</v>
      </c>
      <c r="AI84" s="128" t="e">
        <f t="shared" ca="1" si="118"/>
        <v>#N/A</v>
      </c>
      <c r="AJ84" s="128" t="e">
        <f ca="1">INDEX(Ref_Master_Unit_Table,MATCH($Z84,REF_To_Unit,0),MATCH('Reference - Lookup and Unit'!$A$11,Ref_From_Units,0))</f>
        <v>#REF!</v>
      </c>
      <c r="AK84" s="128" t="e">
        <f t="shared" ca="1" si="119"/>
        <v>#N/A</v>
      </c>
      <c r="AL84" s="128" t="e">
        <f ca="1">INDEX(Ref_Master_Unit_Table,MATCH($AC84,REF_To_Unit,0),MATCH('Reference - Lookup and Unit'!$A$11,Ref_From_Units,0))</f>
        <v>#REF!</v>
      </c>
      <c r="AM84" s="128" t="e">
        <f t="shared" ca="1" si="120"/>
        <v>#N/A</v>
      </c>
      <c r="AN84" s="128" t="e">
        <f ca="1">INDEX(Ref_Master_Unit_Table,MATCH($AF84,REF_To_Unit,0),MATCH('Reference - Lookup and Unit'!$A$11,Ref_From_Units,0))</f>
        <v>#REF!</v>
      </c>
      <c r="AO84" s="128" t="e">
        <f t="shared" ca="1" si="121"/>
        <v>#N/A</v>
      </c>
      <c r="AP84" s="128">
        <f t="shared" ca="1" si="17"/>
        <v>1</v>
      </c>
      <c r="AQ84" s="261">
        <f t="shared" ca="1" si="96"/>
        <v>28</v>
      </c>
      <c r="AR84" s="261">
        <f t="shared" ca="1" si="97"/>
        <v>265</v>
      </c>
      <c r="AS84" s="261">
        <f t="shared" ca="1" si="20"/>
        <v>1</v>
      </c>
      <c r="AT84" s="75" t="str">
        <f t="shared" si="114"/>
        <v>Ref_DD_vehicle_Passenger_</v>
      </c>
      <c r="AU84" s="75" t="e">
        <f t="shared" ca="1" si="55"/>
        <v>#REF!</v>
      </c>
      <c r="AV84" s="75" t="e">
        <f t="shared" ca="1" si="56"/>
        <v>#REF!</v>
      </c>
      <c r="AW84" s="75" t="e">
        <f t="shared" ca="1" si="57"/>
        <v>#REF!</v>
      </c>
      <c r="AX84" s="75" t="e">
        <f t="shared" ca="1" si="58"/>
        <v>#REF!</v>
      </c>
      <c r="AY84" s="75" t="b">
        <f t="shared" ca="1" si="123"/>
        <v>0</v>
      </c>
      <c r="AZ84" s="75" t="str">
        <f t="shared" si="124"/>
        <v/>
      </c>
      <c r="BA84" s="75" t="str">
        <f t="shared" si="125"/>
        <v/>
      </c>
      <c r="BB84" s="75" t="str">
        <f t="shared" si="126"/>
        <v/>
      </c>
      <c r="BC84" s="75" t="str">
        <f t="shared" si="127"/>
        <v/>
      </c>
      <c r="BD84" s="75" t="str">
        <f t="shared" si="128"/>
        <v/>
      </c>
      <c r="BE84" s="75" t="str">
        <f t="shared" si="129"/>
        <v/>
      </c>
      <c r="BF84" s="75" t="str">
        <f t="shared" si="130"/>
        <v/>
      </c>
      <c r="BG84" s="75" t="str">
        <f t="shared" si="131"/>
        <v/>
      </c>
      <c r="BH84" s="75" t="str">
        <f t="shared" si="132"/>
        <v/>
      </c>
      <c r="BI84" s="75" t="str">
        <f t="shared" si="133"/>
        <v/>
      </c>
      <c r="BJ84" s="75" t="str">
        <f t="shared" si="134"/>
        <v/>
      </c>
      <c r="BK84" s="75" t="str">
        <f t="shared" si="135"/>
        <v/>
      </c>
      <c r="BL84" s="75" t="str">
        <f t="shared" si="136"/>
        <v/>
      </c>
      <c r="BM84" s="75" t="str">
        <f t="shared" ca="1" si="137"/>
        <v/>
      </c>
      <c r="BN84" s="75" t="str">
        <f t="shared" si="21"/>
        <v/>
      </c>
      <c r="BO84" s="75" t="str">
        <f t="shared" si="22"/>
        <v/>
      </c>
      <c r="BP84" s="75" t="str">
        <f t="shared" si="23"/>
        <v/>
      </c>
      <c r="BQ84" s="75" t="str">
        <f t="shared" si="24"/>
        <v/>
      </c>
      <c r="BR84" s="75" t="str">
        <f t="shared" si="25"/>
        <v/>
      </c>
      <c r="BS84" s="75" t="str">
        <f t="shared" si="26"/>
        <v/>
      </c>
      <c r="BT84" s="75" t="str">
        <f t="shared" si="27"/>
        <v/>
      </c>
      <c r="BU84" s="75" t="str">
        <f t="shared" si="28"/>
        <v/>
      </c>
      <c r="BV84" s="75" t="str">
        <f t="shared" si="29"/>
        <v/>
      </c>
      <c r="BW84" s="75" t="str">
        <f t="shared" si="30"/>
        <v/>
      </c>
      <c r="BX84" s="75" t="str">
        <f t="shared" si="31"/>
        <v/>
      </c>
      <c r="BY84" s="75" t="str">
        <f t="shared" si="32"/>
        <v/>
      </c>
      <c r="BZ84" s="75" t="str">
        <f t="shared" si="33"/>
        <v/>
      </c>
      <c r="CA84" s="75" t="str">
        <f t="shared" si="34"/>
        <v/>
      </c>
      <c r="CB84" s="75" t="str">
        <f t="shared" si="35"/>
        <v/>
      </c>
      <c r="CC84" s="75" t="str">
        <f t="shared" si="36"/>
        <v/>
      </c>
      <c r="CD84" s="75" t="str">
        <f t="shared" si="37"/>
        <v/>
      </c>
      <c r="CE84" s="75" t="str">
        <f t="shared" si="38"/>
        <v/>
      </c>
      <c r="CF84" s="75" t="str">
        <f t="shared" si="39"/>
        <v/>
      </c>
      <c r="CG84" s="75" t="str">
        <f t="shared" si="40"/>
        <v/>
      </c>
      <c r="CH84" s="75" t="str">
        <f t="shared" si="41"/>
        <v/>
      </c>
      <c r="CI84" s="75" t="str">
        <f t="shared" si="42"/>
        <v/>
      </c>
      <c r="CJ84" s="75" t="str">
        <f t="shared" si="43"/>
        <v/>
      </c>
      <c r="CK84" s="75" t="str">
        <f t="shared" si="44"/>
        <v/>
      </c>
      <c r="CL84" s="75" t="str">
        <f t="shared" si="45"/>
        <v/>
      </c>
      <c r="CM84" s="75" t="str">
        <f t="shared" si="46"/>
        <v/>
      </c>
      <c r="CN84" s="75" t="str">
        <f t="shared" si="47"/>
        <v/>
      </c>
      <c r="CO84" s="75" t="str">
        <f t="shared" si="48"/>
        <v/>
      </c>
      <c r="CP84" s="76" t="str">
        <f t="shared" si="115"/>
        <v>Ref_DD_DistanceUnit</v>
      </c>
      <c r="CQ84" s="87" t="str">
        <f t="shared" ca="1" si="122"/>
        <v/>
      </c>
      <c r="CR84" s="130">
        <f t="shared" si="116"/>
        <v>0</v>
      </c>
      <c r="CS84" s="114"/>
    </row>
    <row r="85" spans="1:161" ht="18" customHeight="1" x14ac:dyDescent="0.2">
      <c r="A85" s="68"/>
      <c r="B85" s="102"/>
      <c r="C85" s="70"/>
      <c r="D85" s="70"/>
      <c r="E85" s="70"/>
      <c r="F85" s="70"/>
      <c r="G85" s="70"/>
      <c r="H85" s="70"/>
      <c r="I85" s="93"/>
      <c r="J85" s="93"/>
      <c r="K85" s="93"/>
      <c r="L85" s="70"/>
      <c r="M85" s="70"/>
      <c r="N85" s="93"/>
      <c r="O85" s="70"/>
      <c r="P85" s="72"/>
      <c r="Q85" s="96" t="str">
        <f t="shared" ca="1" si="110"/>
        <v/>
      </c>
      <c r="R85" s="96" t="str">
        <f t="shared" ca="1" si="111"/>
        <v/>
      </c>
      <c r="S85" s="96" t="str">
        <f t="shared" ca="1" si="112"/>
        <v/>
      </c>
      <c r="T85" s="96" t="str">
        <f t="shared" ca="1" si="117"/>
        <v/>
      </c>
      <c r="U85" s="126" t="str">
        <f t="shared" ca="1" si="113"/>
        <v/>
      </c>
      <c r="V85" s="128" t="e">
        <f t="shared" ca="1" si="98"/>
        <v>#REF!</v>
      </c>
      <c r="W85" s="128" t="e">
        <f t="shared" ca="1" si="99"/>
        <v>#REF!</v>
      </c>
      <c r="X85" s="128" t="e">
        <f t="shared" ca="1" si="100"/>
        <v>#REF!</v>
      </c>
      <c r="Y85" s="128" t="e">
        <f t="shared" ca="1" si="101"/>
        <v>#REF!</v>
      </c>
      <c r="Z85" s="128" t="e">
        <f t="shared" ca="1" si="102"/>
        <v>#REF!</v>
      </c>
      <c r="AA85" s="128" t="e">
        <f t="shared" ca="1" si="103"/>
        <v>#REF!</v>
      </c>
      <c r="AB85" s="128" t="e">
        <f t="shared" ca="1" si="104"/>
        <v>#REF!</v>
      </c>
      <c r="AC85" s="128" t="e">
        <f t="shared" ca="1" si="105"/>
        <v>#REF!</v>
      </c>
      <c r="AD85" s="128" t="e">
        <f t="shared" ca="1" si="106"/>
        <v>#REF!</v>
      </c>
      <c r="AE85" s="128" t="e">
        <f t="shared" ca="1" si="107"/>
        <v>#REF!</v>
      </c>
      <c r="AF85" s="128" t="e">
        <f t="shared" ca="1" si="108"/>
        <v>#REF!</v>
      </c>
      <c r="AG85" s="128" t="e">
        <f t="shared" ca="1" si="109"/>
        <v>#REF!</v>
      </c>
      <c r="AH85" s="128" t="e">
        <f ca="1">INDEX(Ref_Master_Unit_Table,MATCH($W85,REF_To_Unit,0),MATCH('Reference - Lookup and Unit'!$A$11,Ref_From_Units,0))</f>
        <v>#REF!</v>
      </c>
      <c r="AI85" s="128" t="e">
        <f t="shared" ca="1" si="118"/>
        <v>#N/A</v>
      </c>
      <c r="AJ85" s="128" t="e">
        <f ca="1">INDEX(Ref_Master_Unit_Table,MATCH($Z85,REF_To_Unit,0),MATCH('Reference - Lookup and Unit'!$A$11,Ref_From_Units,0))</f>
        <v>#REF!</v>
      </c>
      <c r="AK85" s="128" t="e">
        <f t="shared" ca="1" si="119"/>
        <v>#N/A</v>
      </c>
      <c r="AL85" s="128" t="e">
        <f ca="1">INDEX(Ref_Master_Unit_Table,MATCH($AC85,REF_To_Unit,0),MATCH('Reference - Lookup and Unit'!$A$11,Ref_From_Units,0))</f>
        <v>#REF!</v>
      </c>
      <c r="AM85" s="128" t="e">
        <f t="shared" ca="1" si="120"/>
        <v>#N/A</v>
      </c>
      <c r="AN85" s="128" t="e">
        <f ca="1">INDEX(Ref_Master_Unit_Table,MATCH($AF85,REF_To_Unit,0),MATCH('Reference - Lookup and Unit'!$A$11,Ref_From_Units,0))</f>
        <v>#REF!</v>
      </c>
      <c r="AO85" s="128" t="e">
        <f t="shared" ca="1" si="121"/>
        <v>#N/A</v>
      </c>
      <c r="AP85" s="128">
        <f t="shared" ca="1" si="17"/>
        <v>1</v>
      </c>
      <c r="AQ85" s="261">
        <f t="shared" ca="1" si="96"/>
        <v>28</v>
      </c>
      <c r="AR85" s="261">
        <f t="shared" ca="1" si="97"/>
        <v>265</v>
      </c>
      <c r="AS85" s="261">
        <f t="shared" ca="1" si="20"/>
        <v>1</v>
      </c>
      <c r="AT85" s="77" t="str">
        <f t="shared" si="114"/>
        <v>Ref_DD_vehicle_Passenger_</v>
      </c>
      <c r="AU85" s="77" t="e">
        <f t="shared" ca="1" si="55"/>
        <v>#REF!</v>
      </c>
      <c r="AV85" s="77" t="e">
        <f t="shared" ca="1" si="56"/>
        <v>#REF!</v>
      </c>
      <c r="AW85" s="77" t="e">
        <f t="shared" ca="1" si="57"/>
        <v>#REF!</v>
      </c>
      <c r="AX85" s="77" t="e">
        <f t="shared" ca="1" si="58"/>
        <v>#REF!</v>
      </c>
      <c r="AY85" s="77" t="b">
        <f t="shared" ca="1" si="123"/>
        <v>0</v>
      </c>
      <c r="AZ85" s="77" t="str">
        <f t="shared" si="124"/>
        <v/>
      </c>
      <c r="BA85" s="77" t="str">
        <f t="shared" si="125"/>
        <v/>
      </c>
      <c r="BB85" s="77" t="str">
        <f t="shared" si="126"/>
        <v/>
      </c>
      <c r="BC85" s="77" t="str">
        <f t="shared" si="127"/>
        <v/>
      </c>
      <c r="BD85" s="77" t="str">
        <f t="shared" si="128"/>
        <v/>
      </c>
      <c r="BE85" s="77" t="str">
        <f t="shared" si="129"/>
        <v/>
      </c>
      <c r="BF85" s="77" t="str">
        <f t="shared" si="130"/>
        <v/>
      </c>
      <c r="BG85" s="77" t="str">
        <f t="shared" si="131"/>
        <v/>
      </c>
      <c r="BH85" s="77" t="str">
        <f t="shared" si="132"/>
        <v/>
      </c>
      <c r="BI85" s="77" t="str">
        <f t="shared" si="133"/>
        <v/>
      </c>
      <c r="BJ85" s="77" t="str">
        <f t="shared" si="134"/>
        <v/>
      </c>
      <c r="BK85" s="77" t="str">
        <f t="shared" si="135"/>
        <v/>
      </c>
      <c r="BL85" s="77" t="str">
        <f t="shared" si="136"/>
        <v/>
      </c>
      <c r="BM85" s="77" t="str">
        <f t="shared" ca="1" si="137"/>
        <v/>
      </c>
      <c r="BN85" s="77" t="str">
        <f t="shared" si="21"/>
        <v/>
      </c>
      <c r="BO85" s="77" t="str">
        <f t="shared" si="22"/>
        <v/>
      </c>
      <c r="BP85" s="77" t="str">
        <f t="shared" si="23"/>
        <v/>
      </c>
      <c r="BQ85" s="77" t="str">
        <f t="shared" si="24"/>
        <v/>
      </c>
      <c r="BR85" s="77" t="str">
        <f t="shared" si="25"/>
        <v/>
      </c>
      <c r="BS85" s="77" t="str">
        <f t="shared" si="26"/>
        <v/>
      </c>
      <c r="BT85" s="77" t="str">
        <f t="shared" si="27"/>
        <v/>
      </c>
      <c r="BU85" s="77" t="str">
        <f t="shared" si="28"/>
        <v/>
      </c>
      <c r="BV85" s="77" t="str">
        <f t="shared" si="29"/>
        <v/>
      </c>
      <c r="BW85" s="77" t="str">
        <f t="shared" si="30"/>
        <v/>
      </c>
      <c r="BX85" s="77" t="str">
        <f t="shared" si="31"/>
        <v/>
      </c>
      <c r="BY85" s="77" t="str">
        <f t="shared" si="32"/>
        <v/>
      </c>
      <c r="BZ85" s="77" t="str">
        <f t="shared" si="33"/>
        <v/>
      </c>
      <c r="CA85" s="77" t="str">
        <f t="shared" si="34"/>
        <v/>
      </c>
      <c r="CB85" s="77" t="str">
        <f t="shared" si="35"/>
        <v/>
      </c>
      <c r="CC85" s="77" t="str">
        <f t="shared" si="36"/>
        <v/>
      </c>
      <c r="CD85" s="77" t="str">
        <f t="shared" si="37"/>
        <v/>
      </c>
      <c r="CE85" s="77" t="str">
        <f t="shared" si="38"/>
        <v/>
      </c>
      <c r="CF85" s="77" t="str">
        <f t="shared" si="39"/>
        <v/>
      </c>
      <c r="CG85" s="77" t="str">
        <f t="shared" si="40"/>
        <v/>
      </c>
      <c r="CH85" s="77" t="str">
        <f t="shared" si="41"/>
        <v/>
      </c>
      <c r="CI85" s="77" t="str">
        <f t="shared" si="42"/>
        <v/>
      </c>
      <c r="CJ85" s="77" t="str">
        <f t="shared" si="43"/>
        <v/>
      </c>
      <c r="CK85" s="77" t="str">
        <f t="shared" si="44"/>
        <v/>
      </c>
      <c r="CL85" s="77" t="str">
        <f t="shared" si="45"/>
        <v/>
      </c>
      <c r="CM85" s="77" t="str">
        <f t="shared" si="46"/>
        <v/>
      </c>
      <c r="CN85" s="77" t="str">
        <f t="shared" si="47"/>
        <v/>
      </c>
      <c r="CO85" s="77" t="str">
        <f t="shared" si="48"/>
        <v/>
      </c>
      <c r="CP85" s="78" t="str">
        <f t="shared" si="115"/>
        <v>Ref_DD_DistanceUnit</v>
      </c>
      <c r="CQ85" s="87" t="str">
        <f t="shared" ca="1" si="122"/>
        <v/>
      </c>
      <c r="CR85" s="130">
        <f t="shared" si="116"/>
        <v>0</v>
      </c>
      <c r="CS85" s="131"/>
      <c r="CT85" s="69"/>
      <c r="CU85" s="69"/>
      <c r="CV85" s="69"/>
      <c r="CW85" s="69"/>
      <c r="CX85" s="69"/>
      <c r="CY85" s="69"/>
      <c r="CZ85" s="69"/>
      <c r="DA85" s="69"/>
      <c r="DB85" s="69"/>
      <c r="DC85" s="69"/>
      <c r="DD85" s="69"/>
      <c r="DE85" s="69"/>
      <c r="DF85" s="69"/>
      <c r="DG85" s="69"/>
      <c r="DH85" s="69"/>
      <c r="DI85" s="69"/>
      <c r="DJ85" s="69"/>
      <c r="DK85" s="69"/>
      <c r="DL85" s="69"/>
      <c r="DM85" s="69"/>
      <c r="DN85" s="69"/>
      <c r="DO85" s="69"/>
      <c r="DP85" s="69"/>
      <c r="DQ85" s="69"/>
      <c r="DR85" s="69"/>
      <c r="DS85" s="69"/>
      <c r="DT85" s="69"/>
      <c r="DU85" s="69"/>
      <c r="DV85" s="69"/>
      <c r="DW85" s="69"/>
      <c r="DX85" s="69"/>
      <c r="DY85" s="69"/>
      <c r="DZ85" s="69"/>
      <c r="EA85" s="69"/>
      <c r="EB85" s="69"/>
      <c r="EC85" s="69"/>
      <c r="ED85" s="69"/>
      <c r="EE85" s="69"/>
      <c r="EF85" s="69"/>
      <c r="EG85" s="69"/>
      <c r="EH85" s="69"/>
      <c r="EI85" s="69"/>
      <c r="EJ85" s="69"/>
      <c r="EK85" s="69"/>
      <c r="EL85" s="69"/>
      <c r="EM85" s="69"/>
      <c r="EN85" s="69"/>
      <c r="EO85" s="69"/>
      <c r="EP85" s="69"/>
      <c r="EQ85" s="69"/>
      <c r="ER85" s="69"/>
      <c r="ES85" s="69"/>
      <c r="ET85" s="69"/>
      <c r="EU85" s="69"/>
      <c r="EV85" s="69"/>
      <c r="EW85" s="69"/>
      <c r="EX85" s="69"/>
      <c r="EY85" s="69"/>
      <c r="EZ85" s="69"/>
      <c r="FA85" s="69"/>
      <c r="FB85" s="69"/>
      <c r="FC85" s="69"/>
      <c r="FD85" s="69"/>
      <c r="FE85" s="69"/>
    </row>
    <row r="86" spans="1:161" ht="18" customHeight="1" x14ac:dyDescent="0.2">
      <c r="B86" s="101"/>
      <c r="C86" s="42"/>
      <c r="D86" s="42"/>
      <c r="E86" s="42"/>
      <c r="F86" s="42"/>
      <c r="G86" s="42"/>
      <c r="H86" s="42"/>
      <c r="I86" s="92"/>
      <c r="J86" s="92"/>
      <c r="K86" s="92"/>
      <c r="L86" s="42"/>
      <c r="M86" s="42"/>
      <c r="N86" s="92"/>
      <c r="O86" s="42"/>
      <c r="P86" s="72"/>
      <c r="Q86" s="96" t="str">
        <f t="shared" ca="1" si="110"/>
        <v/>
      </c>
      <c r="R86" s="96" t="str">
        <f t="shared" ca="1" si="111"/>
        <v/>
      </c>
      <c r="S86" s="96" t="str">
        <f t="shared" ca="1" si="112"/>
        <v/>
      </c>
      <c r="T86" s="96" t="str">
        <f t="shared" ca="1" si="117"/>
        <v/>
      </c>
      <c r="U86" s="126" t="str">
        <f t="shared" ca="1" si="113"/>
        <v/>
      </c>
      <c r="V86" s="128" t="e">
        <f t="shared" ca="1" si="98"/>
        <v>#REF!</v>
      </c>
      <c r="W86" s="128" t="e">
        <f t="shared" ca="1" si="99"/>
        <v>#REF!</v>
      </c>
      <c r="X86" s="128" t="e">
        <f t="shared" ca="1" si="100"/>
        <v>#REF!</v>
      </c>
      <c r="Y86" s="128" t="e">
        <f t="shared" ca="1" si="101"/>
        <v>#REF!</v>
      </c>
      <c r="Z86" s="128" t="e">
        <f t="shared" ca="1" si="102"/>
        <v>#REF!</v>
      </c>
      <c r="AA86" s="128" t="e">
        <f t="shared" ca="1" si="103"/>
        <v>#REF!</v>
      </c>
      <c r="AB86" s="128" t="e">
        <f t="shared" ca="1" si="104"/>
        <v>#REF!</v>
      </c>
      <c r="AC86" s="128" t="e">
        <f t="shared" ca="1" si="105"/>
        <v>#REF!</v>
      </c>
      <c r="AD86" s="128" t="e">
        <f t="shared" ca="1" si="106"/>
        <v>#REF!</v>
      </c>
      <c r="AE86" s="128" t="e">
        <f t="shared" ca="1" si="107"/>
        <v>#REF!</v>
      </c>
      <c r="AF86" s="128" t="e">
        <f t="shared" ca="1" si="108"/>
        <v>#REF!</v>
      </c>
      <c r="AG86" s="128" t="e">
        <f t="shared" ca="1" si="109"/>
        <v>#REF!</v>
      </c>
      <c r="AH86" s="128" t="e">
        <f ca="1">INDEX(Ref_Master_Unit_Table,MATCH($W86,REF_To_Unit,0),MATCH('Reference - Lookup and Unit'!$A$11,Ref_From_Units,0))</f>
        <v>#REF!</v>
      </c>
      <c r="AI86" s="128" t="e">
        <f t="shared" ca="1" si="118"/>
        <v>#N/A</v>
      </c>
      <c r="AJ86" s="128" t="e">
        <f ca="1">INDEX(Ref_Master_Unit_Table,MATCH($Z86,REF_To_Unit,0),MATCH('Reference - Lookup and Unit'!$A$11,Ref_From_Units,0))</f>
        <v>#REF!</v>
      </c>
      <c r="AK86" s="128" t="e">
        <f t="shared" ca="1" si="119"/>
        <v>#N/A</v>
      </c>
      <c r="AL86" s="128" t="e">
        <f ca="1">INDEX(Ref_Master_Unit_Table,MATCH($AC86,REF_To_Unit,0),MATCH('Reference - Lookup and Unit'!$A$11,Ref_From_Units,0))</f>
        <v>#REF!</v>
      </c>
      <c r="AM86" s="128" t="e">
        <f t="shared" ca="1" si="120"/>
        <v>#N/A</v>
      </c>
      <c r="AN86" s="128" t="e">
        <f ca="1">INDEX(Ref_Master_Unit_Table,MATCH($AF86,REF_To_Unit,0),MATCH('Reference - Lookup and Unit'!$A$11,Ref_From_Units,0))</f>
        <v>#REF!</v>
      </c>
      <c r="AO86" s="128" t="e">
        <f t="shared" ca="1" si="121"/>
        <v>#N/A</v>
      </c>
      <c r="AP86" s="128">
        <f t="shared" ca="1" si="17"/>
        <v>1</v>
      </c>
      <c r="AQ86" s="261">
        <f t="shared" ca="1" si="96"/>
        <v>28</v>
      </c>
      <c r="AR86" s="261">
        <f t="shared" ca="1" si="97"/>
        <v>265</v>
      </c>
      <c r="AS86" s="261">
        <f t="shared" ca="1" si="20"/>
        <v>1</v>
      </c>
      <c r="AT86" s="75" t="str">
        <f t="shared" si="114"/>
        <v>Ref_DD_vehicle_Passenger_</v>
      </c>
      <c r="AU86" s="75" t="e">
        <f t="shared" ca="1" si="55"/>
        <v>#REF!</v>
      </c>
      <c r="AV86" s="75" t="e">
        <f t="shared" ca="1" si="56"/>
        <v>#REF!</v>
      </c>
      <c r="AW86" s="75" t="e">
        <f t="shared" ca="1" si="57"/>
        <v>#REF!</v>
      </c>
      <c r="AX86" s="75" t="e">
        <f t="shared" ca="1" si="58"/>
        <v>#REF!</v>
      </c>
      <c r="AY86" s="75" t="b">
        <f t="shared" ca="1" si="123"/>
        <v>0</v>
      </c>
      <c r="AZ86" s="75" t="str">
        <f t="shared" si="124"/>
        <v/>
      </c>
      <c r="BA86" s="75" t="str">
        <f t="shared" si="125"/>
        <v/>
      </c>
      <c r="BB86" s="75" t="str">
        <f t="shared" si="126"/>
        <v/>
      </c>
      <c r="BC86" s="75" t="str">
        <f t="shared" si="127"/>
        <v/>
      </c>
      <c r="BD86" s="75" t="str">
        <f t="shared" si="128"/>
        <v/>
      </c>
      <c r="BE86" s="75" t="str">
        <f t="shared" si="129"/>
        <v/>
      </c>
      <c r="BF86" s="75" t="str">
        <f t="shared" si="130"/>
        <v/>
      </c>
      <c r="BG86" s="75" t="str">
        <f t="shared" si="131"/>
        <v/>
      </c>
      <c r="BH86" s="75" t="str">
        <f t="shared" si="132"/>
        <v/>
      </c>
      <c r="BI86" s="75" t="str">
        <f t="shared" si="133"/>
        <v/>
      </c>
      <c r="BJ86" s="75" t="str">
        <f t="shared" si="134"/>
        <v/>
      </c>
      <c r="BK86" s="75" t="str">
        <f t="shared" si="135"/>
        <v/>
      </c>
      <c r="BL86" s="75" t="str">
        <f t="shared" si="136"/>
        <v/>
      </c>
      <c r="BM86" s="75" t="str">
        <f t="shared" ca="1" si="137"/>
        <v/>
      </c>
      <c r="BN86" s="75" t="str">
        <f t="shared" si="21"/>
        <v/>
      </c>
      <c r="BO86" s="75" t="str">
        <f t="shared" si="22"/>
        <v/>
      </c>
      <c r="BP86" s="75" t="str">
        <f t="shared" si="23"/>
        <v/>
      </c>
      <c r="BQ86" s="75" t="str">
        <f t="shared" si="24"/>
        <v/>
      </c>
      <c r="BR86" s="75" t="str">
        <f t="shared" si="25"/>
        <v/>
      </c>
      <c r="BS86" s="75" t="str">
        <f t="shared" si="26"/>
        <v/>
      </c>
      <c r="BT86" s="75" t="str">
        <f t="shared" si="27"/>
        <v/>
      </c>
      <c r="BU86" s="75" t="str">
        <f t="shared" si="28"/>
        <v/>
      </c>
      <c r="BV86" s="75" t="str">
        <f t="shared" si="29"/>
        <v/>
      </c>
      <c r="BW86" s="75" t="str">
        <f t="shared" si="30"/>
        <v/>
      </c>
      <c r="BX86" s="75" t="str">
        <f t="shared" si="31"/>
        <v/>
      </c>
      <c r="BY86" s="75" t="str">
        <f t="shared" si="32"/>
        <v/>
      </c>
      <c r="BZ86" s="75" t="str">
        <f t="shared" si="33"/>
        <v/>
      </c>
      <c r="CA86" s="75" t="str">
        <f t="shared" si="34"/>
        <v/>
      </c>
      <c r="CB86" s="75" t="str">
        <f t="shared" si="35"/>
        <v/>
      </c>
      <c r="CC86" s="75" t="str">
        <f t="shared" si="36"/>
        <v/>
      </c>
      <c r="CD86" s="75" t="str">
        <f t="shared" si="37"/>
        <v/>
      </c>
      <c r="CE86" s="75" t="str">
        <f t="shared" si="38"/>
        <v/>
      </c>
      <c r="CF86" s="75" t="str">
        <f t="shared" si="39"/>
        <v/>
      </c>
      <c r="CG86" s="75" t="str">
        <f t="shared" si="40"/>
        <v/>
      </c>
      <c r="CH86" s="75" t="str">
        <f t="shared" si="41"/>
        <v/>
      </c>
      <c r="CI86" s="75" t="str">
        <f t="shared" si="42"/>
        <v/>
      </c>
      <c r="CJ86" s="75" t="str">
        <f t="shared" si="43"/>
        <v/>
      </c>
      <c r="CK86" s="75" t="str">
        <f t="shared" si="44"/>
        <v/>
      </c>
      <c r="CL86" s="75" t="str">
        <f t="shared" si="45"/>
        <v/>
      </c>
      <c r="CM86" s="75" t="str">
        <f t="shared" si="46"/>
        <v/>
      </c>
      <c r="CN86" s="75" t="str">
        <f t="shared" si="47"/>
        <v/>
      </c>
      <c r="CO86" s="75" t="str">
        <f t="shared" si="48"/>
        <v/>
      </c>
      <c r="CP86" s="76" t="str">
        <f t="shared" si="115"/>
        <v>Ref_DD_DistanceUnit</v>
      </c>
      <c r="CQ86" s="87" t="str">
        <f t="shared" ca="1" si="122"/>
        <v/>
      </c>
      <c r="CR86" s="130">
        <f t="shared" si="116"/>
        <v>0</v>
      </c>
      <c r="CS86" s="114"/>
    </row>
    <row r="87" spans="1:161" ht="18" customHeight="1" x14ac:dyDescent="0.2">
      <c r="B87" s="101"/>
      <c r="C87" s="42"/>
      <c r="D87" s="42"/>
      <c r="E87" s="42"/>
      <c r="F87" s="42"/>
      <c r="G87" s="42"/>
      <c r="H87" s="42"/>
      <c r="I87" s="92"/>
      <c r="J87" s="92"/>
      <c r="K87" s="92"/>
      <c r="L87" s="42"/>
      <c r="M87" s="42"/>
      <c r="N87" s="92"/>
      <c r="O87" s="42"/>
      <c r="P87" s="72"/>
      <c r="Q87" s="96" t="str">
        <f t="shared" ca="1" si="110"/>
        <v/>
      </c>
      <c r="R87" s="96" t="str">
        <f t="shared" ca="1" si="111"/>
        <v/>
      </c>
      <c r="S87" s="96" t="str">
        <f t="shared" ca="1" si="112"/>
        <v/>
      </c>
      <c r="T87" s="96" t="str">
        <f t="shared" ca="1" si="117"/>
        <v/>
      </c>
      <c r="U87" s="126" t="str">
        <f t="shared" ca="1" si="113"/>
        <v/>
      </c>
      <c r="V87" s="128" t="e">
        <f t="shared" ca="1" si="98"/>
        <v>#REF!</v>
      </c>
      <c r="W87" s="128" t="e">
        <f t="shared" ca="1" si="99"/>
        <v>#REF!</v>
      </c>
      <c r="X87" s="128" t="e">
        <f t="shared" ca="1" si="100"/>
        <v>#REF!</v>
      </c>
      <c r="Y87" s="128" t="e">
        <f t="shared" ca="1" si="101"/>
        <v>#REF!</v>
      </c>
      <c r="Z87" s="128" t="e">
        <f t="shared" ca="1" si="102"/>
        <v>#REF!</v>
      </c>
      <c r="AA87" s="128" t="e">
        <f t="shared" ca="1" si="103"/>
        <v>#REF!</v>
      </c>
      <c r="AB87" s="128" t="e">
        <f t="shared" ca="1" si="104"/>
        <v>#REF!</v>
      </c>
      <c r="AC87" s="128" t="e">
        <f t="shared" ca="1" si="105"/>
        <v>#REF!</v>
      </c>
      <c r="AD87" s="128" t="e">
        <f t="shared" ca="1" si="106"/>
        <v>#REF!</v>
      </c>
      <c r="AE87" s="128" t="e">
        <f t="shared" ca="1" si="107"/>
        <v>#REF!</v>
      </c>
      <c r="AF87" s="128" t="e">
        <f t="shared" ca="1" si="108"/>
        <v>#REF!</v>
      </c>
      <c r="AG87" s="128" t="e">
        <f t="shared" ca="1" si="109"/>
        <v>#REF!</v>
      </c>
      <c r="AH87" s="128" t="e">
        <f ca="1">INDEX(Ref_Master_Unit_Table,MATCH($W87,REF_To_Unit,0),MATCH('Reference - Lookup and Unit'!$A$11,Ref_From_Units,0))</f>
        <v>#REF!</v>
      </c>
      <c r="AI87" s="128" t="e">
        <f t="shared" ca="1" si="118"/>
        <v>#N/A</v>
      </c>
      <c r="AJ87" s="128" t="e">
        <f ca="1">INDEX(Ref_Master_Unit_Table,MATCH($Z87,REF_To_Unit,0),MATCH('Reference - Lookup and Unit'!$A$11,Ref_From_Units,0))</f>
        <v>#REF!</v>
      </c>
      <c r="AK87" s="128" t="e">
        <f t="shared" ca="1" si="119"/>
        <v>#N/A</v>
      </c>
      <c r="AL87" s="128" t="e">
        <f ca="1">INDEX(Ref_Master_Unit_Table,MATCH($AC87,REF_To_Unit,0),MATCH('Reference - Lookup and Unit'!$A$11,Ref_From_Units,0))</f>
        <v>#REF!</v>
      </c>
      <c r="AM87" s="128" t="e">
        <f t="shared" ca="1" si="120"/>
        <v>#N/A</v>
      </c>
      <c r="AN87" s="128" t="e">
        <f ca="1">INDEX(Ref_Master_Unit_Table,MATCH($AF87,REF_To_Unit,0),MATCH('Reference - Lookup and Unit'!$A$11,Ref_From_Units,0))</f>
        <v>#REF!</v>
      </c>
      <c r="AO87" s="128" t="e">
        <f t="shared" ca="1" si="121"/>
        <v>#N/A</v>
      </c>
      <c r="AP87" s="128">
        <f t="shared" ca="1" si="17"/>
        <v>1</v>
      </c>
      <c r="AQ87" s="261">
        <f t="shared" ca="1" si="96"/>
        <v>28</v>
      </c>
      <c r="AR87" s="261">
        <f t="shared" ca="1" si="97"/>
        <v>265</v>
      </c>
      <c r="AS87" s="261">
        <f t="shared" ca="1" si="20"/>
        <v>1</v>
      </c>
      <c r="AT87" s="75" t="str">
        <f t="shared" si="114"/>
        <v>Ref_DD_vehicle_Passenger_</v>
      </c>
      <c r="AU87" s="75" t="e">
        <f t="shared" ca="1" si="55"/>
        <v>#REF!</v>
      </c>
      <c r="AV87" s="75" t="e">
        <f t="shared" ca="1" si="56"/>
        <v>#REF!</v>
      </c>
      <c r="AW87" s="75" t="e">
        <f t="shared" ca="1" si="57"/>
        <v>#REF!</v>
      </c>
      <c r="AX87" s="75" t="e">
        <f t="shared" ca="1" si="58"/>
        <v>#REF!</v>
      </c>
      <c r="AY87" s="75" t="b">
        <f t="shared" ca="1" si="123"/>
        <v>0</v>
      </c>
      <c r="AZ87" s="75" t="str">
        <f t="shared" si="124"/>
        <v/>
      </c>
      <c r="BA87" s="75" t="str">
        <f t="shared" si="125"/>
        <v/>
      </c>
      <c r="BB87" s="75" t="str">
        <f t="shared" si="126"/>
        <v/>
      </c>
      <c r="BC87" s="75" t="str">
        <f t="shared" si="127"/>
        <v/>
      </c>
      <c r="BD87" s="75" t="str">
        <f t="shared" si="128"/>
        <v/>
      </c>
      <c r="BE87" s="75" t="str">
        <f t="shared" si="129"/>
        <v/>
      </c>
      <c r="BF87" s="75" t="str">
        <f t="shared" si="130"/>
        <v/>
      </c>
      <c r="BG87" s="75" t="str">
        <f t="shared" si="131"/>
        <v/>
      </c>
      <c r="BH87" s="75" t="str">
        <f t="shared" si="132"/>
        <v/>
      </c>
      <c r="BI87" s="75" t="str">
        <f t="shared" si="133"/>
        <v/>
      </c>
      <c r="BJ87" s="75" t="str">
        <f t="shared" si="134"/>
        <v/>
      </c>
      <c r="BK87" s="75" t="str">
        <f t="shared" si="135"/>
        <v/>
      </c>
      <c r="BL87" s="75" t="str">
        <f t="shared" si="136"/>
        <v/>
      </c>
      <c r="BM87" s="75" t="str">
        <f t="shared" ca="1" si="137"/>
        <v/>
      </c>
      <c r="BN87" s="75" t="str">
        <f t="shared" si="21"/>
        <v/>
      </c>
      <c r="BO87" s="75" t="str">
        <f t="shared" si="22"/>
        <v/>
      </c>
      <c r="BP87" s="75" t="str">
        <f t="shared" si="23"/>
        <v/>
      </c>
      <c r="BQ87" s="75" t="str">
        <f t="shared" si="24"/>
        <v/>
      </c>
      <c r="BR87" s="75" t="str">
        <f t="shared" si="25"/>
        <v/>
      </c>
      <c r="BS87" s="75" t="str">
        <f t="shared" si="26"/>
        <v/>
      </c>
      <c r="BT87" s="75" t="str">
        <f t="shared" si="27"/>
        <v/>
      </c>
      <c r="BU87" s="75" t="str">
        <f t="shared" si="28"/>
        <v/>
      </c>
      <c r="BV87" s="75" t="str">
        <f t="shared" si="29"/>
        <v/>
      </c>
      <c r="BW87" s="75" t="str">
        <f t="shared" si="30"/>
        <v/>
      </c>
      <c r="BX87" s="75" t="str">
        <f t="shared" si="31"/>
        <v/>
      </c>
      <c r="BY87" s="75" t="str">
        <f t="shared" si="32"/>
        <v/>
      </c>
      <c r="BZ87" s="75" t="str">
        <f t="shared" si="33"/>
        <v/>
      </c>
      <c r="CA87" s="75" t="str">
        <f t="shared" si="34"/>
        <v/>
      </c>
      <c r="CB87" s="75" t="str">
        <f t="shared" si="35"/>
        <v/>
      </c>
      <c r="CC87" s="75" t="str">
        <f t="shared" si="36"/>
        <v/>
      </c>
      <c r="CD87" s="75" t="str">
        <f t="shared" si="37"/>
        <v/>
      </c>
      <c r="CE87" s="75" t="str">
        <f t="shared" si="38"/>
        <v/>
      </c>
      <c r="CF87" s="75" t="str">
        <f t="shared" si="39"/>
        <v/>
      </c>
      <c r="CG87" s="75" t="str">
        <f t="shared" si="40"/>
        <v/>
      </c>
      <c r="CH87" s="75" t="str">
        <f t="shared" si="41"/>
        <v/>
      </c>
      <c r="CI87" s="75" t="str">
        <f t="shared" si="42"/>
        <v/>
      </c>
      <c r="CJ87" s="75" t="str">
        <f t="shared" si="43"/>
        <v/>
      </c>
      <c r="CK87" s="75" t="str">
        <f t="shared" si="44"/>
        <v/>
      </c>
      <c r="CL87" s="75" t="str">
        <f t="shared" si="45"/>
        <v/>
      </c>
      <c r="CM87" s="75" t="str">
        <f t="shared" si="46"/>
        <v/>
      </c>
      <c r="CN87" s="75" t="str">
        <f t="shared" si="47"/>
        <v/>
      </c>
      <c r="CO87" s="75" t="str">
        <f t="shared" si="48"/>
        <v/>
      </c>
      <c r="CP87" s="76" t="str">
        <f t="shared" si="115"/>
        <v>Ref_DD_DistanceUnit</v>
      </c>
      <c r="CQ87" s="87" t="str">
        <f t="shared" ca="1" si="122"/>
        <v/>
      </c>
      <c r="CR87" s="130">
        <f t="shared" si="116"/>
        <v>0</v>
      </c>
      <c r="CS87" s="114"/>
    </row>
    <row r="88" spans="1:161" ht="18" customHeight="1" x14ac:dyDescent="0.2">
      <c r="B88" s="101"/>
      <c r="C88" s="42"/>
      <c r="D88" s="42"/>
      <c r="E88" s="42"/>
      <c r="F88" s="42"/>
      <c r="G88" s="42"/>
      <c r="H88" s="42"/>
      <c r="I88" s="92"/>
      <c r="J88" s="92"/>
      <c r="K88" s="92"/>
      <c r="L88" s="42"/>
      <c r="M88" s="42"/>
      <c r="N88" s="92"/>
      <c r="O88" s="42"/>
      <c r="P88" s="72"/>
      <c r="Q88" s="96" t="str">
        <f t="shared" ca="1" si="110"/>
        <v/>
      </c>
      <c r="R88" s="96" t="str">
        <f t="shared" ca="1" si="111"/>
        <v/>
      </c>
      <c r="S88" s="96" t="str">
        <f t="shared" ca="1" si="112"/>
        <v/>
      </c>
      <c r="T88" s="96" t="str">
        <f t="shared" ca="1" si="117"/>
        <v/>
      </c>
      <c r="U88" s="126" t="str">
        <f t="shared" ca="1" si="113"/>
        <v/>
      </c>
      <c r="V88" s="128" t="e">
        <f t="shared" ca="1" si="98"/>
        <v>#REF!</v>
      </c>
      <c r="W88" s="128" t="e">
        <f t="shared" ca="1" si="99"/>
        <v>#REF!</v>
      </c>
      <c r="X88" s="128" t="e">
        <f t="shared" ca="1" si="100"/>
        <v>#REF!</v>
      </c>
      <c r="Y88" s="128" t="e">
        <f t="shared" ca="1" si="101"/>
        <v>#REF!</v>
      </c>
      <c r="Z88" s="128" t="e">
        <f t="shared" ca="1" si="102"/>
        <v>#REF!</v>
      </c>
      <c r="AA88" s="128" t="e">
        <f t="shared" ca="1" si="103"/>
        <v>#REF!</v>
      </c>
      <c r="AB88" s="128" t="e">
        <f t="shared" ca="1" si="104"/>
        <v>#REF!</v>
      </c>
      <c r="AC88" s="128" t="e">
        <f t="shared" ca="1" si="105"/>
        <v>#REF!</v>
      </c>
      <c r="AD88" s="128" t="e">
        <f t="shared" ca="1" si="106"/>
        <v>#REF!</v>
      </c>
      <c r="AE88" s="128" t="e">
        <f t="shared" ca="1" si="107"/>
        <v>#REF!</v>
      </c>
      <c r="AF88" s="128" t="e">
        <f t="shared" ca="1" si="108"/>
        <v>#REF!</v>
      </c>
      <c r="AG88" s="128" t="e">
        <f t="shared" ca="1" si="109"/>
        <v>#REF!</v>
      </c>
      <c r="AH88" s="128" t="e">
        <f ca="1">INDEX(Ref_Master_Unit_Table,MATCH($W88,REF_To_Unit,0),MATCH('Reference - Lookup and Unit'!$A$11,Ref_From_Units,0))</f>
        <v>#REF!</v>
      </c>
      <c r="AI88" s="128" t="e">
        <f t="shared" ca="1" si="118"/>
        <v>#N/A</v>
      </c>
      <c r="AJ88" s="128" t="e">
        <f ca="1">INDEX(Ref_Master_Unit_Table,MATCH($Z88,REF_To_Unit,0),MATCH('Reference - Lookup and Unit'!$A$11,Ref_From_Units,0))</f>
        <v>#REF!</v>
      </c>
      <c r="AK88" s="128" t="e">
        <f t="shared" ca="1" si="119"/>
        <v>#N/A</v>
      </c>
      <c r="AL88" s="128" t="e">
        <f ca="1">INDEX(Ref_Master_Unit_Table,MATCH($AC88,REF_To_Unit,0),MATCH('Reference - Lookup and Unit'!$A$11,Ref_From_Units,0))</f>
        <v>#REF!</v>
      </c>
      <c r="AM88" s="128" t="e">
        <f t="shared" ca="1" si="120"/>
        <v>#N/A</v>
      </c>
      <c r="AN88" s="128" t="e">
        <f ca="1">INDEX(Ref_Master_Unit_Table,MATCH($AF88,REF_To_Unit,0),MATCH('Reference - Lookup and Unit'!$A$11,Ref_From_Units,0))</f>
        <v>#REF!</v>
      </c>
      <c r="AO88" s="128" t="e">
        <f t="shared" ca="1" si="121"/>
        <v>#N/A</v>
      </c>
      <c r="AP88" s="128">
        <f t="shared" ca="1" si="17"/>
        <v>1</v>
      </c>
      <c r="AQ88" s="261">
        <f t="shared" ca="1" si="96"/>
        <v>28</v>
      </c>
      <c r="AR88" s="261">
        <f t="shared" ca="1" si="97"/>
        <v>265</v>
      </c>
      <c r="AS88" s="261">
        <f t="shared" ca="1" si="20"/>
        <v>1</v>
      </c>
      <c r="AT88" s="75" t="str">
        <f t="shared" si="114"/>
        <v>Ref_DD_vehicle_Passenger_</v>
      </c>
      <c r="AU88" s="75" t="e">
        <f t="shared" ca="1" si="55"/>
        <v>#REF!</v>
      </c>
      <c r="AV88" s="75" t="e">
        <f t="shared" ca="1" si="56"/>
        <v>#REF!</v>
      </c>
      <c r="AW88" s="75" t="e">
        <f t="shared" ca="1" si="57"/>
        <v>#REF!</v>
      </c>
      <c r="AX88" s="75" t="e">
        <f t="shared" ca="1" si="58"/>
        <v>#REF!</v>
      </c>
      <c r="AY88" s="75" t="b">
        <f t="shared" ca="1" si="123"/>
        <v>0</v>
      </c>
      <c r="AZ88" s="75" t="str">
        <f t="shared" si="124"/>
        <v/>
      </c>
      <c r="BA88" s="75" t="str">
        <f t="shared" si="125"/>
        <v/>
      </c>
      <c r="BB88" s="75" t="str">
        <f t="shared" si="126"/>
        <v/>
      </c>
      <c r="BC88" s="75" t="str">
        <f t="shared" si="127"/>
        <v/>
      </c>
      <c r="BD88" s="75" t="str">
        <f t="shared" si="128"/>
        <v/>
      </c>
      <c r="BE88" s="75" t="str">
        <f t="shared" si="129"/>
        <v/>
      </c>
      <c r="BF88" s="75" t="str">
        <f t="shared" si="130"/>
        <v/>
      </c>
      <c r="BG88" s="75" t="str">
        <f t="shared" si="131"/>
        <v/>
      </c>
      <c r="BH88" s="75" t="str">
        <f t="shared" si="132"/>
        <v/>
      </c>
      <c r="BI88" s="75" t="str">
        <f t="shared" si="133"/>
        <v/>
      </c>
      <c r="BJ88" s="75" t="str">
        <f t="shared" si="134"/>
        <v/>
      </c>
      <c r="BK88" s="75" t="str">
        <f t="shared" si="135"/>
        <v/>
      </c>
      <c r="BL88" s="75" t="str">
        <f t="shared" si="136"/>
        <v/>
      </c>
      <c r="BM88" s="75" t="str">
        <f t="shared" ca="1" si="137"/>
        <v/>
      </c>
      <c r="BN88" s="75" t="str">
        <f t="shared" si="21"/>
        <v/>
      </c>
      <c r="BO88" s="75" t="str">
        <f t="shared" si="22"/>
        <v/>
      </c>
      <c r="BP88" s="75" t="str">
        <f t="shared" si="23"/>
        <v/>
      </c>
      <c r="BQ88" s="75" t="str">
        <f t="shared" si="24"/>
        <v/>
      </c>
      <c r="BR88" s="75" t="str">
        <f t="shared" si="25"/>
        <v/>
      </c>
      <c r="BS88" s="75" t="str">
        <f t="shared" si="26"/>
        <v/>
      </c>
      <c r="BT88" s="75" t="str">
        <f t="shared" si="27"/>
        <v/>
      </c>
      <c r="BU88" s="75" t="str">
        <f t="shared" si="28"/>
        <v/>
      </c>
      <c r="BV88" s="75" t="str">
        <f t="shared" si="29"/>
        <v/>
      </c>
      <c r="BW88" s="75" t="str">
        <f t="shared" si="30"/>
        <v/>
      </c>
      <c r="BX88" s="75" t="str">
        <f t="shared" si="31"/>
        <v/>
      </c>
      <c r="BY88" s="75" t="str">
        <f t="shared" si="32"/>
        <v/>
      </c>
      <c r="BZ88" s="75" t="str">
        <f t="shared" si="33"/>
        <v/>
      </c>
      <c r="CA88" s="75" t="str">
        <f t="shared" si="34"/>
        <v/>
      </c>
      <c r="CB88" s="75" t="str">
        <f t="shared" si="35"/>
        <v/>
      </c>
      <c r="CC88" s="75" t="str">
        <f t="shared" si="36"/>
        <v/>
      </c>
      <c r="CD88" s="75" t="str">
        <f t="shared" si="37"/>
        <v/>
      </c>
      <c r="CE88" s="75" t="str">
        <f t="shared" si="38"/>
        <v/>
      </c>
      <c r="CF88" s="75" t="str">
        <f t="shared" si="39"/>
        <v/>
      </c>
      <c r="CG88" s="75" t="str">
        <f t="shared" si="40"/>
        <v/>
      </c>
      <c r="CH88" s="75" t="str">
        <f t="shared" si="41"/>
        <v/>
      </c>
      <c r="CI88" s="75" t="str">
        <f t="shared" si="42"/>
        <v/>
      </c>
      <c r="CJ88" s="75" t="str">
        <f t="shared" si="43"/>
        <v/>
      </c>
      <c r="CK88" s="75" t="str">
        <f t="shared" si="44"/>
        <v/>
      </c>
      <c r="CL88" s="75" t="str">
        <f t="shared" si="45"/>
        <v/>
      </c>
      <c r="CM88" s="75" t="str">
        <f t="shared" si="46"/>
        <v/>
      </c>
      <c r="CN88" s="75" t="str">
        <f t="shared" si="47"/>
        <v/>
      </c>
      <c r="CO88" s="75" t="str">
        <f t="shared" si="48"/>
        <v/>
      </c>
      <c r="CP88" s="76" t="str">
        <f t="shared" si="115"/>
        <v>Ref_DD_DistanceUnit</v>
      </c>
      <c r="CQ88" s="87" t="str">
        <f t="shared" ca="1" si="122"/>
        <v/>
      </c>
      <c r="CR88" s="130">
        <f t="shared" si="116"/>
        <v>0</v>
      </c>
      <c r="CS88" s="114"/>
    </row>
    <row r="89" spans="1:161" ht="18" customHeight="1" x14ac:dyDescent="0.2">
      <c r="B89" s="101"/>
      <c r="C89" s="42"/>
      <c r="D89" s="42"/>
      <c r="E89" s="42"/>
      <c r="F89" s="42"/>
      <c r="G89" s="42"/>
      <c r="H89" s="42"/>
      <c r="I89" s="92"/>
      <c r="J89" s="92"/>
      <c r="K89" s="92"/>
      <c r="L89" s="42"/>
      <c r="M89" s="42"/>
      <c r="N89" s="92"/>
      <c r="O89" s="42"/>
      <c r="P89" s="72"/>
      <c r="Q89" s="96" t="str">
        <f t="shared" ca="1" si="110"/>
        <v/>
      </c>
      <c r="R89" s="96" t="str">
        <f t="shared" ca="1" si="111"/>
        <v/>
      </c>
      <c r="S89" s="96" t="str">
        <f t="shared" ca="1" si="112"/>
        <v/>
      </c>
      <c r="T89" s="96" t="str">
        <f t="shared" ca="1" si="117"/>
        <v/>
      </c>
      <c r="U89" s="126" t="str">
        <f t="shared" ca="1" si="113"/>
        <v/>
      </c>
      <c r="V89" s="128" t="e">
        <f t="shared" ca="1" si="98"/>
        <v>#REF!</v>
      </c>
      <c r="W89" s="128" t="e">
        <f t="shared" ca="1" si="99"/>
        <v>#REF!</v>
      </c>
      <c r="X89" s="128" t="e">
        <f t="shared" ca="1" si="100"/>
        <v>#REF!</v>
      </c>
      <c r="Y89" s="128" t="e">
        <f t="shared" ca="1" si="101"/>
        <v>#REF!</v>
      </c>
      <c r="Z89" s="128" t="e">
        <f t="shared" ca="1" si="102"/>
        <v>#REF!</v>
      </c>
      <c r="AA89" s="128" t="e">
        <f t="shared" ca="1" si="103"/>
        <v>#REF!</v>
      </c>
      <c r="AB89" s="128" t="e">
        <f t="shared" ca="1" si="104"/>
        <v>#REF!</v>
      </c>
      <c r="AC89" s="128" t="e">
        <f t="shared" ca="1" si="105"/>
        <v>#REF!</v>
      </c>
      <c r="AD89" s="128" t="e">
        <f t="shared" ca="1" si="106"/>
        <v>#REF!</v>
      </c>
      <c r="AE89" s="128" t="e">
        <f t="shared" ca="1" si="107"/>
        <v>#REF!</v>
      </c>
      <c r="AF89" s="128" t="e">
        <f t="shared" ca="1" si="108"/>
        <v>#REF!</v>
      </c>
      <c r="AG89" s="128" t="e">
        <f t="shared" ca="1" si="109"/>
        <v>#REF!</v>
      </c>
      <c r="AH89" s="128" t="e">
        <f ca="1">INDEX(Ref_Master_Unit_Table,MATCH($W89,REF_To_Unit,0),MATCH('Reference - Lookup and Unit'!$A$11,Ref_From_Units,0))</f>
        <v>#REF!</v>
      </c>
      <c r="AI89" s="128" t="e">
        <f t="shared" ca="1" si="118"/>
        <v>#N/A</v>
      </c>
      <c r="AJ89" s="128" t="e">
        <f ca="1">INDEX(Ref_Master_Unit_Table,MATCH($Z89,REF_To_Unit,0),MATCH('Reference - Lookup and Unit'!$A$11,Ref_From_Units,0))</f>
        <v>#REF!</v>
      </c>
      <c r="AK89" s="128" t="e">
        <f t="shared" ca="1" si="119"/>
        <v>#N/A</v>
      </c>
      <c r="AL89" s="128" t="e">
        <f ca="1">INDEX(Ref_Master_Unit_Table,MATCH($AC89,REF_To_Unit,0),MATCH('Reference - Lookup and Unit'!$A$11,Ref_From_Units,0))</f>
        <v>#REF!</v>
      </c>
      <c r="AM89" s="128" t="e">
        <f t="shared" ca="1" si="120"/>
        <v>#N/A</v>
      </c>
      <c r="AN89" s="128" t="e">
        <f ca="1">INDEX(Ref_Master_Unit_Table,MATCH($AF89,REF_To_Unit,0),MATCH('Reference - Lookup and Unit'!$A$11,Ref_From_Units,0))</f>
        <v>#REF!</v>
      </c>
      <c r="AO89" s="128" t="e">
        <f t="shared" ca="1" si="121"/>
        <v>#N/A</v>
      </c>
      <c r="AP89" s="128">
        <f t="shared" ca="1" si="17"/>
        <v>1</v>
      </c>
      <c r="AQ89" s="261">
        <f t="shared" ca="1" si="96"/>
        <v>28</v>
      </c>
      <c r="AR89" s="261">
        <f t="shared" ca="1" si="97"/>
        <v>265</v>
      </c>
      <c r="AS89" s="261">
        <f t="shared" ca="1" si="20"/>
        <v>1</v>
      </c>
      <c r="AT89" s="75" t="str">
        <f t="shared" si="114"/>
        <v>Ref_DD_vehicle_Passenger_</v>
      </c>
      <c r="AU89" s="75" t="e">
        <f t="shared" ca="1" si="55"/>
        <v>#REF!</v>
      </c>
      <c r="AV89" s="75" t="e">
        <f t="shared" ca="1" si="56"/>
        <v>#REF!</v>
      </c>
      <c r="AW89" s="75" t="e">
        <f t="shared" ca="1" si="57"/>
        <v>#REF!</v>
      </c>
      <c r="AX89" s="75" t="e">
        <f t="shared" ca="1" si="58"/>
        <v>#REF!</v>
      </c>
      <c r="AY89" s="75" t="b">
        <f t="shared" ca="1" si="123"/>
        <v>0</v>
      </c>
      <c r="AZ89" s="75" t="str">
        <f t="shared" si="124"/>
        <v/>
      </c>
      <c r="BA89" s="75" t="str">
        <f t="shared" si="125"/>
        <v/>
      </c>
      <c r="BB89" s="75" t="str">
        <f t="shared" si="126"/>
        <v/>
      </c>
      <c r="BC89" s="75" t="str">
        <f t="shared" si="127"/>
        <v/>
      </c>
      <c r="BD89" s="75" t="str">
        <f t="shared" si="128"/>
        <v/>
      </c>
      <c r="BE89" s="75" t="str">
        <f t="shared" si="129"/>
        <v/>
      </c>
      <c r="BF89" s="75" t="str">
        <f t="shared" si="130"/>
        <v/>
      </c>
      <c r="BG89" s="75" t="str">
        <f t="shared" si="131"/>
        <v/>
      </c>
      <c r="BH89" s="75" t="str">
        <f t="shared" si="132"/>
        <v/>
      </c>
      <c r="BI89" s="75" t="str">
        <f t="shared" si="133"/>
        <v/>
      </c>
      <c r="BJ89" s="75" t="str">
        <f t="shared" si="134"/>
        <v/>
      </c>
      <c r="BK89" s="75" t="str">
        <f t="shared" si="135"/>
        <v/>
      </c>
      <c r="BL89" s="75" t="str">
        <f t="shared" si="136"/>
        <v/>
      </c>
      <c r="BM89" s="75" t="str">
        <f t="shared" ca="1" si="137"/>
        <v/>
      </c>
      <c r="BN89" s="75" t="str">
        <f t="shared" si="21"/>
        <v/>
      </c>
      <c r="BO89" s="75" t="str">
        <f t="shared" si="22"/>
        <v/>
      </c>
      <c r="BP89" s="75" t="str">
        <f t="shared" si="23"/>
        <v/>
      </c>
      <c r="BQ89" s="75" t="str">
        <f t="shared" si="24"/>
        <v/>
      </c>
      <c r="BR89" s="75" t="str">
        <f t="shared" si="25"/>
        <v/>
      </c>
      <c r="BS89" s="75" t="str">
        <f t="shared" si="26"/>
        <v/>
      </c>
      <c r="BT89" s="75" t="str">
        <f t="shared" si="27"/>
        <v/>
      </c>
      <c r="BU89" s="75" t="str">
        <f t="shared" si="28"/>
        <v/>
      </c>
      <c r="BV89" s="75" t="str">
        <f t="shared" si="29"/>
        <v/>
      </c>
      <c r="BW89" s="75" t="str">
        <f t="shared" si="30"/>
        <v/>
      </c>
      <c r="BX89" s="75" t="str">
        <f t="shared" si="31"/>
        <v/>
      </c>
      <c r="BY89" s="75" t="str">
        <f t="shared" si="32"/>
        <v/>
      </c>
      <c r="BZ89" s="75" t="str">
        <f t="shared" si="33"/>
        <v/>
      </c>
      <c r="CA89" s="75" t="str">
        <f t="shared" si="34"/>
        <v/>
      </c>
      <c r="CB89" s="75" t="str">
        <f t="shared" si="35"/>
        <v/>
      </c>
      <c r="CC89" s="75" t="str">
        <f t="shared" si="36"/>
        <v/>
      </c>
      <c r="CD89" s="75" t="str">
        <f t="shared" si="37"/>
        <v/>
      </c>
      <c r="CE89" s="75" t="str">
        <f t="shared" si="38"/>
        <v/>
      </c>
      <c r="CF89" s="75" t="str">
        <f t="shared" si="39"/>
        <v/>
      </c>
      <c r="CG89" s="75" t="str">
        <f t="shared" si="40"/>
        <v/>
      </c>
      <c r="CH89" s="75" t="str">
        <f t="shared" si="41"/>
        <v/>
      </c>
      <c r="CI89" s="75" t="str">
        <f t="shared" si="42"/>
        <v/>
      </c>
      <c r="CJ89" s="75" t="str">
        <f t="shared" si="43"/>
        <v/>
      </c>
      <c r="CK89" s="75" t="str">
        <f t="shared" si="44"/>
        <v/>
      </c>
      <c r="CL89" s="75" t="str">
        <f t="shared" si="45"/>
        <v/>
      </c>
      <c r="CM89" s="75" t="str">
        <f t="shared" si="46"/>
        <v/>
      </c>
      <c r="CN89" s="75" t="str">
        <f t="shared" si="47"/>
        <v/>
      </c>
      <c r="CO89" s="75" t="str">
        <f t="shared" si="48"/>
        <v/>
      </c>
      <c r="CP89" s="76" t="str">
        <f t="shared" si="115"/>
        <v>Ref_DD_DistanceUnit</v>
      </c>
      <c r="CQ89" s="87" t="str">
        <f t="shared" ca="1" si="122"/>
        <v/>
      </c>
      <c r="CR89" s="130">
        <f t="shared" si="116"/>
        <v>0</v>
      </c>
      <c r="CS89" s="114"/>
    </row>
    <row r="90" spans="1:161" ht="18" customHeight="1" x14ac:dyDescent="0.2">
      <c r="B90" s="101"/>
      <c r="C90" s="42"/>
      <c r="D90" s="42"/>
      <c r="E90" s="42"/>
      <c r="F90" s="42"/>
      <c r="G90" s="42"/>
      <c r="H90" s="42"/>
      <c r="I90" s="92"/>
      <c r="J90" s="92"/>
      <c r="K90" s="92"/>
      <c r="L90" s="42"/>
      <c r="M90" s="42"/>
      <c r="N90" s="92"/>
      <c r="O90" s="42"/>
      <c r="P90" s="72"/>
      <c r="Q90" s="96" t="str">
        <f t="shared" ca="1" si="110"/>
        <v/>
      </c>
      <c r="R90" s="96" t="str">
        <f t="shared" ca="1" si="111"/>
        <v/>
      </c>
      <c r="S90" s="96" t="str">
        <f t="shared" ca="1" si="112"/>
        <v/>
      </c>
      <c r="T90" s="96" t="str">
        <f t="shared" ca="1" si="117"/>
        <v/>
      </c>
      <c r="U90" s="126" t="str">
        <f t="shared" ca="1" si="113"/>
        <v/>
      </c>
      <c r="V90" s="128" t="e">
        <f t="shared" ca="1" si="98"/>
        <v>#REF!</v>
      </c>
      <c r="W90" s="128" t="e">
        <f t="shared" ca="1" si="99"/>
        <v>#REF!</v>
      </c>
      <c r="X90" s="128" t="e">
        <f t="shared" ca="1" si="100"/>
        <v>#REF!</v>
      </c>
      <c r="Y90" s="128" t="e">
        <f t="shared" ca="1" si="101"/>
        <v>#REF!</v>
      </c>
      <c r="Z90" s="128" t="e">
        <f t="shared" ca="1" si="102"/>
        <v>#REF!</v>
      </c>
      <c r="AA90" s="128" t="e">
        <f t="shared" ca="1" si="103"/>
        <v>#REF!</v>
      </c>
      <c r="AB90" s="128" t="e">
        <f t="shared" ca="1" si="104"/>
        <v>#REF!</v>
      </c>
      <c r="AC90" s="128" t="e">
        <f t="shared" ca="1" si="105"/>
        <v>#REF!</v>
      </c>
      <c r="AD90" s="128" t="e">
        <f t="shared" ca="1" si="106"/>
        <v>#REF!</v>
      </c>
      <c r="AE90" s="128" t="e">
        <f t="shared" ca="1" si="107"/>
        <v>#REF!</v>
      </c>
      <c r="AF90" s="128" t="e">
        <f t="shared" ca="1" si="108"/>
        <v>#REF!</v>
      </c>
      <c r="AG90" s="128" t="e">
        <f t="shared" ca="1" si="109"/>
        <v>#REF!</v>
      </c>
      <c r="AH90" s="128" t="e">
        <f ca="1">INDEX(Ref_Master_Unit_Table,MATCH($W90,REF_To_Unit,0),MATCH('Reference - Lookup and Unit'!$A$11,Ref_From_Units,0))</f>
        <v>#REF!</v>
      </c>
      <c r="AI90" s="128" t="e">
        <f t="shared" ca="1" si="118"/>
        <v>#N/A</v>
      </c>
      <c r="AJ90" s="128" t="e">
        <f ca="1">INDEX(Ref_Master_Unit_Table,MATCH($Z90,REF_To_Unit,0),MATCH('Reference - Lookup and Unit'!$A$11,Ref_From_Units,0))</f>
        <v>#REF!</v>
      </c>
      <c r="AK90" s="128" t="e">
        <f t="shared" ca="1" si="119"/>
        <v>#N/A</v>
      </c>
      <c r="AL90" s="128" t="e">
        <f ca="1">INDEX(Ref_Master_Unit_Table,MATCH($AC90,REF_To_Unit,0),MATCH('Reference - Lookup and Unit'!$A$11,Ref_From_Units,0))</f>
        <v>#REF!</v>
      </c>
      <c r="AM90" s="128" t="e">
        <f t="shared" ca="1" si="120"/>
        <v>#N/A</v>
      </c>
      <c r="AN90" s="128" t="e">
        <f ca="1">INDEX(Ref_Master_Unit_Table,MATCH($AF90,REF_To_Unit,0),MATCH('Reference - Lookup and Unit'!$A$11,Ref_From_Units,0))</f>
        <v>#REF!</v>
      </c>
      <c r="AO90" s="128" t="e">
        <f t="shared" ca="1" si="121"/>
        <v>#N/A</v>
      </c>
      <c r="AP90" s="128">
        <f t="shared" ca="1" si="17"/>
        <v>1</v>
      </c>
      <c r="AQ90" s="261">
        <f t="shared" ca="1" si="96"/>
        <v>28</v>
      </c>
      <c r="AR90" s="261">
        <f t="shared" ca="1" si="97"/>
        <v>265</v>
      </c>
      <c r="AS90" s="261">
        <f t="shared" ca="1" si="20"/>
        <v>1</v>
      </c>
      <c r="AT90" s="75" t="str">
        <f t="shared" si="114"/>
        <v>Ref_DD_vehicle_Passenger_</v>
      </c>
      <c r="AU90" s="75" t="e">
        <f t="shared" ca="1" si="55"/>
        <v>#REF!</v>
      </c>
      <c r="AV90" s="75" t="e">
        <f t="shared" ca="1" si="56"/>
        <v>#REF!</v>
      </c>
      <c r="AW90" s="75" t="e">
        <f t="shared" ca="1" si="57"/>
        <v>#REF!</v>
      </c>
      <c r="AX90" s="75" t="e">
        <f t="shared" ca="1" si="58"/>
        <v>#REF!</v>
      </c>
      <c r="AY90" s="75" t="b">
        <f t="shared" ca="1" si="123"/>
        <v>0</v>
      </c>
      <c r="AZ90" s="75" t="str">
        <f t="shared" si="124"/>
        <v/>
      </c>
      <c r="BA90" s="75" t="str">
        <f t="shared" si="125"/>
        <v/>
      </c>
      <c r="BB90" s="75" t="str">
        <f t="shared" si="126"/>
        <v/>
      </c>
      <c r="BC90" s="75" t="str">
        <f t="shared" si="127"/>
        <v/>
      </c>
      <c r="BD90" s="75" t="str">
        <f t="shared" si="128"/>
        <v/>
      </c>
      <c r="BE90" s="75" t="str">
        <f t="shared" si="129"/>
        <v/>
      </c>
      <c r="BF90" s="75" t="str">
        <f t="shared" si="130"/>
        <v/>
      </c>
      <c r="BG90" s="75" t="str">
        <f t="shared" si="131"/>
        <v/>
      </c>
      <c r="BH90" s="75" t="str">
        <f t="shared" si="132"/>
        <v/>
      </c>
      <c r="BI90" s="75" t="str">
        <f t="shared" si="133"/>
        <v/>
      </c>
      <c r="BJ90" s="75" t="str">
        <f t="shared" si="134"/>
        <v/>
      </c>
      <c r="BK90" s="75" t="str">
        <f t="shared" si="135"/>
        <v/>
      </c>
      <c r="BL90" s="75" t="str">
        <f t="shared" si="136"/>
        <v/>
      </c>
      <c r="BM90" s="75" t="str">
        <f t="shared" ca="1" si="137"/>
        <v/>
      </c>
      <c r="BN90" s="75" t="str">
        <f t="shared" si="21"/>
        <v/>
      </c>
      <c r="BO90" s="75" t="str">
        <f t="shared" si="22"/>
        <v/>
      </c>
      <c r="BP90" s="75" t="str">
        <f t="shared" si="23"/>
        <v/>
      </c>
      <c r="BQ90" s="75" t="str">
        <f t="shared" si="24"/>
        <v/>
      </c>
      <c r="BR90" s="75" t="str">
        <f t="shared" si="25"/>
        <v/>
      </c>
      <c r="BS90" s="75" t="str">
        <f t="shared" si="26"/>
        <v/>
      </c>
      <c r="BT90" s="75" t="str">
        <f t="shared" si="27"/>
        <v/>
      </c>
      <c r="BU90" s="75" t="str">
        <f t="shared" si="28"/>
        <v/>
      </c>
      <c r="BV90" s="75" t="str">
        <f t="shared" si="29"/>
        <v/>
      </c>
      <c r="BW90" s="75" t="str">
        <f t="shared" si="30"/>
        <v/>
      </c>
      <c r="BX90" s="75" t="str">
        <f t="shared" si="31"/>
        <v/>
      </c>
      <c r="BY90" s="75" t="str">
        <f t="shared" si="32"/>
        <v/>
      </c>
      <c r="BZ90" s="75" t="str">
        <f t="shared" si="33"/>
        <v/>
      </c>
      <c r="CA90" s="75" t="str">
        <f t="shared" si="34"/>
        <v/>
      </c>
      <c r="CB90" s="75" t="str">
        <f t="shared" si="35"/>
        <v/>
      </c>
      <c r="CC90" s="75" t="str">
        <f t="shared" si="36"/>
        <v/>
      </c>
      <c r="CD90" s="75" t="str">
        <f t="shared" si="37"/>
        <v/>
      </c>
      <c r="CE90" s="75" t="str">
        <f t="shared" si="38"/>
        <v/>
      </c>
      <c r="CF90" s="75" t="str">
        <f t="shared" si="39"/>
        <v/>
      </c>
      <c r="CG90" s="75" t="str">
        <f t="shared" si="40"/>
        <v/>
      </c>
      <c r="CH90" s="75" t="str">
        <f t="shared" si="41"/>
        <v/>
      </c>
      <c r="CI90" s="75" t="str">
        <f t="shared" si="42"/>
        <v/>
      </c>
      <c r="CJ90" s="75" t="str">
        <f t="shared" si="43"/>
        <v/>
      </c>
      <c r="CK90" s="75" t="str">
        <f t="shared" si="44"/>
        <v/>
      </c>
      <c r="CL90" s="75" t="str">
        <f t="shared" si="45"/>
        <v/>
      </c>
      <c r="CM90" s="75" t="str">
        <f t="shared" si="46"/>
        <v/>
      </c>
      <c r="CN90" s="75" t="str">
        <f t="shared" si="47"/>
        <v/>
      </c>
      <c r="CO90" s="75" t="str">
        <f t="shared" si="48"/>
        <v/>
      </c>
      <c r="CP90" s="76" t="str">
        <f t="shared" si="115"/>
        <v>Ref_DD_DistanceUnit</v>
      </c>
      <c r="CQ90" s="87" t="str">
        <f t="shared" ca="1" si="122"/>
        <v/>
      </c>
      <c r="CR90" s="130">
        <f t="shared" si="116"/>
        <v>0</v>
      </c>
      <c r="CS90" s="114"/>
    </row>
    <row r="91" spans="1:161" ht="18" customHeight="1" x14ac:dyDescent="0.2">
      <c r="B91" s="101"/>
      <c r="C91" s="42"/>
      <c r="D91" s="42"/>
      <c r="E91" s="42"/>
      <c r="F91" s="42"/>
      <c r="G91" s="42"/>
      <c r="H91" s="42"/>
      <c r="I91" s="92"/>
      <c r="J91" s="92"/>
      <c r="K91" s="92"/>
      <c r="L91" s="42"/>
      <c r="M91" s="42"/>
      <c r="N91" s="92"/>
      <c r="O91" s="42"/>
      <c r="P91" s="72"/>
      <c r="Q91" s="96" t="str">
        <f t="shared" ca="1" si="110"/>
        <v/>
      </c>
      <c r="R91" s="96" t="str">
        <f t="shared" ca="1" si="111"/>
        <v/>
      </c>
      <c r="S91" s="96" t="str">
        <f t="shared" ca="1" si="112"/>
        <v/>
      </c>
      <c r="T91" s="96" t="str">
        <f t="shared" ca="1" si="117"/>
        <v/>
      </c>
      <c r="U91" s="126" t="str">
        <f t="shared" ca="1" si="113"/>
        <v/>
      </c>
      <c r="V91" s="128" t="e">
        <f t="shared" ca="1" si="98"/>
        <v>#REF!</v>
      </c>
      <c r="W91" s="128" t="e">
        <f t="shared" ca="1" si="99"/>
        <v>#REF!</v>
      </c>
      <c r="X91" s="128" t="e">
        <f t="shared" ca="1" si="100"/>
        <v>#REF!</v>
      </c>
      <c r="Y91" s="128" t="e">
        <f t="shared" ca="1" si="101"/>
        <v>#REF!</v>
      </c>
      <c r="Z91" s="128" t="e">
        <f t="shared" ca="1" si="102"/>
        <v>#REF!</v>
      </c>
      <c r="AA91" s="128" t="e">
        <f t="shared" ca="1" si="103"/>
        <v>#REF!</v>
      </c>
      <c r="AB91" s="128" t="e">
        <f t="shared" ca="1" si="104"/>
        <v>#REF!</v>
      </c>
      <c r="AC91" s="128" t="e">
        <f t="shared" ca="1" si="105"/>
        <v>#REF!</v>
      </c>
      <c r="AD91" s="128" t="e">
        <f t="shared" ca="1" si="106"/>
        <v>#REF!</v>
      </c>
      <c r="AE91" s="128" t="e">
        <f t="shared" ca="1" si="107"/>
        <v>#REF!</v>
      </c>
      <c r="AF91" s="128" t="e">
        <f t="shared" ca="1" si="108"/>
        <v>#REF!</v>
      </c>
      <c r="AG91" s="128" t="e">
        <f t="shared" ca="1" si="109"/>
        <v>#REF!</v>
      </c>
      <c r="AH91" s="128" t="e">
        <f ca="1">INDEX(Ref_Master_Unit_Table,MATCH($W91,REF_To_Unit,0),MATCH('Reference - Lookup and Unit'!$A$11,Ref_From_Units,0))</f>
        <v>#REF!</v>
      </c>
      <c r="AI91" s="128" t="e">
        <f t="shared" ca="1" si="118"/>
        <v>#N/A</v>
      </c>
      <c r="AJ91" s="128" t="e">
        <f ca="1">INDEX(Ref_Master_Unit_Table,MATCH($Z91,REF_To_Unit,0),MATCH('Reference - Lookup and Unit'!$A$11,Ref_From_Units,0))</f>
        <v>#REF!</v>
      </c>
      <c r="AK91" s="128" t="e">
        <f t="shared" ca="1" si="119"/>
        <v>#N/A</v>
      </c>
      <c r="AL91" s="128" t="e">
        <f ca="1">INDEX(Ref_Master_Unit_Table,MATCH($AC91,REF_To_Unit,0),MATCH('Reference - Lookup and Unit'!$A$11,Ref_From_Units,0))</f>
        <v>#REF!</v>
      </c>
      <c r="AM91" s="128" t="e">
        <f t="shared" ca="1" si="120"/>
        <v>#N/A</v>
      </c>
      <c r="AN91" s="128" t="e">
        <f ca="1">INDEX(Ref_Master_Unit_Table,MATCH($AF91,REF_To_Unit,0),MATCH('Reference - Lookup and Unit'!$A$11,Ref_From_Units,0))</f>
        <v>#REF!</v>
      </c>
      <c r="AO91" s="128" t="e">
        <f t="shared" ca="1" si="121"/>
        <v>#N/A</v>
      </c>
      <c r="AP91" s="128">
        <f t="shared" ca="1" si="17"/>
        <v>1</v>
      </c>
      <c r="AQ91" s="261">
        <f t="shared" ca="1" si="96"/>
        <v>28</v>
      </c>
      <c r="AR91" s="261">
        <f t="shared" ca="1" si="97"/>
        <v>265</v>
      </c>
      <c r="AS91" s="261">
        <f t="shared" ca="1" si="20"/>
        <v>1</v>
      </c>
      <c r="AT91" s="75" t="str">
        <f t="shared" si="114"/>
        <v>Ref_DD_vehicle_Passenger_</v>
      </c>
      <c r="AU91" s="75" t="e">
        <f t="shared" ca="1" si="55"/>
        <v>#REF!</v>
      </c>
      <c r="AV91" s="75" t="e">
        <f t="shared" ca="1" si="56"/>
        <v>#REF!</v>
      </c>
      <c r="AW91" s="75" t="e">
        <f t="shared" ca="1" si="57"/>
        <v>#REF!</v>
      </c>
      <c r="AX91" s="75" t="e">
        <f t="shared" ca="1" si="58"/>
        <v>#REF!</v>
      </c>
      <c r="AY91" s="75" t="b">
        <f t="shared" ca="1" si="123"/>
        <v>0</v>
      </c>
      <c r="AZ91" s="75" t="str">
        <f t="shared" si="124"/>
        <v/>
      </c>
      <c r="BA91" s="75" t="str">
        <f t="shared" si="125"/>
        <v/>
      </c>
      <c r="BB91" s="75" t="str">
        <f t="shared" si="126"/>
        <v/>
      </c>
      <c r="BC91" s="75" t="str">
        <f t="shared" si="127"/>
        <v/>
      </c>
      <c r="BD91" s="75" t="str">
        <f t="shared" si="128"/>
        <v/>
      </c>
      <c r="BE91" s="75" t="str">
        <f t="shared" si="129"/>
        <v/>
      </c>
      <c r="BF91" s="75" t="str">
        <f t="shared" si="130"/>
        <v/>
      </c>
      <c r="BG91" s="75" t="str">
        <f t="shared" si="131"/>
        <v/>
      </c>
      <c r="BH91" s="75" t="str">
        <f t="shared" si="132"/>
        <v/>
      </c>
      <c r="BI91" s="75" t="str">
        <f t="shared" si="133"/>
        <v/>
      </c>
      <c r="BJ91" s="75" t="str">
        <f t="shared" si="134"/>
        <v/>
      </c>
      <c r="BK91" s="75" t="str">
        <f t="shared" si="135"/>
        <v/>
      </c>
      <c r="BL91" s="75" t="str">
        <f t="shared" si="136"/>
        <v/>
      </c>
      <c r="BM91" s="75" t="str">
        <f t="shared" ca="1" si="137"/>
        <v/>
      </c>
      <c r="BN91" s="75" t="str">
        <f t="shared" si="21"/>
        <v/>
      </c>
      <c r="BO91" s="75" t="str">
        <f t="shared" si="22"/>
        <v/>
      </c>
      <c r="BP91" s="75" t="str">
        <f t="shared" si="23"/>
        <v/>
      </c>
      <c r="BQ91" s="75" t="str">
        <f t="shared" si="24"/>
        <v/>
      </c>
      <c r="BR91" s="75" t="str">
        <f t="shared" si="25"/>
        <v/>
      </c>
      <c r="BS91" s="75" t="str">
        <f t="shared" si="26"/>
        <v/>
      </c>
      <c r="BT91" s="75" t="str">
        <f t="shared" si="27"/>
        <v/>
      </c>
      <c r="BU91" s="75" t="str">
        <f t="shared" si="28"/>
        <v/>
      </c>
      <c r="BV91" s="75" t="str">
        <f t="shared" si="29"/>
        <v/>
      </c>
      <c r="BW91" s="75" t="str">
        <f t="shared" si="30"/>
        <v/>
      </c>
      <c r="BX91" s="75" t="str">
        <f t="shared" si="31"/>
        <v/>
      </c>
      <c r="BY91" s="75" t="str">
        <f t="shared" si="32"/>
        <v/>
      </c>
      <c r="BZ91" s="75" t="str">
        <f t="shared" si="33"/>
        <v/>
      </c>
      <c r="CA91" s="75" t="str">
        <f t="shared" si="34"/>
        <v/>
      </c>
      <c r="CB91" s="75" t="str">
        <f t="shared" si="35"/>
        <v/>
      </c>
      <c r="CC91" s="75" t="str">
        <f t="shared" si="36"/>
        <v/>
      </c>
      <c r="CD91" s="75" t="str">
        <f t="shared" si="37"/>
        <v/>
      </c>
      <c r="CE91" s="75" t="str">
        <f t="shared" si="38"/>
        <v/>
      </c>
      <c r="CF91" s="75" t="str">
        <f t="shared" si="39"/>
        <v/>
      </c>
      <c r="CG91" s="75" t="str">
        <f t="shared" si="40"/>
        <v/>
      </c>
      <c r="CH91" s="75" t="str">
        <f t="shared" si="41"/>
        <v/>
      </c>
      <c r="CI91" s="75" t="str">
        <f t="shared" si="42"/>
        <v/>
      </c>
      <c r="CJ91" s="75" t="str">
        <f t="shared" si="43"/>
        <v/>
      </c>
      <c r="CK91" s="75" t="str">
        <f t="shared" si="44"/>
        <v/>
      </c>
      <c r="CL91" s="75" t="str">
        <f t="shared" si="45"/>
        <v/>
      </c>
      <c r="CM91" s="75" t="str">
        <f t="shared" si="46"/>
        <v/>
      </c>
      <c r="CN91" s="75" t="str">
        <f t="shared" si="47"/>
        <v/>
      </c>
      <c r="CO91" s="75" t="str">
        <f t="shared" si="48"/>
        <v/>
      </c>
      <c r="CP91" s="76" t="str">
        <f t="shared" si="115"/>
        <v>Ref_DD_DistanceUnit</v>
      </c>
      <c r="CQ91" s="87" t="str">
        <f t="shared" ca="1" si="122"/>
        <v/>
      </c>
      <c r="CR91" s="130">
        <f t="shared" si="116"/>
        <v>0</v>
      </c>
      <c r="CS91" s="114"/>
    </row>
    <row r="92" spans="1:161" ht="18" customHeight="1" x14ac:dyDescent="0.2">
      <c r="B92" s="101"/>
      <c r="C92" s="42"/>
      <c r="D92" s="42"/>
      <c r="E92" s="42"/>
      <c r="F92" s="42"/>
      <c r="G92" s="42"/>
      <c r="H92" s="42"/>
      <c r="I92" s="92"/>
      <c r="J92" s="92"/>
      <c r="K92" s="92"/>
      <c r="L92" s="42"/>
      <c r="M92" s="42"/>
      <c r="N92" s="92"/>
      <c r="O92" s="42"/>
      <c r="P92" s="72"/>
      <c r="Q92" s="96" t="str">
        <f t="shared" ca="1" si="110"/>
        <v/>
      </c>
      <c r="R92" s="96" t="str">
        <f t="shared" ca="1" si="111"/>
        <v/>
      </c>
      <c r="S92" s="96" t="str">
        <f t="shared" ca="1" si="112"/>
        <v/>
      </c>
      <c r="T92" s="96" t="str">
        <f t="shared" ca="1" si="117"/>
        <v/>
      </c>
      <c r="U92" s="126" t="str">
        <f t="shared" ca="1" si="113"/>
        <v/>
      </c>
      <c r="V92" s="128" t="e">
        <f t="shared" ca="1" si="98"/>
        <v>#REF!</v>
      </c>
      <c r="W92" s="128" t="e">
        <f t="shared" ca="1" si="99"/>
        <v>#REF!</v>
      </c>
      <c r="X92" s="128" t="e">
        <f t="shared" ca="1" si="100"/>
        <v>#REF!</v>
      </c>
      <c r="Y92" s="128" t="e">
        <f t="shared" ca="1" si="101"/>
        <v>#REF!</v>
      </c>
      <c r="Z92" s="128" t="e">
        <f t="shared" ca="1" si="102"/>
        <v>#REF!</v>
      </c>
      <c r="AA92" s="128" t="e">
        <f t="shared" ca="1" si="103"/>
        <v>#REF!</v>
      </c>
      <c r="AB92" s="128" t="e">
        <f t="shared" ca="1" si="104"/>
        <v>#REF!</v>
      </c>
      <c r="AC92" s="128" t="e">
        <f t="shared" ca="1" si="105"/>
        <v>#REF!</v>
      </c>
      <c r="AD92" s="128" t="e">
        <f t="shared" ca="1" si="106"/>
        <v>#REF!</v>
      </c>
      <c r="AE92" s="128" t="e">
        <f t="shared" ca="1" si="107"/>
        <v>#REF!</v>
      </c>
      <c r="AF92" s="128" t="e">
        <f t="shared" ca="1" si="108"/>
        <v>#REF!</v>
      </c>
      <c r="AG92" s="128" t="e">
        <f t="shared" ca="1" si="109"/>
        <v>#REF!</v>
      </c>
      <c r="AH92" s="128" t="e">
        <f ca="1">INDEX(Ref_Master_Unit_Table,MATCH($W92,REF_To_Unit,0),MATCH('Reference - Lookup and Unit'!$A$11,Ref_From_Units,0))</f>
        <v>#REF!</v>
      </c>
      <c r="AI92" s="128" t="e">
        <f t="shared" ca="1" si="118"/>
        <v>#N/A</v>
      </c>
      <c r="AJ92" s="128" t="e">
        <f ca="1">INDEX(Ref_Master_Unit_Table,MATCH($Z92,REF_To_Unit,0),MATCH('Reference - Lookup and Unit'!$A$11,Ref_From_Units,0))</f>
        <v>#REF!</v>
      </c>
      <c r="AK92" s="128" t="e">
        <f t="shared" ca="1" si="119"/>
        <v>#N/A</v>
      </c>
      <c r="AL92" s="128" t="e">
        <f ca="1">INDEX(Ref_Master_Unit_Table,MATCH($AC92,REF_To_Unit,0),MATCH('Reference - Lookup and Unit'!$A$11,Ref_From_Units,0))</f>
        <v>#REF!</v>
      </c>
      <c r="AM92" s="128" t="e">
        <f t="shared" ca="1" si="120"/>
        <v>#N/A</v>
      </c>
      <c r="AN92" s="128" t="e">
        <f ca="1">INDEX(Ref_Master_Unit_Table,MATCH($AF92,REF_To_Unit,0),MATCH('Reference - Lookup and Unit'!$A$11,Ref_From_Units,0))</f>
        <v>#REF!</v>
      </c>
      <c r="AO92" s="128" t="e">
        <f t="shared" ca="1" si="121"/>
        <v>#N/A</v>
      </c>
      <c r="AP92" s="128">
        <f t="shared" ca="1" si="17"/>
        <v>1</v>
      </c>
      <c r="AQ92" s="261">
        <f t="shared" ca="1" si="96"/>
        <v>28</v>
      </c>
      <c r="AR92" s="261">
        <f t="shared" ca="1" si="97"/>
        <v>265</v>
      </c>
      <c r="AS92" s="261">
        <f t="shared" ca="1" si="20"/>
        <v>1</v>
      </c>
      <c r="AT92" s="75" t="str">
        <f t="shared" si="114"/>
        <v>Ref_DD_vehicle_Passenger_</v>
      </c>
      <c r="AU92" s="75" t="e">
        <f t="shared" ca="1" si="55"/>
        <v>#REF!</v>
      </c>
      <c r="AV92" s="75" t="e">
        <f t="shared" ca="1" si="56"/>
        <v>#REF!</v>
      </c>
      <c r="AW92" s="75" t="e">
        <f t="shared" ca="1" si="57"/>
        <v>#REF!</v>
      </c>
      <c r="AX92" s="75" t="e">
        <f t="shared" ca="1" si="58"/>
        <v>#REF!</v>
      </c>
      <c r="AY92" s="75" t="b">
        <f t="shared" ca="1" si="123"/>
        <v>0</v>
      </c>
      <c r="AZ92" s="75" t="str">
        <f t="shared" si="124"/>
        <v/>
      </c>
      <c r="BA92" s="75" t="str">
        <f t="shared" si="125"/>
        <v/>
      </c>
      <c r="BB92" s="75" t="str">
        <f t="shared" si="126"/>
        <v/>
      </c>
      <c r="BC92" s="75" t="str">
        <f t="shared" si="127"/>
        <v/>
      </c>
      <c r="BD92" s="75" t="str">
        <f t="shared" si="128"/>
        <v/>
      </c>
      <c r="BE92" s="75" t="str">
        <f t="shared" si="129"/>
        <v/>
      </c>
      <c r="BF92" s="75" t="str">
        <f t="shared" si="130"/>
        <v/>
      </c>
      <c r="BG92" s="75" t="str">
        <f t="shared" si="131"/>
        <v/>
      </c>
      <c r="BH92" s="75" t="str">
        <f t="shared" si="132"/>
        <v/>
      </c>
      <c r="BI92" s="75" t="str">
        <f t="shared" si="133"/>
        <v/>
      </c>
      <c r="BJ92" s="75" t="str">
        <f t="shared" si="134"/>
        <v/>
      </c>
      <c r="BK92" s="75" t="str">
        <f t="shared" si="135"/>
        <v/>
      </c>
      <c r="BL92" s="75" t="str">
        <f t="shared" si="136"/>
        <v/>
      </c>
      <c r="BM92" s="75" t="str">
        <f t="shared" ca="1" si="137"/>
        <v/>
      </c>
      <c r="BN92" s="75" t="str">
        <f t="shared" si="21"/>
        <v/>
      </c>
      <c r="BO92" s="75" t="str">
        <f t="shared" si="22"/>
        <v/>
      </c>
      <c r="BP92" s="75" t="str">
        <f t="shared" si="23"/>
        <v/>
      </c>
      <c r="BQ92" s="75" t="str">
        <f t="shared" si="24"/>
        <v/>
      </c>
      <c r="BR92" s="75" t="str">
        <f t="shared" si="25"/>
        <v/>
      </c>
      <c r="BS92" s="75" t="str">
        <f t="shared" si="26"/>
        <v/>
      </c>
      <c r="BT92" s="75" t="str">
        <f t="shared" si="27"/>
        <v/>
      </c>
      <c r="BU92" s="75" t="str">
        <f t="shared" si="28"/>
        <v/>
      </c>
      <c r="BV92" s="75" t="str">
        <f t="shared" si="29"/>
        <v/>
      </c>
      <c r="BW92" s="75" t="str">
        <f t="shared" si="30"/>
        <v/>
      </c>
      <c r="BX92" s="75" t="str">
        <f t="shared" si="31"/>
        <v/>
      </c>
      <c r="BY92" s="75" t="str">
        <f t="shared" si="32"/>
        <v/>
      </c>
      <c r="BZ92" s="75" t="str">
        <f t="shared" si="33"/>
        <v/>
      </c>
      <c r="CA92" s="75" t="str">
        <f t="shared" si="34"/>
        <v/>
      </c>
      <c r="CB92" s="75" t="str">
        <f t="shared" si="35"/>
        <v/>
      </c>
      <c r="CC92" s="75" t="str">
        <f t="shared" si="36"/>
        <v/>
      </c>
      <c r="CD92" s="75" t="str">
        <f t="shared" si="37"/>
        <v/>
      </c>
      <c r="CE92" s="75" t="str">
        <f t="shared" si="38"/>
        <v/>
      </c>
      <c r="CF92" s="75" t="str">
        <f t="shared" si="39"/>
        <v/>
      </c>
      <c r="CG92" s="75" t="str">
        <f t="shared" si="40"/>
        <v/>
      </c>
      <c r="CH92" s="75" t="str">
        <f t="shared" si="41"/>
        <v/>
      </c>
      <c r="CI92" s="75" t="str">
        <f t="shared" si="42"/>
        <v/>
      </c>
      <c r="CJ92" s="75" t="str">
        <f t="shared" si="43"/>
        <v/>
      </c>
      <c r="CK92" s="75" t="str">
        <f t="shared" si="44"/>
        <v/>
      </c>
      <c r="CL92" s="75" t="str">
        <f t="shared" si="45"/>
        <v/>
      </c>
      <c r="CM92" s="75" t="str">
        <f t="shared" si="46"/>
        <v/>
      </c>
      <c r="CN92" s="75" t="str">
        <f t="shared" si="47"/>
        <v/>
      </c>
      <c r="CO92" s="75" t="str">
        <f t="shared" si="48"/>
        <v/>
      </c>
      <c r="CP92" s="76" t="str">
        <f t="shared" si="115"/>
        <v>Ref_DD_DistanceUnit</v>
      </c>
      <c r="CQ92" s="87" t="str">
        <f t="shared" ca="1" si="122"/>
        <v/>
      </c>
      <c r="CR92" s="130">
        <f t="shared" si="116"/>
        <v>0</v>
      </c>
      <c r="CS92" s="114"/>
    </row>
    <row r="93" spans="1:161" ht="18" customHeight="1" x14ac:dyDescent="0.2">
      <c r="B93" s="101"/>
      <c r="C93" s="42"/>
      <c r="D93" s="42"/>
      <c r="E93" s="42"/>
      <c r="F93" s="42"/>
      <c r="G93" s="42"/>
      <c r="H93" s="42"/>
      <c r="I93" s="92"/>
      <c r="J93" s="92"/>
      <c r="K93" s="92"/>
      <c r="L93" s="42"/>
      <c r="M93" s="42"/>
      <c r="N93" s="92"/>
      <c r="O93" s="42"/>
      <c r="P93" s="72"/>
      <c r="Q93" s="96" t="str">
        <f t="shared" ca="1" si="110"/>
        <v/>
      </c>
      <c r="R93" s="96" t="str">
        <f t="shared" ca="1" si="111"/>
        <v/>
      </c>
      <c r="S93" s="96" t="str">
        <f t="shared" ca="1" si="112"/>
        <v/>
      </c>
      <c r="T93" s="96" t="str">
        <f t="shared" ca="1" si="117"/>
        <v/>
      </c>
      <c r="U93" s="126" t="str">
        <f t="shared" ca="1" si="113"/>
        <v/>
      </c>
      <c r="V93" s="128" t="e">
        <f t="shared" ca="1" si="98"/>
        <v>#REF!</v>
      </c>
      <c r="W93" s="128" t="e">
        <f t="shared" ca="1" si="99"/>
        <v>#REF!</v>
      </c>
      <c r="X93" s="128" t="e">
        <f t="shared" ca="1" si="100"/>
        <v>#REF!</v>
      </c>
      <c r="Y93" s="128" t="e">
        <f t="shared" ca="1" si="101"/>
        <v>#REF!</v>
      </c>
      <c r="Z93" s="128" t="e">
        <f t="shared" ca="1" si="102"/>
        <v>#REF!</v>
      </c>
      <c r="AA93" s="128" t="e">
        <f t="shared" ca="1" si="103"/>
        <v>#REF!</v>
      </c>
      <c r="AB93" s="128" t="e">
        <f t="shared" ca="1" si="104"/>
        <v>#REF!</v>
      </c>
      <c r="AC93" s="128" t="e">
        <f t="shared" ca="1" si="105"/>
        <v>#REF!</v>
      </c>
      <c r="AD93" s="128" t="e">
        <f t="shared" ca="1" si="106"/>
        <v>#REF!</v>
      </c>
      <c r="AE93" s="128" t="e">
        <f t="shared" ca="1" si="107"/>
        <v>#REF!</v>
      </c>
      <c r="AF93" s="128" t="e">
        <f t="shared" ca="1" si="108"/>
        <v>#REF!</v>
      </c>
      <c r="AG93" s="128" t="e">
        <f t="shared" ca="1" si="109"/>
        <v>#REF!</v>
      </c>
      <c r="AH93" s="128" t="e">
        <f ca="1">INDEX(Ref_Master_Unit_Table,MATCH($W93,REF_To_Unit,0),MATCH('Reference - Lookup and Unit'!$A$11,Ref_From_Units,0))</f>
        <v>#REF!</v>
      </c>
      <c r="AI93" s="128" t="e">
        <f t="shared" ca="1" si="118"/>
        <v>#N/A</v>
      </c>
      <c r="AJ93" s="128" t="e">
        <f ca="1">INDEX(Ref_Master_Unit_Table,MATCH($Z93,REF_To_Unit,0),MATCH('Reference - Lookup and Unit'!$A$11,Ref_From_Units,0))</f>
        <v>#REF!</v>
      </c>
      <c r="AK93" s="128" t="e">
        <f t="shared" ca="1" si="119"/>
        <v>#N/A</v>
      </c>
      <c r="AL93" s="128" t="e">
        <f ca="1">INDEX(Ref_Master_Unit_Table,MATCH($AC93,REF_To_Unit,0),MATCH('Reference - Lookup and Unit'!$A$11,Ref_From_Units,0))</f>
        <v>#REF!</v>
      </c>
      <c r="AM93" s="128" t="e">
        <f t="shared" ca="1" si="120"/>
        <v>#N/A</v>
      </c>
      <c r="AN93" s="128" t="e">
        <f ca="1">INDEX(Ref_Master_Unit_Table,MATCH($AF93,REF_To_Unit,0),MATCH('Reference - Lookup and Unit'!$A$11,Ref_From_Units,0))</f>
        <v>#REF!</v>
      </c>
      <c r="AO93" s="128" t="e">
        <f t="shared" ca="1" si="121"/>
        <v>#N/A</v>
      </c>
      <c r="AP93" s="128">
        <f t="shared" ca="1" si="17"/>
        <v>1</v>
      </c>
      <c r="AQ93" s="261">
        <f t="shared" ca="1" si="96"/>
        <v>28</v>
      </c>
      <c r="AR93" s="261">
        <f t="shared" ca="1" si="97"/>
        <v>265</v>
      </c>
      <c r="AS93" s="261">
        <f t="shared" ca="1" si="20"/>
        <v>1</v>
      </c>
      <c r="AT93" s="75" t="str">
        <f t="shared" si="114"/>
        <v>Ref_DD_vehicle_Passenger_</v>
      </c>
      <c r="AU93" s="75" t="e">
        <f t="shared" ca="1" si="55"/>
        <v>#REF!</v>
      </c>
      <c r="AV93" s="75" t="e">
        <f t="shared" ca="1" si="56"/>
        <v>#REF!</v>
      </c>
      <c r="AW93" s="75" t="e">
        <f t="shared" ca="1" si="57"/>
        <v>#REF!</v>
      </c>
      <c r="AX93" s="75" t="e">
        <f t="shared" ca="1" si="58"/>
        <v>#REF!</v>
      </c>
      <c r="AY93" s="75" t="b">
        <f t="shared" ca="1" si="123"/>
        <v>0</v>
      </c>
      <c r="AZ93" s="75" t="str">
        <f t="shared" si="124"/>
        <v/>
      </c>
      <c r="BA93" s="75" t="str">
        <f t="shared" si="125"/>
        <v/>
      </c>
      <c r="BB93" s="75" t="str">
        <f t="shared" si="126"/>
        <v/>
      </c>
      <c r="BC93" s="75" t="str">
        <f t="shared" si="127"/>
        <v/>
      </c>
      <c r="BD93" s="75" t="str">
        <f t="shared" si="128"/>
        <v/>
      </c>
      <c r="BE93" s="75" t="str">
        <f t="shared" si="129"/>
        <v/>
      </c>
      <c r="BF93" s="75" t="str">
        <f t="shared" si="130"/>
        <v/>
      </c>
      <c r="BG93" s="75" t="str">
        <f t="shared" si="131"/>
        <v/>
      </c>
      <c r="BH93" s="75" t="str">
        <f t="shared" si="132"/>
        <v/>
      </c>
      <c r="BI93" s="75" t="str">
        <f t="shared" si="133"/>
        <v/>
      </c>
      <c r="BJ93" s="75" t="str">
        <f t="shared" si="134"/>
        <v/>
      </c>
      <c r="BK93" s="75" t="str">
        <f t="shared" si="135"/>
        <v/>
      </c>
      <c r="BL93" s="75" t="str">
        <f t="shared" si="136"/>
        <v/>
      </c>
      <c r="BM93" s="75" t="str">
        <f t="shared" ca="1" si="137"/>
        <v/>
      </c>
      <c r="BN93" s="75" t="str">
        <f t="shared" si="21"/>
        <v/>
      </c>
      <c r="BO93" s="75" t="str">
        <f t="shared" si="22"/>
        <v/>
      </c>
      <c r="BP93" s="75" t="str">
        <f t="shared" si="23"/>
        <v/>
      </c>
      <c r="BQ93" s="75" t="str">
        <f t="shared" si="24"/>
        <v/>
      </c>
      <c r="BR93" s="75" t="str">
        <f t="shared" si="25"/>
        <v/>
      </c>
      <c r="BS93" s="75" t="str">
        <f t="shared" si="26"/>
        <v/>
      </c>
      <c r="BT93" s="75" t="str">
        <f t="shared" si="27"/>
        <v/>
      </c>
      <c r="BU93" s="75" t="str">
        <f t="shared" si="28"/>
        <v/>
      </c>
      <c r="BV93" s="75" t="str">
        <f t="shared" si="29"/>
        <v/>
      </c>
      <c r="BW93" s="75" t="str">
        <f t="shared" si="30"/>
        <v/>
      </c>
      <c r="BX93" s="75" t="str">
        <f t="shared" si="31"/>
        <v/>
      </c>
      <c r="BY93" s="75" t="str">
        <f t="shared" si="32"/>
        <v/>
      </c>
      <c r="BZ93" s="75" t="str">
        <f t="shared" si="33"/>
        <v/>
      </c>
      <c r="CA93" s="75" t="str">
        <f t="shared" si="34"/>
        <v/>
      </c>
      <c r="CB93" s="75" t="str">
        <f t="shared" si="35"/>
        <v/>
      </c>
      <c r="CC93" s="75" t="str">
        <f t="shared" si="36"/>
        <v/>
      </c>
      <c r="CD93" s="75" t="str">
        <f t="shared" si="37"/>
        <v/>
      </c>
      <c r="CE93" s="75" t="str">
        <f t="shared" si="38"/>
        <v/>
      </c>
      <c r="CF93" s="75" t="str">
        <f t="shared" si="39"/>
        <v/>
      </c>
      <c r="CG93" s="75" t="str">
        <f t="shared" si="40"/>
        <v/>
      </c>
      <c r="CH93" s="75" t="str">
        <f t="shared" si="41"/>
        <v/>
      </c>
      <c r="CI93" s="75" t="str">
        <f t="shared" si="42"/>
        <v/>
      </c>
      <c r="CJ93" s="75" t="str">
        <f t="shared" si="43"/>
        <v/>
      </c>
      <c r="CK93" s="75" t="str">
        <f t="shared" si="44"/>
        <v/>
      </c>
      <c r="CL93" s="75" t="str">
        <f t="shared" si="45"/>
        <v/>
      </c>
      <c r="CM93" s="75" t="str">
        <f t="shared" si="46"/>
        <v/>
      </c>
      <c r="CN93" s="75" t="str">
        <f t="shared" si="47"/>
        <v/>
      </c>
      <c r="CO93" s="75" t="str">
        <f t="shared" si="48"/>
        <v/>
      </c>
      <c r="CP93" s="76" t="str">
        <f t="shared" si="115"/>
        <v>Ref_DD_DistanceUnit</v>
      </c>
      <c r="CQ93" s="87" t="str">
        <f t="shared" ca="1" si="122"/>
        <v/>
      </c>
      <c r="CR93" s="130">
        <f t="shared" si="116"/>
        <v>0</v>
      </c>
      <c r="CS93" s="114"/>
    </row>
    <row r="94" spans="1:161" ht="18" customHeight="1" x14ac:dyDescent="0.2">
      <c r="A94" s="68"/>
      <c r="B94" s="102"/>
      <c r="C94" s="70"/>
      <c r="D94" s="70"/>
      <c r="E94" s="70"/>
      <c r="F94" s="70"/>
      <c r="G94" s="70"/>
      <c r="H94" s="70"/>
      <c r="I94" s="93"/>
      <c r="J94" s="93"/>
      <c r="K94" s="93"/>
      <c r="L94" s="70"/>
      <c r="M94" s="70"/>
      <c r="N94" s="93"/>
      <c r="O94" s="70"/>
      <c r="P94" s="72"/>
      <c r="Q94" s="96" t="str">
        <f t="shared" ca="1" si="110"/>
        <v/>
      </c>
      <c r="R94" s="96" t="str">
        <f t="shared" ca="1" si="111"/>
        <v/>
      </c>
      <c r="S94" s="96" t="str">
        <f t="shared" ca="1" si="112"/>
        <v/>
      </c>
      <c r="T94" s="96" t="str">
        <f t="shared" ca="1" si="117"/>
        <v/>
      </c>
      <c r="U94" s="126" t="str">
        <f t="shared" ca="1" si="113"/>
        <v/>
      </c>
      <c r="V94" s="128" t="e">
        <f t="shared" ca="1" si="98"/>
        <v>#REF!</v>
      </c>
      <c r="W94" s="128" t="e">
        <f t="shared" ca="1" si="99"/>
        <v>#REF!</v>
      </c>
      <c r="X94" s="128" t="e">
        <f t="shared" ca="1" si="100"/>
        <v>#REF!</v>
      </c>
      <c r="Y94" s="128" t="e">
        <f t="shared" ca="1" si="101"/>
        <v>#REF!</v>
      </c>
      <c r="Z94" s="128" t="e">
        <f t="shared" ca="1" si="102"/>
        <v>#REF!</v>
      </c>
      <c r="AA94" s="128" t="e">
        <f t="shared" ca="1" si="103"/>
        <v>#REF!</v>
      </c>
      <c r="AB94" s="128" t="e">
        <f t="shared" ca="1" si="104"/>
        <v>#REF!</v>
      </c>
      <c r="AC94" s="128" t="e">
        <f t="shared" ca="1" si="105"/>
        <v>#REF!</v>
      </c>
      <c r="AD94" s="128" t="e">
        <f t="shared" ca="1" si="106"/>
        <v>#REF!</v>
      </c>
      <c r="AE94" s="128" t="e">
        <f t="shared" ca="1" si="107"/>
        <v>#REF!</v>
      </c>
      <c r="AF94" s="128" t="e">
        <f t="shared" ca="1" si="108"/>
        <v>#REF!</v>
      </c>
      <c r="AG94" s="128" t="e">
        <f t="shared" ca="1" si="109"/>
        <v>#REF!</v>
      </c>
      <c r="AH94" s="128" t="e">
        <f ca="1">INDEX(Ref_Master_Unit_Table,MATCH($W94,REF_To_Unit,0),MATCH('Reference - Lookup and Unit'!$A$11,Ref_From_Units,0))</f>
        <v>#REF!</v>
      </c>
      <c r="AI94" s="128" t="e">
        <f t="shared" ca="1" si="118"/>
        <v>#N/A</v>
      </c>
      <c r="AJ94" s="128" t="e">
        <f ca="1">INDEX(Ref_Master_Unit_Table,MATCH($Z94,REF_To_Unit,0),MATCH('Reference - Lookup and Unit'!$A$11,Ref_From_Units,0))</f>
        <v>#REF!</v>
      </c>
      <c r="AK94" s="128" t="e">
        <f t="shared" ca="1" si="119"/>
        <v>#N/A</v>
      </c>
      <c r="AL94" s="128" t="e">
        <f ca="1">INDEX(Ref_Master_Unit_Table,MATCH($AC94,REF_To_Unit,0),MATCH('Reference - Lookup and Unit'!$A$11,Ref_From_Units,0))</f>
        <v>#REF!</v>
      </c>
      <c r="AM94" s="128" t="e">
        <f t="shared" ca="1" si="120"/>
        <v>#N/A</v>
      </c>
      <c r="AN94" s="128" t="e">
        <f ca="1">INDEX(Ref_Master_Unit_Table,MATCH($AF94,REF_To_Unit,0),MATCH('Reference - Lookup and Unit'!$A$11,Ref_From_Units,0))</f>
        <v>#REF!</v>
      </c>
      <c r="AO94" s="128" t="e">
        <f t="shared" ca="1" si="121"/>
        <v>#N/A</v>
      </c>
      <c r="AP94" s="128">
        <f t="shared" ca="1" si="17"/>
        <v>1</v>
      </c>
      <c r="AQ94" s="261">
        <f t="shared" ca="1" si="96"/>
        <v>28</v>
      </c>
      <c r="AR94" s="261">
        <f t="shared" ca="1" si="97"/>
        <v>265</v>
      </c>
      <c r="AS94" s="261">
        <f t="shared" ca="1" si="20"/>
        <v>1</v>
      </c>
      <c r="AT94" s="77" t="str">
        <f t="shared" si="114"/>
        <v>Ref_DD_vehicle_Passenger_</v>
      </c>
      <c r="AU94" s="77" t="e">
        <f t="shared" ca="1" si="55"/>
        <v>#REF!</v>
      </c>
      <c r="AV94" s="77" t="e">
        <f t="shared" ca="1" si="56"/>
        <v>#REF!</v>
      </c>
      <c r="AW94" s="77" t="e">
        <f t="shared" ca="1" si="57"/>
        <v>#REF!</v>
      </c>
      <c r="AX94" s="77" t="e">
        <f t="shared" ca="1" si="58"/>
        <v>#REF!</v>
      </c>
      <c r="AY94" s="77" t="b">
        <f t="shared" ca="1" si="123"/>
        <v>0</v>
      </c>
      <c r="AZ94" s="77" t="str">
        <f t="shared" si="124"/>
        <v/>
      </c>
      <c r="BA94" s="77" t="str">
        <f t="shared" si="125"/>
        <v/>
      </c>
      <c r="BB94" s="77" t="str">
        <f t="shared" si="126"/>
        <v/>
      </c>
      <c r="BC94" s="77" t="str">
        <f t="shared" si="127"/>
        <v/>
      </c>
      <c r="BD94" s="77" t="str">
        <f t="shared" si="128"/>
        <v/>
      </c>
      <c r="BE94" s="77" t="str">
        <f t="shared" si="129"/>
        <v/>
      </c>
      <c r="BF94" s="77" t="str">
        <f t="shared" si="130"/>
        <v/>
      </c>
      <c r="BG94" s="77" t="str">
        <f t="shared" si="131"/>
        <v/>
      </c>
      <c r="BH94" s="77" t="str">
        <f t="shared" si="132"/>
        <v/>
      </c>
      <c r="BI94" s="77" t="str">
        <f t="shared" si="133"/>
        <v/>
      </c>
      <c r="BJ94" s="77" t="str">
        <f t="shared" si="134"/>
        <v/>
      </c>
      <c r="BK94" s="77" t="str">
        <f t="shared" si="135"/>
        <v/>
      </c>
      <c r="BL94" s="77" t="str">
        <f t="shared" si="136"/>
        <v/>
      </c>
      <c r="BM94" s="77" t="str">
        <f t="shared" ca="1" si="137"/>
        <v/>
      </c>
      <c r="BN94" s="77" t="str">
        <f t="shared" si="21"/>
        <v/>
      </c>
      <c r="BO94" s="77" t="str">
        <f t="shared" si="22"/>
        <v/>
      </c>
      <c r="BP94" s="77" t="str">
        <f t="shared" si="23"/>
        <v/>
      </c>
      <c r="BQ94" s="77" t="str">
        <f t="shared" si="24"/>
        <v/>
      </c>
      <c r="BR94" s="77" t="str">
        <f t="shared" si="25"/>
        <v/>
      </c>
      <c r="BS94" s="77" t="str">
        <f t="shared" si="26"/>
        <v/>
      </c>
      <c r="BT94" s="77" t="str">
        <f t="shared" si="27"/>
        <v/>
      </c>
      <c r="BU94" s="77" t="str">
        <f t="shared" si="28"/>
        <v/>
      </c>
      <c r="BV94" s="77" t="str">
        <f t="shared" si="29"/>
        <v/>
      </c>
      <c r="BW94" s="77" t="str">
        <f t="shared" si="30"/>
        <v/>
      </c>
      <c r="BX94" s="77" t="str">
        <f t="shared" si="31"/>
        <v/>
      </c>
      <c r="BY94" s="77" t="str">
        <f t="shared" si="32"/>
        <v/>
      </c>
      <c r="BZ94" s="77" t="str">
        <f t="shared" si="33"/>
        <v/>
      </c>
      <c r="CA94" s="77" t="str">
        <f t="shared" si="34"/>
        <v/>
      </c>
      <c r="CB94" s="77" t="str">
        <f t="shared" si="35"/>
        <v/>
      </c>
      <c r="CC94" s="77" t="str">
        <f t="shared" si="36"/>
        <v/>
      </c>
      <c r="CD94" s="77" t="str">
        <f t="shared" si="37"/>
        <v/>
      </c>
      <c r="CE94" s="77" t="str">
        <f t="shared" si="38"/>
        <v/>
      </c>
      <c r="CF94" s="77" t="str">
        <f t="shared" si="39"/>
        <v/>
      </c>
      <c r="CG94" s="77" t="str">
        <f t="shared" si="40"/>
        <v/>
      </c>
      <c r="CH94" s="77" t="str">
        <f t="shared" si="41"/>
        <v/>
      </c>
      <c r="CI94" s="77" t="str">
        <f t="shared" si="42"/>
        <v/>
      </c>
      <c r="CJ94" s="77" t="str">
        <f t="shared" si="43"/>
        <v/>
      </c>
      <c r="CK94" s="77" t="str">
        <f t="shared" si="44"/>
        <v/>
      </c>
      <c r="CL94" s="77" t="str">
        <f t="shared" si="45"/>
        <v/>
      </c>
      <c r="CM94" s="77" t="str">
        <f t="shared" si="46"/>
        <v/>
      </c>
      <c r="CN94" s="77" t="str">
        <f t="shared" si="47"/>
        <v/>
      </c>
      <c r="CO94" s="77" t="str">
        <f t="shared" si="48"/>
        <v/>
      </c>
      <c r="CP94" s="78" t="str">
        <f t="shared" si="115"/>
        <v>Ref_DD_DistanceUnit</v>
      </c>
      <c r="CQ94" s="87" t="str">
        <f t="shared" ca="1" si="122"/>
        <v/>
      </c>
      <c r="CR94" s="130">
        <f t="shared" si="116"/>
        <v>0</v>
      </c>
      <c r="CS94" s="131"/>
      <c r="CT94" s="69"/>
      <c r="CU94" s="69"/>
      <c r="CV94" s="69"/>
      <c r="CW94" s="69"/>
      <c r="CX94" s="69"/>
      <c r="CY94" s="69"/>
      <c r="CZ94" s="69"/>
      <c r="DA94" s="69"/>
      <c r="DB94" s="69"/>
      <c r="DC94" s="69"/>
      <c r="DD94" s="69"/>
      <c r="DE94" s="69"/>
      <c r="DF94" s="69"/>
      <c r="DG94" s="69"/>
      <c r="DH94" s="69"/>
      <c r="DI94" s="69"/>
      <c r="DJ94" s="69"/>
      <c r="DK94" s="69"/>
      <c r="DL94" s="69"/>
      <c r="DM94" s="69"/>
      <c r="DN94" s="69"/>
      <c r="DO94" s="69"/>
      <c r="DP94" s="69"/>
      <c r="DQ94" s="69"/>
      <c r="DR94" s="69"/>
      <c r="DS94" s="69"/>
      <c r="DT94" s="69"/>
      <c r="DU94" s="69"/>
      <c r="DV94" s="69"/>
      <c r="DW94" s="69"/>
      <c r="DX94" s="69"/>
      <c r="DY94" s="69"/>
      <c r="DZ94" s="69"/>
      <c r="EA94" s="69"/>
      <c r="EB94" s="69"/>
      <c r="EC94" s="69"/>
      <c r="ED94" s="69"/>
      <c r="EE94" s="69"/>
      <c r="EF94" s="69"/>
      <c r="EG94" s="69"/>
      <c r="EH94" s="69"/>
      <c r="EI94" s="69"/>
      <c r="EJ94" s="69"/>
      <c r="EK94" s="69"/>
      <c r="EL94" s="69"/>
      <c r="EM94" s="69"/>
      <c r="EN94" s="69"/>
      <c r="EO94" s="69"/>
      <c r="EP94" s="69"/>
      <c r="EQ94" s="69"/>
      <c r="ER94" s="69"/>
      <c r="ES94" s="69"/>
      <c r="ET94" s="69"/>
      <c r="EU94" s="69"/>
      <c r="EV94" s="69"/>
      <c r="EW94" s="69"/>
      <c r="EX94" s="69"/>
      <c r="EY94" s="69"/>
      <c r="EZ94" s="69"/>
      <c r="FA94" s="69"/>
      <c r="FB94" s="69"/>
      <c r="FC94" s="69"/>
      <c r="FD94" s="69"/>
      <c r="FE94" s="69"/>
    </row>
    <row r="95" spans="1:161" ht="18" customHeight="1" x14ac:dyDescent="0.2">
      <c r="B95" s="101"/>
      <c r="C95" s="42"/>
      <c r="D95" s="42"/>
      <c r="E95" s="42"/>
      <c r="F95" s="42"/>
      <c r="G95" s="42"/>
      <c r="H95" s="42"/>
      <c r="I95" s="92"/>
      <c r="J95" s="92"/>
      <c r="K95" s="92"/>
      <c r="L95" s="42"/>
      <c r="M95" s="42"/>
      <c r="N95" s="92"/>
      <c r="O95" s="42"/>
      <c r="P95" s="72"/>
      <c r="Q95" s="96" t="str">
        <f t="shared" ca="1" si="110"/>
        <v/>
      </c>
      <c r="R95" s="96" t="str">
        <f t="shared" ca="1" si="111"/>
        <v/>
      </c>
      <c r="S95" s="96" t="str">
        <f t="shared" ca="1" si="112"/>
        <v/>
      </c>
      <c r="T95" s="96" t="str">
        <f t="shared" ca="1" si="117"/>
        <v/>
      </c>
      <c r="U95" s="126" t="str">
        <f t="shared" ca="1" si="113"/>
        <v/>
      </c>
      <c r="V95" s="128" t="e">
        <f t="shared" ca="1" si="98"/>
        <v>#REF!</v>
      </c>
      <c r="W95" s="128" t="e">
        <f t="shared" ca="1" si="99"/>
        <v>#REF!</v>
      </c>
      <c r="X95" s="128" t="e">
        <f t="shared" ca="1" si="100"/>
        <v>#REF!</v>
      </c>
      <c r="Y95" s="128" t="e">
        <f t="shared" ca="1" si="101"/>
        <v>#REF!</v>
      </c>
      <c r="Z95" s="128" t="e">
        <f t="shared" ca="1" si="102"/>
        <v>#REF!</v>
      </c>
      <c r="AA95" s="128" t="e">
        <f t="shared" ca="1" si="103"/>
        <v>#REF!</v>
      </c>
      <c r="AB95" s="128" t="e">
        <f t="shared" ca="1" si="104"/>
        <v>#REF!</v>
      </c>
      <c r="AC95" s="128" t="e">
        <f t="shared" ca="1" si="105"/>
        <v>#REF!</v>
      </c>
      <c r="AD95" s="128" t="e">
        <f t="shared" ca="1" si="106"/>
        <v>#REF!</v>
      </c>
      <c r="AE95" s="128" t="e">
        <f t="shared" ca="1" si="107"/>
        <v>#REF!</v>
      </c>
      <c r="AF95" s="128" t="e">
        <f t="shared" ca="1" si="108"/>
        <v>#REF!</v>
      </c>
      <c r="AG95" s="128" t="e">
        <f t="shared" ca="1" si="109"/>
        <v>#REF!</v>
      </c>
      <c r="AH95" s="128" t="e">
        <f ca="1">INDEX(Ref_Master_Unit_Table,MATCH($W95,REF_To_Unit,0),MATCH('Reference - Lookup and Unit'!$A$11,Ref_From_Units,0))</f>
        <v>#REF!</v>
      </c>
      <c r="AI95" s="128" t="e">
        <f t="shared" ca="1" si="118"/>
        <v>#N/A</v>
      </c>
      <c r="AJ95" s="128" t="e">
        <f ca="1">INDEX(Ref_Master_Unit_Table,MATCH($Z95,REF_To_Unit,0),MATCH('Reference - Lookup and Unit'!$A$11,Ref_From_Units,0))</f>
        <v>#REF!</v>
      </c>
      <c r="AK95" s="128" t="e">
        <f t="shared" ca="1" si="119"/>
        <v>#N/A</v>
      </c>
      <c r="AL95" s="128" t="e">
        <f ca="1">INDEX(Ref_Master_Unit_Table,MATCH($AC95,REF_To_Unit,0),MATCH('Reference - Lookup and Unit'!$A$11,Ref_From_Units,0))</f>
        <v>#REF!</v>
      </c>
      <c r="AM95" s="128" t="e">
        <f t="shared" ca="1" si="120"/>
        <v>#N/A</v>
      </c>
      <c r="AN95" s="128" t="e">
        <f ca="1">INDEX(Ref_Master_Unit_Table,MATCH($AF95,REF_To_Unit,0),MATCH('Reference - Lookup and Unit'!$A$11,Ref_From_Units,0))</f>
        <v>#REF!</v>
      </c>
      <c r="AO95" s="128" t="e">
        <f t="shared" ca="1" si="121"/>
        <v>#N/A</v>
      </c>
      <c r="AP95" s="128">
        <f t="shared" ca="1" si="17"/>
        <v>1</v>
      </c>
      <c r="AQ95" s="261">
        <f t="shared" ca="1" si="96"/>
        <v>28</v>
      </c>
      <c r="AR95" s="261">
        <f t="shared" ca="1" si="97"/>
        <v>265</v>
      </c>
      <c r="AS95" s="261">
        <f t="shared" ca="1" si="20"/>
        <v>1</v>
      </c>
      <c r="AT95" s="75" t="str">
        <f t="shared" si="114"/>
        <v>Ref_DD_vehicle_Passenger_</v>
      </c>
      <c r="AU95" s="75" t="e">
        <f t="shared" ca="1" si="55"/>
        <v>#REF!</v>
      </c>
      <c r="AV95" s="75" t="e">
        <f t="shared" ca="1" si="56"/>
        <v>#REF!</v>
      </c>
      <c r="AW95" s="75" t="e">
        <f t="shared" ca="1" si="57"/>
        <v>#REF!</v>
      </c>
      <c r="AX95" s="75" t="e">
        <f t="shared" ca="1" si="58"/>
        <v>#REF!</v>
      </c>
      <c r="AY95" s="75" t="b">
        <f t="shared" ca="1" si="123"/>
        <v>0</v>
      </c>
      <c r="AZ95" s="75" t="str">
        <f t="shared" si="124"/>
        <v/>
      </c>
      <c r="BA95" s="75" t="str">
        <f t="shared" si="125"/>
        <v/>
      </c>
      <c r="BB95" s="75" t="str">
        <f t="shared" si="126"/>
        <v/>
      </c>
      <c r="BC95" s="75" t="str">
        <f t="shared" si="127"/>
        <v/>
      </c>
      <c r="BD95" s="75" t="str">
        <f t="shared" si="128"/>
        <v/>
      </c>
      <c r="BE95" s="75" t="str">
        <f t="shared" si="129"/>
        <v/>
      </c>
      <c r="BF95" s="75" t="str">
        <f t="shared" si="130"/>
        <v/>
      </c>
      <c r="BG95" s="75" t="str">
        <f t="shared" si="131"/>
        <v/>
      </c>
      <c r="BH95" s="75" t="str">
        <f t="shared" si="132"/>
        <v/>
      </c>
      <c r="BI95" s="75" t="str">
        <f t="shared" si="133"/>
        <v/>
      </c>
      <c r="BJ95" s="75" t="str">
        <f t="shared" si="134"/>
        <v/>
      </c>
      <c r="BK95" s="75" t="str">
        <f t="shared" si="135"/>
        <v/>
      </c>
      <c r="BL95" s="75" t="str">
        <f t="shared" si="136"/>
        <v/>
      </c>
      <c r="BM95" s="75" t="str">
        <f t="shared" ca="1" si="137"/>
        <v/>
      </c>
      <c r="BN95" s="75" t="str">
        <f t="shared" si="21"/>
        <v/>
      </c>
      <c r="BO95" s="75" t="str">
        <f t="shared" si="22"/>
        <v/>
      </c>
      <c r="BP95" s="75" t="str">
        <f t="shared" si="23"/>
        <v/>
      </c>
      <c r="BQ95" s="75" t="str">
        <f t="shared" si="24"/>
        <v/>
      </c>
      <c r="BR95" s="75" t="str">
        <f t="shared" si="25"/>
        <v/>
      </c>
      <c r="BS95" s="75" t="str">
        <f t="shared" si="26"/>
        <v/>
      </c>
      <c r="BT95" s="75" t="str">
        <f t="shared" si="27"/>
        <v/>
      </c>
      <c r="BU95" s="75" t="str">
        <f t="shared" si="28"/>
        <v/>
      </c>
      <c r="BV95" s="75" t="str">
        <f t="shared" si="29"/>
        <v/>
      </c>
      <c r="BW95" s="75" t="str">
        <f t="shared" si="30"/>
        <v/>
      </c>
      <c r="BX95" s="75" t="str">
        <f t="shared" si="31"/>
        <v/>
      </c>
      <c r="BY95" s="75" t="str">
        <f t="shared" si="32"/>
        <v/>
      </c>
      <c r="BZ95" s="75" t="str">
        <f t="shared" si="33"/>
        <v/>
      </c>
      <c r="CA95" s="75" t="str">
        <f t="shared" si="34"/>
        <v/>
      </c>
      <c r="CB95" s="75" t="str">
        <f t="shared" si="35"/>
        <v/>
      </c>
      <c r="CC95" s="75" t="str">
        <f t="shared" si="36"/>
        <v/>
      </c>
      <c r="CD95" s="75" t="str">
        <f t="shared" si="37"/>
        <v/>
      </c>
      <c r="CE95" s="75" t="str">
        <f t="shared" si="38"/>
        <v/>
      </c>
      <c r="CF95" s="75" t="str">
        <f t="shared" si="39"/>
        <v/>
      </c>
      <c r="CG95" s="75" t="str">
        <f t="shared" si="40"/>
        <v/>
      </c>
      <c r="CH95" s="75" t="str">
        <f t="shared" si="41"/>
        <v/>
      </c>
      <c r="CI95" s="75" t="str">
        <f t="shared" si="42"/>
        <v/>
      </c>
      <c r="CJ95" s="75" t="str">
        <f t="shared" si="43"/>
        <v/>
      </c>
      <c r="CK95" s="75" t="str">
        <f t="shared" si="44"/>
        <v/>
      </c>
      <c r="CL95" s="75" t="str">
        <f t="shared" si="45"/>
        <v/>
      </c>
      <c r="CM95" s="75" t="str">
        <f t="shared" si="46"/>
        <v/>
      </c>
      <c r="CN95" s="75" t="str">
        <f t="shared" si="47"/>
        <v/>
      </c>
      <c r="CO95" s="75" t="str">
        <f t="shared" si="48"/>
        <v/>
      </c>
      <c r="CP95" s="76" t="str">
        <f t="shared" si="115"/>
        <v>Ref_DD_DistanceUnit</v>
      </c>
      <c r="CQ95" s="87" t="str">
        <f t="shared" ca="1" si="122"/>
        <v/>
      </c>
      <c r="CR95" s="130">
        <f t="shared" si="116"/>
        <v>0</v>
      </c>
      <c r="CS95" s="114"/>
    </row>
    <row r="96" spans="1:161" ht="18" customHeight="1" x14ac:dyDescent="0.2">
      <c r="B96" s="101"/>
      <c r="C96" s="42"/>
      <c r="D96" s="42"/>
      <c r="E96" s="42"/>
      <c r="F96" s="42"/>
      <c r="G96" s="42"/>
      <c r="H96" s="42"/>
      <c r="I96" s="92"/>
      <c r="J96" s="92"/>
      <c r="K96" s="92"/>
      <c r="L96" s="42"/>
      <c r="M96" s="42"/>
      <c r="N96" s="92"/>
      <c r="O96" s="42"/>
      <c r="P96" s="72"/>
      <c r="Q96" s="96" t="str">
        <f t="shared" ca="1" si="110"/>
        <v/>
      </c>
      <c r="R96" s="96" t="str">
        <f t="shared" ca="1" si="111"/>
        <v/>
      </c>
      <c r="S96" s="96" t="str">
        <f t="shared" ca="1" si="112"/>
        <v/>
      </c>
      <c r="T96" s="96" t="str">
        <f t="shared" ca="1" si="117"/>
        <v/>
      </c>
      <c r="U96" s="126" t="str">
        <f t="shared" ca="1" si="113"/>
        <v/>
      </c>
      <c r="V96" s="128" t="e">
        <f t="shared" ca="1" si="98"/>
        <v>#REF!</v>
      </c>
      <c r="W96" s="128" t="e">
        <f t="shared" ca="1" si="99"/>
        <v>#REF!</v>
      </c>
      <c r="X96" s="128" t="e">
        <f t="shared" ca="1" si="100"/>
        <v>#REF!</v>
      </c>
      <c r="Y96" s="128" t="e">
        <f t="shared" ca="1" si="101"/>
        <v>#REF!</v>
      </c>
      <c r="Z96" s="128" t="e">
        <f t="shared" ca="1" si="102"/>
        <v>#REF!</v>
      </c>
      <c r="AA96" s="128" t="e">
        <f t="shared" ca="1" si="103"/>
        <v>#REF!</v>
      </c>
      <c r="AB96" s="128" t="e">
        <f t="shared" ca="1" si="104"/>
        <v>#REF!</v>
      </c>
      <c r="AC96" s="128" t="e">
        <f t="shared" ca="1" si="105"/>
        <v>#REF!</v>
      </c>
      <c r="AD96" s="128" t="e">
        <f t="shared" ca="1" si="106"/>
        <v>#REF!</v>
      </c>
      <c r="AE96" s="128" t="e">
        <f t="shared" ca="1" si="107"/>
        <v>#REF!</v>
      </c>
      <c r="AF96" s="128" t="e">
        <f t="shared" ca="1" si="108"/>
        <v>#REF!</v>
      </c>
      <c r="AG96" s="128" t="e">
        <f t="shared" ca="1" si="109"/>
        <v>#REF!</v>
      </c>
      <c r="AH96" s="128" t="e">
        <f ca="1">INDEX(Ref_Master_Unit_Table,MATCH($W96,REF_To_Unit,0),MATCH('Reference - Lookup and Unit'!$A$11,Ref_From_Units,0))</f>
        <v>#REF!</v>
      </c>
      <c r="AI96" s="128" t="e">
        <f t="shared" ca="1" si="118"/>
        <v>#N/A</v>
      </c>
      <c r="AJ96" s="128" t="e">
        <f ca="1">INDEX(Ref_Master_Unit_Table,MATCH($Z96,REF_To_Unit,0),MATCH('Reference - Lookup and Unit'!$A$11,Ref_From_Units,0))</f>
        <v>#REF!</v>
      </c>
      <c r="AK96" s="128" t="e">
        <f t="shared" ca="1" si="119"/>
        <v>#N/A</v>
      </c>
      <c r="AL96" s="128" t="e">
        <f ca="1">INDEX(Ref_Master_Unit_Table,MATCH($AC96,REF_To_Unit,0),MATCH('Reference - Lookup and Unit'!$A$11,Ref_From_Units,0))</f>
        <v>#REF!</v>
      </c>
      <c r="AM96" s="128" t="e">
        <f t="shared" ca="1" si="120"/>
        <v>#N/A</v>
      </c>
      <c r="AN96" s="128" t="e">
        <f ca="1">INDEX(Ref_Master_Unit_Table,MATCH($AF96,REF_To_Unit,0),MATCH('Reference - Lookup and Unit'!$A$11,Ref_From_Units,0))</f>
        <v>#REF!</v>
      </c>
      <c r="AO96" s="128" t="e">
        <f t="shared" ca="1" si="121"/>
        <v>#N/A</v>
      </c>
      <c r="AP96" s="128">
        <f t="shared" ca="1" si="17"/>
        <v>1</v>
      </c>
      <c r="AQ96" s="261">
        <f t="shared" ca="1" si="96"/>
        <v>28</v>
      </c>
      <c r="AR96" s="261">
        <f t="shared" ca="1" si="97"/>
        <v>265</v>
      </c>
      <c r="AS96" s="261">
        <f t="shared" ca="1" si="20"/>
        <v>1</v>
      </c>
      <c r="AT96" s="75" t="str">
        <f t="shared" si="114"/>
        <v>Ref_DD_vehicle_Passenger_</v>
      </c>
      <c r="AU96" s="75" t="e">
        <f t="shared" ca="1" si="55"/>
        <v>#REF!</v>
      </c>
      <c r="AV96" s="75" t="e">
        <f t="shared" ca="1" si="56"/>
        <v>#REF!</v>
      </c>
      <c r="AW96" s="75" t="e">
        <f t="shared" ca="1" si="57"/>
        <v>#REF!</v>
      </c>
      <c r="AX96" s="75" t="e">
        <f t="shared" ca="1" si="58"/>
        <v>#REF!</v>
      </c>
      <c r="AY96" s="75" t="b">
        <f t="shared" ca="1" si="123"/>
        <v>0</v>
      </c>
      <c r="AZ96" s="75" t="str">
        <f t="shared" si="124"/>
        <v/>
      </c>
      <c r="BA96" s="75" t="str">
        <f t="shared" si="125"/>
        <v/>
      </c>
      <c r="BB96" s="75" t="str">
        <f t="shared" si="126"/>
        <v/>
      </c>
      <c r="BC96" s="75" t="str">
        <f t="shared" si="127"/>
        <v/>
      </c>
      <c r="BD96" s="75" t="str">
        <f t="shared" si="128"/>
        <v/>
      </c>
      <c r="BE96" s="75" t="str">
        <f t="shared" si="129"/>
        <v/>
      </c>
      <c r="BF96" s="75" t="str">
        <f t="shared" si="130"/>
        <v/>
      </c>
      <c r="BG96" s="75" t="str">
        <f t="shared" si="131"/>
        <v/>
      </c>
      <c r="BH96" s="75" t="str">
        <f t="shared" si="132"/>
        <v/>
      </c>
      <c r="BI96" s="75" t="str">
        <f t="shared" si="133"/>
        <v/>
      </c>
      <c r="BJ96" s="75" t="str">
        <f t="shared" si="134"/>
        <v/>
      </c>
      <c r="BK96" s="75" t="str">
        <f t="shared" si="135"/>
        <v/>
      </c>
      <c r="BL96" s="75" t="str">
        <f t="shared" si="136"/>
        <v/>
      </c>
      <c r="BM96" s="75" t="str">
        <f t="shared" ca="1" si="137"/>
        <v/>
      </c>
      <c r="BN96" s="75" t="str">
        <f t="shared" si="21"/>
        <v/>
      </c>
      <c r="BO96" s="75" t="str">
        <f t="shared" si="22"/>
        <v/>
      </c>
      <c r="BP96" s="75" t="str">
        <f t="shared" si="23"/>
        <v/>
      </c>
      <c r="BQ96" s="75" t="str">
        <f t="shared" si="24"/>
        <v/>
      </c>
      <c r="BR96" s="75" t="str">
        <f t="shared" si="25"/>
        <v/>
      </c>
      <c r="BS96" s="75" t="str">
        <f t="shared" si="26"/>
        <v/>
      </c>
      <c r="BT96" s="75" t="str">
        <f t="shared" si="27"/>
        <v/>
      </c>
      <c r="BU96" s="75" t="str">
        <f t="shared" si="28"/>
        <v/>
      </c>
      <c r="BV96" s="75" t="str">
        <f t="shared" si="29"/>
        <v/>
      </c>
      <c r="BW96" s="75" t="str">
        <f t="shared" si="30"/>
        <v/>
      </c>
      <c r="BX96" s="75" t="str">
        <f t="shared" si="31"/>
        <v/>
      </c>
      <c r="BY96" s="75" t="str">
        <f t="shared" si="32"/>
        <v/>
      </c>
      <c r="BZ96" s="75" t="str">
        <f t="shared" si="33"/>
        <v/>
      </c>
      <c r="CA96" s="75" t="str">
        <f t="shared" si="34"/>
        <v/>
      </c>
      <c r="CB96" s="75" t="str">
        <f t="shared" si="35"/>
        <v/>
      </c>
      <c r="CC96" s="75" t="str">
        <f t="shared" si="36"/>
        <v/>
      </c>
      <c r="CD96" s="75" t="str">
        <f t="shared" si="37"/>
        <v/>
      </c>
      <c r="CE96" s="75" t="str">
        <f t="shared" si="38"/>
        <v/>
      </c>
      <c r="CF96" s="75" t="str">
        <f t="shared" si="39"/>
        <v/>
      </c>
      <c r="CG96" s="75" t="str">
        <f t="shared" si="40"/>
        <v/>
      </c>
      <c r="CH96" s="75" t="str">
        <f t="shared" si="41"/>
        <v/>
      </c>
      <c r="CI96" s="75" t="str">
        <f t="shared" si="42"/>
        <v/>
      </c>
      <c r="CJ96" s="75" t="str">
        <f t="shared" si="43"/>
        <v/>
      </c>
      <c r="CK96" s="75" t="str">
        <f t="shared" si="44"/>
        <v/>
      </c>
      <c r="CL96" s="75" t="str">
        <f t="shared" si="45"/>
        <v/>
      </c>
      <c r="CM96" s="75" t="str">
        <f t="shared" si="46"/>
        <v/>
      </c>
      <c r="CN96" s="75" t="str">
        <f t="shared" si="47"/>
        <v/>
      </c>
      <c r="CO96" s="75" t="str">
        <f t="shared" si="48"/>
        <v/>
      </c>
      <c r="CP96" s="76" t="str">
        <f t="shared" si="115"/>
        <v>Ref_DD_DistanceUnit</v>
      </c>
      <c r="CQ96" s="87" t="str">
        <f t="shared" ca="1" si="122"/>
        <v/>
      </c>
      <c r="CR96" s="130">
        <f t="shared" si="116"/>
        <v>0</v>
      </c>
      <c r="CS96" s="114"/>
    </row>
    <row r="97" spans="1:161" ht="18" customHeight="1" x14ac:dyDescent="0.2">
      <c r="A97" s="68"/>
      <c r="B97" s="102"/>
      <c r="C97" s="70"/>
      <c r="D97" s="70"/>
      <c r="E97" s="70"/>
      <c r="F97" s="70"/>
      <c r="G97" s="70"/>
      <c r="H97" s="70"/>
      <c r="I97" s="93"/>
      <c r="J97" s="93"/>
      <c r="K97" s="93"/>
      <c r="L97" s="70"/>
      <c r="M97" s="70"/>
      <c r="N97" s="93"/>
      <c r="O97" s="70"/>
      <c r="P97" s="72"/>
      <c r="Q97" s="96" t="str">
        <f t="shared" ca="1" si="110"/>
        <v/>
      </c>
      <c r="R97" s="96" t="str">
        <f t="shared" ca="1" si="111"/>
        <v/>
      </c>
      <c r="S97" s="96" t="str">
        <f t="shared" ca="1" si="112"/>
        <v/>
      </c>
      <c r="T97" s="96" t="str">
        <f t="shared" ca="1" si="117"/>
        <v/>
      </c>
      <c r="U97" s="126" t="str">
        <f t="shared" ca="1" si="113"/>
        <v/>
      </c>
      <c r="V97" s="128" t="e">
        <f t="shared" ca="1" si="98"/>
        <v>#REF!</v>
      </c>
      <c r="W97" s="128" t="e">
        <f t="shared" ca="1" si="99"/>
        <v>#REF!</v>
      </c>
      <c r="X97" s="128" t="e">
        <f t="shared" ca="1" si="100"/>
        <v>#REF!</v>
      </c>
      <c r="Y97" s="128" t="e">
        <f t="shared" ca="1" si="101"/>
        <v>#REF!</v>
      </c>
      <c r="Z97" s="128" t="e">
        <f t="shared" ca="1" si="102"/>
        <v>#REF!</v>
      </c>
      <c r="AA97" s="128" t="e">
        <f t="shared" ca="1" si="103"/>
        <v>#REF!</v>
      </c>
      <c r="AB97" s="128" t="e">
        <f t="shared" ca="1" si="104"/>
        <v>#REF!</v>
      </c>
      <c r="AC97" s="128" t="e">
        <f t="shared" ca="1" si="105"/>
        <v>#REF!</v>
      </c>
      <c r="AD97" s="128" t="e">
        <f t="shared" ca="1" si="106"/>
        <v>#REF!</v>
      </c>
      <c r="AE97" s="128" t="e">
        <f t="shared" ca="1" si="107"/>
        <v>#REF!</v>
      </c>
      <c r="AF97" s="128" t="e">
        <f t="shared" ca="1" si="108"/>
        <v>#REF!</v>
      </c>
      <c r="AG97" s="128" t="e">
        <f t="shared" ca="1" si="109"/>
        <v>#REF!</v>
      </c>
      <c r="AH97" s="128" t="e">
        <f ca="1">INDEX(Ref_Master_Unit_Table,MATCH($W97,REF_To_Unit,0),MATCH('Reference - Lookup and Unit'!$A$11,Ref_From_Units,0))</f>
        <v>#REF!</v>
      </c>
      <c r="AI97" s="128" t="e">
        <f t="shared" ca="1" si="118"/>
        <v>#N/A</v>
      </c>
      <c r="AJ97" s="128" t="e">
        <f ca="1">INDEX(Ref_Master_Unit_Table,MATCH($Z97,REF_To_Unit,0),MATCH('Reference - Lookup and Unit'!$A$11,Ref_From_Units,0))</f>
        <v>#REF!</v>
      </c>
      <c r="AK97" s="128" t="e">
        <f t="shared" ca="1" si="119"/>
        <v>#N/A</v>
      </c>
      <c r="AL97" s="128" t="e">
        <f ca="1">INDEX(Ref_Master_Unit_Table,MATCH($AC97,REF_To_Unit,0),MATCH('Reference - Lookup and Unit'!$A$11,Ref_From_Units,0))</f>
        <v>#REF!</v>
      </c>
      <c r="AM97" s="128" t="e">
        <f t="shared" ca="1" si="120"/>
        <v>#N/A</v>
      </c>
      <c r="AN97" s="128" t="e">
        <f ca="1">INDEX(Ref_Master_Unit_Table,MATCH($AF97,REF_To_Unit,0),MATCH('Reference - Lookup and Unit'!$A$11,Ref_From_Units,0))</f>
        <v>#REF!</v>
      </c>
      <c r="AO97" s="128" t="e">
        <f t="shared" ca="1" si="121"/>
        <v>#N/A</v>
      </c>
      <c r="AP97" s="128">
        <f t="shared" ca="1" si="17"/>
        <v>1</v>
      </c>
      <c r="AQ97" s="261">
        <f t="shared" ca="1" si="96"/>
        <v>28</v>
      </c>
      <c r="AR97" s="261">
        <f t="shared" ca="1" si="97"/>
        <v>265</v>
      </c>
      <c r="AS97" s="261">
        <f t="shared" ca="1" si="20"/>
        <v>1</v>
      </c>
      <c r="AT97" s="77" t="str">
        <f t="shared" si="114"/>
        <v>Ref_DD_vehicle_Passenger_</v>
      </c>
      <c r="AU97" s="77" t="e">
        <f t="shared" ca="1" si="55"/>
        <v>#REF!</v>
      </c>
      <c r="AV97" s="77" t="e">
        <f t="shared" ca="1" si="56"/>
        <v>#REF!</v>
      </c>
      <c r="AW97" s="77" t="e">
        <f t="shared" ca="1" si="57"/>
        <v>#REF!</v>
      </c>
      <c r="AX97" s="77" t="e">
        <f t="shared" ca="1" si="58"/>
        <v>#REF!</v>
      </c>
      <c r="AY97" s="77" t="b">
        <f t="shared" ca="1" si="123"/>
        <v>0</v>
      </c>
      <c r="AZ97" s="77" t="str">
        <f t="shared" si="124"/>
        <v/>
      </c>
      <c r="BA97" s="77" t="str">
        <f t="shared" si="125"/>
        <v/>
      </c>
      <c r="BB97" s="77" t="str">
        <f t="shared" si="126"/>
        <v/>
      </c>
      <c r="BC97" s="77" t="str">
        <f t="shared" si="127"/>
        <v/>
      </c>
      <c r="BD97" s="77" t="str">
        <f t="shared" si="128"/>
        <v/>
      </c>
      <c r="BE97" s="77" t="str">
        <f t="shared" si="129"/>
        <v/>
      </c>
      <c r="BF97" s="77" t="str">
        <f t="shared" si="130"/>
        <v/>
      </c>
      <c r="BG97" s="77" t="str">
        <f t="shared" si="131"/>
        <v/>
      </c>
      <c r="BH97" s="77" t="str">
        <f t="shared" si="132"/>
        <v/>
      </c>
      <c r="BI97" s="77" t="str">
        <f t="shared" si="133"/>
        <v/>
      </c>
      <c r="BJ97" s="77" t="str">
        <f t="shared" si="134"/>
        <v/>
      </c>
      <c r="BK97" s="77" t="str">
        <f t="shared" si="135"/>
        <v/>
      </c>
      <c r="BL97" s="77" t="str">
        <f t="shared" si="136"/>
        <v/>
      </c>
      <c r="BM97" s="77" t="str">
        <f t="shared" ca="1" si="137"/>
        <v/>
      </c>
      <c r="BN97" s="77" t="str">
        <f t="shared" si="21"/>
        <v/>
      </c>
      <c r="BO97" s="77" t="str">
        <f t="shared" si="22"/>
        <v/>
      </c>
      <c r="BP97" s="77" t="str">
        <f t="shared" si="23"/>
        <v/>
      </c>
      <c r="BQ97" s="77" t="str">
        <f t="shared" si="24"/>
        <v/>
      </c>
      <c r="BR97" s="77" t="str">
        <f t="shared" si="25"/>
        <v/>
      </c>
      <c r="BS97" s="77" t="str">
        <f t="shared" si="26"/>
        <v/>
      </c>
      <c r="BT97" s="77" t="str">
        <f t="shared" si="27"/>
        <v/>
      </c>
      <c r="BU97" s="77" t="str">
        <f t="shared" si="28"/>
        <v/>
      </c>
      <c r="BV97" s="77" t="str">
        <f t="shared" si="29"/>
        <v/>
      </c>
      <c r="BW97" s="77" t="str">
        <f t="shared" si="30"/>
        <v/>
      </c>
      <c r="BX97" s="77" t="str">
        <f t="shared" si="31"/>
        <v/>
      </c>
      <c r="BY97" s="77" t="str">
        <f t="shared" si="32"/>
        <v/>
      </c>
      <c r="BZ97" s="77" t="str">
        <f t="shared" si="33"/>
        <v/>
      </c>
      <c r="CA97" s="77" t="str">
        <f t="shared" si="34"/>
        <v/>
      </c>
      <c r="CB97" s="77" t="str">
        <f t="shared" si="35"/>
        <v/>
      </c>
      <c r="CC97" s="77" t="str">
        <f t="shared" si="36"/>
        <v/>
      </c>
      <c r="CD97" s="77" t="str">
        <f t="shared" si="37"/>
        <v/>
      </c>
      <c r="CE97" s="77" t="str">
        <f t="shared" si="38"/>
        <v/>
      </c>
      <c r="CF97" s="77" t="str">
        <f t="shared" si="39"/>
        <v/>
      </c>
      <c r="CG97" s="77" t="str">
        <f t="shared" si="40"/>
        <v/>
      </c>
      <c r="CH97" s="77" t="str">
        <f t="shared" si="41"/>
        <v/>
      </c>
      <c r="CI97" s="77" t="str">
        <f t="shared" si="42"/>
        <v/>
      </c>
      <c r="CJ97" s="77" t="str">
        <f t="shared" si="43"/>
        <v/>
      </c>
      <c r="CK97" s="77" t="str">
        <f t="shared" si="44"/>
        <v/>
      </c>
      <c r="CL97" s="77" t="str">
        <f t="shared" si="45"/>
        <v/>
      </c>
      <c r="CM97" s="77" t="str">
        <f t="shared" si="46"/>
        <v/>
      </c>
      <c r="CN97" s="77" t="str">
        <f t="shared" si="47"/>
        <v/>
      </c>
      <c r="CO97" s="77" t="str">
        <f t="shared" si="48"/>
        <v/>
      </c>
      <c r="CP97" s="78" t="str">
        <f t="shared" si="115"/>
        <v>Ref_DD_DistanceUnit</v>
      </c>
      <c r="CQ97" s="87" t="str">
        <f t="shared" ca="1" si="122"/>
        <v/>
      </c>
      <c r="CR97" s="130">
        <f t="shared" si="116"/>
        <v>0</v>
      </c>
      <c r="CS97" s="131"/>
      <c r="CT97" s="69"/>
      <c r="CU97" s="69"/>
      <c r="CV97" s="69"/>
      <c r="CW97" s="69"/>
      <c r="CX97" s="69"/>
      <c r="CY97" s="69"/>
      <c r="CZ97" s="69"/>
      <c r="DA97" s="69"/>
      <c r="DB97" s="69"/>
      <c r="DC97" s="69"/>
      <c r="DD97" s="69"/>
      <c r="DE97" s="69"/>
      <c r="DF97" s="69"/>
      <c r="DG97" s="69"/>
      <c r="DH97" s="69"/>
      <c r="DI97" s="69"/>
      <c r="DJ97" s="69"/>
      <c r="DK97" s="69"/>
      <c r="DL97" s="69"/>
      <c r="DM97" s="69"/>
      <c r="DN97" s="69"/>
      <c r="DO97" s="69"/>
      <c r="DP97" s="69"/>
      <c r="DQ97" s="69"/>
      <c r="DR97" s="69"/>
      <c r="DS97" s="69"/>
      <c r="DT97" s="69"/>
      <c r="DU97" s="69"/>
      <c r="DV97" s="69"/>
      <c r="DW97" s="69"/>
      <c r="DX97" s="69"/>
      <c r="DY97" s="69"/>
      <c r="DZ97" s="69"/>
      <c r="EA97" s="69"/>
      <c r="EB97" s="69"/>
      <c r="EC97" s="69"/>
      <c r="ED97" s="69"/>
      <c r="EE97" s="69"/>
      <c r="EF97" s="69"/>
      <c r="EG97" s="69"/>
      <c r="EH97" s="69"/>
      <c r="EI97" s="69"/>
      <c r="EJ97" s="69"/>
      <c r="EK97" s="69"/>
      <c r="EL97" s="69"/>
      <c r="EM97" s="69"/>
      <c r="EN97" s="69"/>
      <c r="EO97" s="69"/>
      <c r="EP97" s="69"/>
      <c r="EQ97" s="69"/>
      <c r="ER97" s="69"/>
      <c r="ES97" s="69"/>
      <c r="ET97" s="69"/>
      <c r="EU97" s="69"/>
      <c r="EV97" s="69"/>
      <c r="EW97" s="69"/>
      <c r="EX97" s="69"/>
      <c r="EY97" s="69"/>
      <c r="EZ97" s="69"/>
      <c r="FA97" s="69"/>
      <c r="FB97" s="69"/>
      <c r="FC97" s="69"/>
      <c r="FD97" s="69"/>
      <c r="FE97" s="69"/>
    </row>
    <row r="98" spans="1:161" ht="18" customHeight="1" x14ac:dyDescent="0.2">
      <c r="A98" s="68"/>
      <c r="B98" s="102"/>
      <c r="C98" s="70"/>
      <c r="D98" s="70"/>
      <c r="E98" s="70"/>
      <c r="F98" s="70"/>
      <c r="G98" s="70"/>
      <c r="H98" s="70"/>
      <c r="I98" s="93"/>
      <c r="J98" s="93"/>
      <c r="K98" s="93"/>
      <c r="L98" s="70"/>
      <c r="M98" s="70"/>
      <c r="N98" s="93"/>
      <c r="O98" s="70"/>
      <c r="P98" s="72"/>
      <c r="Q98" s="96" t="str">
        <f t="shared" ca="1" si="110"/>
        <v/>
      </c>
      <c r="R98" s="96" t="str">
        <f t="shared" ca="1" si="111"/>
        <v/>
      </c>
      <c r="S98" s="96" t="str">
        <f t="shared" ca="1" si="112"/>
        <v/>
      </c>
      <c r="T98" s="96" t="str">
        <f t="shared" ca="1" si="117"/>
        <v/>
      </c>
      <c r="U98" s="126" t="str">
        <f t="shared" ca="1" si="113"/>
        <v/>
      </c>
      <c r="V98" s="128" t="e">
        <f t="shared" ca="1" si="98"/>
        <v>#REF!</v>
      </c>
      <c r="W98" s="128" t="e">
        <f t="shared" ca="1" si="99"/>
        <v>#REF!</v>
      </c>
      <c r="X98" s="128" t="e">
        <f t="shared" ca="1" si="100"/>
        <v>#REF!</v>
      </c>
      <c r="Y98" s="128" t="e">
        <f t="shared" ca="1" si="101"/>
        <v>#REF!</v>
      </c>
      <c r="Z98" s="128" t="e">
        <f t="shared" ca="1" si="102"/>
        <v>#REF!</v>
      </c>
      <c r="AA98" s="128" t="e">
        <f t="shared" ca="1" si="103"/>
        <v>#REF!</v>
      </c>
      <c r="AB98" s="128" t="e">
        <f t="shared" ca="1" si="104"/>
        <v>#REF!</v>
      </c>
      <c r="AC98" s="128" t="e">
        <f t="shared" ca="1" si="105"/>
        <v>#REF!</v>
      </c>
      <c r="AD98" s="128" t="e">
        <f t="shared" ca="1" si="106"/>
        <v>#REF!</v>
      </c>
      <c r="AE98" s="128" t="e">
        <f t="shared" ca="1" si="107"/>
        <v>#REF!</v>
      </c>
      <c r="AF98" s="128" t="e">
        <f t="shared" ca="1" si="108"/>
        <v>#REF!</v>
      </c>
      <c r="AG98" s="128" t="e">
        <f t="shared" ca="1" si="109"/>
        <v>#REF!</v>
      </c>
      <c r="AH98" s="128" t="e">
        <f ca="1">INDEX(Ref_Master_Unit_Table,MATCH($W98,REF_To_Unit,0),MATCH('Reference - Lookup and Unit'!$A$11,Ref_From_Units,0))</f>
        <v>#REF!</v>
      </c>
      <c r="AI98" s="128" t="e">
        <f t="shared" ca="1" si="118"/>
        <v>#N/A</v>
      </c>
      <c r="AJ98" s="128" t="e">
        <f ca="1">INDEX(Ref_Master_Unit_Table,MATCH($Z98,REF_To_Unit,0),MATCH('Reference - Lookup and Unit'!$A$11,Ref_From_Units,0))</f>
        <v>#REF!</v>
      </c>
      <c r="AK98" s="128" t="e">
        <f t="shared" ca="1" si="119"/>
        <v>#N/A</v>
      </c>
      <c r="AL98" s="128" t="e">
        <f ca="1">INDEX(Ref_Master_Unit_Table,MATCH($AC98,REF_To_Unit,0),MATCH('Reference - Lookup and Unit'!$A$11,Ref_From_Units,0))</f>
        <v>#REF!</v>
      </c>
      <c r="AM98" s="128" t="e">
        <f t="shared" ca="1" si="120"/>
        <v>#N/A</v>
      </c>
      <c r="AN98" s="128" t="e">
        <f ca="1">INDEX(Ref_Master_Unit_Table,MATCH($AF98,REF_To_Unit,0),MATCH('Reference - Lookup and Unit'!$A$11,Ref_From_Units,0))</f>
        <v>#REF!</v>
      </c>
      <c r="AO98" s="128" t="e">
        <f t="shared" ca="1" si="121"/>
        <v>#N/A</v>
      </c>
      <c r="AP98" s="128">
        <f t="shared" ca="1" si="17"/>
        <v>1</v>
      </c>
      <c r="AQ98" s="261">
        <f t="shared" ca="1" si="96"/>
        <v>28</v>
      </c>
      <c r="AR98" s="261">
        <f t="shared" ca="1" si="97"/>
        <v>265</v>
      </c>
      <c r="AS98" s="261">
        <f t="shared" ca="1" si="20"/>
        <v>1</v>
      </c>
      <c r="AT98" s="77" t="str">
        <f t="shared" si="114"/>
        <v>Ref_DD_vehicle_Passenger_</v>
      </c>
      <c r="AU98" s="77" t="e">
        <f t="shared" ca="1" si="55"/>
        <v>#REF!</v>
      </c>
      <c r="AV98" s="77" t="e">
        <f t="shared" ca="1" si="56"/>
        <v>#REF!</v>
      </c>
      <c r="AW98" s="77" t="e">
        <f t="shared" ca="1" si="57"/>
        <v>#REF!</v>
      </c>
      <c r="AX98" s="77" t="e">
        <f t="shared" ca="1" si="58"/>
        <v>#REF!</v>
      </c>
      <c r="AY98" s="77" t="b">
        <f t="shared" ca="1" si="123"/>
        <v>0</v>
      </c>
      <c r="AZ98" s="77" t="str">
        <f t="shared" si="124"/>
        <v/>
      </c>
      <c r="BA98" s="77" t="str">
        <f t="shared" si="125"/>
        <v/>
      </c>
      <c r="BB98" s="77" t="str">
        <f t="shared" si="126"/>
        <v/>
      </c>
      <c r="BC98" s="77" t="str">
        <f t="shared" si="127"/>
        <v/>
      </c>
      <c r="BD98" s="77" t="str">
        <f t="shared" si="128"/>
        <v/>
      </c>
      <c r="BE98" s="77" t="str">
        <f t="shared" si="129"/>
        <v/>
      </c>
      <c r="BF98" s="77" t="str">
        <f t="shared" si="130"/>
        <v/>
      </c>
      <c r="BG98" s="77" t="str">
        <f t="shared" si="131"/>
        <v/>
      </c>
      <c r="BH98" s="77" t="str">
        <f t="shared" si="132"/>
        <v/>
      </c>
      <c r="BI98" s="77" t="str">
        <f t="shared" si="133"/>
        <v/>
      </c>
      <c r="BJ98" s="77" t="str">
        <f t="shared" si="134"/>
        <v/>
      </c>
      <c r="BK98" s="77" t="str">
        <f t="shared" si="135"/>
        <v/>
      </c>
      <c r="BL98" s="77" t="str">
        <f t="shared" si="136"/>
        <v/>
      </c>
      <c r="BM98" s="77" t="str">
        <f t="shared" ca="1" si="137"/>
        <v/>
      </c>
      <c r="BN98" s="77" t="str">
        <f t="shared" si="21"/>
        <v/>
      </c>
      <c r="BO98" s="77" t="str">
        <f t="shared" si="22"/>
        <v/>
      </c>
      <c r="BP98" s="77" t="str">
        <f t="shared" si="23"/>
        <v/>
      </c>
      <c r="BQ98" s="77" t="str">
        <f t="shared" si="24"/>
        <v/>
      </c>
      <c r="BR98" s="77" t="str">
        <f t="shared" si="25"/>
        <v/>
      </c>
      <c r="BS98" s="77" t="str">
        <f t="shared" si="26"/>
        <v/>
      </c>
      <c r="BT98" s="77" t="str">
        <f t="shared" si="27"/>
        <v/>
      </c>
      <c r="BU98" s="77" t="str">
        <f t="shared" si="28"/>
        <v/>
      </c>
      <c r="BV98" s="77" t="str">
        <f t="shared" si="29"/>
        <v/>
      </c>
      <c r="BW98" s="77" t="str">
        <f t="shared" si="30"/>
        <v/>
      </c>
      <c r="BX98" s="77" t="str">
        <f t="shared" si="31"/>
        <v/>
      </c>
      <c r="BY98" s="77" t="str">
        <f t="shared" si="32"/>
        <v/>
      </c>
      <c r="BZ98" s="77" t="str">
        <f t="shared" si="33"/>
        <v/>
      </c>
      <c r="CA98" s="77" t="str">
        <f t="shared" si="34"/>
        <v/>
      </c>
      <c r="CB98" s="77" t="str">
        <f t="shared" si="35"/>
        <v/>
      </c>
      <c r="CC98" s="77" t="str">
        <f t="shared" si="36"/>
        <v/>
      </c>
      <c r="CD98" s="77" t="str">
        <f t="shared" si="37"/>
        <v/>
      </c>
      <c r="CE98" s="77" t="str">
        <f t="shared" si="38"/>
        <v/>
      </c>
      <c r="CF98" s="77" t="str">
        <f t="shared" si="39"/>
        <v/>
      </c>
      <c r="CG98" s="77" t="str">
        <f t="shared" si="40"/>
        <v/>
      </c>
      <c r="CH98" s="77" t="str">
        <f t="shared" si="41"/>
        <v/>
      </c>
      <c r="CI98" s="77" t="str">
        <f t="shared" si="42"/>
        <v/>
      </c>
      <c r="CJ98" s="77" t="str">
        <f t="shared" si="43"/>
        <v/>
      </c>
      <c r="CK98" s="77" t="str">
        <f t="shared" si="44"/>
        <v/>
      </c>
      <c r="CL98" s="77" t="str">
        <f t="shared" si="45"/>
        <v/>
      </c>
      <c r="CM98" s="77" t="str">
        <f t="shared" si="46"/>
        <v/>
      </c>
      <c r="CN98" s="77" t="str">
        <f t="shared" si="47"/>
        <v/>
      </c>
      <c r="CO98" s="77" t="str">
        <f t="shared" si="48"/>
        <v/>
      </c>
      <c r="CP98" s="78" t="str">
        <f t="shared" si="115"/>
        <v>Ref_DD_DistanceUnit</v>
      </c>
      <c r="CQ98" s="87" t="str">
        <f t="shared" ca="1" si="122"/>
        <v/>
      </c>
      <c r="CR98" s="130">
        <f t="shared" si="116"/>
        <v>0</v>
      </c>
      <c r="CS98" s="131"/>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c r="EC98" s="69"/>
      <c r="ED98" s="69"/>
      <c r="EE98" s="69"/>
      <c r="EF98" s="69"/>
      <c r="EG98" s="69"/>
      <c r="EH98" s="69"/>
      <c r="EI98" s="69"/>
      <c r="EJ98" s="69"/>
      <c r="EK98" s="69"/>
      <c r="EL98" s="69"/>
      <c r="EM98" s="69"/>
      <c r="EN98" s="69"/>
      <c r="EO98" s="69"/>
      <c r="EP98" s="69"/>
      <c r="EQ98" s="69"/>
      <c r="ER98" s="69"/>
      <c r="ES98" s="69"/>
      <c r="ET98" s="69"/>
      <c r="EU98" s="69"/>
      <c r="EV98" s="69"/>
      <c r="EW98" s="69"/>
      <c r="EX98" s="69"/>
      <c r="EY98" s="69"/>
      <c r="EZ98" s="69"/>
      <c r="FA98" s="69"/>
      <c r="FB98" s="69"/>
      <c r="FC98" s="69"/>
      <c r="FD98" s="69"/>
      <c r="FE98" s="69"/>
    </row>
    <row r="99" spans="1:161" ht="18" customHeight="1" x14ac:dyDescent="0.2">
      <c r="A99" s="68"/>
      <c r="B99" s="102"/>
      <c r="C99" s="70"/>
      <c r="D99" s="70"/>
      <c r="E99" s="70"/>
      <c r="F99" s="70"/>
      <c r="G99" s="70"/>
      <c r="H99" s="70"/>
      <c r="I99" s="93"/>
      <c r="J99" s="93"/>
      <c r="K99" s="93"/>
      <c r="L99" s="70"/>
      <c r="M99" s="70"/>
      <c r="N99" s="93"/>
      <c r="O99" s="70"/>
      <c r="P99" s="72"/>
      <c r="Q99" s="96" t="str">
        <f t="shared" ca="1" si="110"/>
        <v/>
      </c>
      <c r="R99" s="96" t="str">
        <f t="shared" ca="1" si="111"/>
        <v/>
      </c>
      <c r="S99" s="96" t="str">
        <f t="shared" ca="1" si="112"/>
        <v/>
      </c>
      <c r="T99" s="96" t="str">
        <f t="shared" ca="1" si="117"/>
        <v/>
      </c>
      <c r="U99" s="126" t="str">
        <f t="shared" ca="1" si="113"/>
        <v/>
      </c>
      <c r="V99" s="128" t="e">
        <f t="shared" ca="1" si="98"/>
        <v>#REF!</v>
      </c>
      <c r="W99" s="128" t="e">
        <f t="shared" ca="1" si="99"/>
        <v>#REF!</v>
      </c>
      <c r="X99" s="128" t="e">
        <f t="shared" ca="1" si="100"/>
        <v>#REF!</v>
      </c>
      <c r="Y99" s="128" t="e">
        <f t="shared" ca="1" si="101"/>
        <v>#REF!</v>
      </c>
      <c r="Z99" s="128" t="e">
        <f t="shared" ca="1" si="102"/>
        <v>#REF!</v>
      </c>
      <c r="AA99" s="128" t="e">
        <f t="shared" ca="1" si="103"/>
        <v>#REF!</v>
      </c>
      <c r="AB99" s="128" t="e">
        <f t="shared" ca="1" si="104"/>
        <v>#REF!</v>
      </c>
      <c r="AC99" s="128" t="e">
        <f t="shared" ca="1" si="105"/>
        <v>#REF!</v>
      </c>
      <c r="AD99" s="128" t="e">
        <f t="shared" ca="1" si="106"/>
        <v>#REF!</v>
      </c>
      <c r="AE99" s="128" t="e">
        <f t="shared" ca="1" si="107"/>
        <v>#REF!</v>
      </c>
      <c r="AF99" s="128" t="e">
        <f t="shared" ca="1" si="108"/>
        <v>#REF!</v>
      </c>
      <c r="AG99" s="128" t="e">
        <f t="shared" ca="1" si="109"/>
        <v>#REF!</v>
      </c>
      <c r="AH99" s="128" t="e">
        <f ca="1">INDEX(Ref_Master_Unit_Table,MATCH($W99,REF_To_Unit,0),MATCH('Reference - Lookup and Unit'!$A$11,Ref_From_Units,0))</f>
        <v>#REF!</v>
      </c>
      <c r="AI99" s="128" t="e">
        <f t="shared" ca="1" si="118"/>
        <v>#N/A</v>
      </c>
      <c r="AJ99" s="128" t="e">
        <f ca="1">INDEX(Ref_Master_Unit_Table,MATCH($Z99,REF_To_Unit,0),MATCH('Reference - Lookup and Unit'!$A$11,Ref_From_Units,0))</f>
        <v>#REF!</v>
      </c>
      <c r="AK99" s="128" t="e">
        <f t="shared" ca="1" si="119"/>
        <v>#N/A</v>
      </c>
      <c r="AL99" s="128" t="e">
        <f ca="1">INDEX(Ref_Master_Unit_Table,MATCH($AC99,REF_To_Unit,0),MATCH('Reference - Lookup and Unit'!$A$11,Ref_From_Units,0))</f>
        <v>#REF!</v>
      </c>
      <c r="AM99" s="128" t="e">
        <f t="shared" ca="1" si="120"/>
        <v>#N/A</v>
      </c>
      <c r="AN99" s="128" t="e">
        <f ca="1">INDEX(Ref_Master_Unit_Table,MATCH($AF99,REF_To_Unit,0),MATCH('Reference - Lookup and Unit'!$A$11,Ref_From_Units,0))</f>
        <v>#REF!</v>
      </c>
      <c r="AO99" s="128" t="e">
        <f t="shared" ca="1" si="121"/>
        <v>#N/A</v>
      </c>
      <c r="AP99" s="128">
        <f t="shared" ca="1" si="17"/>
        <v>1</v>
      </c>
      <c r="AQ99" s="261">
        <f t="shared" ca="1" si="96"/>
        <v>28</v>
      </c>
      <c r="AR99" s="261">
        <f t="shared" ca="1" si="97"/>
        <v>265</v>
      </c>
      <c r="AS99" s="261">
        <f t="shared" ca="1" si="20"/>
        <v>1</v>
      </c>
      <c r="AT99" s="77" t="str">
        <f t="shared" si="114"/>
        <v>Ref_DD_vehicle_Passenger_</v>
      </c>
      <c r="AU99" s="77" t="e">
        <f t="shared" ca="1" si="55"/>
        <v>#REF!</v>
      </c>
      <c r="AV99" s="77" t="e">
        <f t="shared" ca="1" si="56"/>
        <v>#REF!</v>
      </c>
      <c r="AW99" s="77" t="e">
        <f t="shared" ca="1" si="57"/>
        <v>#REF!</v>
      </c>
      <c r="AX99" s="77" t="e">
        <f t="shared" ca="1" si="58"/>
        <v>#REF!</v>
      </c>
      <c r="AY99" s="77" t="b">
        <f t="shared" ca="1" si="123"/>
        <v>0</v>
      </c>
      <c r="AZ99" s="77" t="str">
        <f t="shared" si="124"/>
        <v/>
      </c>
      <c r="BA99" s="77" t="str">
        <f t="shared" si="125"/>
        <v/>
      </c>
      <c r="BB99" s="77" t="str">
        <f t="shared" si="126"/>
        <v/>
      </c>
      <c r="BC99" s="77" t="str">
        <f t="shared" si="127"/>
        <v/>
      </c>
      <c r="BD99" s="77" t="str">
        <f t="shared" si="128"/>
        <v/>
      </c>
      <c r="BE99" s="77" t="str">
        <f t="shared" si="129"/>
        <v/>
      </c>
      <c r="BF99" s="77" t="str">
        <f t="shared" si="130"/>
        <v/>
      </c>
      <c r="BG99" s="77" t="str">
        <f t="shared" si="131"/>
        <v/>
      </c>
      <c r="BH99" s="77" t="str">
        <f t="shared" si="132"/>
        <v/>
      </c>
      <c r="BI99" s="77" t="str">
        <f t="shared" si="133"/>
        <v/>
      </c>
      <c r="BJ99" s="77" t="str">
        <f t="shared" si="134"/>
        <v/>
      </c>
      <c r="BK99" s="77" t="str">
        <f t="shared" si="135"/>
        <v/>
      </c>
      <c r="BL99" s="77" t="str">
        <f t="shared" si="136"/>
        <v/>
      </c>
      <c r="BM99" s="77" t="str">
        <f t="shared" ca="1" si="137"/>
        <v/>
      </c>
      <c r="BN99" s="77" t="str">
        <f t="shared" si="21"/>
        <v/>
      </c>
      <c r="BO99" s="77" t="str">
        <f t="shared" si="22"/>
        <v/>
      </c>
      <c r="BP99" s="77" t="str">
        <f t="shared" si="23"/>
        <v/>
      </c>
      <c r="BQ99" s="77" t="str">
        <f t="shared" si="24"/>
        <v/>
      </c>
      <c r="BR99" s="77" t="str">
        <f t="shared" si="25"/>
        <v/>
      </c>
      <c r="BS99" s="77" t="str">
        <f t="shared" si="26"/>
        <v/>
      </c>
      <c r="BT99" s="77" t="str">
        <f t="shared" si="27"/>
        <v/>
      </c>
      <c r="BU99" s="77" t="str">
        <f t="shared" si="28"/>
        <v/>
      </c>
      <c r="BV99" s="77" t="str">
        <f t="shared" si="29"/>
        <v/>
      </c>
      <c r="BW99" s="77" t="str">
        <f t="shared" si="30"/>
        <v/>
      </c>
      <c r="BX99" s="77" t="str">
        <f t="shared" si="31"/>
        <v/>
      </c>
      <c r="BY99" s="77" t="str">
        <f t="shared" si="32"/>
        <v/>
      </c>
      <c r="BZ99" s="77" t="str">
        <f t="shared" si="33"/>
        <v/>
      </c>
      <c r="CA99" s="77" t="str">
        <f t="shared" si="34"/>
        <v/>
      </c>
      <c r="CB99" s="77" t="str">
        <f t="shared" si="35"/>
        <v/>
      </c>
      <c r="CC99" s="77" t="str">
        <f t="shared" si="36"/>
        <v/>
      </c>
      <c r="CD99" s="77" t="str">
        <f t="shared" si="37"/>
        <v/>
      </c>
      <c r="CE99" s="77" t="str">
        <f t="shared" si="38"/>
        <v/>
      </c>
      <c r="CF99" s="77" t="str">
        <f t="shared" si="39"/>
        <v/>
      </c>
      <c r="CG99" s="77" t="str">
        <f t="shared" si="40"/>
        <v/>
      </c>
      <c r="CH99" s="77" t="str">
        <f t="shared" si="41"/>
        <v/>
      </c>
      <c r="CI99" s="77" t="str">
        <f t="shared" si="42"/>
        <v/>
      </c>
      <c r="CJ99" s="77" t="str">
        <f t="shared" si="43"/>
        <v/>
      </c>
      <c r="CK99" s="77" t="str">
        <f t="shared" si="44"/>
        <v/>
      </c>
      <c r="CL99" s="77" t="str">
        <f t="shared" si="45"/>
        <v/>
      </c>
      <c r="CM99" s="77" t="str">
        <f t="shared" si="46"/>
        <v/>
      </c>
      <c r="CN99" s="77" t="str">
        <f t="shared" si="47"/>
        <v/>
      </c>
      <c r="CO99" s="77" t="str">
        <f t="shared" si="48"/>
        <v/>
      </c>
      <c r="CP99" s="78" t="str">
        <f t="shared" si="115"/>
        <v>Ref_DD_DistanceUnit</v>
      </c>
      <c r="CQ99" s="87" t="str">
        <f t="shared" ca="1" si="122"/>
        <v/>
      </c>
      <c r="CR99" s="130">
        <f t="shared" si="116"/>
        <v>0</v>
      </c>
      <c r="CS99" s="131"/>
      <c r="CT99" s="69"/>
      <c r="CU99" s="69"/>
      <c r="CV99" s="69"/>
      <c r="CW99" s="69"/>
      <c r="CX99" s="69"/>
      <c r="CY99" s="69"/>
      <c r="CZ99" s="69"/>
      <c r="DA99" s="69"/>
      <c r="DB99" s="69"/>
      <c r="DC99" s="69"/>
      <c r="DD99" s="69"/>
      <c r="DE99" s="69"/>
      <c r="DF99" s="69"/>
      <c r="DG99" s="69"/>
      <c r="DH99" s="69"/>
      <c r="DI99" s="69"/>
      <c r="DJ99" s="69"/>
      <c r="DK99" s="69"/>
      <c r="DL99" s="69"/>
      <c r="DM99" s="69"/>
      <c r="DN99" s="69"/>
      <c r="DO99" s="69"/>
      <c r="DP99" s="69"/>
      <c r="DQ99" s="69"/>
      <c r="DR99" s="69"/>
      <c r="DS99" s="69"/>
      <c r="DT99" s="69"/>
      <c r="DU99" s="69"/>
      <c r="DV99" s="69"/>
      <c r="DW99" s="69"/>
      <c r="DX99" s="69"/>
      <c r="DY99" s="69"/>
      <c r="DZ99" s="69"/>
      <c r="EA99" s="69"/>
      <c r="EB99" s="69"/>
      <c r="EC99" s="69"/>
      <c r="ED99" s="69"/>
      <c r="EE99" s="69"/>
      <c r="EF99" s="69"/>
      <c r="EG99" s="69"/>
      <c r="EH99" s="69"/>
      <c r="EI99" s="69"/>
      <c r="EJ99" s="69"/>
      <c r="EK99" s="69"/>
      <c r="EL99" s="69"/>
      <c r="EM99" s="69"/>
      <c r="EN99" s="69"/>
      <c r="EO99" s="69"/>
      <c r="EP99" s="69"/>
      <c r="EQ99" s="69"/>
      <c r="ER99" s="69"/>
      <c r="ES99" s="69"/>
      <c r="ET99" s="69"/>
      <c r="EU99" s="69"/>
      <c r="EV99" s="69"/>
      <c r="EW99" s="69"/>
      <c r="EX99" s="69"/>
      <c r="EY99" s="69"/>
      <c r="EZ99" s="69"/>
      <c r="FA99" s="69"/>
      <c r="FB99" s="69"/>
      <c r="FC99" s="69"/>
      <c r="FD99" s="69"/>
      <c r="FE99" s="69"/>
    </row>
    <row r="100" spans="1:161" ht="18" customHeight="1" x14ac:dyDescent="0.2">
      <c r="A100" s="68"/>
      <c r="B100" s="102"/>
      <c r="C100" s="70"/>
      <c r="D100" s="70"/>
      <c r="E100" s="70"/>
      <c r="F100" s="70"/>
      <c r="G100" s="70"/>
      <c r="H100" s="70"/>
      <c r="I100" s="93"/>
      <c r="J100" s="93"/>
      <c r="K100" s="93"/>
      <c r="L100" s="70"/>
      <c r="M100" s="70"/>
      <c r="N100" s="93"/>
      <c r="O100" s="70"/>
      <c r="P100" s="72"/>
      <c r="Q100" s="96" t="str">
        <f t="shared" ca="1" si="110"/>
        <v/>
      </c>
      <c r="R100" s="96" t="str">
        <f t="shared" ca="1" si="111"/>
        <v/>
      </c>
      <c r="S100" s="96" t="str">
        <f t="shared" ca="1" si="112"/>
        <v/>
      </c>
      <c r="T100" s="96" t="str">
        <f t="shared" ca="1" si="117"/>
        <v/>
      </c>
      <c r="U100" s="126" t="str">
        <f t="shared" ca="1" si="113"/>
        <v/>
      </c>
      <c r="V100" s="128" t="e">
        <f t="shared" ca="1" si="98"/>
        <v>#REF!</v>
      </c>
      <c r="W100" s="128" t="e">
        <f t="shared" ca="1" si="99"/>
        <v>#REF!</v>
      </c>
      <c r="X100" s="128" t="e">
        <f t="shared" ca="1" si="100"/>
        <v>#REF!</v>
      </c>
      <c r="Y100" s="128" t="e">
        <f t="shared" ca="1" si="101"/>
        <v>#REF!</v>
      </c>
      <c r="Z100" s="128" t="e">
        <f t="shared" ca="1" si="102"/>
        <v>#REF!</v>
      </c>
      <c r="AA100" s="128" t="e">
        <f t="shared" ca="1" si="103"/>
        <v>#REF!</v>
      </c>
      <c r="AB100" s="128" t="e">
        <f t="shared" ca="1" si="104"/>
        <v>#REF!</v>
      </c>
      <c r="AC100" s="128" t="e">
        <f t="shared" ca="1" si="105"/>
        <v>#REF!</v>
      </c>
      <c r="AD100" s="128" t="e">
        <f t="shared" ca="1" si="106"/>
        <v>#REF!</v>
      </c>
      <c r="AE100" s="128" t="e">
        <f t="shared" ca="1" si="107"/>
        <v>#REF!</v>
      </c>
      <c r="AF100" s="128" t="e">
        <f t="shared" ca="1" si="108"/>
        <v>#REF!</v>
      </c>
      <c r="AG100" s="128" t="e">
        <f t="shared" ca="1" si="109"/>
        <v>#REF!</v>
      </c>
      <c r="AH100" s="128" t="e">
        <f ca="1">INDEX(Ref_Master_Unit_Table,MATCH($W100,REF_To_Unit,0),MATCH('Reference - Lookup and Unit'!$A$11,Ref_From_Units,0))</f>
        <v>#REF!</v>
      </c>
      <c r="AI100" s="128" t="e">
        <f t="shared" ca="1" si="118"/>
        <v>#N/A</v>
      </c>
      <c r="AJ100" s="128" t="e">
        <f ca="1">INDEX(Ref_Master_Unit_Table,MATCH($Z100,REF_To_Unit,0),MATCH('Reference - Lookup and Unit'!$A$11,Ref_From_Units,0))</f>
        <v>#REF!</v>
      </c>
      <c r="AK100" s="128" t="e">
        <f t="shared" ca="1" si="119"/>
        <v>#N/A</v>
      </c>
      <c r="AL100" s="128" t="e">
        <f ca="1">INDEX(Ref_Master_Unit_Table,MATCH($AC100,REF_To_Unit,0),MATCH('Reference - Lookup and Unit'!$A$11,Ref_From_Units,0))</f>
        <v>#REF!</v>
      </c>
      <c r="AM100" s="128" t="e">
        <f t="shared" ca="1" si="120"/>
        <v>#N/A</v>
      </c>
      <c r="AN100" s="128" t="e">
        <f ca="1">INDEX(Ref_Master_Unit_Table,MATCH($AF100,REF_To_Unit,0),MATCH('Reference - Lookup and Unit'!$A$11,Ref_From_Units,0))</f>
        <v>#REF!</v>
      </c>
      <c r="AO100" s="128" t="e">
        <f t="shared" ca="1" si="121"/>
        <v>#N/A</v>
      </c>
      <c r="AP100" s="128">
        <f t="shared" ca="1" si="17"/>
        <v>1</v>
      </c>
      <c r="AQ100" s="261">
        <f t="shared" ca="1" si="96"/>
        <v>28</v>
      </c>
      <c r="AR100" s="261">
        <f t="shared" ca="1" si="97"/>
        <v>265</v>
      </c>
      <c r="AS100" s="261">
        <f t="shared" ca="1" si="20"/>
        <v>1</v>
      </c>
      <c r="AT100" s="77" t="str">
        <f t="shared" si="114"/>
        <v>Ref_DD_vehicle_Passenger_</v>
      </c>
      <c r="AU100" s="77" t="e">
        <f t="shared" ca="1" si="55"/>
        <v>#REF!</v>
      </c>
      <c r="AV100" s="77" t="e">
        <f t="shared" ca="1" si="56"/>
        <v>#REF!</v>
      </c>
      <c r="AW100" s="77" t="e">
        <f t="shared" ca="1" si="57"/>
        <v>#REF!</v>
      </c>
      <c r="AX100" s="77" t="e">
        <f t="shared" ca="1" si="58"/>
        <v>#REF!</v>
      </c>
      <c r="AY100" s="77" t="b">
        <f t="shared" ca="1" si="123"/>
        <v>0</v>
      </c>
      <c r="AZ100" s="77" t="str">
        <f t="shared" si="124"/>
        <v/>
      </c>
      <c r="BA100" s="77" t="str">
        <f t="shared" si="125"/>
        <v/>
      </c>
      <c r="BB100" s="77" t="str">
        <f t="shared" si="126"/>
        <v/>
      </c>
      <c r="BC100" s="77" t="str">
        <f t="shared" si="127"/>
        <v/>
      </c>
      <c r="BD100" s="77" t="str">
        <f t="shared" si="128"/>
        <v/>
      </c>
      <c r="BE100" s="77" t="str">
        <f t="shared" si="129"/>
        <v/>
      </c>
      <c r="BF100" s="77" t="str">
        <f t="shared" si="130"/>
        <v/>
      </c>
      <c r="BG100" s="77" t="str">
        <f t="shared" si="131"/>
        <v/>
      </c>
      <c r="BH100" s="77" t="str">
        <f t="shared" si="132"/>
        <v/>
      </c>
      <c r="BI100" s="77" t="str">
        <f t="shared" si="133"/>
        <v/>
      </c>
      <c r="BJ100" s="77" t="str">
        <f t="shared" si="134"/>
        <v/>
      </c>
      <c r="BK100" s="77" t="str">
        <f t="shared" si="135"/>
        <v/>
      </c>
      <c r="BL100" s="77" t="str">
        <f t="shared" si="136"/>
        <v/>
      </c>
      <c r="BM100" s="77" t="str">
        <f t="shared" ca="1" si="137"/>
        <v/>
      </c>
      <c r="BN100" s="77" t="str">
        <f t="shared" si="21"/>
        <v/>
      </c>
      <c r="BO100" s="77" t="str">
        <f t="shared" si="22"/>
        <v/>
      </c>
      <c r="BP100" s="77" t="str">
        <f t="shared" si="23"/>
        <v/>
      </c>
      <c r="BQ100" s="77" t="str">
        <f t="shared" si="24"/>
        <v/>
      </c>
      <c r="BR100" s="77" t="str">
        <f t="shared" si="25"/>
        <v/>
      </c>
      <c r="BS100" s="77" t="str">
        <f t="shared" si="26"/>
        <v/>
      </c>
      <c r="BT100" s="77" t="str">
        <f t="shared" si="27"/>
        <v/>
      </c>
      <c r="BU100" s="77" t="str">
        <f t="shared" si="28"/>
        <v/>
      </c>
      <c r="BV100" s="77" t="str">
        <f t="shared" si="29"/>
        <v/>
      </c>
      <c r="BW100" s="77" t="str">
        <f t="shared" si="30"/>
        <v/>
      </c>
      <c r="BX100" s="77" t="str">
        <f t="shared" si="31"/>
        <v/>
      </c>
      <c r="BY100" s="77" t="str">
        <f t="shared" si="32"/>
        <v/>
      </c>
      <c r="BZ100" s="77" t="str">
        <f t="shared" si="33"/>
        <v/>
      </c>
      <c r="CA100" s="77" t="str">
        <f t="shared" si="34"/>
        <v/>
      </c>
      <c r="CB100" s="77" t="str">
        <f t="shared" si="35"/>
        <v/>
      </c>
      <c r="CC100" s="77" t="str">
        <f t="shared" si="36"/>
        <v/>
      </c>
      <c r="CD100" s="77" t="str">
        <f t="shared" si="37"/>
        <v/>
      </c>
      <c r="CE100" s="77" t="str">
        <f t="shared" si="38"/>
        <v/>
      </c>
      <c r="CF100" s="77" t="str">
        <f t="shared" si="39"/>
        <v/>
      </c>
      <c r="CG100" s="77" t="str">
        <f t="shared" si="40"/>
        <v/>
      </c>
      <c r="CH100" s="77" t="str">
        <f t="shared" si="41"/>
        <v/>
      </c>
      <c r="CI100" s="77" t="str">
        <f t="shared" si="42"/>
        <v/>
      </c>
      <c r="CJ100" s="77" t="str">
        <f t="shared" si="43"/>
        <v/>
      </c>
      <c r="CK100" s="77" t="str">
        <f t="shared" si="44"/>
        <v/>
      </c>
      <c r="CL100" s="77" t="str">
        <f t="shared" si="45"/>
        <v/>
      </c>
      <c r="CM100" s="77" t="str">
        <f t="shared" si="46"/>
        <v/>
      </c>
      <c r="CN100" s="77" t="str">
        <f t="shared" si="47"/>
        <v/>
      </c>
      <c r="CO100" s="77" t="str">
        <f t="shared" si="48"/>
        <v/>
      </c>
      <c r="CP100" s="78" t="str">
        <f t="shared" si="115"/>
        <v>Ref_DD_DistanceUnit</v>
      </c>
      <c r="CQ100" s="87" t="str">
        <f t="shared" ca="1" si="122"/>
        <v/>
      </c>
      <c r="CR100" s="130">
        <f t="shared" si="116"/>
        <v>0</v>
      </c>
      <c r="CS100" s="131"/>
      <c r="CT100" s="69"/>
      <c r="CU100" s="69"/>
      <c r="CV100" s="69"/>
      <c r="CW100" s="69"/>
      <c r="CX100" s="69"/>
      <c r="CY100" s="69"/>
      <c r="CZ100" s="69"/>
      <c r="DA100" s="69"/>
      <c r="DB100" s="69"/>
      <c r="DC100" s="69"/>
      <c r="DD100" s="69"/>
      <c r="DE100" s="69"/>
      <c r="DF100" s="69"/>
      <c r="DG100" s="69"/>
      <c r="DH100" s="69"/>
      <c r="DI100" s="69"/>
      <c r="DJ100" s="69"/>
      <c r="DK100" s="69"/>
      <c r="DL100" s="69"/>
      <c r="DM100" s="69"/>
      <c r="DN100" s="69"/>
      <c r="DO100" s="69"/>
      <c r="DP100" s="69"/>
      <c r="DQ100" s="69"/>
      <c r="DR100" s="69"/>
      <c r="DS100" s="69"/>
      <c r="DT100" s="69"/>
      <c r="DU100" s="69"/>
      <c r="DV100" s="69"/>
      <c r="DW100" s="69"/>
      <c r="DX100" s="69"/>
      <c r="DY100" s="69"/>
      <c r="DZ100" s="69"/>
      <c r="EA100" s="69"/>
      <c r="EB100" s="69"/>
      <c r="EC100" s="69"/>
      <c r="ED100" s="69"/>
      <c r="EE100" s="69"/>
      <c r="EF100" s="69"/>
      <c r="EG100" s="69"/>
      <c r="EH100" s="69"/>
      <c r="EI100" s="69"/>
      <c r="EJ100" s="69"/>
      <c r="EK100" s="69"/>
      <c r="EL100" s="69"/>
      <c r="EM100" s="69"/>
      <c r="EN100" s="69"/>
      <c r="EO100" s="69"/>
      <c r="EP100" s="69"/>
      <c r="EQ100" s="69"/>
      <c r="ER100" s="69"/>
      <c r="ES100" s="69"/>
      <c r="ET100" s="69"/>
      <c r="EU100" s="69"/>
      <c r="EV100" s="69"/>
      <c r="EW100" s="69"/>
      <c r="EX100" s="69"/>
      <c r="EY100" s="69"/>
      <c r="EZ100" s="69"/>
      <c r="FA100" s="69"/>
      <c r="FB100" s="69"/>
      <c r="FC100" s="69"/>
      <c r="FD100" s="69"/>
      <c r="FE100" s="69"/>
    </row>
    <row r="101" spans="1:161" ht="18" customHeight="1" x14ac:dyDescent="0.2">
      <c r="A101" s="68"/>
      <c r="B101" s="102"/>
      <c r="C101" s="70"/>
      <c r="D101" s="70"/>
      <c r="E101" s="70"/>
      <c r="F101" s="70"/>
      <c r="G101" s="70"/>
      <c r="H101" s="70"/>
      <c r="I101" s="93"/>
      <c r="J101" s="93"/>
      <c r="K101" s="93"/>
      <c r="L101" s="70"/>
      <c r="M101" s="70"/>
      <c r="N101" s="93"/>
      <c r="O101" s="70"/>
      <c r="P101" s="72"/>
      <c r="Q101" s="96" t="str">
        <f t="shared" ca="1" si="110"/>
        <v/>
      </c>
      <c r="R101" s="96" t="str">
        <f t="shared" ca="1" si="111"/>
        <v/>
      </c>
      <c r="S101" s="96" t="str">
        <f t="shared" ca="1" si="112"/>
        <v/>
      </c>
      <c r="T101" s="96" t="str">
        <f ca="1">IF(AND(ISERROR($Q101*$AP101)=FALSE,ISERROR((R101/1000)*$AQ101)=FALSE,ISERROR((S101/1000)*$AR101)=FALSE),($Q101*$AP101)+((R101/1000)*$AQ101)+((S101/1000)*$AR101),IF(AND(ISERROR($Q101*$AP101)=FALSE,ISERROR((R101/1000)*$AQ101)=FALSE,ISERROR((S101/1000)*$AR101)=TRUE),($Q101*$AP101)+((R101/1000)*$AQ101),IF(AND(ISERROR($Q101*$AP101)=FALSE,ISERROR((R101/1000)*$AQ101)=TRUE,ISERROR((S101/1000)*$AR101)=FALSE),($Q101*$AP101)+((S101/1000)*$AR101),IF(AND(ISERROR($Q101*$AP101)=FALSE,ISERROR((R101/1000)*$AQ101)=TRUE,ISERROR((S101/1000)*$AR101)=TRUE),($Q101*$AP101),IF(AND(ISERROR($Q101*$AP101)=TRUE,ISERROR((R101/1000)*$AQ101)=FALSE,ISERROR((S101/1000)*$AR101)=FALSE),((R101/1000)*$AQ101)+((S101/1000)*$AR101),IF(AND(ISERROR($Q101*$AP101)=TRUE,ISERROR((R101/1000)*$AQ101)=FALSE,ISERROR((S101/1000)*$AR101)=TRUE),((R101/1000)*$AQ101),CQ101))))))</f>
        <v/>
      </c>
      <c r="U101" s="126" t="str">
        <f t="shared" ca="1" si="113"/>
        <v/>
      </c>
      <c r="V101" s="128" t="e">
        <f t="shared" ca="1" si="98"/>
        <v>#REF!</v>
      </c>
      <c r="W101" s="128" t="e">
        <f t="shared" ca="1" si="99"/>
        <v>#REF!</v>
      </c>
      <c r="X101" s="128" t="e">
        <f t="shared" ca="1" si="100"/>
        <v>#REF!</v>
      </c>
      <c r="Y101" s="128" t="e">
        <f t="shared" ca="1" si="101"/>
        <v>#REF!</v>
      </c>
      <c r="Z101" s="128" t="e">
        <f t="shared" ca="1" si="102"/>
        <v>#REF!</v>
      </c>
      <c r="AA101" s="128" t="e">
        <f t="shared" ca="1" si="103"/>
        <v>#REF!</v>
      </c>
      <c r="AB101" s="128" t="e">
        <f t="shared" ca="1" si="104"/>
        <v>#REF!</v>
      </c>
      <c r="AC101" s="128" t="e">
        <f t="shared" ca="1" si="105"/>
        <v>#REF!</v>
      </c>
      <c r="AD101" s="128" t="e">
        <f t="shared" ca="1" si="106"/>
        <v>#REF!</v>
      </c>
      <c r="AE101" s="128" t="e">
        <f t="shared" ca="1" si="107"/>
        <v>#REF!</v>
      </c>
      <c r="AF101" s="128" t="e">
        <f t="shared" ca="1" si="108"/>
        <v>#REF!</v>
      </c>
      <c r="AG101" s="128" t="e">
        <f t="shared" ca="1" si="109"/>
        <v>#REF!</v>
      </c>
      <c r="AH101" s="128" t="e">
        <f ca="1">INDEX(Ref_Master_Unit_Table,MATCH($W101,REF_To_Unit,0),MATCH('Reference - Lookup and Unit'!$A$11,Ref_From_Units,0))</f>
        <v>#REF!</v>
      </c>
      <c r="AI101" s="128" t="e">
        <f t="shared" ca="1" si="118"/>
        <v>#N/A</v>
      </c>
      <c r="AJ101" s="128" t="e">
        <f ca="1">INDEX(Ref_Master_Unit_Table,MATCH($Z101,REF_To_Unit,0),MATCH('Reference - Lookup and Unit'!$A$11,Ref_From_Units,0))</f>
        <v>#REF!</v>
      </c>
      <c r="AK101" s="128" t="e">
        <f t="shared" ca="1" si="119"/>
        <v>#N/A</v>
      </c>
      <c r="AL101" s="128" t="e">
        <f ca="1">INDEX(Ref_Master_Unit_Table,MATCH($AC101,REF_To_Unit,0),MATCH('Reference - Lookup and Unit'!$A$11,Ref_From_Units,0))</f>
        <v>#REF!</v>
      </c>
      <c r="AM101" s="128" t="e">
        <f t="shared" ca="1" si="120"/>
        <v>#N/A</v>
      </c>
      <c r="AN101" s="128" t="e">
        <f ca="1">INDEX(Ref_Master_Unit_Table,MATCH($AF101,REF_To_Unit,0),MATCH('Reference - Lookup and Unit'!$A$11,Ref_From_Units,0))</f>
        <v>#REF!</v>
      </c>
      <c r="AO101" s="128" t="e">
        <f t="shared" ca="1" si="121"/>
        <v>#N/A</v>
      </c>
      <c r="AP101" s="128">
        <f t="shared" ca="1" si="17"/>
        <v>1</v>
      </c>
      <c r="AQ101" s="261">
        <f t="shared" ca="1" si="96"/>
        <v>28</v>
      </c>
      <c r="AR101" s="261">
        <f t="shared" ca="1" si="97"/>
        <v>265</v>
      </c>
      <c r="AS101" s="261">
        <f t="shared" ca="1" si="20"/>
        <v>1</v>
      </c>
      <c r="AT101" s="77" t="str">
        <f t="shared" si="114"/>
        <v>Ref_DD_vehicle_Passenger_</v>
      </c>
      <c r="AU101" s="77" t="e">
        <f t="shared" ca="1" si="55"/>
        <v>#REF!</v>
      </c>
      <c r="AV101" s="77" t="e">
        <f t="shared" ca="1" si="56"/>
        <v>#REF!</v>
      </c>
      <c r="AW101" s="77" t="e">
        <f t="shared" ca="1" si="57"/>
        <v>#REF!</v>
      </c>
      <c r="AX101" s="77" t="e">
        <f t="shared" ca="1" si="58"/>
        <v>#REF!</v>
      </c>
      <c r="AY101" s="77" t="b">
        <f t="shared" ca="1" si="123"/>
        <v>0</v>
      </c>
      <c r="AZ101" s="77" t="str">
        <f t="shared" si="124"/>
        <v/>
      </c>
      <c r="BA101" s="77" t="str">
        <f t="shared" si="125"/>
        <v/>
      </c>
      <c r="BB101" s="77" t="str">
        <f>IF(AND(OR(G101="Fuel Use",G101="Custom Fuel"),F101="Scope 1",ISBLANK(I101)=TRUE),R101,"")</f>
        <v/>
      </c>
      <c r="BC101" s="77" t="str">
        <f>IF(AND(OR(G101="Fuel Use",G101="Custom Fuel"),F101="Scope 1",ISBLANK(I101)=FALSE),R101,IF(AND(G101&lt;&gt;"Fuel Use",G101&lt;&gt;"Custom Fuel",F101="Scope 1"),R101,""))</f>
        <v/>
      </c>
      <c r="BD101" s="77" t="str">
        <f>IF(AND(OR(G101="Fuel Use",G101="Custom Fuel"),F101="Scope 1",ISBLANK(I101)=TRUE),S101,"")</f>
        <v/>
      </c>
      <c r="BE101" s="77" t="str">
        <f>IF(AND(OR(G101="Fuel Use",G101="Custom Fuel"),F101="Scope 1",ISBLANK(I101)=FALSE),S101,IF(AND(G101&lt;&gt;"Fuel Use",G101&lt;&gt;"Custom Fuel",F101="Scope 1"),S101,""))</f>
        <v/>
      </c>
      <c r="BF101" s="77" t="str">
        <f t="shared" si="130"/>
        <v/>
      </c>
      <c r="BG101" s="77" t="str">
        <f t="shared" si="131"/>
        <v/>
      </c>
      <c r="BH101" s="77" t="str">
        <f>IF(AND(OR(G101="Fuel Use",G101="Custom Fuel"),F101="Scope 3",ISBLANK(I101)=TRUE),R101,"")</f>
        <v/>
      </c>
      <c r="BI101" s="77" t="str">
        <f>IF(AND(OR(G101="Fuel Use",G101="Custom Fuel"),F101="Scope 3",ISBLANK(I101)=FALSE),R101,IF(AND(G101&lt;&gt;"Fuel Use",G101&lt;&gt;"Custom Fuel",F101="Scope 3"),R101,""))</f>
        <v/>
      </c>
      <c r="BJ101" s="77" t="str">
        <f>IF(AND(OR(G101="Fuel Use",G101="Custom Fuel"),F101="Scope 3",ISBLANK(I101)=TRUE),S101,"")</f>
        <v/>
      </c>
      <c r="BK101" s="77" t="str">
        <f>IF(AND(OR(G101="Fuel Use",G101="Custom Fuel"),F101="Scope 3",ISBLANK(I101)=FALSE),S101,IF(AND(G101&lt;&gt;"Fuel Use",G101&lt;&gt;"Custom Fuel",F101="Scope 3"),S101,""))</f>
        <v/>
      </c>
      <c r="BL101" s="77" t="str">
        <f t="shared" si="136"/>
        <v/>
      </c>
      <c r="BM101" s="77" t="str">
        <f t="shared" ca="1" si="137"/>
        <v/>
      </c>
      <c r="BN101" s="77" t="str">
        <f t="shared" si="21"/>
        <v/>
      </c>
      <c r="BO101" s="77" t="str">
        <f t="shared" si="22"/>
        <v/>
      </c>
      <c r="BP101" s="77" t="str">
        <f t="shared" si="23"/>
        <v/>
      </c>
      <c r="BQ101" s="77" t="str">
        <f t="shared" si="24"/>
        <v/>
      </c>
      <c r="BR101" s="77" t="str">
        <f t="shared" si="25"/>
        <v/>
      </c>
      <c r="BS101" s="77" t="str">
        <f t="shared" si="26"/>
        <v/>
      </c>
      <c r="BT101" s="77" t="str">
        <f t="shared" si="27"/>
        <v/>
      </c>
      <c r="BU101" s="77" t="str">
        <f t="shared" si="28"/>
        <v/>
      </c>
      <c r="BV101" s="77" t="str">
        <f t="shared" si="29"/>
        <v/>
      </c>
      <c r="BW101" s="77" t="str">
        <f t="shared" si="30"/>
        <v/>
      </c>
      <c r="BX101" s="77" t="str">
        <f t="shared" si="31"/>
        <v/>
      </c>
      <c r="BY101" s="77" t="str">
        <f t="shared" si="32"/>
        <v/>
      </c>
      <c r="BZ101" s="77" t="str">
        <f t="shared" si="33"/>
        <v/>
      </c>
      <c r="CA101" s="77" t="str">
        <f t="shared" si="34"/>
        <v/>
      </c>
      <c r="CB101" s="77" t="str">
        <f t="shared" si="35"/>
        <v/>
      </c>
      <c r="CC101" s="77" t="str">
        <f t="shared" si="36"/>
        <v/>
      </c>
      <c r="CD101" s="77" t="str">
        <f t="shared" si="37"/>
        <v/>
      </c>
      <c r="CE101" s="77" t="str">
        <f t="shared" si="38"/>
        <v/>
      </c>
      <c r="CF101" s="77" t="str">
        <f t="shared" si="39"/>
        <v/>
      </c>
      <c r="CG101" s="77" t="str">
        <f t="shared" si="40"/>
        <v/>
      </c>
      <c r="CH101" s="77" t="str">
        <f t="shared" si="41"/>
        <v/>
      </c>
      <c r="CI101" s="77" t="str">
        <f t="shared" si="42"/>
        <v/>
      </c>
      <c r="CJ101" s="77" t="str">
        <f t="shared" si="43"/>
        <v/>
      </c>
      <c r="CK101" s="77" t="str">
        <f t="shared" si="44"/>
        <v/>
      </c>
      <c r="CL101" s="77" t="str">
        <f t="shared" si="45"/>
        <v/>
      </c>
      <c r="CM101" s="77" t="str">
        <f t="shared" si="46"/>
        <v/>
      </c>
      <c r="CN101" s="77" t="str">
        <f t="shared" si="47"/>
        <v/>
      </c>
      <c r="CO101" s="77" t="str">
        <f t="shared" si="48"/>
        <v/>
      </c>
      <c r="CP101" s="78" t="str">
        <f t="shared" si="115"/>
        <v>Ref_DD_DistanceUnit</v>
      </c>
      <c r="CQ101" s="89" t="str">
        <f ca="1">IF(AND(ISERROR($Q101*$AP101)=TRUE,ISERROR((R101/1000)*$AQ101)=TRUE,ISERROR((S101/1000)*$AR101)=FALSE),((S101/1000)*$AR101),"")</f>
        <v/>
      </c>
      <c r="CR101" s="130">
        <f t="shared" si="116"/>
        <v>0</v>
      </c>
      <c r="CS101" s="131"/>
      <c r="CT101" s="69"/>
      <c r="CU101" s="69"/>
      <c r="CV101" s="69"/>
      <c r="CW101" s="69"/>
      <c r="CX101" s="69"/>
      <c r="CY101" s="69"/>
      <c r="CZ101" s="69"/>
      <c r="DA101" s="69"/>
      <c r="DB101" s="69"/>
      <c r="DC101" s="69"/>
      <c r="DD101" s="69"/>
      <c r="DE101" s="69"/>
      <c r="DF101" s="69"/>
      <c r="DG101" s="69"/>
      <c r="DH101" s="69"/>
      <c r="DI101" s="69"/>
      <c r="DJ101" s="69"/>
      <c r="DK101" s="69"/>
      <c r="DL101" s="69"/>
      <c r="DM101" s="69"/>
      <c r="DN101" s="69"/>
      <c r="DO101" s="69"/>
      <c r="DP101" s="69"/>
      <c r="DQ101" s="69"/>
      <c r="DR101" s="69"/>
      <c r="DS101" s="69"/>
      <c r="DT101" s="69"/>
      <c r="DU101" s="69"/>
      <c r="DV101" s="69"/>
      <c r="DW101" s="69"/>
      <c r="DX101" s="69"/>
      <c r="DY101" s="69"/>
      <c r="DZ101" s="69"/>
      <c r="EA101" s="69"/>
      <c r="EB101" s="69"/>
      <c r="EC101" s="69"/>
      <c r="ED101" s="69"/>
      <c r="EE101" s="69"/>
      <c r="EF101" s="69"/>
      <c r="EG101" s="69"/>
      <c r="EH101" s="69"/>
      <c r="EI101" s="69"/>
      <c r="EJ101" s="69"/>
      <c r="EK101" s="69"/>
      <c r="EL101" s="69"/>
      <c r="EM101" s="69"/>
      <c r="EN101" s="69"/>
      <c r="EO101" s="69"/>
      <c r="EP101" s="69"/>
      <c r="EQ101" s="69"/>
      <c r="ER101" s="69"/>
      <c r="ES101" s="69"/>
      <c r="ET101" s="69"/>
      <c r="EU101" s="69"/>
      <c r="EV101" s="69"/>
      <c r="EW101" s="69"/>
      <c r="EX101" s="69"/>
      <c r="EY101" s="69"/>
      <c r="EZ101" s="69"/>
      <c r="FA101" s="69"/>
      <c r="FB101" s="69"/>
      <c r="FC101" s="69"/>
      <c r="FD101" s="69"/>
      <c r="FE101" s="69"/>
    </row>
    <row r="102" spans="1:161" ht="18" customHeight="1" x14ac:dyDescent="0.2">
      <c r="A102" s="68"/>
      <c r="B102" s="107"/>
      <c r="C102" s="108"/>
      <c r="D102" s="108"/>
      <c r="E102" s="108"/>
      <c r="F102" s="108"/>
      <c r="G102" s="108"/>
      <c r="H102" s="108"/>
      <c r="I102" s="109"/>
      <c r="J102" s="109"/>
      <c r="K102" s="109"/>
      <c r="L102" s="108"/>
      <c r="M102" s="108"/>
      <c r="N102" s="109"/>
      <c r="O102" s="108"/>
      <c r="P102" s="71"/>
      <c r="Q102" s="95" t="str">
        <f t="shared" ca="1" si="110"/>
        <v/>
      </c>
      <c r="R102" s="95" t="str">
        <f t="shared" ca="1" si="111"/>
        <v/>
      </c>
      <c r="S102" s="95" t="str">
        <f t="shared" ca="1" si="112"/>
        <v/>
      </c>
      <c r="T102" s="95" t="str">
        <f t="shared" ca="1" si="117"/>
        <v/>
      </c>
      <c r="U102" s="125" t="str">
        <f t="shared" ca="1" si="113"/>
        <v/>
      </c>
      <c r="V102" s="128" t="e">
        <f t="shared" ca="1" si="98"/>
        <v>#REF!</v>
      </c>
      <c r="W102" s="128" t="e">
        <f t="shared" ca="1" si="99"/>
        <v>#REF!</v>
      </c>
      <c r="X102" s="128" t="e">
        <f t="shared" ca="1" si="100"/>
        <v>#REF!</v>
      </c>
      <c r="Y102" s="128" t="e">
        <f t="shared" ca="1" si="101"/>
        <v>#REF!</v>
      </c>
      <c r="Z102" s="128" t="e">
        <f t="shared" ca="1" si="102"/>
        <v>#REF!</v>
      </c>
      <c r="AA102" s="128" t="e">
        <f t="shared" ca="1" si="103"/>
        <v>#REF!</v>
      </c>
      <c r="AB102" s="128" t="e">
        <f t="shared" ca="1" si="104"/>
        <v>#REF!</v>
      </c>
      <c r="AC102" s="128" t="e">
        <f t="shared" ca="1" si="105"/>
        <v>#REF!</v>
      </c>
      <c r="AD102" s="128" t="e">
        <f t="shared" ca="1" si="106"/>
        <v>#REF!</v>
      </c>
      <c r="AE102" s="128" t="e">
        <f t="shared" ca="1" si="107"/>
        <v>#REF!</v>
      </c>
      <c r="AF102" s="128" t="e">
        <f t="shared" ca="1" si="108"/>
        <v>#REF!</v>
      </c>
      <c r="AG102" s="128" t="e">
        <f t="shared" ca="1" si="109"/>
        <v>#REF!</v>
      </c>
      <c r="AH102" s="128" t="e">
        <f ca="1">INDEX(Ref_Master_Unit_Table,MATCH($W102,REF_To_Unit,0),MATCH('Reference - Lookup and Unit'!$A$11,Ref_From_Units,0))</f>
        <v>#REF!</v>
      </c>
      <c r="AI102" s="128" t="e">
        <f t="shared" ca="1" si="118"/>
        <v>#N/A</v>
      </c>
      <c r="AJ102" s="128" t="e">
        <f ca="1">INDEX(Ref_Master_Unit_Table,MATCH($Z102,REF_To_Unit,0),MATCH('Reference - Lookup and Unit'!$A$11,Ref_From_Units,0))</f>
        <v>#REF!</v>
      </c>
      <c r="AK102" s="128" t="e">
        <f t="shared" ca="1" si="119"/>
        <v>#N/A</v>
      </c>
      <c r="AL102" s="128" t="e">
        <f ca="1">INDEX(Ref_Master_Unit_Table,MATCH($AC102,REF_To_Unit,0),MATCH('Reference - Lookup and Unit'!$A$11,Ref_From_Units,0))</f>
        <v>#REF!</v>
      </c>
      <c r="AM102" s="128" t="e">
        <f t="shared" ca="1" si="120"/>
        <v>#N/A</v>
      </c>
      <c r="AN102" s="128" t="e">
        <f ca="1">INDEX(Ref_Master_Unit_Table,MATCH($AF102,REF_To_Unit,0),MATCH('Reference - Lookup and Unit'!$A$11,Ref_From_Units,0))</f>
        <v>#REF!</v>
      </c>
      <c r="AO102" s="128" t="e">
        <f t="shared" ca="1" si="121"/>
        <v>#N/A</v>
      </c>
      <c r="AP102" s="128">
        <f t="shared" ca="1" si="17"/>
        <v>1</v>
      </c>
      <c r="AQ102" s="261">
        <f t="shared" ca="1" si="96"/>
        <v>28</v>
      </c>
      <c r="AR102" s="261">
        <f t="shared" ca="1" si="97"/>
        <v>265</v>
      </c>
      <c r="AS102" s="261">
        <f t="shared" ca="1" si="20"/>
        <v>1</v>
      </c>
      <c r="AT102" s="77" t="str">
        <f t="shared" si="114"/>
        <v>Ref_DD_vehicle_Passenger_</v>
      </c>
      <c r="AU102" s="77" t="e">
        <f t="shared" ca="1" si="55"/>
        <v>#REF!</v>
      </c>
      <c r="AV102" s="77" t="e">
        <f t="shared" ca="1" si="56"/>
        <v>#REF!</v>
      </c>
      <c r="AW102" s="77" t="e">
        <f t="shared" ca="1" si="57"/>
        <v>#REF!</v>
      </c>
      <c r="AX102" s="77" t="e">
        <f t="shared" ca="1" si="58"/>
        <v>#REF!</v>
      </c>
      <c r="AY102" s="77" t="b">
        <f t="shared" ca="1" si="123"/>
        <v>0</v>
      </c>
      <c r="AZ102" s="77" t="str">
        <f t="shared" si="124"/>
        <v/>
      </c>
      <c r="BA102" s="77" t="str">
        <f t="shared" si="125"/>
        <v/>
      </c>
      <c r="BB102" s="77" t="str">
        <f t="shared" si="126"/>
        <v/>
      </c>
      <c r="BC102" s="77" t="str">
        <f t="shared" si="127"/>
        <v/>
      </c>
      <c r="BD102" s="77" t="str">
        <f t="shared" si="128"/>
        <v/>
      </c>
      <c r="BE102" s="77" t="str">
        <f t="shared" si="129"/>
        <v/>
      </c>
      <c r="BF102" s="77" t="str">
        <f t="shared" si="130"/>
        <v/>
      </c>
      <c r="BG102" s="77" t="str">
        <f t="shared" si="131"/>
        <v/>
      </c>
      <c r="BH102" s="77" t="str">
        <f t="shared" si="132"/>
        <v/>
      </c>
      <c r="BI102" s="77" t="str">
        <f t="shared" si="133"/>
        <v/>
      </c>
      <c r="BJ102" s="77" t="str">
        <f t="shared" si="134"/>
        <v/>
      </c>
      <c r="BK102" s="77" t="str">
        <f t="shared" si="135"/>
        <v/>
      </c>
      <c r="BL102" s="77" t="str">
        <f t="shared" si="136"/>
        <v/>
      </c>
      <c r="BM102" s="77" t="str">
        <f t="shared" ca="1" si="137"/>
        <v/>
      </c>
      <c r="BN102" s="77" t="str">
        <f t="shared" si="21"/>
        <v/>
      </c>
      <c r="BO102" s="77" t="str">
        <f t="shared" si="22"/>
        <v/>
      </c>
      <c r="BP102" s="77" t="str">
        <f t="shared" si="23"/>
        <v/>
      </c>
      <c r="BQ102" s="77" t="str">
        <f t="shared" si="24"/>
        <v/>
      </c>
      <c r="BR102" s="77" t="str">
        <f t="shared" si="25"/>
        <v/>
      </c>
      <c r="BS102" s="77" t="str">
        <f t="shared" si="26"/>
        <v/>
      </c>
      <c r="BT102" s="77" t="str">
        <f t="shared" si="27"/>
        <v/>
      </c>
      <c r="BU102" s="77" t="str">
        <f t="shared" si="28"/>
        <v/>
      </c>
      <c r="BV102" s="77" t="str">
        <f t="shared" si="29"/>
        <v/>
      </c>
      <c r="BW102" s="77" t="str">
        <f t="shared" si="30"/>
        <v/>
      </c>
      <c r="BX102" s="77" t="str">
        <f t="shared" si="31"/>
        <v/>
      </c>
      <c r="BY102" s="77" t="str">
        <f t="shared" si="32"/>
        <v/>
      </c>
      <c r="BZ102" s="77" t="str">
        <f t="shared" si="33"/>
        <v/>
      </c>
      <c r="CA102" s="77" t="str">
        <f t="shared" si="34"/>
        <v/>
      </c>
      <c r="CB102" s="77" t="str">
        <f t="shared" si="35"/>
        <v/>
      </c>
      <c r="CC102" s="77" t="str">
        <f t="shared" si="36"/>
        <v/>
      </c>
      <c r="CD102" s="77" t="str">
        <f t="shared" si="37"/>
        <v/>
      </c>
      <c r="CE102" s="77" t="str">
        <f t="shared" si="38"/>
        <v/>
      </c>
      <c r="CF102" s="77" t="str">
        <f t="shared" si="39"/>
        <v/>
      </c>
      <c r="CG102" s="77" t="str">
        <f t="shared" si="40"/>
        <v/>
      </c>
      <c r="CH102" s="77" t="str">
        <f t="shared" si="41"/>
        <v/>
      </c>
      <c r="CI102" s="77" t="str">
        <f t="shared" si="42"/>
        <v/>
      </c>
      <c r="CJ102" s="77" t="str">
        <f t="shared" si="43"/>
        <v/>
      </c>
      <c r="CK102" s="77" t="str">
        <f t="shared" si="44"/>
        <v/>
      </c>
      <c r="CL102" s="77" t="str">
        <f t="shared" si="45"/>
        <v/>
      </c>
      <c r="CM102" s="77" t="str">
        <f t="shared" si="46"/>
        <v/>
      </c>
      <c r="CN102" s="77" t="str">
        <f t="shared" si="47"/>
        <v/>
      </c>
      <c r="CO102" s="77" t="str">
        <f t="shared" si="48"/>
        <v/>
      </c>
      <c r="CP102" s="78" t="str">
        <f t="shared" si="115"/>
        <v>Ref_DD_DistanceUnit</v>
      </c>
      <c r="CQ102" s="87" t="str">
        <f t="shared" ca="1" si="122"/>
        <v/>
      </c>
      <c r="CR102" s="130">
        <f t="shared" si="116"/>
        <v>0</v>
      </c>
      <c r="CS102" s="131"/>
      <c r="CT102" s="69"/>
      <c r="CU102" s="69"/>
      <c r="CV102" s="69"/>
      <c r="CW102" s="69"/>
      <c r="CX102" s="69"/>
      <c r="CY102" s="69"/>
      <c r="CZ102" s="69"/>
      <c r="DA102" s="69"/>
      <c r="DB102" s="69"/>
      <c r="DC102" s="69"/>
      <c r="DD102" s="69"/>
      <c r="DE102" s="69"/>
      <c r="DF102" s="69"/>
      <c r="DG102" s="69"/>
      <c r="DH102" s="69"/>
      <c r="DI102" s="69"/>
      <c r="DJ102" s="69"/>
      <c r="DK102" s="69"/>
      <c r="DL102" s="69"/>
      <c r="DM102" s="69"/>
      <c r="DN102" s="69"/>
      <c r="DO102" s="69"/>
      <c r="DP102" s="69"/>
      <c r="DQ102" s="69"/>
      <c r="DR102" s="69"/>
      <c r="DS102" s="69"/>
      <c r="DT102" s="69"/>
      <c r="DU102" s="69"/>
      <c r="DV102" s="69"/>
      <c r="DW102" s="69"/>
      <c r="DX102" s="69"/>
      <c r="DY102" s="69"/>
      <c r="DZ102" s="69"/>
      <c r="EA102" s="69"/>
      <c r="EB102" s="69"/>
      <c r="EC102" s="69"/>
      <c r="ED102" s="69"/>
      <c r="EE102" s="69"/>
      <c r="EF102" s="69"/>
      <c r="EG102" s="69"/>
      <c r="EH102" s="69"/>
      <c r="EI102" s="69"/>
      <c r="EJ102" s="69"/>
      <c r="EK102" s="69"/>
      <c r="EL102" s="69"/>
      <c r="EM102" s="69"/>
      <c r="EN102" s="69"/>
      <c r="EO102" s="69"/>
      <c r="EP102" s="69"/>
      <c r="EQ102" s="69"/>
      <c r="ER102" s="69"/>
      <c r="ES102" s="69"/>
      <c r="ET102" s="69"/>
      <c r="EU102" s="69"/>
      <c r="EV102" s="69"/>
      <c r="EW102" s="69"/>
      <c r="EX102" s="69"/>
      <c r="EY102" s="69"/>
      <c r="EZ102" s="69"/>
      <c r="FA102" s="69"/>
      <c r="FB102" s="69"/>
      <c r="FC102" s="69"/>
      <c r="FD102" s="69"/>
      <c r="FE102" s="69"/>
    </row>
    <row r="103" spans="1:161" ht="18" customHeight="1" x14ac:dyDescent="0.2">
      <c r="A103" s="68"/>
      <c r="B103" s="102"/>
      <c r="C103" s="70"/>
      <c r="D103" s="70"/>
      <c r="E103" s="70"/>
      <c r="F103" s="70"/>
      <c r="G103" s="70"/>
      <c r="H103" s="70"/>
      <c r="I103" s="93"/>
      <c r="J103" s="93"/>
      <c r="K103" s="93"/>
      <c r="L103" s="70"/>
      <c r="M103" s="70"/>
      <c r="N103" s="93"/>
      <c r="O103" s="70"/>
      <c r="P103" s="72"/>
      <c r="Q103" s="96" t="str">
        <f t="shared" ca="1" si="110"/>
        <v/>
      </c>
      <c r="R103" s="96" t="str">
        <f t="shared" ca="1" si="111"/>
        <v/>
      </c>
      <c r="S103" s="96" t="str">
        <f t="shared" ca="1" si="112"/>
        <v/>
      </c>
      <c r="T103" s="96" t="str">
        <f t="shared" ca="1" si="117"/>
        <v/>
      </c>
      <c r="U103" s="126" t="str">
        <f t="shared" ca="1" si="113"/>
        <v/>
      </c>
      <c r="V103" s="128" t="e">
        <f t="shared" ca="1" si="98"/>
        <v>#REF!</v>
      </c>
      <c r="W103" s="128" t="e">
        <f t="shared" ca="1" si="99"/>
        <v>#REF!</v>
      </c>
      <c r="X103" s="128" t="e">
        <f t="shared" ca="1" si="100"/>
        <v>#REF!</v>
      </c>
      <c r="Y103" s="128" t="e">
        <f t="shared" ca="1" si="101"/>
        <v>#REF!</v>
      </c>
      <c r="Z103" s="128" t="e">
        <f t="shared" ca="1" si="102"/>
        <v>#REF!</v>
      </c>
      <c r="AA103" s="128" t="e">
        <f t="shared" ca="1" si="103"/>
        <v>#REF!</v>
      </c>
      <c r="AB103" s="128" t="e">
        <f t="shared" ca="1" si="104"/>
        <v>#REF!</v>
      </c>
      <c r="AC103" s="128" t="e">
        <f t="shared" ca="1" si="105"/>
        <v>#REF!</v>
      </c>
      <c r="AD103" s="128" t="e">
        <f t="shared" ca="1" si="106"/>
        <v>#REF!</v>
      </c>
      <c r="AE103" s="128" t="e">
        <f t="shared" ca="1" si="107"/>
        <v>#REF!</v>
      </c>
      <c r="AF103" s="128" t="e">
        <f t="shared" ca="1" si="108"/>
        <v>#REF!</v>
      </c>
      <c r="AG103" s="128" t="e">
        <f t="shared" ca="1" si="109"/>
        <v>#REF!</v>
      </c>
      <c r="AH103" s="128" t="e">
        <f ca="1">INDEX(Ref_Master_Unit_Table,MATCH($W103,REF_To_Unit,0),MATCH('Reference - Lookup and Unit'!$A$11,Ref_From_Units,0))</f>
        <v>#REF!</v>
      </c>
      <c r="AI103" s="128" t="e">
        <f t="shared" ca="1" si="118"/>
        <v>#N/A</v>
      </c>
      <c r="AJ103" s="128" t="e">
        <f ca="1">INDEX(Ref_Master_Unit_Table,MATCH($Z103,REF_To_Unit,0),MATCH('Reference - Lookup and Unit'!$A$11,Ref_From_Units,0))</f>
        <v>#REF!</v>
      </c>
      <c r="AK103" s="128" t="e">
        <f t="shared" ca="1" si="119"/>
        <v>#N/A</v>
      </c>
      <c r="AL103" s="128" t="e">
        <f ca="1">INDEX(Ref_Master_Unit_Table,MATCH($AC103,REF_To_Unit,0),MATCH('Reference - Lookup and Unit'!$A$11,Ref_From_Units,0))</f>
        <v>#REF!</v>
      </c>
      <c r="AM103" s="128" t="e">
        <f t="shared" ca="1" si="120"/>
        <v>#N/A</v>
      </c>
      <c r="AN103" s="128" t="e">
        <f ca="1">INDEX(Ref_Master_Unit_Table,MATCH($AF103,REF_To_Unit,0),MATCH('Reference - Lookup and Unit'!$A$11,Ref_From_Units,0))</f>
        <v>#REF!</v>
      </c>
      <c r="AO103" s="128" t="e">
        <f t="shared" ca="1" si="121"/>
        <v>#N/A</v>
      </c>
      <c r="AP103" s="128">
        <f t="shared" ca="1" si="17"/>
        <v>1</v>
      </c>
      <c r="AQ103" s="261">
        <f t="shared" ca="1" si="96"/>
        <v>28</v>
      </c>
      <c r="AR103" s="261">
        <f t="shared" ca="1" si="97"/>
        <v>265</v>
      </c>
      <c r="AS103" s="261">
        <f t="shared" ca="1" si="20"/>
        <v>1</v>
      </c>
      <c r="AT103" s="77" t="str">
        <f t="shared" si="114"/>
        <v>Ref_DD_vehicle_Passenger_</v>
      </c>
      <c r="AU103" s="77" t="e">
        <f t="shared" ca="1" si="55"/>
        <v>#REF!</v>
      </c>
      <c r="AV103" s="77" t="e">
        <f t="shared" ca="1" si="56"/>
        <v>#REF!</v>
      </c>
      <c r="AW103" s="77" t="e">
        <f t="shared" ca="1" si="57"/>
        <v>#REF!</v>
      </c>
      <c r="AX103" s="77" t="e">
        <f t="shared" ca="1" si="58"/>
        <v>#REF!</v>
      </c>
      <c r="AY103" s="77" t="b">
        <f t="shared" ca="1" si="123"/>
        <v>0</v>
      </c>
      <c r="AZ103" s="77" t="str">
        <f t="shared" si="124"/>
        <v/>
      </c>
      <c r="BA103" s="77" t="str">
        <f t="shared" si="125"/>
        <v/>
      </c>
      <c r="BB103" s="77" t="str">
        <f t="shared" si="126"/>
        <v/>
      </c>
      <c r="BC103" s="77" t="str">
        <f t="shared" si="127"/>
        <v/>
      </c>
      <c r="BD103" s="77" t="str">
        <f t="shared" si="128"/>
        <v/>
      </c>
      <c r="BE103" s="77" t="str">
        <f t="shared" si="129"/>
        <v/>
      </c>
      <c r="BF103" s="77" t="str">
        <f t="shared" si="130"/>
        <v/>
      </c>
      <c r="BG103" s="77" t="str">
        <f t="shared" si="131"/>
        <v/>
      </c>
      <c r="BH103" s="77" t="str">
        <f t="shared" si="132"/>
        <v/>
      </c>
      <c r="BI103" s="77" t="str">
        <f t="shared" si="133"/>
        <v/>
      </c>
      <c r="BJ103" s="77" t="str">
        <f t="shared" si="134"/>
        <v/>
      </c>
      <c r="BK103" s="77" t="str">
        <f t="shared" si="135"/>
        <v/>
      </c>
      <c r="BL103" s="77" t="str">
        <f t="shared" si="136"/>
        <v/>
      </c>
      <c r="BM103" s="77" t="str">
        <f t="shared" ca="1" si="137"/>
        <v/>
      </c>
      <c r="BN103" s="77" t="str">
        <f t="shared" si="21"/>
        <v/>
      </c>
      <c r="BO103" s="77" t="str">
        <f t="shared" si="22"/>
        <v/>
      </c>
      <c r="BP103" s="77" t="str">
        <f t="shared" si="23"/>
        <v/>
      </c>
      <c r="BQ103" s="77" t="str">
        <f t="shared" si="24"/>
        <v/>
      </c>
      <c r="BR103" s="77" t="str">
        <f t="shared" si="25"/>
        <v/>
      </c>
      <c r="BS103" s="77" t="str">
        <f t="shared" si="26"/>
        <v/>
      </c>
      <c r="BT103" s="77" t="str">
        <f t="shared" si="27"/>
        <v/>
      </c>
      <c r="BU103" s="77" t="str">
        <f t="shared" si="28"/>
        <v/>
      </c>
      <c r="BV103" s="77" t="str">
        <f t="shared" si="29"/>
        <v/>
      </c>
      <c r="BW103" s="77" t="str">
        <f t="shared" si="30"/>
        <v/>
      </c>
      <c r="BX103" s="77" t="str">
        <f t="shared" si="31"/>
        <v/>
      </c>
      <c r="BY103" s="77" t="str">
        <f t="shared" si="32"/>
        <v/>
      </c>
      <c r="BZ103" s="77" t="str">
        <f t="shared" si="33"/>
        <v/>
      </c>
      <c r="CA103" s="77" t="str">
        <f t="shared" si="34"/>
        <v/>
      </c>
      <c r="CB103" s="77" t="str">
        <f t="shared" si="35"/>
        <v/>
      </c>
      <c r="CC103" s="77" t="str">
        <f t="shared" si="36"/>
        <v/>
      </c>
      <c r="CD103" s="77" t="str">
        <f t="shared" si="37"/>
        <v/>
      </c>
      <c r="CE103" s="77" t="str">
        <f t="shared" si="38"/>
        <v/>
      </c>
      <c r="CF103" s="77" t="str">
        <f t="shared" si="39"/>
        <v/>
      </c>
      <c r="CG103" s="77" t="str">
        <f t="shared" si="40"/>
        <v/>
      </c>
      <c r="CH103" s="77" t="str">
        <f t="shared" si="41"/>
        <v/>
      </c>
      <c r="CI103" s="77" t="str">
        <f t="shared" si="42"/>
        <v/>
      </c>
      <c r="CJ103" s="77" t="str">
        <f t="shared" si="43"/>
        <v/>
      </c>
      <c r="CK103" s="77" t="str">
        <f t="shared" si="44"/>
        <v/>
      </c>
      <c r="CL103" s="77" t="str">
        <f t="shared" si="45"/>
        <v/>
      </c>
      <c r="CM103" s="77" t="str">
        <f t="shared" si="46"/>
        <v/>
      </c>
      <c r="CN103" s="77" t="str">
        <f t="shared" si="47"/>
        <v/>
      </c>
      <c r="CO103" s="77" t="str">
        <f t="shared" si="48"/>
        <v/>
      </c>
      <c r="CP103" s="78" t="str">
        <f t="shared" si="115"/>
        <v>Ref_DD_DistanceUnit</v>
      </c>
      <c r="CQ103" s="87" t="str">
        <f t="shared" ca="1" si="122"/>
        <v/>
      </c>
      <c r="CR103" s="130">
        <f t="shared" si="116"/>
        <v>0</v>
      </c>
      <c r="CS103" s="131"/>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row>
    <row r="104" spans="1:161" ht="18" customHeight="1" x14ac:dyDescent="0.2">
      <c r="A104" s="68"/>
      <c r="B104" s="102"/>
      <c r="C104" s="70"/>
      <c r="D104" s="70"/>
      <c r="E104" s="70"/>
      <c r="F104" s="70"/>
      <c r="G104" s="70"/>
      <c r="H104" s="70"/>
      <c r="I104" s="93"/>
      <c r="J104" s="93"/>
      <c r="K104" s="93"/>
      <c r="L104" s="70"/>
      <c r="M104" s="70"/>
      <c r="N104" s="93"/>
      <c r="O104" s="70"/>
      <c r="P104" s="72"/>
      <c r="Q104" s="96" t="str">
        <f t="shared" ca="1" si="110"/>
        <v/>
      </c>
      <c r="R104" s="96" t="str">
        <f t="shared" ca="1" si="111"/>
        <v/>
      </c>
      <c r="S104" s="96" t="str">
        <f t="shared" ca="1" si="112"/>
        <v/>
      </c>
      <c r="T104" s="96" t="str">
        <f t="shared" ca="1" si="117"/>
        <v/>
      </c>
      <c r="U104" s="126" t="str">
        <f t="shared" ca="1" si="113"/>
        <v/>
      </c>
      <c r="V104" s="128" t="e">
        <f t="shared" ca="1" si="98"/>
        <v>#REF!</v>
      </c>
      <c r="W104" s="128" t="e">
        <f t="shared" ca="1" si="99"/>
        <v>#REF!</v>
      </c>
      <c r="X104" s="128" t="e">
        <f t="shared" ca="1" si="100"/>
        <v>#REF!</v>
      </c>
      <c r="Y104" s="128" t="e">
        <f t="shared" ca="1" si="101"/>
        <v>#REF!</v>
      </c>
      <c r="Z104" s="128" t="e">
        <f t="shared" ca="1" si="102"/>
        <v>#REF!</v>
      </c>
      <c r="AA104" s="128" t="e">
        <f t="shared" ca="1" si="103"/>
        <v>#REF!</v>
      </c>
      <c r="AB104" s="128" t="e">
        <f t="shared" ca="1" si="104"/>
        <v>#REF!</v>
      </c>
      <c r="AC104" s="128" t="e">
        <f t="shared" ca="1" si="105"/>
        <v>#REF!</v>
      </c>
      <c r="AD104" s="128" t="e">
        <f t="shared" ca="1" si="106"/>
        <v>#REF!</v>
      </c>
      <c r="AE104" s="128" t="e">
        <f t="shared" ca="1" si="107"/>
        <v>#REF!</v>
      </c>
      <c r="AF104" s="128" t="e">
        <f t="shared" ca="1" si="108"/>
        <v>#REF!</v>
      </c>
      <c r="AG104" s="128" t="e">
        <f t="shared" ca="1" si="109"/>
        <v>#REF!</v>
      </c>
      <c r="AH104" s="128" t="e">
        <f ca="1">INDEX(Ref_Master_Unit_Table,MATCH($W104,REF_To_Unit,0),MATCH('Reference - Lookup and Unit'!$A$11,Ref_From_Units,0))</f>
        <v>#REF!</v>
      </c>
      <c r="AI104" s="128" t="e">
        <f t="shared" ca="1" si="118"/>
        <v>#N/A</v>
      </c>
      <c r="AJ104" s="128" t="e">
        <f ca="1">INDEX(Ref_Master_Unit_Table,MATCH($Z104,REF_To_Unit,0),MATCH('Reference - Lookup and Unit'!$A$11,Ref_From_Units,0))</f>
        <v>#REF!</v>
      </c>
      <c r="AK104" s="128" t="e">
        <f t="shared" ca="1" si="119"/>
        <v>#N/A</v>
      </c>
      <c r="AL104" s="128" t="e">
        <f ca="1">INDEX(Ref_Master_Unit_Table,MATCH($AC104,REF_To_Unit,0),MATCH('Reference - Lookup and Unit'!$A$11,Ref_From_Units,0))</f>
        <v>#REF!</v>
      </c>
      <c r="AM104" s="128" t="e">
        <f t="shared" ca="1" si="120"/>
        <v>#N/A</v>
      </c>
      <c r="AN104" s="128" t="e">
        <f ca="1">INDEX(Ref_Master_Unit_Table,MATCH($AF104,REF_To_Unit,0),MATCH('Reference - Lookup and Unit'!$A$11,Ref_From_Units,0))</f>
        <v>#REF!</v>
      </c>
      <c r="AO104" s="128" t="e">
        <f t="shared" ca="1" si="121"/>
        <v>#N/A</v>
      </c>
      <c r="AP104" s="128">
        <f t="shared" ca="1" si="17"/>
        <v>1</v>
      </c>
      <c r="AQ104" s="261">
        <f t="shared" ca="1" si="96"/>
        <v>28</v>
      </c>
      <c r="AR104" s="261">
        <f t="shared" ca="1" si="97"/>
        <v>265</v>
      </c>
      <c r="AS104" s="261">
        <f t="shared" ca="1" si="20"/>
        <v>1</v>
      </c>
      <c r="AT104" s="77" t="str">
        <f t="shared" si="114"/>
        <v>Ref_DD_vehicle_Passenger_</v>
      </c>
      <c r="AU104" s="77" t="e">
        <f t="shared" ca="1" si="55"/>
        <v>#REF!</v>
      </c>
      <c r="AV104" s="77" t="e">
        <f t="shared" ca="1" si="56"/>
        <v>#REF!</v>
      </c>
      <c r="AW104" s="77" t="e">
        <f t="shared" ca="1" si="57"/>
        <v>#REF!</v>
      </c>
      <c r="AX104" s="77" t="e">
        <f t="shared" ca="1" si="58"/>
        <v>#REF!</v>
      </c>
      <c r="AY104" s="77" t="b">
        <f t="shared" ca="1" si="123"/>
        <v>0</v>
      </c>
      <c r="AZ104" s="77" t="str">
        <f t="shared" si="124"/>
        <v/>
      </c>
      <c r="BA104" s="77" t="str">
        <f t="shared" si="125"/>
        <v/>
      </c>
      <c r="BB104" s="77" t="str">
        <f t="shared" si="126"/>
        <v/>
      </c>
      <c r="BC104" s="77" t="str">
        <f t="shared" si="127"/>
        <v/>
      </c>
      <c r="BD104" s="77" t="str">
        <f t="shared" si="128"/>
        <v/>
      </c>
      <c r="BE104" s="77" t="str">
        <f t="shared" si="129"/>
        <v/>
      </c>
      <c r="BF104" s="77" t="str">
        <f t="shared" si="130"/>
        <v/>
      </c>
      <c r="BG104" s="77" t="str">
        <f t="shared" si="131"/>
        <v/>
      </c>
      <c r="BH104" s="77" t="str">
        <f t="shared" si="132"/>
        <v/>
      </c>
      <c r="BI104" s="77" t="str">
        <f t="shared" si="133"/>
        <v/>
      </c>
      <c r="BJ104" s="77" t="str">
        <f t="shared" si="134"/>
        <v/>
      </c>
      <c r="BK104" s="77" t="str">
        <f t="shared" si="135"/>
        <v/>
      </c>
      <c r="BL104" s="77" t="str">
        <f t="shared" si="136"/>
        <v/>
      </c>
      <c r="BM104" s="77" t="str">
        <f t="shared" ca="1" si="137"/>
        <v/>
      </c>
      <c r="BN104" s="77" t="str">
        <f t="shared" si="21"/>
        <v/>
      </c>
      <c r="BO104" s="77" t="str">
        <f t="shared" si="22"/>
        <v/>
      </c>
      <c r="BP104" s="77" t="str">
        <f t="shared" si="23"/>
        <v/>
      </c>
      <c r="BQ104" s="77" t="str">
        <f t="shared" si="24"/>
        <v/>
      </c>
      <c r="BR104" s="77" t="str">
        <f t="shared" si="25"/>
        <v/>
      </c>
      <c r="BS104" s="77" t="str">
        <f t="shared" si="26"/>
        <v/>
      </c>
      <c r="BT104" s="77" t="str">
        <f t="shared" si="27"/>
        <v/>
      </c>
      <c r="BU104" s="77" t="str">
        <f t="shared" si="28"/>
        <v/>
      </c>
      <c r="BV104" s="77" t="str">
        <f t="shared" si="29"/>
        <v/>
      </c>
      <c r="BW104" s="77" t="str">
        <f t="shared" si="30"/>
        <v/>
      </c>
      <c r="BX104" s="77" t="str">
        <f t="shared" si="31"/>
        <v/>
      </c>
      <c r="BY104" s="77" t="str">
        <f t="shared" si="32"/>
        <v/>
      </c>
      <c r="BZ104" s="77" t="str">
        <f t="shared" si="33"/>
        <v/>
      </c>
      <c r="CA104" s="77" t="str">
        <f t="shared" si="34"/>
        <v/>
      </c>
      <c r="CB104" s="77" t="str">
        <f t="shared" si="35"/>
        <v/>
      </c>
      <c r="CC104" s="77" t="str">
        <f t="shared" si="36"/>
        <v/>
      </c>
      <c r="CD104" s="77" t="str">
        <f t="shared" si="37"/>
        <v/>
      </c>
      <c r="CE104" s="77" t="str">
        <f t="shared" si="38"/>
        <v/>
      </c>
      <c r="CF104" s="77" t="str">
        <f t="shared" si="39"/>
        <v/>
      </c>
      <c r="CG104" s="77" t="str">
        <f t="shared" si="40"/>
        <v/>
      </c>
      <c r="CH104" s="77" t="str">
        <f t="shared" si="41"/>
        <v/>
      </c>
      <c r="CI104" s="77" t="str">
        <f t="shared" si="42"/>
        <v/>
      </c>
      <c r="CJ104" s="77" t="str">
        <f t="shared" si="43"/>
        <v/>
      </c>
      <c r="CK104" s="77" t="str">
        <f t="shared" si="44"/>
        <v/>
      </c>
      <c r="CL104" s="77" t="str">
        <f t="shared" si="45"/>
        <v/>
      </c>
      <c r="CM104" s="77" t="str">
        <f t="shared" si="46"/>
        <v/>
      </c>
      <c r="CN104" s="77" t="str">
        <f t="shared" si="47"/>
        <v/>
      </c>
      <c r="CO104" s="77" t="str">
        <f t="shared" si="48"/>
        <v/>
      </c>
      <c r="CP104" s="78" t="str">
        <f t="shared" si="115"/>
        <v>Ref_DD_DistanceUnit</v>
      </c>
      <c r="CQ104" s="87" t="str">
        <f t="shared" ca="1" si="122"/>
        <v/>
      </c>
      <c r="CR104" s="130">
        <f t="shared" si="116"/>
        <v>0</v>
      </c>
      <c r="CS104" s="131"/>
      <c r="CT104" s="69"/>
      <c r="CU104" s="69"/>
      <c r="CV104" s="69"/>
      <c r="CW104" s="69"/>
      <c r="CX104" s="69"/>
      <c r="CY104" s="69"/>
      <c r="CZ104" s="69"/>
      <c r="DA104" s="69"/>
      <c r="DB104" s="69"/>
      <c r="DC104" s="69"/>
      <c r="DD104" s="69"/>
      <c r="DE104" s="69"/>
      <c r="DF104" s="69"/>
      <c r="DG104" s="69"/>
      <c r="DH104" s="69"/>
      <c r="DI104" s="69"/>
      <c r="DJ104" s="69"/>
      <c r="DK104" s="69"/>
      <c r="DL104" s="69"/>
      <c r="DM104" s="69"/>
      <c r="DN104" s="69"/>
      <c r="DO104" s="69"/>
      <c r="DP104" s="69"/>
      <c r="DQ104" s="69"/>
      <c r="DR104" s="69"/>
      <c r="DS104" s="69"/>
      <c r="DT104" s="69"/>
      <c r="DU104" s="69"/>
      <c r="DV104" s="69"/>
      <c r="DW104" s="69"/>
      <c r="DX104" s="69"/>
      <c r="DY104" s="69"/>
      <c r="DZ104" s="69"/>
      <c r="EA104" s="69"/>
      <c r="EB104" s="69"/>
      <c r="EC104" s="69"/>
      <c r="ED104" s="69"/>
      <c r="EE104" s="69"/>
      <c r="EF104" s="69"/>
      <c r="EG104" s="69"/>
      <c r="EH104" s="69"/>
      <c r="EI104" s="69"/>
      <c r="EJ104" s="69"/>
      <c r="EK104" s="69"/>
      <c r="EL104" s="69"/>
      <c r="EM104" s="69"/>
      <c r="EN104" s="69"/>
      <c r="EO104" s="69"/>
      <c r="EP104" s="69"/>
      <c r="EQ104" s="69"/>
      <c r="ER104" s="69"/>
      <c r="ES104" s="69"/>
      <c r="ET104" s="69"/>
      <c r="EU104" s="69"/>
      <c r="EV104" s="69"/>
      <c r="EW104" s="69"/>
      <c r="EX104" s="69"/>
      <c r="EY104" s="69"/>
      <c r="EZ104" s="69"/>
      <c r="FA104" s="69"/>
      <c r="FB104" s="69"/>
      <c r="FC104" s="69"/>
      <c r="FD104" s="69"/>
      <c r="FE104" s="69"/>
    </row>
    <row r="105" spans="1:161" ht="18" customHeight="1" x14ac:dyDescent="0.2">
      <c r="A105" s="68"/>
      <c r="B105" s="102"/>
      <c r="C105" s="70"/>
      <c r="D105" s="70"/>
      <c r="E105" s="70"/>
      <c r="F105" s="70"/>
      <c r="G105" s="70"/>
      <c r="H105" s="70"/>
      <c r="I105" s="93"/>
      <c r="J105" s="93"/>
      <c r="K105" s="93"/>
      <c r="L105" s="70"/>
      <c r="M105" s="70"/>
      <c r="N105" s="93"/>
      <c r="O105" s="70"/>
      <c r="P105" s="72"/>
      <c r="Q105" s="96" t="str">
        <f t="shared" ca="1" si="110"/>
        <v/>
      </c>
      <c r="R105" s="96" t="str">
        <f t="shared" ca="1" si="111"/>
        <v/>
      </c>
      <c r="S105" s="96" t="str">
        <f t="shared" ca="1" si="112"/>
        <v/>
      </c>
      <c r="T105" s="96" t="str">
        <f t="shared" ca="1" si="117"/>
        <v/>
      </c>
      <c r="U105" s="126" t="str">
        <f t="shared" ca="1" si="113"/>
        <v/>
      </c>
      <c r="V105" s="128" t="e">
        <f t="shared" ca="1" si="98"/>
        <v>#REF!</v>
      </c>
      <c r="W105" s="128" t="e">
        <f t="shared" ca="1" si="99"/>
        <v>#REF!</v>
      </c>
      <c r="X105" s="128" t="e">
        <f t="shared" ca="1" si="100"/>
        <v>#REF!</v>
      </c>
      <c r="Y105" s="128" t="e">
        <f t="shared" ca="1" si="101"/>
        <v>#REF!</v>
      </c>
      <c r="Z105" s="128" t="e">
        <f t="shared" ca="1" si="102"/>
        <v>#REF!</v>
      </c>
      <c r="AA105" s="128" t="e">
        <f t="shared" ca="1" si="103"/>
        <v>#REF!</v>
      </c>
      <c r="AB105" s="128" t="e">
        <f t="shared" ca="1" si="104"/>
        <v>#REF!</v>
      </c>
      <c r="AC105" s="128" t="e">
        <f t="shared" ca="1" si="105"/>
        <v>#REF!</v>
      </c>
      <c r="AD105" s="128" t="e">
        <f t="shared" ca="1" si="106"/>
        <v>#REF!</v>
      </c>
      <c r="AE105" s="128" t="e">
        <f t="shared" ca="1" si="107"/>
        <v>#REF!</v>
      </c>
      <c r="AF105" s="128" t="e">
        <f t="shared" ca="1" si="108"/>
        <v>#REF!</v>
      </c>
      <c r="AG105" s="128" t="e">
        <f t="shared" ca="1" si="109"/>
        <v>#REF!</v>
      </c>
      <c r="AH105" s="128" t="e">
        <f ca="1">INDEX(Ref_Master_Unit_Table,MATCH($W105,REF_To_Unit,0),MATCH('Reference - Lookup and Unit'!$A$11,Ref_From_Units,0))</f>
        <v>#REF!</v>
      </c>
      <c r="AI105" s="128" t="e">
        <f t="shared" ca="1" si="118"/>
        <v>#N/A</v>
      </c>
      <c r="AJ105" s="128" t="e">
        <f ca="1">INDEX(Ref_Master_Unit_Table,MATCH($Z105,REF_To_Unit,0),MATCH('Reference - Lookup and Unit'!$A$11,Ref_From_Units,0))</f>
        <v>#REF!</v>
      </c>
      <c r="AK105" s="128" t="e">
        <f t="shared" ca="1" si="119"/>
        <v>#N/A</v>
      </c>
      <c r="AL105" s="128" t="e">
        <f ca="1">INDEX(Ref_Master_Unit_Table,MATCH($AC105,REF_To_Unit,0),MATCH('Reference - Lookup and Unit'!$A$11,Ref_From_Units,0))</f>
        <v>#REF!</v>
      </c>
      <c r="AM105" s="128" t="e">
        <f t="shared" ca="1" si="120"/>
        <v>#N/A</v>
      </c>
      <c r="AN105" s="128" t="e">
        <f ca="1">INDEX(Ref_Master_Unit_Table,MATCH($AF105,REF_To_Unit,0),MATCH('Reference - Lookup and Unit'!$A$11,Ref_From_Units,0))</f>
        <v>#REF!</v>
      </c>
      <c r="AO105" s="128" t="e">
        <f t="shared" ca="1" si="121"/>
        <v>#N/A</v>
      </c>
      <c r="AP105" s="128">
        <f t="shared" ca="1" si="17"/>
        <v>1</v>
      </c>
      <c r="AQ105" s="261">
        <f t="shared" ca="1" si="96"/>
        <v>28</v>
      </c>
      <c r="AR105" s="261">
        <f t="shared" ca="1" si="97"/>
        <v>265</v>
      </c>
      <c r="AS105" s="261">
        <f t="shared" ca="1" si="20"/>
        <v>1</v>
      </c>
      <c r="AT105" s="77" t="str">
        <f t="shared" si="114"/>
        <v>Ref_DD_vehicle_Passenger_</v>
      </c>
      <c r="AU105" s="77" t="e">
        <f t="shared" ca="1" si="55"/>
        <v>#REF!</v>
      </c>
      <c r="AV105" s="77" t="e">
        <f t="shared" ca="1" si="56"/>
        <v>#REF!</v>
      </c>
      <c r="AW105" s="77" t="e">
        <f t="shared" ca="1" si="57"/>
        <v>#REF!</v>
      </c>
      <c r="AX105" s="77" t="e">
        <f t="shared" ca="1" si="58"/>
        <v>#REF!</v>
      </c>
      <c r="AY105" s="77" t="b">
        <f t="shared" ca="1" si="123"/>
        <v>0</v>
      </c>
      <c r="AZ105" s="77" t="str">
        <f t="shared" si="124"/>
        <v/>
      </c>
      <c r="BA105" s="77" t="str">
        <f t="shared" si="125"/>
        <v/>
      </c>
      <c r="BB105" s="77" t="str">
        <f t="shared" si="126"/>
        <v/>
      </c>
      <c r="BC105" s="77" t="str">
        <f t="shared" si="127"/>
        <v/>
      </c>
      <c r="BD105" s="77" t="str">
        <f t="shared" si="128"/>
        <v/>
      </c>
      <c r="BE105" s="77" t="str">
        <f t="shared" si="129"/>
        <v/>
      </c>
      <c r="BF105" s="77" t="str">
        <f t="shared" si="130"/>
        <v/>
      </c>
      <c r="BG105" s="77" t="str">
        <f t="shared" si="131"/>
        <v/>
      </c>
      <c r="BH105" s="77" t="str">
        <f t="shared" si="132"/>
        <v/>
      </c>
      <c r="BI105" s="77" t="str">
        <f t="shared" si="133"/>
        <v/>
      </c>
      <c r="BJ105" s="77" t="str">
        <f t="shared" si="134"/>
        <v/>
      </c>
      <c r="BK105" s="77" t="str">
        <f t="shared" si="135"/>
        <v/>
      </c>
      <c r="BL105" s="77" t="str">
        <f t="shared" si="136"/>
        <v/>
      </c>
      <c r="BM105" s="77" t="str">
        <f t="shared" ca="1" si="137"/>
        <v/>
      </c>
      <c r="BN105" s="77" t="str">
        <f t="shared" si="21"/>
        <v/>
      </c>
      <c r="BO105" s="77" t="str">
        <f t="shared" si="22"/>
        <v/>
      </c>
      <c r="BP105" s="77" t="str">
        <f t="shared" si="23"/>
        <v/>
      </c>
      <c r="BQ105" s="77" t="str">
        <f t="shared" si="24"/>
        <v/>
      </c>
      <c r="BR105" s="77" t="str">
        <f t="shared" si="25"/>
        <v/>
      </c>
      <c r="BS105" s="77" t="str">
        <f t="shared" si="26"/>
        <v/>
      </c>
      <c r="BT105" s="77" t="str">
        <f t="shared" si="27"/>
        <v/>
      </c>
      <c r="BU105" s="77" t="str">
        <f t="shared" si="28"/>
        <v/>
      </c>
      <c r="BV105" s="77" t="str">
        <f t="shared" si="29"/>
        <v/>
      </c>
      <c r="BW105" s="77" t="str">
        <f t="shared" si="30"/>
        <v/>
      </c>
      <c r="BX105" s="77" t="str">
        <f t="shared" si="31"/>
        <v/>
      </c>
      <c r="BY105" s="77" t="str">
        <f t="shared" si="32"/>
        <v/>
      </c>
      <c r="BZ105" s="77" t="str">
        <f t="shared" si="33"/>
        <v/>
      </c>
      <c r="CA105" s="77" t="str">
        <f t="shared" si="34"/>
        <v/>
      </c>
      <c r="CB105" s="77" t="str">
        <f t="shared" si="35"/>
        <v/>
      </c>
      <c r="CC105" s="77" t="str">
        <f t="shared" si="36"/>
        <v/>
      </c>
      <c r="CD105" s="77" t="str">
        <f t="shared" si="37"/>
        <v/>
      </c>
      <c r="CE105" s="77" t="str">
        <f t="shared" si="38"/>
        <v/>
      </c>
      <c r="CF105" s="77" t="str">
        <f t="shared" si="39"/>
        <v/>
      </c>
      <c r="CG105" s="77" t="str">
        <f t="shared" si="40"/>
        <v/>
      </c>
      <c r="CH105" s="77" t="str">
        <f t="shared" si="41"/>
        <v/>
      </c>
      <c r="CI105" s="77" t="str">
        <f t="shared" si="42"/>
        <v/>
      </c>
      <c r="CJ105" s="77" t="str">
        <f t="shared" si="43"/>
        <v/>
      </c>
      <c r="CK105" s="77" t="str">
        <f t="shared" si="44"/>
        <v/>
      </c>
      <c r="CL105" s="77" t="str">
        <f t="shared" si="45"/>
        <v/>
      </c>
      <c r="CM105" s="77" t="str">
        <f t="shared" si="46"/>
        <v/>
      </c>
      <c r="CN105" s="77" t="str">
        <f t="shared" si="47"/>
        <v/>
      </c>
      <c r="CO105" s="77" t="str">
        <f t="shared" si="48"/>
        <v/>
      </c>
      <c r="CP105" s="78" t="str">
        <f t="shared" si="115"/>
        <v>Ref_DD_DistanceUnit</v>
      </c>
      <c r="CQ105" s="87" t="str">
        <f t="shared" ca="1" si="122"/>
        <v/>
      </c>
      <c r="CR105" s="130">
        <f t="shared" si="116"/>
        <v>0</v>
      </c>
      <c r="CS105" s="131"/>
      <c r="CT105" s="69"/>
      <c r="CU105" s="69"/>
      <c r="CV105" s="69"/>
      <c r="CW105" s="69"/>
      <c r="CX105" s="69"/>
      <c r="CY105" s="69"/>
      <c r="CZ105" s="69"/>
      <c r="DA105" s="69"/>
      <c r="DB105" s="69"/>
      <c r="DC105" s="69"/>
      <c r="DD105" s="69"/>
      <c r="DE105" s="69"/>
      <c r="DF105" s="69"/>
      <c r="DG105" s="69"/>
      <c r="DH105" s="69"/>
      <c r="DI105" s="69"/>
      <c r="DJ105" s="69"/>
      <c r="DK105" s="69"/>
      <c r="DL105" s="69"/>
      <c r="DM105" s="69"/>
      <c r="DN105" s="69"/>
      <c r="DO105" s="69"/>
      <c r="DP105" s="69"/>
      <c r="DQ105" s="69"/>
      <c r="DR105" s="69"/>
      <c r="DS105" s="69"/>
      <c r="DT105" s="69"/>
      <c r="DU105" s="69"/>
      <c r="DV105" s="69"/>
      <c r="DW105" s="69"/>
      <c r="DX105" s="69"/>
      <c r="DY105" s="69"/>
      <c r="DZ105" s="69"/>
      <c r="EA105" s="69"/>
      <c r="EB105" s="69"/>
      <c r="EC105" s="69"/>
      <c r="ED105" s="69"/>
      <c r="EE105" s="69"/>
      <c r="EF105" s="69"/>
      <c r="EG105" s="69"/>
      <c r="EH105" s="69"/>
      <c r="EI105" s="69"/>
      <c r="EJ105" s="69"/>
      <c r="EK105" s="69"/>
      <c r="EL105" s="69"/>
      <c r="EM105" s="69"/>
      <c r="EN105" s="69"/>
      <c r="EO105" s="69"/>
      <c r="EP105" s="69"/>
      <c r="EQ105" s="69"/>
      <c r="ER105" s="69"/>
      <c r="ES105" s="69"/>
      <c r="ET105" s="69"/>
      <c r="EU105" s="69"/>
      <c r="EV105" s="69"/>
      <c r="EW105" s="69"/>
      <c r="EX105" s="69"/>
      <c r="EY105" s="69"/>
      <c r="EZ105" s="69"/>
      <c r="FA105" s="69"/>
      <c r="FB105" s="69"/>
      <c r="FC105" s="69"/>
      <c r="FD105" s="69"/>
      <c r="FE105" s="69"/>
    </row>
    <row r="106" spans="1:161" ht="18" customHeight="1" x14ac:dyDescent="0.2">
      <c r="A106" s="68"/>
      <c r="B106" s="102"/>
      <c r="C106" s="70"/>
      <c r="D106" s="70"/>
      <c r="E106" s="70"/>
      <c r="F106" s="70"/>
      <c r="G106" s="70"/>
      <c r="H106" s="70"/>
      <c r="I106" s="93"/>
      <c r="J106" s="93"/>
      <c r="K106" s="93"/>
      <c r="L106" s="70"/>
      <c r="M106" s="70"/>
      <c r="N106" s="93"/>
      <c r="O106" s="70"/>
      <c r="P106" s="72"/>
      <c r="Q106" s="96" t="str">
        <f t="shared" ca="1" si="110"/>
        <v/>
      </c>
      <c r="R106" s="96" t="str">
        <f t="shared" ca="1" si="111"/>
        <v/>
      </c>
      <c r="S106" s="96" t="str">
        <f t="shared" ca="1" si="112"/>
        <v/>
      </c>
      <c r="T106" s="96" t="str">
        <f t="shared" ca="1" si="117"/>
        <v/>
      </c>
      <c r="U106" s="126" t="str">
        <f t="shared" ca="1" si="113"/>
        <v/>
      </c>
      <c r="V106" s="128" t="e">
        <f t="shared" ca="1" si="98"/>
        <v>#REF!</v>
      </c>
      <c r="W106" s="128" t="e">
        <f t="shared" ca="1" si="99"/>
        <v>#REF!</v>
      </c>
      <c r="X106" s="128" t="e">
        <f t="shared" ca="1" si="100"/>
        <v>#REF!</v>
      </c>
      <c r="Y106" s="128" t="e">
        <f t="shared" ca="1" si="101"/>
        <v>#REF!</v>
      </c>
      <c r="Z106" s="128" t="e">
        <f t="shared" ca="1" si="102"/>
        <v>#REF!</v>
      </c>
      <c r="AA106" s="128" t="e">
        <f t="shared" ca="1" si="103"/>
        <v>#REF!</v>
      </c>
      <c r="AB106" s="128" t="e">
        <f t="shared" ca="1" si="104"/>
        <v>#REF!</v>
      </c>
      <c r="AC106" s="128" t="e">
        <f t="shared" ca="1" si="105"/>
        <v>#REF!</v>
      </c>
      <c r="AD106" s="128" t="e">
        <f t="shared" ca="1" si="106"/>
        <v>#REF!</v>
      </c>
      <c r="AE106" s="128" t="e">
        <f t="shared" ca="1" si="107"/>
        <v>#REF!</v>
      </c>
      <c r="AF106" s="128" t="e">
        <f t="shared" ca="1" si="108"/>
        <v>#REF!</v>
      </c>
      <c r="AG106" s="128" t="e">
        <f t="shared" ca="1" si="109"/>
        <v>#REF!</v>
      </c>
      <c r="AH106" s="128" t="e">
        <f ca="1">INDEX(Ref_Master_Unit_Table,MATCH($W106,REF_To_Unit,0),MATCH('Reference - Lookup and Unit'!$A$11,Ref_From_Units,0))</f>
        <v>#REF!</v>
      </c>
      <c r="AI106" s="128" t="e">
        <f t="shared" ca="1" si="118"/>
        <v>#N/A</v>
      </c>
      <c r="AJ106" s="128" t="e">
        <f ca="1">INDEX(Ref_Master_Unit_Table,MATCH($Z106,REF_To_Unit,0),MATCH('Reference - Lookup and Unit'!$A$11,Ref_From_Units,0))</f>
        <v>#REF!</v>
      </c>
      <c r="AK106" s="128" t="e">
        <f t="shared" ca="1" si="119"/>
        <v>#N/A</v>
      </c>
      <c r="AL106" s="128" t="e">
        <f ca="1">INDEX(Ref_Master_Unit_Table,MATCH($AC106,REF_To_Unit,0),MATCH('Reference - Lookup and Unit'!$A$11,Ref_From_Units,0))</f>
        <v>#REF!</v>
      </c>
      <c r="AM106" s="128" t="e">
        <f t="shared" ca="1" si="120"/>
        <v>#N/A</v>
      </c>
      <c r="AN106" s="128" t="e">
        <f ca="1">INDEX(Ref_Master_Unit_Table,MATCH($AF106,REF_To_Unit,0),MATCH('Reference - Lookup and Unit'!$A$11,Ref_From_Units,0))</f>
        <v>#REF!</v>
      </c>
      <c r="AO106" s="128" t="e">
        <f t="shared" ca="1" si="121"/>
        <v>#N/A</v>
      </c>
      <c r="AP106" s="128">
        <f t="shared" ca="1" si="17"/>
        <v>1</v>
      </c>
      <c r="AQ106" s="261">
        <f t="shared" ca="1" si="96"/>
        <v>28</v>
      </c>
      <c r="AR106" s="261">
        <f t="shared" ca="1" si="97"/>
        <v>265</v>
      </c>
      <c r="AS106" s="261">
        <f t="shared" ca="1" si="20"/>
        <v>1</v>
      </c>
      <c r="AT106" s="77" t="str">
        <f t="shared" si="114"/>
        <v>Ref_DD_vehicle_Passenger_</v>
      </c>
      <c r="AU106" s="77" t="e">
        <f t="shared" ca="1" si="55"/>
        <v>#REF!</v>
      </c>
      <c r="AV106" s="77" t="e">
        <f t="shared" ca="1" si="56"/>
        <v>#REF!</v>
      </c>
      <c r="AW106" s="77" t="e">
        <f t="shared" ca="1" si="57"/>
        <v>#REF!</v>
      </c>
      <c r="AX106" s="77" t="e">
        <f t="shared" ca="1" si="58"/>
        <v>#REF!</v>
      </c>
      <c r="AY106" s="77" t="b">
        <f t="shared" ca="1" si="123"/>
        <v>0</v>
      </c>
      <c r="AZ106" s="77" t="str">
        <f t="shared" si="124"/>
        <v/>
      </c>
      <c r="BA106" s="77" t="str">
        <f t="shared" si="125"/>
        <v/>
      </c>
      <c r="BB106" s="77" t="str">
        <f t="shared" si="126"/>
        <v/>
      </c>
      <c r="BC106" s="77" t="str">
        <f t="shared" si="127"/>
        <v/>
      </c>
      <c r="BD106" s="77" t="str">
        <f t="shared" si="128"/>
        <v/>
      </c>
      <c r="BE106" s="77" t="str">
        <f t="shared" si="129"/>
        <v/>
      </c>
      <c r="BF106" s="77" t="str">
        <f t="shared" si="130"/>
        <v/>
      </c>
      <c r="BG106" s="77" t="str">
        <f t="shared" si="131"/>
        <v/>
      </c>
      <c r="BH106" s="77" t="str">
        <f t="shared" si="132"/>
        <v/>
      </c>
      <c r="BI106" s="77" t="str">
        <f t="shared" si="133"/>
        <v/>
      </c>
      <c r="BJ106" s="77" t="str">
        <f t="shared" si="134"/>
        <v/>
      </c>
      <c r="BK106" s="77" t="str">
        <f t="shared" si="135"/>
        <v/>
      </c>
      <c r="BL106" s="77" t="str">
        <f t="shared" si="136"/>
        <v/>
      </c>
      <c r="BM106" s="77" t="str">
        <f t="shared" ca="1" si="137"/>
        <v/>
      </c>
      <c r="BN106" s="77" t="str">
        <f t="shared" si="21"/>
        <v/>
      </c>
      <c r="BO106" s="77" t="str">
        <f t="shared" si="22"/>
        <v/>
      </c>
      <c r="BP106" s="77" t="str">
        <f t="shared" si="23"/>
        <v/>
      </c>
      <c r="BQ106" s="77" t="str">
        <f t="shared" si="24"/>
        <v/>
      </c>
      <c r="BR106" s="77" t="str">
        <f t="shared" si="25"/>
        <v/>
      </c>
      <c r="BS106" s="77" t="str">
        <f t="shared" si="26"/>
        <v/>
      </c>
      <c r="BT106" s="77" t="str">
        <f t="shared" si="27"/>
        <v/>
      </c>
      <c r="BU106" s="77" t="str">
        <f t="shared" si="28"/>
        <v/>
      </c>
      <c r="BV106" s="77" t="str">
        <f t="shared" si="29"/>
        <v/>
      </c>
      <c r="BW106" s="77" t="str">
        <f t="shared" si="30"/>
        <v/>
      </c>
      <c r="BX106" s="77" t="str">
        <f t="shared" si="31"/>
        <v/>
      </c>
      <c r="BY106" s="77" t="str">
        <f t="shared" si="32"/>
        <v/>
      </c>
      <c r="BZ106" s="77" t="str">
        <f t="shared" si="33"/>
        <v/>
      </c>
      <c r="CA106" s="77" t="str">
        <f t="shared" si="34"/>
        <v/>
      </c>
      <c r="CB106" s="77" t="str">
        <f t="shared" si="35"/>
        <v/>
      </c>
      <c r="CC106" s="77" t="str">
        <f t="shared" si="36"/>
        <v/>
      </c>
      <c r="CD106" s="77" t="str">
        <f t="shared" si="37"/>
        <v/>
      </c>
      <c r="CE106" s="77" t="str">
        <f t="shared" si="38"/>
        <v/>
      </c>
      <c r="CF106" s="77" t="str">
        <f t="shared" si="39"/>
        <v/>
      </c>
      <c r="CG106" s="77" t="str">
        <f t="shared" si="40"/>
        <v/>
      </c>
      <c r="CH106" s="77" t="str">
        <f t="shared" si="41"/>
        <v/>
      </c>
      <c r="CI106" s="77" t="str">
        <f t="shared" si="42"/>
        <v/>
      </c>
      <c r="CJ106" s="77" t="str">
        <f t="shared" si="43"/>
        <v/>
      </c>
      <c r="CK106" s="77" t="str">
        <f t="shared" si="44"/>
        <v/>
      </c>
      <c r="CL106" s="77" t="str">
        <f t="shared" si="45"/>
        <v/>
      </c>
      <c r="CM106" s="77" t="str">
        <f t="shared" si="46"/>
        <v/>
      </c>
      <c r="CN106" s="77" t="str">
        <f t="shared" si="47"/>
        <v/>
      </c>
      <c r="CO106" s="77" t="str">
        <f t="shared" si="48"/>
        <v/>
      </c>
      <c r="CP106" s="78" t="str">
        <f t="shared" si="115"/>
        <v>Ref_DD_DistanceUnit</v>
      </c>
      <c r="CQ106" s="87" t="str">
        <f t="shared" ca="1" si="122"/>
        <v/>
      </c>
      <c r="CR106" s="130">
        <f t="shared" si="116"/>
        <v>0</v>
      </c>
      <c r="CS106" s="131"/>
      <c r="CT106" s="69"/>
      <c r="CU106" s="69"/>
      <c r="CV106" s="69"/>
      <c r="CW106" s="69"/>
      <c r="CX106" s="69"/>
      <c r="CY106" s="69"/>
      <c r="CZ106" s="69"/>
      <c r="DA106" s="69"/>
      <c r="DB106" s="69"/>
      <c r="DC106" s="69"/>
      <c r="DD106" s="69"/>
      <c r="DE106" s="69"/>
      <c r="DF106" s="69"/>
      <c r="DG106" s="69"/>
      <c r="DH106" s="69"/>
      <c r="DI106" s="69"/>
      <c r="DJ106" s="69"/>
      <c r="DK106" s="69"/>
      <c r="DL106" s="69"/>
      <c r="DM106" s="69"/>
      <c r="DN106" s="69"/>
      <c r="DO106" s="69"/>
      <c r="DP106" s="69"/>
      <c r="DQ106" s="69"/>
      <c r="DR106" s="69"/>
      <c r="DS106" s="69"/>
      <c r="DT106" s="69"/>
      <c r="DU106" s="69"/>
      <c r="DV106" s="69"/>
      <c r="DW106" s="69"/>
      <c r="DX106" s="69"/>
      <c r="DY106" s="69"/>
      <c r="DZ106" s="69"/>
      <c r="EA106" s="69"/>
      <c r="EB106" s="69"/>
      <c r="EC106" s="69"/>
      <c r="ED106" s="69"/>
      <c r="EE106" s="69"/>
      <c r="EF106" s="69"/>
      <c r="EG106" s="69"/>
      <c r="EH106" s="69"/>
      <c r="EI106" s="69"/>
      <c r="EJ106" s="69"/>
      <c r="EK106" s="69"/>
      <c r="EL106" s="69"/>
      <c r="EM106" s="69"/>
      <c r="EN106" s="69"/>
      <c r="EO106" s="69"/>
      <c r="EP106" s="69"/>
      <c r="EQ106" s="69"/>
      <c r="ER106" s="69"/>
      <c r="ES106" s="69"/>
      <c r="ET106" s="69"/>
      <c r="EU106" s="69"/>
      <c r="EV106" s="69"/>
      <c r="EW106" s="69"/>
      <c r="EX106" s="69"/>
      <c r="EY106" s="69"/>
      <c r="EZ106" s="69"/>
      <c r="FA106" s="69"/>
      <c r="FB106" s="69"/>
      <c r="FC106" s="69"/>
      <c r="FD106" s="69"/>
      <c r="FE106" s="69"/>
    </row>
    <row r="107" spans="1:161" ht="18" customHeight="1" x14ac:dyDescent="0.2">
      <c r="A107" s="68"/>
      <c r="B107" s="111"/>
      <c r="C107" s="112"/>
      <c r="D107" s="112"/>
      <c r="E107" s="112"/>
      <c r="F107" s="112"/>
      <c r="G107" s="112"/>
      <c r="H107" s="112"/>
      <c r="I107" s="113"/>
      <c r="J107" s="113"/>
      <c r="K107" s="113"/>
      <c r="L107" s="112"/>
      <c r="M107" s="112"/>
      <c r="N107" s="113"/>
      <c r="O107" s="112"/>
      <c r="P107" s="73"/>
      <c r="Q107" s="94" t="str">
        <f t="shared" ca="1" si="110"/>
        <v/>
      </c>
      <c r="R107" s="94" t="str">
        <f t="shared" ca="1" si="111"/>
        <v/>
      </c>
      <c r="S107" s="94" t="str">
        <f t="shared" ca="1" si="112"/>
        <v/>
      </c>
      <c r="T107" s="94" t="str">
        <f ca="1">IF(AND(ISERROR($Q107*$AP107)=FALSE,ISERROR((R107/1000)*$AQ107)=FALSE,ISERROR((S107/1000)*$AR107)=FALSE),($Q107*$AP107)+((R107/1000)*$AQ107)+((S107/1000)*$AR107),IF(AND(ISERROR($Q107*$AP107)=FALSE,ISERROR((R107/1000)*$AQ107)=FALSE,ISERROR((S107/1000)*$AR107)=TRUE),($Q107*$AP107)+((R107/1000)*$AQ107),IF(AND(ISERROR($Q107*$AP107)=FALSE,ISERROR((R107/1000)*$AQ107)=TRUE,ISERROR((S107/1000)*$AR107)=FALSE),($Q107*$AP107)+((S107/1000)*$AR107),IF(AND(ISERROR($Q107*$AP107)=FALSE,ISERROR((R107/1000)*$AQ107)=TRUE,ISERROR((S107/1000)*$AR107)=TRUE),($Q107*$AP107),IF(AND(ISERROR($Q107*$AP107)=TRUE,ISERROR((R107/1000)*$AQ107)=FALSE,ISERROR((S107/1000)*$AR107)=FALSE),((R107/1000)*$AQ107)+((S107/1000)*$AR107),IF(AND(ISERROR($Q107*$AP107)=TRUE,ISERROR((R107/1000)*$AQ107)=FALSE,ISERROR((S107/1000)*$AR107)=TRUE),((R107/1000)*$AQ107),CQ107))))))</f>
        <v/>
      </c>
      <c r="U107" s="127" t="str">
        <f t="shared" ca="1" si="113"/>
        <v/>
      </c>
      <c r="V107" s="128" t="e">
        <f t="shared" ca="1" si="98"/>
        <v>#REF!</v>
      </c>
      <c r="W107" s="128" t="e">
        <f t="shared" ca="1" si="99"/>
        <v>#REF!</v>
      </c>
      <c r="X107" s="128" t="e">
        <f t="shared" ca="1" si="100"/>
        <v>#REF!</v>
      </c>
      <c r="Y107" s="128" t="e">
        <f t="shared" ca="1" si="101"/>
        <v>#REF!</v>
      </c>
      <c r="Z107" s="128" t="e">
        <f t="shared" ca="1" si="102"/>
        <v>#REF!</v>
      </c>
      <c r="AA107" s="128" t="e">
        <f t="shared" ca="1" si="103"/>
        <v>#REF!</v>
      </c>
      <c r="AB107" s="128" t="e">
        <f t="shared" ca="1" si="104"/>
        <v>#REF!</v>
      </c>
      <c r="AC107" s="128" t="e">
        <f t="shared" ca="1" si="105"/>
        <v>#REF!</v>
      </c>
      <c r="AD107" s="128" t="e">
        <f t="shared" ca="1" si="106"/>
        <v>#REF!</v>
      </c>
      <c r="AE107" s="128" t="e">
        <f t="shared" ca="1" si="107"/>
        <v>#REF!</v>
      </c>
      <c r="AF107" s="128" t="e">
        <f t="shared" ca="1" si="108"/>
        <v>#REF!</v>
      </c>
      <c r="AG107" s="128" t="e">
        <f t="shared" ca="1" si="109"/>
        <v>#REF!</v>
      </c>
      <c r="AH107" s="128" t="e">
        <f ca="1">INDEX(Ref_Master_Unit_Table,MATCH($W107,REF_To_Unit,0),MATCH('Reference - Lookup and Unit'!$A$11,Ref_From_Units,0))</f>
        <v>#REF!</v>
      </c>
      <c r="AI107" s="128" t="e">
        <f t="shared" ca="1" si="118"/>
        <v>#N/A</v>
      </c>
      <c r="AJ107" s="128" t="e">
        <f ca="1">INDEX(Ref_Master_Unit_Table,MATCH($Z107,REF_To_Unit,0),MATCH('Reference - Lookup and Unit'!$A$11,Ref_From_Units,0))</f>
        <v>#REF!</v>
      </c>
      <c r="AK107" s="128" t="e">
        <f t="shared" ca="1" si="119"/>
        <v>#N/A</v>
      </c>
      <c r="AL107" s="128" t="e">
        <f ca="1">INDEX(Ref_Master_Unit_Table,MATCH($AC107,REF_To_Unit,0),MATCH('Reference - Lookup and Unit'!$A$11,Ref_From_Units,0))</f>
        <v>#REF!</v>
      </c>
      <c r="AM107" s="128" t="e">
        <f t="shared" ca="1" si="120"/>
        <v>#N/A</v>
      </c>
      <c r="AN107" s="128" t="e">
        <f ca="1">INDEX(Ref_Master_Unit_Table,MATCH($AF107,REF_To_Unit,0),MATCH('Reference - Lookup and Unit'!$A$11,Ref_From_Units,0))</f>
        <v>#REF!</v>
      </c>
      <c r="AO107" s="128" t="e">
        <f t="shared" ca="1" si="121"/>
        <v>#N/A</v>
      </c>
      <c r="AP107" s="128">
        <f t="shared" ca="1" si="17"/>
        <v>1</v>
      </c>
      <c r="AQ107" s="261">
        <f t="shared" ca="1" si="96"/>
        <v>28</v>
      </c>
      <c r="AR107" s="261">
        <f t="shared" ca="1" si="97"/>
        <v>265</v>
      </c>
      <c r="AS107" s="261">
        <f t="shared" ca="1" si="20"/>
        <v>1</v>
      </c>
      <c r="AT107" s="77" t="str">
        <f t="shared" si="114"/>
        <v>Ref_DD_vehicle_Passenger_</v>
      </c>
      <c r="AU107" s="77" t="e">
        <f t="shared" ca="1" si="55"/>
        <v>#REF!</v>
      </c>
      <c r="AV107" s="77" t="e">
        <f t="shared" ca="1" si="56"/>
        <v>#REF!</v>
      </c>
      <c r="AW107" s="77" t="e">
        <f t="shared" ca="1" si="57"/>
        <v>#REF!</v>
      </c>
      <c r="AX107" s="77" t="e">
        <f t="shared" ca="1" si="58"/>
        <v>#REF!</v>
      </c>
      <c r="AY107" s="77" t="b">
        <f t="shared" ca="1" si="123"/>
        <v>0</v>
      </c>
      <c r="AZ107" s="77" t="str">
        <f t="shared" si="124"/>
        <v/>
      </c>
      <c r="BA107" s="77" t="str">
        <f t="shared" si="125"/>
        <v/>
      </c>
      <c r="BB107" s="77" t="str">
        <f>IF(AND(OR(G107="Fuel Use",G107="Custom Fuel"),F107="Scope 1",ISBLANK(I107)=TRUE),R107,"")</f>
        <v/>
      </c>
      <c r="BC107" s="77" t="str">
        <f>IF(AND(OR(G107="Fuel Use",G107="Custom Fuel"),F107="Scope 1",ISBLANK(I107)=FALSE),R107,IF(AND(G107&lt;&gt;"Fuel Use",G107&lt;&gt;"Custom Fuel",F107="Scope 1"),R107,""))</f>
        <v/>
      </c>
      <c r="BD107" s="77" t="str">
        <f>IF(AND(OR(G107="Fuel Use",G107="Custom Fuel"),F107="Scope 1",ISBLANK(I107)=TRUE),S107,"")</f>
        <v/>
      </c>
      <c r="BE107" s="77" t="str">
        <f>IF(AND(OR(G107="Fuel Use",G107="Custom Fuel"),F107="Scope 1",ISBLANK(I107)=FALSE),S107,IF(AND(G107&lt;&gt;"Fuel Use",G107&lt;&gt;"Custom Fuel",F107="Scope 1"),S107,""))</f>
        <v/>
      </c>
      <c r="BF107" s="77" t="str">
        <f t="shared" si="130"/>
        <v/>
      </c>
      <c r="BG107" s="77" t="str">
        <f t="shared" si="131"/>
        <v/>
      </c>
      <c r="BH107" s="77" t="str">
        <f>IF(AND(OR(G107="Fuel Use",G107="Custom Fuel"),F107="Scope 3",ISBLANK(I107)=TRUE),R107,"")</f>
        <v/>
      </c>
      <c r="BI107" s="77" t="str">
        <f>IF(AND(OR(G107="Fuel Use",G107="Custom Fuel"),F107="Scope 3",ISBLANK(I107)=FALSE),R107,IF(AND(G107&lt;&gt;"Fuel Use",G107&lt;&gt;"Custom Fuel",F107="Scope 3"),R107,""))</f>
        <v/>
      </c>
      <c r="BJ107" s="77" t="str">
        <f>IF(AND(OR(G107="Fuel Use",G107="Custom Fuel"),F107="Scope 3",ISBLANK(I107)=TRUE),S107,"")</f>
        <v/>
      </c>
      <c r="BK107" s="77" t="str">
        <f>IF(AND(OR(G107="Fuel Use",G107="Custom Fuel"),F107="Scope 3",ISBLANK(I107)=FALSE),S107,IF(AND(G107&lt;&gt;"Fuel Use",G107&lt;&gt;"Custom Fuel",F107="Scope 3"),S107,""))</f>
        <v/>
      </c>
      <c r="BL107" s="77" t="str">
        <f t="shared" si="136"/>
        <v/>
      </c>
      <c r="BM107" s="77" t="str">
        <f t="shared" ca="1" si="137"/>
        <v/>
      </c>
      <c r="BN107" s="77" t="str">
        <f t="shared" si="21"/>
        <v/>
      </c>
      <c r="BO107" s="77" t="str">
        <f t="shared" si="22"/>
        <v/>
      </c>
      <c r="BP107" s="77" t="str">
        <f t="shared" si="23"/>
        <v/>
      </c>
      <c r="BQ107" s="77" t="str">
        <f t="shared" si="24"/>
        <v/>
      </c>
      <c r="BR107" s="77" t="str">
        <f t="shared" si="25"/>
        <v/>
      </c>
      <c r="BS107" s="77" t="str">
        <f t="shared" si="26"/>
        <v/>
      </c>
      <c r="BT107" s="77" t="str">
        <f t="shared" si="27"/>
        <v/>
      </c>
      <c r="BU107" s="77" t="str">
        <f t="shared" si="28"/>
        <v/>
      </c>
      <c r="BV107" s="77" t="str">
        <f t="shared" si="29"/>
        <v/>
      </c>
      <c r="BW107" s="77" t="str">
        <f t="shared" si="30"/>
        <v/>
      </c>
      <c r="BX107" s="77" t="str">
        <f t="shared" si="31"/>
        <v/>
      </c>
      <c r="BY107" s="77" t="str">
        <f t="shared" si="32"/>
        <v/>
      </c>
      <c r="BZ107" s="77" t="str">
        <f t="shared" si="33"/>
        <v/>
      </c>
      <c r="CA107" s="77" t="str">
        <f t="shared" si="34"/>
        <v/>
      </c>
      <c r="CB107" s="77" t="str">
        <f t="shared" si="35"/>
        <v/>
      </c>
      <c r="CC107" s="77" t="str">
        <f t="shared" si="36"/>
        <v/>
      </c>
      <c r="CD107" s="77" t="str">
        <f t="shared" si="37"/>
        <v/>
      </c>
      <c r="CE107" s="77" t="str">
        <f t="shared" si="38"/>
        <v/>
      </c>
      <c r="CF107" s="77" t="str">
        <f t="shared" si="39"/>
        <v/>
      </c>
      <c r="CG107" s="77" t="str">
        <f t="shared" si="40"/>
        <v/>
      </c>
      <c r="CH107" s="77" t="str">
        <f t="shared" si="41"/>
        <v/>
      </c>
      <c r="CI107" s="77" t="str">
        <f t="shared" si="42"/>
        <v/>
      </c>
      <c r="CJ107" s="77" t="str">
        <f t="shared" si="43"/>
        <v/>
      </c>
      <c r="CK107" s="77" t="str">
        <f t="shared" si="44"/>
        <v/>
      </c>
      <c r="CL107" s="77" t="str">
        <f t="shared" si="45"/>
        <v/>
      </c>
      <c r="CM107" s="77" t="str">
        <f t="shared" si="46"/>
        <v/>
      </c>
      <c r="CN107" s="77" t="str">
        <f t="shared" si="47"/>
        <v/>
      </c>
      <c r="CO107" s="77" t="str">
        <f t="shared" si="48"/>
        <v/>
      </c>
      <c r="CP107" s="78" t="str">
        <f t="shared" si="115"/>
        <v>Ref_DD_DistanceUnit</v>
      </c>
      <c r="CQ107" s="89" t="str">
        <f ca="1">IF(AND(ISERROR($Q107*$AP107)=TRUE,ISERROR((R107/1000)*$AQ107)=TRUE,ISERROR((S107/1000)*$AR107)=FALSE),((S107/1000)*$AR107),"")</f>
        <v/>
      </c>
      <c r="CR107" s="130">
        <f t="shared" si="116"/>
        <v>0</v>
      </c>
      <c r="CS107" s="131"/>
      <c r="CT107" s="69"/>
      <c r="CU107" s="69"/>
      <c r="CV107" s="69"/>
      <c r="CW107" s="69"/>
      <c r="CX107" s="69"/>
      <c r="CY107" s="69"/>
      <c r="CZ107" s="69"/>
      <c r="DA107" s="69"/>
      <c r="DB107" s="69"/>
      <c r="DC107" s="69"/>
      <c r="DD107" s="69"/>
      <c r="DE107" s="69"/>
      <c r="DF107" s="69"/>
      <c r="DG107" s="69"/>
      <c r="DH107" s="69"/>
      <c r="DI107" s="69"/>
      <c r="DJ107" s="69"/>
      <c r="DK107" s="69"/>
      <c r="DL107" s="69"/>
      <c r="DM107" s="69"/>
      <c r="DN107" s="69"/>
      <c r="DO107" s="69"/>
      <c r="DP107" s="69"/>
      <c r="DQ107" s="69"/>
      <c r="DR107" s="69"/>
      <c r="DS107" s="69"/>
      <c r="DT107" s="69"/>
      <c r="DU107" s="69"/>
      <c r="DV107" s="69"/>
      <c r="DW107" s="69"/>
      <c r="DX107" s="69"/>
      <c r="DY107" s="69"/>
      <c r="DZ107" s="69"/>
      <c r="EA107" s="69"/>
      <c r="EB107" s="69"/>
      <c r="EC107" s="69"/>
      <c r="ED107" s="69"/>
      <c r="EE107" s="69"/>
      <c r="EF107" s="69"/>
      <c r="EG107" s="69"/>
      <c r="EH107" s="69"/>
      <c r="EI107" s="69"/>
      <c r="EJ107" s="69"/>
      <c r="EK107" s="69"/>
      <c r="EL107" s="69"/>
      <c r="EM107" s="69"/>
      <c r="EN107" s="69"/>
      <c r="EO107" s="69"/>
      <c r="EP107" s="69"/>
      <c r="EQ107" s="69"/>
      <c r="ER107" s="69"/>
      <c r="ES107" s="69"/>
      <c r="ET107" s="69"/>
      <c r="EU107" s="69"/>
      <c r="EV107" s="69"/>
      <c r="EW107" s="69"/>
      <c r="EX107" s="69"/>
      <c r="EY107" s="69"/>
      <c r="EZ107" s="69"/>
      <c r="FA107" s="69"/>
      <c r="FB107" s="69"/>
      <c r="FC107" s="69"/>
      <c r="FD107" s="69"/>
      <c r="FE107" s="69"/>
    </row>
    <row r="108" spans="1:161" ht="18" customHeight="1" x14ac:dyDescent="0.2">
      <c r="A108" s="68"/>
      <c r="B108" s="133"/>
      <c r="C108" s="134"/>
      <c r="D108" s="134"/>
      <c r="E108" s="134"/>
      <c r="F108" s="134"/>
      <c r="G108" s="134"/>
      <c r="H108" s="134"/>
      <c r="I108" s="135"/>
      <c r="J108" s="135"/>
      <c r="K108" s="135"/>
      <c r="L108" s="134"/>
      <c r="M108" s="134"/>
      <c r="N108" s="135"/>
      <c r="O108" s="134"/>
      <c r="P108" s="136"/>
      <c r="Q108" s="137" t="str">
        <f t="shared" ca="1" si="110"/>
        <v/>
      </c>
      <c r="R108" s="137" t="str">
        <f t="shared" ca="1" si="111"/>
        <v/>
      </c>
      <c r="S108" s="137" t="str">
        <f t="shared" ca="1" si="112"/>
        <v/>
      </c>
      <c r="T108" s="137" t="str">
        <f ca="1">IF(AND(ISERROR($Q108*$AP108)=FALSE,ISERROR((R108/1000)*$AQ108)=FALSE,ISERROR((S108/1000)*$AR108)=FALSE),($Q108*$AP108)+((R108/1000)*$AQ108)+((S108/1000)*$AR108),IF(AND(ISERROR($Q108*$AP108)=FALSE,ISERROR((R108/1000)*$AQ108)=FALSE,ISERROR((S108/1000)*$AR108)=TRUE),($Q108*$AP108)+((R108/1000)*$AQ108),IF(AND(ISERROR($Q108*$AP108)=FALSE,ISERROR((R108/1000)*$AQ108)=TRUE,ISERROR((S108/1000)*$AR108)=FALSE),($Q108*$AP108)+((S108/1000)*$AR108),IF(AND(ISERROR($Q108*$AP108)=FALSE,ISERROR((R108/1000)*$AQ108)=TRUE,ISERROR((S108/1000)*$AR108)=TRUE),($Q108*$AP108),IF(AND(ISERROR($Q108*$AP108)=TRUE,ISERROR((R108/1000)*$AQ108)=FALSE,ISERROR((S108/1000)*$AR108)=FALSE),((R108/1000)*$AQ108)+((S108/1000)*$AR108),IF(AND(ISERROR($Q108*$AP108)=TRUE,ISERROR((R108/1000)*$AQ108)=FALSE,ISERROR((S108/1000)*$AR108)=TRUE),((R108/1000)*$AQ108),CQ108))))))</f>
        <v/>
      </c>
      <c r="U108" s="138" t="str">
        <f t="shared" ca="1" si="113"/>
        <v/>
      </c>
      <c r="V108" s="139" t="e">
        <f t="shared" ca="1" si="98"/>
        <v>#REF!</v>
      </c>
      <c r="W108" s="139" t="e">
        <f t="shared" ca="1" si="99"/>
        <v>#REF!</v>
      </c>
      <c r="X108" s="139" t="e">
        <f t="shared" ca="1" si="100"/>
        <v>#REF!</v>
      </c>
      <c r="Y108" s="139" t="e">
        <f t="shared" ca="1" si="101"/>
        <v>#REF!</v>
      </c>
      <c r="Z108" s="139" t="e">
        <f t="shared" ca="1" si="102"/>
        <v>#REF!</v>
      </c>
      <c r="AA108" s="139" t="e">
        <f t="shared" ca="1" si="103"/>
        <v>#REF!</v>
      </c>
      <c r="AB108" s="139" t="e">
        <f t="shared" ca="1" si="104"/>
        <v>#REF!</v>
      </c>
      <c r="AC108" s="128" t="e">
        <f t="shared" ca="1" si="105"/>
        <v>#REF!</v>
      </c>
      <c r="AD108" s="128" t="e">
        <f t="shared" ca="1" si="106"/>
        <v>#REF!</v>
      </c>
      <c r="AE108" s="128" t="e">
        <f t="shared" ca="1" si="107"/>
        <v>#REF!</v>
      </c>
      <c r="AF108" s="128" t="e">
        <f t="shared" ca="1" si="108"/>
        <v>#REF!</v>
      </c>
      <c r="AG108" s="128" t="e">
        <f t="shared" ca="1" si="109"/>
        <v>#REF!</v>
      </c>
      <c r="AH108" s="128" t="e">
        <f ca="1">INDEX(Ref_Master_Unit_Table,MATCH($W108,REF_To_Unit,0),MATCH('Reference - Lookup and Unit'!$A$11,Ref_From_Units,0))</f>
        <v>#REF!</v>
      </c>
      <c r="AI108" s="128" t="e">
        <f t="shared" ca="1" si="118"/>
        <v>#N/A</v>
      </c>
      <c r="AJ108" s="128" t="e">
        <f ca="1">INDEX(Ref_Master_Unit_Table,MATCH($Z108,REF_To_Unit,0),MATCH('Reference - Lookup and Unit'!$A$11,Ref_From_Units,0))</f>
        <v>#REF!</v>
      </c>
      <c r="AK108" s="128" t="e">
        <f t="shared" ca="1" si="119"/>
        <v>#N/A</v>
      </c>
      <c r="AL108" s="128" t="e">
        <f ca="1">INDEX(Ref_Master_Unit_Table,MATCH($AC108,REF_To_Unit,0),MATCH('Reference - Lookup and Unit'!$A$11,Ref_From_Units,0))</f>
        <v>#REF!</v>
      </c>
      <c r="AM108" s="128" t="e">
        <f t="shared" ca="1" si="120"/>
        <v>#N/A</v>
      </c>
      <c r="AN108" s="128" t="e">
        <f ca="1">INDEX(Ref_Master_Unit_Table,MATCH($AF108,REF_To_Unit,0),MATCH('Reference - Lookup and Unit'!$A$11,Ref_From_Units,0))</f>
        <v>#REF!</v>
      </c>
      <c r="AO108" s="128" t="e">
        <f t="shared" ca="1" si="121"/>
        <v>#N/A</v>
      </c>
      <c r="AP108" s="128">
        <f t="shared" ca="1" si="17"/>
        <v>1</v>
      </c>
      <c r="AQ108" s="261">
        <f t="shared" ca="1" si="96"/>
        <v>28</v>
      </c>
      <c r="AR108" s="261">
        <f t="shared" ca="1" si="97"/>
        <v>265</v>
      </c>
      <c r="AS108" s="261">
        <f t="shared" ca="1" si="20"/>
        <v>1</v>
      </c>
      <c r="AT108" s="77" t="str">
        <f t="shared" si="114"/>
        <v>Ref_DD_vehicle_Passenger_</v>
      </c>
      <c r="AU108" s="77" t="e">
        <f t="shared" ca="1" si="55"/>
        <v>#REF!</v>
      </c>
      <c r="AV108" s="77" t="e">
        <f t="shared" ca="1" si="56"/>
        <v>#REF!</v>
      </c>
      <c r="AW108" s="77" t="e">
        <f t="shared" ca="1" si="57"/>
        <v>#REF!</v>
      </c>
      <c r="AX108" s="77" t="e">
        <f t="shared" ca="1" si="58"/>
        <v>#REF!</v>
      </c>
      <c r="AY108" s="77" t="b">
        <f t="shared" ca="1" si="123"/>
        <v>0</v>
      </c>
      <c r="AZ108" s="77" t="str">
        <f t="shared" si="124"/>
        <v/>
      </c>
      <c r="BA108" s="77" t="str">
        <f t="shared" si="125"/>
        <v/>
      </c>
      <c r="BB108" s="77" t="str">
        <f>IF(AND(OR(G108="Fuel Use",G108="Custom Fuel"),F108="Scope 1",ISBLANK(I108)=TRUE),R108,"")</f>
        <v/>
      </c>
      <c r="BC108" s="77" t="str">
        <f>IF(AND(OR(G108="Fuel Use",G108="Custom Fuel"),F108="Scope 1",ISBLANK(I108)=FALSE),R108,IF(AND(G108&lt;&gt;"Fuel Use",G108&lt;&gt;"Custom Fuel",F108="Scope 1"),R108,""))</f>
        <v/>
      </c>
      <c r="BD108" s="77" t="str">
        <f>IF(AND(OR(G108="Fuel Use",G108="Custom Fuel"),F108="Scope 1",ISBLANK(I108)=TRUE),S108,"")</f>
        <v/>
      </c>
      <c r="BE108" s="77" t="str">
        <f>IF(AND(OR(G108="Fuel Use",G108="Custom Fuel"),F108="Scope 1",ISBLANK(I108)=FALSE),S108,IF(AND(G108&lt;&gt;"Fuel Use",G108&lt;&gt;"Custom Fuel",F108="Scope 1"),S108,""))</f>
        <v/>
      </c>
      <c r="BF108" s="77" t="str">
        <f t="shared" si="130"/>
        <v/>
      </c>
      <c r="BG108" s="77" t="str">
        <f t="shared" si="131"/>
        <v/>
      </c>
      <c r="BH108" s="77" t="str">
        <f>IF(AND(OR(G108="Fuel Use",G108="Custom Fuel"),F108="Scope 3",ISBLANK(I108)=TRUE),R108,"")</f>
        <v/>
      </c>
      <c r="BI108" s="77" t="str">
        <f>IF(AND(OR(G108="Fuel Use",G108="Custom Fuel"),F108="Scope 3",ISBLANK(I108)=FALSE),R108,IF(AND(G108&lt;&gt;"Fuel Use",G108&lt;&gt;"Custom Fuel",F108="Scope 3"),R108,""))</f>
        <v/>
      </c>
      <c r="BJ108" s="77" t="str">
        <f>IF(AND(OR(G108="Fuel Use",G108="Custom Fuel"),F108="Scope 3",ISBLANK(I108)=TRUE),S108,"")</f>
        <v/>
      </c>
      <c r="BK108" s="77" t="str">
        <f>IF(AND(OR(G108="Fuel Use",G108="Custom Fuel"),F108="Scope 3",ISBLANK(I108)=FALSE),S108,IF(AND(G108&lt;&gt;"Fuel Use",G108&lt;&gt;"Custom Fuel",F108="Scope 3"),S108,""))</f>
        <v/>
      </c>
      <c r="BL108" s="77" t="str">
        <f t="shared" si="136"/>
        <v/>
      </c>
      <c r="BM108" s="77" t="str">
        <f t="shared" ca="1" si="137"/>
        <v/>
      </c>
      <c r="BN108" s="77" t="str">
        <f t="shared" si="21"/>
        <v/>
      </c>
      <c r="BO108" s="77" t="str">
        <f t="shared" si="22"/>
        <v/>
      </c>
      <c r="BP108" s="77" t="str">
        <f t="shared" si="23"/>
        <v/>
      </c>
      <c r="BQ108" s="77" t="str">
        <f t="shared" si="24"/>
        <v/>
      </c>
      <c r="BR108" s="77" t="str">
        <f t="shared" si="25"/>
        <v/>
      </c>
      <c r="BS108" s="77" t="str">
        <f t="shared" si="26"/>
        <v/>
      </c>
      <c r="BT108" s="77" t="str">
        <f t="shared" si="27"/>
        <v/>
      </c>
      <c r="BU108" s="77" t="str">
        <f t="shared" si="28"/>
        <v/>
      </c>
      <c r="BV108" s="77" t="str">
        <f t="shared" si="29"/>
        <v/>
      </c>
      <c r="BW108" s="77" t="str">
        <f t="shared" si="30"/>
        <v/>
      </c>
      <c r="BX108" s="77" t="str">
        <f t="shared" si="31"/>
        <v/>
      </c>
      <c r="BY108" s="77" t="str">
        <f t="shared" si="32"/>
        <v/>
      </c>
      <c r="BZ108" s="77" t="str">
        <f t="shared" si="33"/>
        <v/>
      </c>
      <c r="CA108" s="77" t="str">
        <f t="shared" si="34"/>
        <v/>
      </c>
      <c r="CB108" s="77" t="str">
        <f t="shared" si="35"/>
        <v/>
      </c>
      <c r="CC108" s="77" t="str">
        <f t="shared" si="36"/>
        <v/>
      </c>
      <c r="CD108" s="77" t="str">
        <f t="shared" si="37"/>
        <v/>
      </c>
      <c r="CE108" s="77" t="str">
        <f t="shared" si="38"/>
        <v/>
      </c>
      <c r="CF108" s="77" t="str">
        <f t="shared" si="39"/>
        <v/>
      </c>
      <c r="CG108" s="77" t="str">
        <f t="shared" si="40"/>
        <v/>
      </c>
      <c r="CH108" s="77" t="str">
        <f t="shared" si="41"/>
        <v/>
      </c>
      <c r="CI108" s="77" t="str">
        <f t="shared" si="42"/>
        <v/>
      </c>
      <c r="CJ108" s="77" t="str">
        <f t="shared" si="43"/>
        <v/>
      </c>
      <c r="CK108" s="77" t="str">
        <f t="shared" si="44"/>
        <v/>
      </c>
      <c r="CL108" s="77" t="str">
        <f t="shared" si="45"/>
        <v/>
      </c>
      <c r="CM108" s="77" t="str">
        <f t="shared" si="46"/>
        <v/>
      </c>
      <c r="CN108" s="77" t="str">
        <f t="shared" si="47"/>
        <v/>
      </c>
      <c r="CO108" s="77" t="str">
        <f t="shared" si="48"/>
        <v/>
      </c>
      <c r="CP108" s="78" t="str">
        <f t="shared" si="115"/>
        <v>Ref_DD_DistanceUnit</v>
      </c>
      <c r="CQ108" s="89" t="str">
        <f ca="1">IF(AND(ISERROR($Q108*$AP108)=TRUE,ISERROR((R108/1000)*$AQ108)=TRUE,ISERROR((S108/1000)*$AR108)=FALSE),((S108/1000)*$AR108),"")</f>
        <v/>
      </c>
      <c r="CR108" s="130">
        <f t="shared" si="116"/>
        <v>0</v>
      </c>
      <c r="CS108" s="131"/>
      <c r="CT108" s="69"/>
      <c r="CU108" s="69"/>
      <c r="CV108" s="69"/>
      <c r="CW108" s="69"/>
      <c r="CX108" s="69"/>
      <c r="CY108" s="69"/>
      <c r="CZ108" s="69"/>
      <c r="DA108" s="69"/>
      <c r="DB108" s="69"/>
      <c r="DC108" s="69"/>
      <c r="DD108" s="69"/>
      <c r="DE108" s="69"/>
      <c r="DF108" s="69"/>
      <c r="DG108" s="69"/>
      <c r="DH108" s="69"/>
      <c r="DI108" s="69"/>
      <c r="DJ108" s="69"/>
      <c r="DK108" s="69"/>
      <c r="DL108" s="69"/>
      <c r="DM108" s="69"/>
      <c r="DN108" s="69"/>
      <c r="DO108" s="69"/>
      <c r="DP108" s="69"/>
      <c r="DQ108" s="69"/>
      <c r="DR108" s="69"/>
      <c r="DS108" s="69"/>
      <c r="DT108" s="69"/>
      <c r="DU108" s="69"/>
      <c r="DV108" s="69"/>
      <c r="DW108" s="69"/>
      <c r="DX108" s="69"/>
      <c r="DY108" s="69"/>
      <c r="DZ108" s="69"/>
      <c r="EA108" s="69"/>
      <c r="EB108" s="69"/>
      <c r="EC108" s="69"/>
      <c r="ED108" s="69"/>
      <c r="EE108" s="69"/>
      <c r="EF108" s="69"/>
      <c r="EG108" s="69"/>
      <c r="EH108" s="69"/>
      <c r="EI108" s="69"/>
      <c r="EJ108" s="69"/>
      <c r="EK108" s="69"/>
      <c r="EL108" s="69"/>
      <c r="EM108" s="69"/>
      <c r="EN108" s="69"/>
      <c r="EO108" s="69"/>
      <c r="EP108" s="69"/>
      <c r="EQ108" s="69"/>
      <c r="ER108" s="69"/>
      <c r="ES108" s="69"/>
      <c r="ET108" s="69"/>
      <c r="EU108" s="69"/>
      <c r="EV108" s="69"/>
      <c r="EW108" s="69"/>
      <c r="EX108" s="69"/>
      <c r="EY108" s="69"/>
      <c r="EZ108" s="69"/>
      <c r="FA108" s="69"/>
      <c r="FB108" s="69"/>
      <c r="FC108" s="69"/>
      <c r="FD108" s="69"/>
      <c r="FE108" s="69"/>
    </row>
    <row r="109" spans="1:161" ht="18" customHeight="1" x14ac:dyDescent="0.2">
      <c r="A109" s="68"/>
      <c r="B109" s="107"/>
      <c r="C109" s="108"/>
      <c r="D109" s="108"/>
      <c r="E109" s="108"/>
      <c r="F109" s="108"/>
      <c r="G109" s="108"/>
      <c r="H109" s="108"/>
      <c r="I109" s="109"/>
      <c r="J109" s="109"/>
      <c r="K109" s="109"/>
      <c r="L109" s="108"/>
      <c r="M109" s="108"/>
      <c r="N109" s="109"/>
      <c r="O109" s="108"/>
      <c r="P109" s="71"/>
      <c r="Q109" s="95" t="str">
        <f t="shared" ca="1" si="110"/>
        <v/>
      </c>
      <c r="R109" s="95" t="str">
        <f t="shared" ca="1" si="111"/>
        <v/>
      </c>
      <c r="S109" s="95" t="str">
        <f t="shared" ca="1" si="112"/>
        <v/>
      </c>
      <c r="T109" s="95" t="str">
        <f ca="1">IF(AND(ISERROR($Q109*$AP109)=FALSE,ISERROR((R109/1000)*$AQ109)=FALSE,ISERROR((S109/1000)*$AR109)=FALSE),($Q109*$AP109)+((R109/1000)*$AQ109)+((S109/1000)*$AR109),IF(AND(ISERROR($Q109*$AP109)=FALSE,ISERROR((R109/1000)*$AQ109)=FALSE,ISERROR((S109/1000)*$AR109)=TRUE),($Q109*$AP109)+((R109/1000)*$AQ109),IF(AND(ISERROR($Q109*$AP109)=FALSE,ISERROR((R109/1000)*$AQ109)=TRUE,ISERROR((S109/1000)*$AR109)=FALSE),($Q109*$AP109)+((S109/1000)*$AR109),IF(AND(ISERROR($Q109*$AP109)=FALSE,ISERROR((R109/1000)*$AQ109)=TRUE,ISERROR((S109/1000)*$AR109)=TRUE),($Q109*$AP109),IF(AND(ISERROR($Q109*$AP109)=TRUE,ISERROR((R109/1000)*$AQ109)=FALSE,ISERROR((S109/1000)*$AR109)=FALSE),((R109/1000)*$AQ109)+((S109/1000)*$AR109),IF(AND(ISERROR($Q109*$AP109)=TRUE,ISERROR((R109/1000)*$AQ109)=FALSE,ISERROR((S109/1000)*$AR109)=TRUE),((R109/1000)*$AQ109),CQ109))))))</f>
        <v/>
      </c>
      <c r="U109" s="125" t="str">
        <f t="shared" ca="1" si="113"/>
        <v/>
      </c>
      <c r="V109" s="141" t="e">
        <f t="shared" ca="1" si="98"/>
        <v>#REF!</v>
      </c>
      <c r="W109" s="145" t="e">
        <f t="shared" ca="1" si="99"/>
        <v>#REF!</v>
      </c>
      <c r="X109" s="144" t="e">
        <f t="shared" ca="1" si="100"/>
        <v>#REF!</v>
      </c>
      <c r="Y109" s="141" t="e">
        <f t="shared" ca="1" si="101"/>
        <v>#REF!</v>
      </c>
      <c r="Z109" s="141" t="e">
        <f t="shared" ca="1" si="102"/>
        <v>#REF!</v>
      </c>
      <c r="AA109" s="141" t="e">
        <f t="shared" ca="1" si="103"/>
        <v>#REF!</v>
      </c>
      <c r="AB109" s="143" t="e">
        <f t="shared" ca="1" si="104"/>
        <v>#REF!</v>
      </c>
      <c r="AC109" s="142" t="e">
        <f t="shared" ca="1" si="105"/>
        <v>#REF!</v>
      </c>
      <c r="AD109" s="128" t="e">
        <f t="shared" ca="1" si="106"/>
        <v>#REF!</v>
      </c>
      <c r="AE109" s="128" t="e">
        <f t="shared" ca="1" si="107"/>
        <v>#REF!</v>
      </c>
      <c r="AF109" s="128" t="e">
        <f t="shared" ca="1" si="108"/>
        <v>#REF!</v>
      </c>
      <c r="AG109" s="128" t="e">
        <f t="shared" ca="1" si="109"/>
        <v>#REF!</v>
      </c>
      <c r="AH109" s="128" t="e">
        <f ca="1">INDEX(Ref_Master_Unit_Table,MATCH($W109,REF_To_Unit,0),MATCH('Reference - Lookup and Unit'!$A$11,Ref_From_Units,0))</f>
        <v>#REF!</v>
      </c>
      <c r="AI109" s="128" t="e">
        <f t="shared" ca="1" si="118"/>
        <v>#N/A</v>
      </c>
      <c r="AJ109" s="128" t="e">
        <f ca="1">INDEX(Ref_Master_Unit_Table,MATCH($Z109,REF_To_Unit,0),MATCH('Reference - Lookup and Unit'!$A$11,Ref_From_Units,0))</f>
        <v>#REF!</v>
      </c>
      <c r="AK109" s="128" t="e">
        <f t="shared" ca="1" si="119"/>
        <v>#N/A</v>
      </c>
      <c r="AL109" s="128" t="e">
        <f ca="1">INDEX(Ref_Master_Unit_Table,MATCH($AC109,REF_To_Unit,0),MATCH('Reference - Lookup and Unit'!$A$11,Ref_From_Units,0))</f>
        <v>#REF!</v>
      </c>
      <c r="AM109" s="128" t="e">
        <f t="shared" ca="1" si="120"/>
        <v>#N/A</v>
      </c>
      <c r="AN109" s="128" t="e">
        <f ca="1">INDEX(Ref_Master_Unit_Table,MATCH($AF109,REF_To_Unit,0),MATCH('Reference - Lookup and Unit'!$A$11,Ref_From_Units,0))</f>
        <v>#REF!</v>
      </c>
      <c r="AO109" s="128" t="e">
        <f t="shared" ca="1" si="121"/>
        <v>#N/A</v>
      </c>
      <c r="AP109" s="128">
        <f t="shared" ca="1" si="17"/>
        <v>1</v>
      </c>
      <c r="AQ109" s="261">
        <f t="shared" ca="1" si="96"/>
        <v>28</v>
      </c>
      <c r="AR109" s="261">
        <f t="shared" ca="1" si="97"/>
        <v>265</v>
      </c>
      <c r="AS109" s="261">
        <f t="shared" ca="1" si="20"/>
        <v>1</v>
      </c>
      <c r="AT109" s="77" t="str">
        <f>IF(OR($G109="Fuel Use",$G109="Custom fuel"),(IF(E109&lt;&gt;"",("Ref_DD_vehicle_FuelUse"&amp;"_"&amp;D109 &amp;"_"&amp;E109),"Ref_DD_vehicle_FuelUse"&amp;"_"&amp;D109)),IF(OR($G109="Vehicle Distance (e.g. Road Transport)",$G109="Fuel Use and Vehicle Distance"),(IF(E109&lt;&gt;"",("Ref_DD_vehicle_VehicleDistance"&amp;"_"&amp;D109 &amp;"_"&amp;E109),"Ref_DD_vehicle_VehicleDistance"&amp;"_"&amp;D109)),IF($G109="Weight Distance (e.g. Freight Transport)",(IF(E109&lt;&gt;"",("Ref_DD_vehicle_WeightDistance"&amp;"_"&amp;D109 &amp;"_"&amp;E109),"Ref_DD_vehicle_WeightDistance"&amp;"_"&amp;D109)),(IF(E109&lt;&gt;"",("Ref_DD_vehicle_Passenger"&amp;"_"&amp;D109 &amp;"_"&amp;E109),"Ref_DD_vehicle_Passenger"&amp;"_"&amp;D109)))))</f>
        <v>Ref_DD_vehicle_Passenger_</v>
      </c>
      <c r="AU109" s="77" t="e">
        <f t="shared" ca="1" si="55"/>
        <v>#REF!</v>
      </c>
      <c r="AV109" s="77" t="e">
        <f t="shared" ca="1" si="56"/>
        <v>#REF!</v>
      </c>
      <c r="AW109" s="77" t="e">
        <f t="shared" ca="1" si="57"/>
        <v>#REF!</v>
      </c>
      <c r="AX109" s="77" t="e">
        <f t="shared" ca="1" si="58"/>
        <v>#REF!</v>
      </c>
      <c r="AY109" s="77" t="b">
        <f t="shared" ca="1" si="123"/>
        <v>0</v>
      </c>
      <c r="AZ109" s="77" t="str">
        <f t="shared" si="124"/>
        <v/>
      </c>
      <c r="BA109" s="77" t="str">
        <f t="shared" si="125"/>
        <v/>
      </c>
      <c r="BB109" s="77" t="str">
        <f>IF(AND(OR(G109="Fuel Use",G109="Custom Fuel"),F109="Scope 1",ISBLANK(I109)=TRUE),R109,"")</f>
        <v/>
      </c>
      <c r="BC109" s="77" t="str">
        <f>IF(AND(OR(G109="Fuel Use",G109="Custom Fuel"),F109="Scope 1",ISBLANK(I109)=FALSE),R109,IF(AND(G109&lt;&gt;"Fuel Use",G109&lt;&gt;"Custom Fuel",F109="Scope 1"),R109,""))</f>
        <v/>
      </c>
      <c r="BD109" s="77" t="str">
        <f>IF(AND(OR(G109="Fuel Use",G109="Custom Fuel"),F109="Scope 1",ISBLANK(I109)=TRUE),S109,"")</f>
        <v/>
      </c>
      <c r="BE109" s="77" t="str">
        <f>IF(AND(OR(G109="Fuel Use",G109="Custom Fuel"),F109="Scope 1",ISBLANK(I109)=FALSE),S109,IF(AND(G109&lt;&gt;"Fuel Use",G109&lt;&gt;"Custom Fuel",F109="Scope 1"),S109,""))</f>
        <v/>
      </c>
      <c r="BF109" s="77" t="str">
        <f t="shared" si="130"/>
        <v/>
      </c>
      <c r="BG109" s="77" t="str">
        <f t="shared" si="131"/>
        <v/>
      </c>
      <c r="BH109" s="77" t="str">
        <f>IF(AND(OR(G109="Fuel Use",G109="Custom Fuel"),F109="Scope 3",ISBLANK(I109)=TRUE),R109,"")</f>
        <v/>
      </c>
      <c r="BI109" s="77" t="str">
        <f>IF(AND(OR(G109="Fuel Use",G109="Custom Fuel"),F109="Scope 3",ISBLANK(I109)=FALSE),R109,IF(AND(G109&lt;&gt;"Fuel Use",G109&lt;&gt;"Custom Fuel",F109="Scope 3"),R109,""))</f>
        <v/>
      </c>
      <c r="BJ109" s="77" t="str">
        <f>IF(AND(OR(G109="Fuel Use",G109="Custom Fuel"),F109="Scope 3",ISBLANK(I109)=TRUE),S109,"")</f>
        <v/>
      </c>
      <c r="BK109" s="77" t="str">
        <f>IF(AND(OR(G109="Fuel Use",G109="Custom Fuel"),F109="Scope 3",ISBLANK(I109)=FALSE),S109,IF(AND(G109&lt;&gt;"Fuel Use",G109&lt;&gt;"Custom Fuel",F109="Scope 3"),S109,""))</f>
        <v/>
      </c>
      <c r="BL109" s="77" t="str">
        <f t="shared" si="136"/>
        <v/>
      </c>
      <c r="BM109" s="77" t="str">
        <f t="shared" ca="1" si="137"/>
        <v/>
      </c>
      <c r="BN109" s="77" t="str">
        <f t="shared" si="21"/>
        <v/>
      </c>
      <c r="BO109" s="77" t="str">
        <f t="shared" si="22"/>
        <v/>
      </c>
      <c r="BP109" s="77" t="str">
        <f t="shared" si="23"/>
        <v/>
      </c>
      <c r="BQ109" s="77" t="str">
        <f t="shared" si="24"/>
        <v/>
      </c>
      <c r="BR109" s="77" t="str">
        <f t="shared" si="25"/>
        <v/>
      </c>
      <c r="BS109" s="77" t="str">
        <f t="shared" si="26"/>
        <v/>
      </c>
      <c r="BT109" s="77" t="str">
        <f t="shared" si="27"/>
        <v/>
      </c>
      <c r="BU109" s="77" t="str">
        <f t="shared" si="28"/>
        <v/>
      </c>
      <c r="BV109" s="77" t="str">
        <f t="shared" si="29"/>
        <v/>
      </c>
      <c r="BW109" s="77" t="str">
        <f t="shared" si="30"/>
        <v/>
      </c>
      <c r="BX109" s="77" t="str">
        <f t="shared" si="31"/>
        <v/>
      </c>
      <c r="BY109" s="77" t="str">
        <f t="shared" si="32"/>
        <v/>
      </c>
      <c r="BZ109" s="77" t="str">
        <f t="shared" si="33"/>
        <v/>
      </c>
      <c r="CA109" s="77" t="str">
        <f t="shared" si="34"/>
        <v/>
      </c>
      <c r="CB109" s="77" t="str">
        <f t="shared" si="35"/>
        <v/>
      </c>
      <c r="CC109" s="77" t="str">
        <f t="shared" si="36"/>
        <v/>
      </c>
      <c r="CD109" s="77" t="str">
        <f t="shared" si="37"/>
        <v/>
      </c>
      <c r="CE109" s="77" t="str">
        <f t="shared" si="38"/>
        <v/>
      </c>
      <c r="CF109" s="77" t="str">
        <f t="shared" si="39"/>
        <v/>
      </c>
      <c r="CG109" s="77" t="str">
        <f t="shared" si="40"/>
        <v/>
      </c>
      <c r="CH109" s="77" t="str">
        <f t="shared" si="41"/>
        <v/>
      </c>
      <c r="CI109" s="77" t="str">
        <f t="shared" si="42"/>
        <v/>
      </c>
      <c r="CJ109" s="77" t="str">
        <f t="shared" si="43"/>
        <v/>
      </c>
      <c r="CK109" s="77" t="str">
        <f t="shared" si="44"/>
        <v/>
      </c>
      <c r="CL109" s="77" t="str">
        <f t="shared" si="45"/>
        <v/>
      </c>
      <c r="CM109" s="77" t="str">
        <f t="shared" si="46"/>
        <v/>
      </c>
      <c r="CN109" s="77" t="str">
        <f t="shared" si="47"/>
        <v/>
      </c>
      <c r="CO109" s="77" t="str">
        <f t="shared" si="48"/>
        <v/>
      </c>
      <c r="CP109" s="78" t="str">
        <f t="shared" si="115"/>
        <v>Ref_DD_DistanceUnit</v>
      </c>
      <c r="CQ109" s="89" t="str">
        <f ca="1">IF(AND(ISERROR($Q109*$AP109)=TRUE,ISERROR((R109/1000)*$AQ109)=TRUE,ISERROR((S109/1000)*$AR109)=FALSE),((S109/1000)*$AR109),"")</f>
        <v/>
      </c>
      <c r="CR109" s="132">
        <f t="shared" si="116"/>
        <v>0</v>
      </c>
      <c r="CS109" s="131"/>
      <c r="CT109" s="69"/>
      <c r="CU109" s="69"/>
      <c r="CV109" s="69"/>
      <c r="CW109" s="69"/>
      <c r="CX109" s="69"/>
      <c r="CY109" s="69"/>
      <c r="CZ109" s="69"/>
      <c r="DA109" s="69"/>
      <c r="DB109" s="69"/>
      <c r="DC109" s="69"/>
      <c r="DD109" s="69"/>
      <c r="DE109" s="69"/>
      <c r="DF109" s="69"/>
      <c r="DG109" s="69"/>
      <c r="DH109" s="69"/>
      <c r="DI109" s="69"/>
      <c r="DJ109" s="69"/>
      <c r="DK109" s="69"/>
      <c r="DL109" s="69"/>
      <c r="DM109" s="69"/>
      <c r="DN109" s="69"/>
      <c r="DO109" s="69"/>
      <c r="DP109" s="69"/>
      <c r="DQ109" s="69"/>
      <c r="DR109" s="69"/>
      <c r="DS109" s="69"/>
      <c r="DT109" s="69"/>
      <c r="DU109" s="69"/>
      <c r="DV109" s="69"/>
      <c r="DW109" s="69"/>
      <c r="DX109" s="69"/>
      <c r="DY109" s="69"/>
      <c r="DZ109" s="69"/>
      <c r="EA109" s="69"/>
      <c r="EB109" s="69"/>
      <c r="EC109" s="69"/>
      <c r="ED109" s="69"/>
      <c r="EE109" s="69"/>
      <c r="EF109" s="69"/>
      <c r="EG109" s="69"/>
      <c r="EH109" s="69"/>
      <c r="EI109" s="69"/>
      <c r="EJ109" s="69"/>
      <c r="EK109" s="69"/>
      <c r="EL109" s="69"/>
      <c r="EM109" s="69"/>
      <c r="EN109" s="69"/>
      <c r="EO109" s="69"/>
      <c r="EP109" s="69"/>
      <c r="EQ109" s="69"/>
      <c r="ER109" s="69"/>
      <c r="ES109" s="69"/>
      <c r="ET109" s="69"/>
      <c r="EU109" s="69"/>
      <c r="EV109" s="69"/>
      <c r="EW109" s="69"/>
      <c r="EX109" s="69"/>
      <c r="EY109" s="69"/>
      <c r="EZ109" s="69"/>
      <c r="FA109" s="69"/>
      <c r="FB109" s="69"/>
      <c r="FC109" s="69"/>
      <c r="FD109" s="69"/>
      <c r="FE109" s="69"/>
    </row>
    <row r="110" spans="1:161" ht="18" customHeight="1" thickBot="1" x14ac:dyDescent="0.25">
      <c r="A110" s="68"/>
      <c r="B110" s="116"/>
      <c r="C110" s="117"/>
      <c r="D110" s="117"/>
      <c r="E110" s="117"/>
      <c r="F110" s="117"/>
      <c r="G110" s="117"/>
      <c r="H110" s="117"/>
      <c r="I110" s="113"/>
      <c r="J110" s="118"/>
      <c r="K110" s="118"/>
      <c r="L110" s="117"/>
      <c r="M110" s="117"/>
      <c r="N110" s="118"/>
      <c r="O110" s="117"/>
      <c r="P110" s="119"/>
      <c r="Q110" s="94" t="str">
        <f t="shared" ca="1" si="110"/>
        <v/>
      </c>
      <c r="R110" s="94" t="str">
        <f t="shared" ca="1" si="111"/>
        <v/>
      </c>
      <c r="S110" s="94" t="str">
        <f t="shared" ca="1" si="112"/>
        <v/>
      </c>
      <c r="T110" s="94" t="str">
        <f ca="1">IF(AND(ISERROR($Q110*$AP110)=FALSE,ISERROR((R110/1000)*$AQ110)=FALSE,ISERROR((S110/1000)*$AR110)=FALSE),($Q110*$AP110)+((R110/1000)*$AQ110)+((S110/1000)*$AR110),IF(AND(ISERROR($Q110*$AP110)=FALSE,ISERROR((R110/1000)*$AQ110)=FALSE,ISERROR((S110/1000)*$AR110)=TRUE),($Q110*$AP110)+((R110/1000)*$AQ110),IF(AND(ISERROR($Q110*$AP110)=FALSE,ISERROR((R110/1000)*$AQ110)=TRUE,ISERROR((S110/1000)*$AR110)=FALSE),($Q110*$AP110)+((S110/1000)*$AR110),IF(AND(ISERROR($Q110*$AP110)=FALSE,ISERROR((R110/1000)*$AQ110)=TRUE,ISERROR((S110/1000)*$AR110)=TRUE),($Q110*$AP110),IF(AND(ISERROR($Q110*$AP110)=TRUE,ISERROR((R110/1000)*$AQ110)=FALSE,ISERROR((S110/1000)*$AR110)=FALSE),((R110/1000)*$AQ110)+((S110/1000)*$AR110),IF(AND(ISERROR($Q110*$AP110)=TRUE,ISERROR((R110/1000)*$AQ110)=FALSE,ISERROR((S110/1000)*$AR110)=TRUE),((R110/1000)*$AQ110),CQ110))))))</f>
        <v/>
      </c>
      <c r="U110" s="127" t="str">
        <f t="shared" ca="1" si="113"/>
        <v/>
      </c>
      <c r="V110" s="140" t="e">
        <f t="shared" ca="1" si="98"/>
        <v>#REF!</v>
      </c>
      <c r="W110" s="140" t="e">
        <f t="shared" ca="1" si="99"/>
        <v>#REF!</v>
      </c>
      <c r="X110" s="140" t="e">
        <f t="shared" ca="1" si="100"/>
        <v>#REF!</v>
      </c>
      <c r="Y110" s="140" t="e">
        <f t="shared" ca="1" si="101"/>
        <v>#REF!</v>
      </c>
      <c r="Z110" s="140" t="e">
        <f t="shared" ca="1" si="102"/>
        <v>#REF!</v>
      </c>
      <c r="AA110" s="140" t="e">
        <f t="shared" ca="1" si="103"/>
        <v>#REF!</v>
      </c>
      <c r="AB110" s="140" t="e">
        <f t="shared" ca="1" si="104"/>
        <v>#REF!</v>
      </c>
      <c r="AC110" s="128" t="e">
        <f t="shared" ca="1" si="105"/>
        <v>#REF!</v>
      </c>
      <c r="AD110" s="128" t="e">
        <f t="shared" ca="1" si="106"/>
        <v>#REF!</v>
      </c>
      <c r="AE110" s="128" t="e">
        <f t="shared" ca="1" si="107"/>
        <v>#REF!</v>
      </c>
      <c r="AF110" s="128" t="e">
        <f t="shared" ca="1" si="108"/>
        <v>#REF!</v>
      </c>
      <c r="AG110" s="128" t="e">
        <f t="shared" ca="1" si="109"/>
        <v>#REF!</v>
      </c>
      <c r="AH110" s="128" t="e">
        <f ca="1">INDEX(Ref_Master_Unit_Table,MATCH($W110,REF_To_Unit,0),MATCH('Reference - Lookup and Unit'!$A$11,Ref_From_Units,0))</f>
        <v>#REF!</v>
      </c>
      <c r="AI110" s="128" t="e">
        <f t="shared" ca="1" si="118"/>
        <v>#N/A</v>
      </c>
      <c r="AJ110" s="128" t="e">
        <f ca="1">INDEX(Ref_Master_Unit_Table,MATCH($Z110,REF_To_Unit,0),MATCH('Reference - Lookup and Unit'!$A$11,Ref_From_Units,0))</f>
        <v>#REF!</v>
      </c>
      <c r="AK110" s="128" t="e">
        <f t="shared" ca="1" si="119"/>
        <v>#N/A</v>
      </c>
      <c r="AL110" s="128" t="e">
        <f ca="1">INDEX(Ref_Master_Unit_Table,MATCH($AC110,REF_To_Unit,0),MATCH('Reference - Lookup and Unit'!$A$11,Ref_From_Units,0))</f>
        <v>#REF!</v>
      </c>
      <c r="AM110" s="128" t="e">
        <f t="shared" ca="1" si="120"/>
        <v>#N/A</v>
      </c>
      <c r="AN110" s="128" t="e">
        <f ca="1">INDEX(Ref_Master_Unit_Table,MATCH($AF110,REF_To_Unit,0),MATCH('Reference - Lookup and Unit'!$A$11,Ref_From_Units,0))</f>
        <v>#REF!</v>
      </c>
      <c r="AO110" s="128" t="e">
        <f t="shared" ca="1" si="121"/>
        <v>#N/A</v>
      </c>
      <c r="AP110" s="128">
        <f t="shared" ca="1" si="17"/>
        <v>1</v>
      </c>
      <c r="AQ110" s="261">
        <f t="shared" ca="1" si="96"/>
        <v>28</v>
      </c>
      <c r="AR110" s="261">
        <f t="shared" ca="1" si="97"/>
        <v>265</v>
      </c>
      <c r="AS110" s="261">
        <f t="shared" ca="1" si="20"/>
        <v>1</v>
      </c>
      <c r="AT110" s="77" t="str">
        <f t="shared" si="114"/>
        <v>Ref_DD_vehicle_Passenger_</v>
      </c>
      <c r="AU110" s="77" t="e">
        <f t="shared" ca="1" si="55"/>
        <v>#REF!</v>
      </c>
      <c r="AV110" s="77" t="e">
        <f t="shared" ca="1" si="56"/>
        <v>#REF!</v>
      </c>
      <c r="AW110" s="77" t="e">
        <f t="shared" ca="1" si="57"/>
        <v>#REF!</v>
      </c>
      <c r="AX110" s="77" t="e">
        <f t="shared" ca="1" si="58"/>
        <v>#REF!</v>
      </c>
      <c r="AY110" s="77" t="b">
        <f t="shared" ca="1" si="123"/>
        <v>0</v>
      </c>
      <c r="AZ110" s="77" t="str">
        <f t="shared" si="124"/>
        <v/>
      </c>
      <c r="BA110" s="77" t="str">
        <f t="shared" si="125"/>
        <v/>
      </c>
      <c r="BB110" s="77" t="str">
        <f>IF(AND(OR(G110="Fuel Use",G110="Custom Fuel"),F110="Scope 1",ISBLANK(I110)=TRUE),R110,"")</f>
        <v/>
      </c>
      <c r="BC110" s="77" t="str">
        <f>IF(AND(OR(G110="Fuel Use",G110="Custom Fuel"),F110="Scope 1",ISBLANK(I110)=FALSE),R110,IF(AND(G110&lt;&gt;"Fuel Use",G110&lt;&gt;"Custom Fuel",F110="Scope 1"),R110,""))</f>
        <v/>
      </c>
      <c r="BD110" s="77" t="str">
        <f>IF(AND(OR(G110="Fuel Use",G110="Custom Fuel"),F110="Scope 1",ISBLANK(I110)=TRUE),S110,"")</f>
        <v/>
      </c>
      <c r="BE110" s="77" t="str">
        <f>IF(AND(OR(G110="Fuel Use",G110="Custom Fuel"),F110="Scope 1",ISBLANK(I110)=FALSE),S110,IF(AND(G110&lt;&gt;"Fuel Use",G110&lt;&gt;"Custom Fuel",F110="Scope 1"),S110,""))</f>
        <v/>
      </c>
      <c r="BF110" s="77" t="str">
        <f t="shared" si="130"/>
        <v/>
      </c>
      <c r="BG110" s="77" t="str">
        <f t="shared" si="131"/>
        <v/>
      </c>
      <c r="BH110" s="77" t="str">
        <f>IF(AND(OR(G110="Fuel Use",G110="Custom Fuel"),F110="Scope 3",ISBLANK(I110)=TRUE),R110,"")</f>
        <v/>
      </c>
      <c r="BI110" s="77" t="str">
        <f>IF(AND(OR(G110="Fuel Use",G110="Custom Fuel"),F110="Scope 3",ISBLANK(I110)=FALSE),R110,IF(AND(G110&lt;&gt;"Fuel Use",G110&lt;&gt;"Custom Fuel",F110="Scope 3"),R110,""))</f>
        <v/>
      </c>
      <c r="BJ110" s="77" t="str">
        <f>IF(AND(OR(G110="Fuel Use",G110="Custom Fuel"),F110="Scope 3",ISBLANK(I110)=TRUE),S110,"")</f>
        <v/>
      </c>
      <c r="BK110" s="77" t="str">
        <f>IF(AND(OR(G110="Fuel Use",G110="Custom Fuel"),F110="Scope 3",ISBLANK(I110)=FALSE),S110,IF(AND(G110&lt;&gt;"Fuel Use",G110&lt;&gt;"Custom Fuel",F110="Scope 3"),S110,""))</f>
        <v/>
      </c>
      <c r="BL110" s="77" t="str">
        <f t="shared" si="136"/>
        <v/>
      </c>
      <c r="BM110" s="77" t="str">
        <f t="shared" ca="1" si="137"/>
        <v/>
      </c>
      <c r="BN110" s="77" t="str">
        <f t="shared" si="21"/>
        <v/>
      </c>
      <c r="BO110" s="77" t="str">
        <f t="shared" si="22"/>
        <v/>
      </c>
      <c r="BP110" s="77" t="str">
        <f t="shared" si="23"/>
        <v/>
      </c>
      <c r="BQ110" s="77" t="str">
        <f t="shared" si="24"/>
        <v/>
      </c>
      <c r="BR110" s="77" t="str">
        <f t="shared" si="25"/>
        <v/>
      </c>
      <c r="BS110" s="77" t="str">
        <f t="shared" si="26"/>
        <v/>
      </c>
      <c r="BT110" s="77" t="str">
        <f t="shared" si="27"/>
        <v/>
      </c>
      <c r="BU110" s="77" t="str">
        <f t="shared" si="28"/>
        <v/>
      </c>
      <c r="BV110" s="77" t="str">
        <f t="shared" si="29"/>
        <v/>
      </c>
      <c r="BW110" s="77" t="str">
        <f t="shared" si="30"/>
        <v/>
      </c>
      <c r="BX110" s="77" t="str">
        <f t="shared" si="31"/>
        <v/>
      </c>
      <c r="BY110" s="77" t="str">
        <f t="shared" si="32"/>
        <v/>
      </c>
      <c r="BZ110" s="77" t="str">
        <f t="shared" si="33"/>
        <v/>
      </c>
      <c r="CA110" s="77" t="str">
        <f t="shared" si="34"/>
        <v/>
      </c>
      <c r="CB110" s="77" t="str">
        <f t="shared" si="35"/>
        <v/>
      </c>
      <c r="CC110" s="77" t="str">
        <f t="shared" si="36"/>
        <v/>
      </c>
      <c r="CD110" s="77" t="str">
        <f t="shared" si="37"/>
        <v/>
      </c>
      <c r="CE110" s="77" t="str">
        <f t="shared" si="38"/>
        <v/>
      </c>
      <c r="CF110" s="77" t="str">
        <f t="shared" si="39"/>
        <v/>
      </c>
      <c r="CG110" s="77" t="str">
        <f t="shared" si="40"/>
        <v/>
      </c>
      <c r="CH110" s="77" t="str">
        <f t="shared" si="41"/>
        <v/>
      </c>
      <c r="CI110" s="77" t="str">
        <f t="shared" si="42"/>
        <v/>
      </c>
      <c r="CJ110" s="77" t="str">
        <f t="shared" si="43"/>
        <v/>
      </c>
      <c r="CK110" s="77" t="str">
        <f t="shared" si="44"/>
        <v/>
      </c>
      <c r="CL110" s="77" t="str">
        <f t="shared" si="45"/>
        <v/>
      </c>
      <c r="CM110" s="77" t="str">
        <f t="shared" si="46"/>
        <v/>
      </c>
      <c r="CN110" s="77" t="str">
        <f t="shared" si="47"/>
        <v/>
      </c>
      <c r="CO110" s="77" t="str">
        <f t="shared" si="48"/>
        <v/>
      </c>
      <c r="CP110" s="78" t="str">
        <f t="shared" si="115"/>
        <v>Ref_DD_DistanceUnit</v>
      </c>
      <c r="CQ110" s="89" t="str">
        <f ca="1">IF(AND(ISERROR($Q110*$AP110)=TRUE,ISERROR((R110/1000)*$AQ110)=TRUE,ISERROR((S110/1000)*$AR110)=FALSE),((S110/1000)*$AR110),"")</f>
        <v/>
      </c>
      <c r="CR110" s="130">
        <f t="shared" si="116"/>
        <v>0</v>
      </c>
      <c r="CS110" s="131"/>
      <c r="CT110" s="69"/>
      <c r="CU110" s="69"/>
      <c r="CV110" s="69"/>
      <c r="CW110" s="69"/>
      <c r="CX110" s="69"/>
      <c r="CY110" s="69"/>
      <c r="CZ110" s="69"/>
      <c r="DA110" s="69"/>
      <c r="DB110" s="69"/>
      <c r="DC110" s="69"/>
      <c r="DD110" s="69"/>
      <c r="DE110" s="69"/>
      <c r="DF110" s="69"/>
      <c r="DG110" s="69"/>
      <c r="DH110" s="69"/>
      <c r="DI110" s="69"/>
      <c r="DJ110" s="69"/>
      <c r="DK110" s="69"/>
      <c r="DL110" s="69"/>
      <c r="DM110" s="69"/>
      <c r="DN110" s="69"/>
      <c r="DO110" s="69"/>
      <c r="DP110" s="69"/>
      <c r="DQ110" s="69"/>
      <c r="DR110" s="69"/>
      <c r="DS110" s="69"/>
      <c r="DT110" s="69"/>
      <c r="DU110" s="69"/>
      <c r="DV110" s="69"/>
      <c r="DW110" s="69"/>
      <c r="DX110" s="69"/>
      <c r="DY110" s="69"/>
      <c r="DZ110" s="69"/>
      <c r="EA110" s="69"/>
      <c r="EB110" s="69"/>
      <c r="EC110" s="69"/>
      <c r="ED110" s="69"/>
      <c r="EE110" s="69"/>
      <c r="EF110" s="69"/>
      <c r="EG110" s="69"/>
      <c r="EH110" s="69"/>
      <c r="EI110" s="69"/>
      <c r="EJ110" s="69"/>
      <c r="EK110" s="69"/>
      <c r="EL110" s="69"/>
      <c r="EM110" s="69"/>
      <c r="EN110" s="69"/>
      <c r="EO110" s="69"/>
      <c r="EP110" s="69"/>
      <c r="EQ110" s="69"/>
      <c r="ER110" s="69"/>
      <c r="ES110" s="69"/>
      <c r="ET110" s="69"/>
      <c r="EU110" s="69"/>
      <c r="EV110" s="69"/>
      <c r="EW110" s="69"/>
      <c r="EX110" s="69"/>
      <c r="EY110" s="69"/>
      <c r="EZ110" s="69"/>
      <c r="FA110" s="69"/>
      <c r="FB110" s="69"/>
      <c r="FC110" s="69"/>
      <c r="FD110" s="69"/>
      <c r="FE110" s="69"/>
    </row>
    <row r="111" spans="1:161" s="25" customFormat="1" ht="29.25" customHeight="1" thickBot="1" x14ac:dyDescent="0.25">
      <c r="A111" s="13"/>
      <c r="B111" s="81" t="s">
        <v>78</v>
      </c>
      <c r="C111" s="82"/>
      <c r="D111" s="83"/>
      <c r="E111" s="83"/>
      <c r="F111" s="82"/>
      <c r="G111" s="83"/>
      <c r="H111" s="83"/>
      <c r="I111" s="84"/>
      <c r="J111" s="85"/>
      <c r="K111" s="85"/>
      <c r="L111" s="83"/>
      <c r="M111" s="85"/>
      <c r="N111" s="85"/>
      <c r="O111" s="83"/>
      <c r="P111" s="244" t="s">
        <v>362</v>
      </c>
      <c r="Q111" s="245">
        <f ca="1">SUM(Q11:Q110)</f>
        <v>0</v>
      </c>
      <c r="R111" s="246">
        <f ca="1">SUM(R11:R110)</f>
        <v>0</v>
      </c>
      <c r="S111" s="246">
        <f ca="1">SUM(S11:S110)</f>
        <v>0</v>
      </c>
      <c r="T111" s="246">
        <f ca="1">SUM(T11:T110)</f>
        <v>0</v>
      </c>
      <c r="U111" s="247">
        <f ca="1">SUM(U11:U110)</f>
        <v>0</v>
      </c>
      <c r="V111" s="74"/>
      <c r="W111" s="74"/>
      <c r="X111" s="74"/>
      <c r="Y111" s="74"/>
      <c r="Z111" s="74"/>
      <c r="AA111" s="74"/>
      <c r="AB111" s="74"/>
      <c r="AC111" s="74"/>
      <c r="AD111" s="74"/>
      <c r="AE111" s="74"/>
      <c r="AF111" s="74"/>
      <c r="AG111" s="74"/>
      <c r="AH111" s="74"/>
      <c r="AI111" s="74"/>
      <c r="AJ111" s="74"/>
      <c r="AK111" s="74"/>
      <c r="AL111" s="74"/>
      <c r="AM111" s="74"/>
      <c r="AN111" s="74"/>
      <c r="AO111" s="74"/>
      <c r="AP111" s="74"/>
      <c r="AQ111" s="262"/>
      <c r="AR111" s="262"/>
      <c r="AS111" s="262"/>
      <c r="AT111" s="79"/>
      <c r="AU111" s="79"/>
      <c r="AV111" s="79"/>
      <c r="AW111" s="79"/>
      <c r="AX111" s="79"/>
      <c r="AY111" s="79"/>
      <c r="AZ111" s="79">
        <f t="shared" ref="AZ111:CO111" si="138">SUM(AZ11:AZ110)</f>
        <v>0</v>
      </c>
      <c r="BA111" s="79">
        <f t="shared" si="138"/>
        <v>0</v>
      </c>
      <c r="BB111" s="79">
        <f t="shared" si="138"/>
        <v>0</v>
      </c>
      <c r="BC111" s="79">
        <f t="shared" si="138"/>
        <v>0</v>
      </c>
      <c r="BD111" s="79">
        <f t="shared" si="138"/>
        <v>0</v>
      </c>
      <c r="BE111" s="79">
        <f t="shared" si="138"/>
        <v>0</v>
      </c>
      <c r="BF111" s="79">
        <f t="shared" si="138"/>
        <v>0</v>
      </c>
      <c r="BG111" s="79">
        <f t="shared" si="138"/>
        <v>0</v>
      </c>
      <c r="BH111" s="79">
        <f t="shared" si="138"/>
        <v>0</v>
      </c>
      <c r="BI111" s="79">
        <f t="shared" si="138"/>
        <v>0</v>
      </c>
      <c r="BJ111" s="79">
        <f t="shared" si="138"/>
        <v>0</v>
      </c>
      <c r="BK111" s="79">
        <f t="shared" si="138"/>
        <v>0</v>
      </c>
      <c r="BL111" s="79">
        <f t="shared" si="138"/>
        <v>0</v>
      </c>
      <c r="BM111" s="79">
        <f t="shared" ca="1" si="138"/>
        <v>0</v>
      </c>
      <c r="BN111" s="79">
        <f t="shared" si="138"/>
        <v>0</v>
      </c>
      <c r="BO111" s="79">
        <f t="shared" si="138"/>
        <v>0</v>
      </c>
      <c r="BP111" s="79">
        <f t="shared" si="138"/>
        <v>0</v>
      </c>
      <c r="BQ111" s="79">
        <f t="shared" si="138"/>
        <v>0</v>
      </c>
      <c r="BR111" s="79">
        <f t="shared" si="138"/>
        <v>0</v>
      </c>
      <c r="BS111" s="79">
        <f t="shared" si="138"/>
        <v>0</v>
      </c>
      <c r="BT111" s="79">
        <f t="shared" si="138"/>
        <v>0</v>
      </c>
      <c r="BU111" s="79">
        <f t="shared" si="138"/>
        <v>0</v>
      </c>
      <c r="BV111" s="79">
        <f t="shared" si="138"/>
        <v>0</v>
      </c>
      <c r="BW111" s="79">
        <f t="shared" si="138"/>
        <v>0</v>
      </c>
      <c r="BX111" s="79">
        <f t="shared" si="138"/>
        <v>0</v>
      </c>
      <c r="BY111" s="79">
        <f t="shared" si="138"/>
        <v>0</v>
      </c>
      <c r="BZ111" s="79">
        <f t="shared" si="138"/>
        <v>0</v>
      </c>
      <c r="CA111" s="79">
        <f t="shared" si="138"/>
        <v>0</v>
      </c>
      <c r="CB111" s="79">
        <f t="shared" si="138"/>
        <v>0</v>
      </c>
      <c r="CC111" s="79">
        <f t="shared" si="138"/>
        <v>0</v>
      </c>
      <c r="CD111" s="79">
        <f t="shared" si="138"/>
        <v>0</v>
      </c>
      <c r="CE111" s="79">
        <f t="shared" si="138"/>
        <v>0</v>
      </c>
      <c r="CF111" s="79">
        <f t="shared" si="138"/>
        <v>0</v>
      </c>
      <c r="CG111" s="79">
        <f t="shared" si="138"/>
        <v>0</v>
      </c>
      <c r="CH111" s="79">
        <f t="shared" si="138"/>
        <v>0</v>
      </c>
      <c r="CI111" s="79">
        <f t="shared" si="138"/>
        <v>0</v>
      </c>
      <c r="CJ111" s="79">
        <f t="shared" si="138"/>
        <v>0</v>
      </c>
      <c r="CK111" s="79">
        <f t="shared" si="138"/>
        <v>0</v>
      </c>
      <c r="CL111" s="79">
        <f t="shared" si="138"/>
        <v>0</v>
      </c>
      <c r="CM111" s="79">
        <f t="shared" si="138"/>
        <v>0</v>
      </c>
      <c r="CN111" s="79">
        <f t="shared" si="138"/>
        <v>0</v>
      </c>
      <c r="CO111" s="79">
        <f t="shared" si="138"/>
        <v>0</v>
      </c>
      <c r="CP111" s="79"/>
    </row>
    <row r="112" spans="1:161" x14ac:dyDescent="0.2">
      <c r="C112" s="289" t="s">
        <v>467</v>
      </c>
      <c r="D112" s="289"/>
      <c r="E112" s="289"/>
      <c r="F112" s="289"/>
      <c r="G112" s="289"/>
      <c r="H112" s="289"/>
      <c r="J112" s="22"/>
      <c r="K112" s="22"/>
    </row>
    <row r="113" spans="3:3" x14ac:dyDescent="0.2">
      <c r="C113" s="18" t="s">
        <v>464</v>
      </c>
    </row>
    <row r="114" spans="3:3" x14ac:dyDescent="0.2">
      <c r="C114" s="18" t="s">
        <v>465</v>
      </c>
    </row>
    <row r="115" spans="3:3" x14ac:dyDescent="0.2">
      <c r="C115" s="18" t="s">
        <v>466</v>
      </c>
    </row>
  </sheetData>
  <sheetProtection password="CC26" sheet="1" objects="1" scenarios="1"/>
  <mergeCells count="30">
    <mergeCell ref="C112:H112"/>
    <mergeCell ref="H2:H3"/>
    <mergeCell ref="H4:H5"/>
    <mergeCell ref="I2:I3"/>
    <mergeCell ref="I4:I5"/>
    <mergeCell ref="G9:G10"/>
    <mergeCell ref="B9:B10"/>
    <mergeCell ref="C9:C10"/>
    <mergeCell ref="E9:E10"/>
    <mergeCell ref="D9:D10"/>
    <mergeCell ref="AS9:AS10"/>
    <mergeCell ref="AP9:AP10"/>
    <mergeCell ref="AQ9:AQ10"/>
    <mergeCell ref="AH9:AH10"/>
    <mergeCell ref="AI9:AI10"/>
    <mergeCell ref="AO9:AO10"/>
    <mergeCell ref="AN9:AN10"/>
    <mergeCell ref="AM9:AM10"/>
    <mergeCell ref="P9:P10"/>
    <mergeCell ref="H9:O9"/>
    <mergeCell ref="F9:F10"/>
    <mergeCell ref="CR9:CR10"/>
    <mergeCell ref="Q9:U9"/>
    <mergeCell ref="D6:H7"/>
    <mergeCell ref="CQ9:CQ10"/>
    <mergeCell ref="CP9:CP10"/>
    <mergeCell ref="AJ9:AJ10"/>
    <mergeCell ref="AK9:AK10"/>
    <mergeCell ref="AL9:AL10"/>
    <mergeCell ref="AR9:AR10"/>
  </mergeCells>
  <phoneticPr fontId="20" type="noConversion"/>
  <conditionalFormatting sqref="V111:AS111 Q11:S110 U11:AS110">
    <cfRule type="cellIs" dxfId="9" priority="3" stopIfTrue="1" operator="equal">
      <formula>"Error"</formula>
    </cfRule>
  </conditionalFormatting>
  <conditionalFormatting sqref="B11:B110">
    <cfRule type="cellIs" dxfId="8" priority="23" stopIfTrue="1" operator="equal">
      <formula>"û"</formula>
    </cfRule>
    <cfRule type="cellIs" dxfId="7" priority="24" stopIfTrue="1" operator="equal">
      <formula>"ü"</formula>
    </cfRule>
  </conditionalFormatting>
  <conditionalFormatting sqref="L11:L110 I11:I110">
    <cfRule type="expression" dxfId="6" priority="25" stopIfTrue="1">
      <formula>OR($G11="Custom Fuel",$G11="Fuel Use")</formula>
    </cfRule>
  </conditionalFormatting>
  <conditionalFormatting sqref="M11:O110">
    <cfRule type="expression" dxfId="5" priority="30" stopIfTrue="1">
      <formula>OR($G11="Weight Distance (e.g. Freight Transport)",$G11="Passenger Distance (e.g. Public Transport)",$G11="Custom Vehicle",$G11="Vehicle Distance (e.g. Road Transport)")</formula>
    </cfRule>
  </conditionalFormatting>
  <conditionalFormatting sqref="H11:H110">
    <cfRule type="expression" dxfId="4" priority="31" stopIfTrue="1">
      <formula>$G11="Custom Fuel"</formula>
    </cfRule>
    <cfRule type="expression" dxfId="3" priority="32" stopIfTrue="1">
      <formula>AND($G11="Fuel Use",$D11="Other")</formula>
    </cfRule>
  </conditionalFormatting>
  <conditionalFormatting sqref="J11:J110">
    <cfRule type="expression" dxfId="2" priority="33" stopIfTrue="1">
      <formula>$CR11="Custom Fuel"</formula>
    </cfRule>
    <cfRule type="expression" dxfId="1" priority="34" stopIfTrue="1">
      <formula>AND($CR11&lt;&gt;"Weight Distance (e.g. Freight Transport)",$G11&lt;&gt;0)</formula>
    </cfRule>
  </conditionalFormatting>
  <conditionalFormatting sqref="K11:K110">
    <cfRule type="expression" dxfId="0" priority="35" stopIfTrue="1">
      <formula>AND($CR11&lt;&gt;"Passenger Distance (e.g. Public Transport)",$CR11&lt;&gt;0)</formula>
    </cfRule>
  </conditionalFormatting>
  <dataValidations count="9">
    <dataValidation type="list" showInputMessage="1" showErrorMessage="1" sqref="G11:G110">
      <formula1>INDIRECT(IF(AND($D11&lt;&gt;"US",$F11="Scope 1"),"Ref_DD_NonUK",IF($F11="Scope 1","Ref_DD_ActivityData_Rail","Ref_DD_Scope3")))</formula1>
    </dataValidation>
    <dataValidation type="list" allowBlank="1" showInputMessage="1" showErrorMessage="1" sqref="O11:O110">
      <formula1>Ref_DD_Fuel_Units</formula1>
    </dataValidation>
    <dataValidation type="list" allowBlank="1" showInputMessage="1" showErrorMessage="1" sqref="L11:L110">
      <formula1>INDIRECT($CP11)</formula1>
    </dataValidation>
    <dataValidation type="list" showInputMessage="1" showErrorMessage="1" sqref="M11:M110">
      <formula1>INDIRECT(IF($G11="Custom Fuel","Settings_Custom_Fuels","Ref_DD_Fuels"))</formula1>
    </dataValidation>
    <dataValidation type="list" showInputMessage="1" showErrorMessage="1" sqref="H11:H110">
      <formula1>INDIRECT(IF($G11="Custom Vehicle","Settings_Custom_Vehicle",IF($AY11=TRUE,$AT11,"Ref_DD_NA")))</formula1>
    </dataValidation>
    <dataValidation type="list" allowBlank="1" showInputMessage="1" showErrorMessage="1" sqref="F11:F110">
      <formula1>Ref_DD_Scope</formula1>
    </dataValidation>
    <dataValidation type="list" allowBlank="1" showInputMessage="1" showErrorMessage="1" sqref="D11:D110">
      <formula1>Ref_DD_Region</formula1>
    </dataValidation>
    <dataValidation type="list" allowBlank="1" showInputMessage="1" showErrorMessage="1" sqref="E11:E110">
      <formula1>Ref_DD_TransportMode</formula1>
    </dataValidation>
    <dataValidation type="decimal" operator="greaterThanOrEqual" allowBlank="1" showInputMessage="1" showErrorMessage="1" sqref="N11:N110 I11:K110">
      <formula1>0</formula1>
    </dataValidation>
  </dataValidations>
  <pageMargins left="0.7" right="0.7" top="0.75" bottom="0.75" header="0.3" footer="0.3"/>
  <pageSetup paperSize="9" orientation="portrait" r:id="rId1"/>
  <headerFooter alignWithMargins="0"/>
  <drawing r:id="rId2"/>
  <legacyDrawing r:id="rId3"/>
  <controls>
    <mc:AlternateContent xmlns:mc="http://schemas.openxmlformats.org/markup-compatibility/2006">
      <mc:Choice Requires="x14">
        <control shapeId="4231" r:id="rId4" name="AddRowBtn">
          <controlPr defaultSize="0" autoFill="0" autoLine="0" autoPict="0" r:id="rId5">
            <anchor moveWithCells="1">
              <from>
                <xdr:col>0</xdr:col>
                <xdr:colOff>133350</xdr:colOff>
                <xdr:row>110</xdr:row>
                <xdr:rowOff>38100</xdr:rowOff>
              </from>
              <to>
                <xdr:col>2</xdr:col>
                <xdr:colOff>495300</xdr:colOff>
                <xdr:row>110</xdr:row>
                <xdr:rowOff>304800</xdr:rowOff>
              </to>
            </anchor>
          </controlPr>
        </control>
      </mc:Choice>
      <mc:Fallback>
        <control shapeId="4231" r:id="rId4" name="AddRowBt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7:J35"/>
  <sheetViews>
    <sheetView showGridLines="0" workbookViewId="0">
      <selection activeCell="B13" sqref="B13"/>
    </sheetView>
  </sheetViews>
  <sheetFormatPr defaultColWidth="9.140625" defaultRowHeight="12.75" x14ac:dyDescent="0.2"/>
  <cols>
    <col min="1" max="1" width="2.7109375" style="37" customWidth="1"/>
    <col min="2" max="2" width="30" style="36" customWidth="1"/>
    <col min="3" max="8" width="18.7109375" style="36" customWidth="1"/>
    <col min="9" max="9" width="45.28515625" style="36" customWidth="1"/>
    <col min="10" max="10" width="19.28515625" style="36" hidden="1" customWidth="1"/>
    <col min="11" max="11" width="19.28515625" style="37" customWidth="1"/>
    <col min="12" max="16384" width="9.140625" style="37"/>
  </cols>
  <sheetData>
    <row r="7" spans="2:10" ht="18" x14ac:dyDescent="0.2">
      <c r="B7" s="248" t="s">
        <v>330</v>
      </c>
    </row>
    <row r="9" spans="2:10" x14ac:dyDescent="0.2">
      <c r="B9" s="36" t="s">
        <v>331</v>
      </c>
    </row>
    <row r="10" spans="2:10" ht="6" customHeight="1" thickBot="1" x14ac:dyDescent="0.25"/>
    <row r="11" spans="2:10" ht="18" customHeight="1" thickBot="1" x14ac:dyDescent="0.25">
      <c r="B11" s="300" t="s">
        <v>482</v>
      </c>
      <c r="C11" s="301"/>
      <c r="D11" s="103"/>
    </row>
    <row r="12" spans="2:10" ht="15.75" customHeight="1" x14ac:dyDescent="0.2">
      <c r="B12" s="36" t="s">
        <v>483</v>
      </c>
    </row>
    <row r="14" spans="2:10" ht="18" x14ac:dyDescent="0.2">
      <c r="B14" s="248" t="s">
        <v>277</v>
      </c>
    </row>
    <row r="15" spans="2:10" ht="13.5" thickBot="1" x14ac:dyDescent="0.25"/>
    <row r="16" spans="2:10" s="104" customFormat="1" ht="27" customHeight="1" x14ac:dyDescent="0.2">
      <c r="B16" s="297" t="s">
        <v>0</v>
      </c>
      <c r="C16" s="304" t="s">
        <v>290</v>
      </c>
      <c r="D16" s="305"/>
      <c r="E16" s="305"/>
      <c r="F16" s="302"/>
      <c r="G16" s="269" t="s">
        <v>291</v>
      </c>
      <c r="H16" s="299"/>
      <c r="I16" s="302" t="s">
        <v>244</v>
      </c>
      <c r="J16" s="39"/>
    </row>
    <row r="17" spans="2:10" s="104" customFormat="1" ht="27" customHeight="1" thickBot="1" x14ac:dyDescent="0.25">
      <c r="B17" s="306"/>
      <c r="C17" s="249" t="s">
        <v>272</v>
      </c>
      <c r="D17" s="249" t="s">
        <v>5</v>
      </c>
      <c r="E17" s="250" t="s">
        <v>6</v>
      </c>
      <c r="F17" s="251" t="s">
        <v>292</v>
      </c>
      <c r="G17" s="252" t="s">
        <v>358</v>
      </c>
      <c r="H17" s="253" t="s">
        <v>357</v>
      </c>
      <c r="I17" s="307"/>
      <c r="J17" s="39"/>
    </row>
    <row r="18" spans="2:10" ht="18" customHeight="1" x14ac:dyDescent="0.2">
      <c r="B18" s="44"/>
      <c r="C18" s="97"/>
      <c r="D18" s="97"/>
      <c r="E18" s="97"/>
      <c r="F18" s="97"/>
      <c r="G18" s="46"/>
      <c r="H18" s="45"/>
      <c r="I18" s="47"/>
    </row>
    <row r="19" spans="2:10" ht="18" customHeight="1" x14ac:dyDescent="0.2">
      <c r="B19" s="48"/>
      <c r="C19" s="91"/>
      <c r="D19" s="91"/>
      <c r="E19" s="91"/>
      <c r="F19" s="91"/>
      <c r="G19" s="41"/>
      <c r="H19" s="41"/>
      <c r="I19" s="49"/>
    </row>
    <row r="20" spans="2:10" ht="18" customHeight="1" x14ac:dyDescent="0.2">
      <c r="B20" s="48"/>
      <c r="C20" s="91"/>
      <c r="D20" s="91"/>
      <c r="E20" s="91"/>
      <c r="F20" s="91"/>
      <c r="G20" s="50"/>
      <c r="H20" s="41"/>
      <c r="I20" s="49"/>
    </row>
    <row r="21" spans="2:10" ht="18" customHeight="1" x14ac:dyDescent="0.2">
      <c r="B21" s="48"/>
      <c r="C21" s="91"/>
      <c r="D21" s="91"/>
      <c r="E21" s="91"/>
      <c r="F21" s="91"/>
      <c r="G21" s="50"/>
      <c r="H21" s="41"/>
      <c r="I21" s="49"/>
    </row>
    <row r="22" spans="2:10" ht="18" customHeight="1" x14ac:dyDescent="0.2">
      <c r="B22" s="48"/>
      <c r="C22" s="91"/>
      <c r="D22" s="91"/>
      <c r="E22" s="91"/>
      <c r="F22" s="91"/>
      <c r="G22" s="50"/>
      <c r="H22" s="41"/>
      <c r="I22" s="49"/>
    </row>
    <row r="23" spans="2:10" ht="18" customHeight="1" thickBot="1" x14ac:dyDescent="0.25">
      <c r="B23" s="51"/>
      <c r="C23" s="98"/>
      <c r="D23" s="98"/>
      <c r="E23" s="98"/>
      <c r="F23" s="98"/>
      <c r="G23" s="52"/>
      <c r="H23" s="43"/>
      <c r="I23" s="53"/>
    </row>
    <row r="26" spans="2:10" ht="18" x14ac:dyDescent="0.2">
      <c r="B26" s="248" t="s">
        <v>278</v>
      </c>
    </row>
    <row r="27" spans="2:10" ht="13.5" thickBot="1" x14ac:dyDescent="0.25"/>
    <row r="28" spans="2:10" ht="27" customHeight="1" x14ac:dyDescent="0.2">
      <c r="B28" s="297" t="s">
        <v>245</v>
      </c>
      <c r="C28" s="304" t="s">
        <v>290</v>
      </c>
      <c r="D28" s="305"/>
      <c r="E28" s="305"/>
      <c r="F28" s="302"/>
      <c r="G28" s="269" t="s">
        <v>291</v>
      </c>
      <c r="H28" s="299"/>
      <c r="I28" s="302" t="s">
        <v>244</v>
      </c>
      <c r="J28" s="37"/>
    </row>
    <row r="29" spans="2:10" ht="27" customHeight="1" thickBot="1" x14ac:dyDescent="0.25">
      <c r="B29" s="298"/>
      <c r="C29" s="254" t="s">
        <v>272</v>
      </c>
      <c r="D29" s="254" t="s">
        <v>5</v>
      </c>
      <c r="E29" s="242" t="s">
        <v>6</v>
      </c>
      <c r="F29" s="255" t="s">
        <v>292</v>
      </c>
      <c r="G29" s="241" t="s">
        <v>358</v>
      </c>
      <c r="H29" s="243" t="s">
        <v>359</v>
      </c>
      <c r="I29" s="303"/>
      <c r="J29" s="37"/>
    </row>
    <row r="30" spans="2:10" ht="18" customHeight="1" x14ac:dyDescent="0.2">
      <c r="B30" s="44"/>
      <c r="C30" s="97"/>
      <c r="D30" s="97"/>
      <c r="E30" s="97"/>
      <c r="F30" s="97"/>
      <c r="G30" s="45"/>
      <c r="H30" s="45"/>
      <c r="I30" s="47"/>
      <c r="J30" s="38"/>
    </row>
    <row r="31" spans="2:10" ht="18" customHeight="1" x14ac:dyDescent="0.2">
      <c r="B31" s="48"/>
      <c r="C31" s="91"/>
      <c r="D31" s="91"/>
      <c r="E31" s="91"/>
      <c r="F31" s="91"/>
      <c r="G31" s="41"/>
      <c r="H31" s="41"/>
      <c r="I31" s="49"/>
      <c r="J31" s="105"/>
    </row>
    <row r="32" spans="2:10" ht="18" customHeight="1" x14ac:dyDescent="0.2">
      <c r="B32" s="48"/>
      <c r="C32" s="91"/>
      <c r="D32" s="91"/>
      <c r="E32" s="91"/>
      <c r="F32" s="91"/>
      <c r="G32" s="41"/>
      <c r="H32" s="41"/>
      <c r="I32" s="49"/>
      <c r="J32" s="105"/>
    </row>
    <row r="33" spans="2:10" ht="18" customHeight="1" x14ac:dyDescent="0.2">
      <c r="B33" s="48"/>
      <c r="C33" s="91"/>
      <c r="D33" s="91"/>
      <c r="E33" s="91"/>
      <c r="F33" s="91"/>
      <c r="G33" s="41"/>
      <c r="H33" s="41"/>
      <c r="I33" s="49"/>
      <c r="J33" s="105"/>
    </row>
    <row r="34" spans="2:10" ht="18" customHeight="1" x14ac:dyDescent="0.2">
      <c r="B34" s="48"/>
      <c r="C34" s="91"/>
      <c r="D34" s="91"/>
      <c r="E34" s="91"/>
      <c r="F34" s="91"/>
      <c r="G34" s="41"/>
      <c r="H34" s="41"/>
      <c r="I34" s="49"/>
      <c r="J34" s="105"/>
    </row>
    <row r="35" spans="2:10" ht="18" customHeight="1" thickBot="1" x14ac:dyDescent="0.25">
      <c r="B35" s="51"/>
      <c r="C35" s="98"/>
      <c r="D35" s="98"/>
      <c r="E35" s="98"/>
      <c r="F35" s="98"/>
      <c r="G35" s="43"/>
      <c r="H35" s="43"/>
      <c r="I35" s="53"/>
      <c r="J35" s="105"/>
    </row>
  </sheetData>
  <mergeCells count="9">
    <mergeCell ref="B28:B29"/>
    <mergeCell ref="G28:H28"/>
    <mergeCell ref="B11:C11"/>
    <mergeCell ref="I28:I29"/>
    <mergeCell ref="C28:F28"/>
    <mergeCell ref="B16:B17"/>
    <mergeCell ref="I16:I17"/>
    <mergeCell ref="G16:H16"/>
    <mergeCell ref="C16:F16"/>
  </mergeCells>
  <phoneticPr fontId="20" type="noConversion"/>
  <dataValidations count="5">
    <dataValidation type="list" allowBlank="1" showInputMessage="1" showErrorMessage="1" sqref="G30:G35 G18:G23">
      <formula1>Ref_DD_Numerator</formula1>
    </dataValidation>
    <dataValidation type="list" allowBlank="1" showInputMessage="1" showErrorMessage="1" sqref="H30:H35">
      <formula1>Ref_DD_MasterUnits</formula1>
    </dataValidation>
    <dataValidation type="decimal" operator="greaterThanOrEqual" allowBlank="1" showInputMessage="1" showErrorMessage="1" sqref="C30:F35 C18:F23">
      <formula1>0</formula1>
    </dataValidation>
    <dataValidation type="list" allowBlank="1" showInputMessage="1" showErrorMessage="1" sqref="H18:H23">
      <formula1>Ref_DD_Fuel_Units</formula1>
    </dataValidation>
    <dataValidation type="list" allowBlank="1" showInputMessage="1" showErrorMessage="1" sqref="B11">
      <formula1>Ref_DD_IPCC_GWP</formula1>
    </dataValidation>
  </dataValidations>
  <pageMargins left="0.7" right="0.7" top="0.75" bottom="0.75" header="0.3" footer="0.3"/>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7:K67"/>
  <sheetViews>
    <sheetView showGridLines="0" workbookViewId="0">
      <selection activeCell="E4" sqref="E4"/>
    </sheetView>
  </sheetViews>
  <sheetFormatPr defaultColWidth="42.42578125" defaultRowHeight="12.75" x14ac:dyDescent="0.2"/>
  <cols>
    <col min="1" max="1" width="2.7109375" customWidth="1"/>
    <col min="2" max="2" width="26.7109375" customWidth="1"/>
    <col min="3" max="3" width="18.42578125" customWidth="1"/>
    <col min="4" max="4" width="18.5703125" customWidth="1"/>
    <col min="5" max="5" width="14.28515625" customWidth="1"/>
    <col min="6" max="6" width="24.85546875" bestFit="1" customWidth="1"/>
    <col min="7" max="7" width="24.28515625" customWidth="1"/>
    <col min="8" max="11" width="42.42578125" hidden="1" customWidth="1"/>
  </cols>
  <sheetData>
    <row r="7" spans="2:2" ht="18" x14ac:dyDescent="0.2">
      <c r="B7" s="231" t="s">
        <v>273</v>
      </c>
    </row>
    <row r="24" spans="2:10" ht="13.5" thickBot="1" x14ac:dyDescent="0.25">
      <c r="B24" s="10"/>
    </row>
    <row r="25" spans="2:10" s="17" customFormat="1" ht="27" customHeight="1" thickBot="1" x14ac:dyDescent="0.25">
      <c r="B25" s="323" t="s">
        <v>395</v>
      </c>
      <c r="C25" s="325" t="s">
        <v>477</v>
      </c>
      <c r="D25" s="327" t="s">
        <v>275</v>
      </c>
      <c r="E25" s="328"/>
      <c r="F25" s="316" t="s">
        <v>351</v>
      </c>
      <c r="G25" s="29"/>
    </row>
    <row r="26" spans="2:10" s="17" customFormat="1" ht="27" customHeight="1" thickBot="1" x14ac:dyDescent="0.25">
      <c r="B26" s="324"/>
      <c r="C26" s="326"/>
      <c r="D26" s="256" t="s">
        <v>350</v>
      </c>
      <c r="E26" s="256" t="s">
        <v>349</v>
      </c>
      <c r="F26" s="317"/>
      <c r="G26" s="29"/>
      <c r="H26" s="30" t="str">
        <f>D26</f>
        <v>Scope 1
(metric tonnes)</v>
      </c>
      <c r="I26" s="16" t="str">
        <f>E26</f>
        <v>Scope 3
(metric tonnes)</v>
      </c>
      <c r="J26" s="31" t="str">
        <f>F25</f>
        <v>Biofuel CO2 Emission
(metric tonnes)</v>
      </c>
    </row>
    <row r="27" spans="2:10" ht="18" customHeight="1" x14ac:dyDescent="0.2">
      <c r="B27" s="318" t="s">
        <v>237</v>
      </c>
      <c r="C27" s="54" t="s">
        <v>1</v>
      </c>
      <c r="D27" s="62">
        <f>'Activity Data'!AZ111</f>
        <v>0</v>
      </c>
      <c r="E27" s="62">
        <f>'Activity Data'!BF111</f>
        <v>0</v>
      </c>
      <c r="F27" s="319">
        <f>'Activity Data'!BL111</f>
        <v>0</v>
      </c>
      <c r="G27" s="26"/>
      <c r="H27" s="56">
        <f ca="1">D33</f>
        <v>0</v>
      </c>
      <c r="I27" s="56">
        <f ca="1">E33</f>
        <v>0</v>
      </c>
      <c r="J27" s="56">
        <f ca="1">F33</f>
        <v>0</v>
      </c>
    </row>
    <row r="28" spans="2:10" ht="18" customHeight="1" x14ac:dyDescent="0.2">
      <c r="B28" s="311"/>
      <c r="C28" s="55" t="s">
        <v>5</v>
      </c>
      <c r="D28" s="63">
        <f>'Activity Data'!BB111/1000</f>
        <v>0</v>
      </c>
      <c r="E28" s="63">
        <f>'Activity Data'!BH111/1000</f>
        <v>0</v>
      </c>
      <c r="F28" s="312"/>
      <c r="G28" s="26"/>
    </row>
    <row r="29" spans="2:10" ht="18" customHeight="1" x14ac:dyDescent="0.2">
      <c r="B29" s="311"/>
      <c r="C29" s="55" t="s">
        <v>6</v>
      </c>
      <c r="D29" s="63">
        <f>'Activity Data'!BD111/1000</f>
        <v>0</v>
      </c>
      <c r="E29" s="63">
        <f>'Activity Data'!BJ111/1000</f>
        <v>0</v>
      </c>
      <c r="F29" s="312"/>
      <c r="G29" s="26"/>
    </row>
    <row r="30" spans="2:10" ht="18" customHeight="1" x14ac:dyDescent="0.2">
      <c r="B30" s="311" t="s">
        <v>246</v>
      </c>
      <c r="C30" s="55" t="s">
        <v>1</v>
      </c>
      <c r="D30" s="63">
        <f>'Activity Data'!BA111</f>
        <v>0</v>
      </c>
      <c r="E30" s="63">
        <f>'Activity Data'!BG111</f>
        <v>0</v>
      </c>
      <c r="F30" s="312">
        <f ca="1">'Activity Data'!BM111</f>
        <v>0</v>
      </c>
      <c r="G30" s="26"/>
    </row>
    <row r="31" spans="2:10" ht="18" customHeight="1" x14ac:dyDescent="0.2">
      <c r="B31" s="311"/>
      <c r="C31" s="55" t="s">
        <v>5</v>
      </c>
      <c r="D31" s="63">
        <f>'Activity Data'!BC111/1000</f>
        <v>0</v>
      </c>
      <c r="E31" s="63">
        <f>'Activity Data'!BI111/1000</f>
        <v>0</v>
      </c>
      <c r="F31" s="312"/>
      <c r="G31" s="26"/>
    </row>
    <row r="32" spans="2:10" ht="18" customHeight="1" x14ac:dyDescent="0.2">
      <c r="B32" s="311"/>
      <c r="C32" s="55" t="s">
        <v>6</v>
      </c>
      <c r="D32" s="63">
        <f>'Activity Data'!BE111/1000</f>
        <v>0</v>
      </c>
      <c r="E32" s="63">
        <f>'Activity Data'!BK111/1000</f>
        <v>0</v>
      </c>
      <c r="F32" s="312"/>
      <c r="G32" s="26"/>
    </row>
    <row r="33" spans="2:7" ht="27" customHeight="1" thickBot="1" x14ac:dyDescent="0.25">
      <c r="B33" s="320" t="s">
        <v>352</v>
      </c>
      <c r="C33" s="321"/>
      <c r="D33" s="64">
        <f ca="1">IF(ISERROR(D27*$H$58),0,D27*$H$58)+IF(ISERROR((D28)*$I$58),0,(D28)*$I$58)+IF(ISERROR((D29)*$J$58),0,(D29)*$J$58) + IF(ISERROR(D30*$H$58),0,D30*$H$58)+IF(ISERROR((D31)*$I$58),0,(D31)*$I$58)+IF(ISERROR((D32)*$J$58),0,(D32)*$J$58)</f>
        <v>0</v>
      </c>
      <c r="E33" s="64">
        <f ca="1">IF(ISERROR(E27*$H$58),0,E27*$H$58)+IF(ISERROR((E28)*$I$58),0,(E28)*$I$58)+IF(ISERROR((E29)*$J$58),0,(E29)*$J$58) + IF(ISERROR(E30*$H$58),0,E30*$H$58)+IF(ISERROR((E31)*$I$58),0,(E31)*$I$58)+IF(ISERROR((E32)*$J$58),0,(E32)*$J$58)</f>
        <v>0</v>
      </c>
      <c r="F33" s="65">
        <f ca="1">SUM(F27:F32)</f>
        <v>0</v>
      </c>
      <c r="G33" s="26"/>
    </row>
    <row r="34" spans="2:7" x14ac:dyDescent="0.2">
      <c r="C34" s="10"/>
      <c r="F34" s="27"/>
    </row>
    <row r="37" spans="2:7" ht="18" x14ac:dyDescent="0.2">
      <c r="B37" s="231" t="s">
        <v>274</v>
      </c>
    </row>
    <row r="55" spans="2:11" ht="13.5" thickBot="1" x14ac:dyDescent="0.25"/>
    <row r="56" spans="2:11" ht="17.25" customHeight="1" x14ac:dyDescent="0.2">
      <c r="B56" s="323" t="s">
        <v>18</v>
      </c>
      <c r="C56" s="325" t="s">
        <v>242</v>
      </c>
      <c r="D56" s="313" t="s">
        <v>275</v>
      </c>
      <c r="E56" s="314"/>
      <c r="F56" s="315"/>
      <c r="G56" s="316" t="s">
        <v>351</v>
      </c>
      <c r="H56" s="308" t="s">
        <v>386</v>
      </c>
      <c r="I56" s="308" t="s">
        <v>415</v>
      </c>
      <c r="J56" s="308" t="s">
        <v>416</v>
      </c>
      <c r="K56" s="308" t="s">
        <v>417</v>
      </c>
    </row>
    <row r="57" spans="2:11" ht="35.25" customHeight="1" thickBot="1" x14ac:dyDescent="0.25">
      <c r="B57" s="324"/>
      <c r="C57" s="326"/>
      <c r="D57" s="241" t="s">
        <v>353</v>
      </c>
      <c r="E57" s="250" t="s">
        <v>354</v>
      </c>
      <c r="F57" s="242" t="s">
        <v>355</v>
      </c>
      <c r="G57" s="317"/>
      <c r="H57" s="308"/>
      <c r="I57" s="308"/>
      <c r="J57" s="308"/>
      <c r="K57" s="308"/>
    </row>
    <row r="58" spans="2:11" ht="18" customHeight="1" x14ac:dyDescent="0.2">
      <c r="B58" s="318" t="s">
        <v>233</v>
      </c>
      <c r="C58" s="54" t="s">
        <v>243</v>
      </c>
      <c r="D58" s="62">
        <f>'Activity Data'!BN111</f>
        <v>0</v>
      </c>
      <c r="E58" s="62">
        <f>'Activity Data'!BR111</f>
        <v>0</v>
      </c>
      <c r="F58" s="62">
        <f>'Activity Data'!BV111</f>
        <v>0</v>
      </c>
      <c r="G58" s="319">
        <f>'Activity Data'!CL111</f>
        <v>0</v>
      </c>
      <c r="H58">
        <f ca="1">VLOOKUP("CO2",INDIRECT(IF(Setting_IPCC_GWP_VERSION="1995 IPCC Second Assessment Report (SAR)","Ref_EF_IPCC_GWP_95",IF(Setting_IPCC_GWP_VERSION="2001 IPCC Third Assessment Report (TAR)","Ref_EF_IPCC_GWP_2001","Ref_EF_IPCC_GWP_2007"))),2,0)</f>
        <v>1</v>
      </c>
      <c r="I58">
        <f ca="1">VLOOKUP("CH4",INDIRECT(IF(Setting_IPCC_GWP_VERSION="1995 IPCC Second Assessment Report (SAR)","Ref_EF_IPCC_GWP_95",IF(Setting_IPCC_GWP_VERSION="2001 IPCC Third Assessment Report (TAR)","Ref_EF_IPCC_GWP_2001","Ref_EF_IPCC_GWP_2007"))),2,0)</f>
        <v>25</v>
      </c>
      <c r="J58">
        <f ca="1">VLOOKUP("N2O",INDIRECT(IF(Setting_IPCC_GWP_VERSION="1995 IPCC Second Assessment Report (SAR)","Ref_EF_IPCC_GWP_95",IF(Setting_IPCC_GWP_VERSION="2001 IPCC Third Assessment Report (TAR)","Ref_EF_IPCC_GWP_2001","Ref_EF_IPCC_GWP_2007"))),2,0)</f>
        <v>298</v>
      </c>
      <c r="K58">
        <f ca="1">VLOOKUP("Biofuel CO2",INDIRECT(IF(Setting_IPCC_GWP_VERSION="1995 IPCC Second Assessment Report (SAR)","Ref_EF_IPCC_GWP_95",IF(Setting_IPCC_GWP_VERSION="2001 IPCC Third Assessment Report (TAR)","Ref_EF_IPCC_GWP_2001","Ref_EF_IPCC_GWP_2007"))),2,0)</f>
        <v>1</v>
      </c>
    </row>
    <row r="59" spans="2:11" ht="18" customHeight="1" x14ac:dyDescent="0.2">
      <c r="B59" s="311"/>
      <c r="C59" s="55" t="s">
        <v>193</v>
      </c>
      <c r="D59" s="63">
        <f>'Activity Data'!BZ111</f>
        <v>0</v>
      </c>
      <c r="E59" s="63">
        <f>'Activity Data'!CD111</f>
        <v>0</v>
      </c>
      <c r="F59" s="63">
        <f>'Activity Data'!CH111</f>
        <v>0</v>
      </c>
      <c r="G59" s="312"/>
      <c r="H59" t="s">
        <v>418</v>
      </c>
    </row>
    <row r="60" spans="2:11" ht="18" customHeight="1" x14ac:dyDescent="0.2">
      <c r="B60" s="311" t="s">
        <v>9</v>
      </c>
      <c r="C60" s="55" t="s">
        <v>243</v>
      </c>
      <c r="D60" s="63">
        <f>'Activity Data'!BO111</f>
        <v>0</v>
      </c>
      <c r="E60" s="63">
        <f>'Activity Data'!BS111</f>
        <v>0</v>
      </c>
      <c r="F60" s="63">
        <f>'Activity Data'!BW111</f>
        <v>0</v>
      </c>
      <c r="G60" s="312">
        <f>'Activity Data'!CM111</f>
        <v>0</v>
      </c>
      <c r="H60" t="str">
        <f>B58</f>
        <v>Road</v>
      </c>
      <c r="I60" t="str">
        <f>B60</f>
        <v>Rail</v>
      </c>
      <c r="J60" t="str">
        <f>B62</f>
        <v>Water</v>
      </c>
      <c r="K60" t="str">
        <f>B64</f>
        <v>AirCraft</v>
      </c>
    </row>
    <row r="61" spans="2:11" ht="18" customHeight="1" x14ac:dyDescent="0.2">
      <c r="B61" s="311"/>
      <c r="C61" s="55" t="s">
        <v>193</v>
      </c>
      <c r="D61" s="63">
        <f>'Activity Data'!CA111</f>
        <v>0</v>
      </c>
      <c r="E61" s="63">
        <f>'Activity Data'!CE111</f>
        <v>0</v>
      </c>
      <c r="F61" s="63">
        <f>'Activity Data'!CI111</f>
        <v>0</v>
      </c>
      <c r="G61" s="312"/>
      <c r="H61">
        <f>SUM(D58:G59)</f>
        <v>0</v>
      </c>
      <c r="I61">
        <f>SUM(D60:G61)</f>
        <v>0</v>
      </c>
      <c r="J61">
        <f>SUM(D62:F63)</f>
        <v>0</v>
      </c>
      <c r="K61">
        <f>SUM(D64:G65)</f>
        <v>0</v>
      </c>
    </row>
    <row r="62" spans="2:11" ht="18" customHeight="1" x14ac:dyDescent="0.2">
      <c r="B62" s="311" t="s">
        <v>234</v>
      </c>
      <c r="C62" s="55" t="s">
        <v>243</v>
      </c>
      <c r="D62" s="63">
        <f>'Activity Data'!BP111</f>
        <v>0</v>
      </c>
      <c r="E62" s="63">
        <f>'Activity Data'!BT111</f>
        <v>0</v>
      </c>
      <c r="F62" s="63">
        <f>'Activity Data'!BX111</f>
        <v>0</v>
      </c>
      <c r="G62" s="312">
        <f>'Activity Data'!CN111</f>
        <v>0</v>
      </c>
    </row>
    <row r="63" spans="2:11" ht="18" customHeight="1" x14ac:dyDescent="0.2">
      <c r="B63" s="311"/>
      <c r="C63" s="55" t="s">
        <v>193</v>
      </c>
      <c r="D63" s="63">
        <f>'Activity Data'!CB111</f>
        <v>0</v>
      </c>
      <c r="E63" s="63">
        <f>'Activity Data'!CF111</f>
        <v>0</v>
      </c>
      <c r="F63" s="63">
        <f>'Activity Data'!CJ111</f>
        <v>0</v>
      </c>
      <c r="G63" s="312"/>
    </row>
    <row r="64" spans="2:11" ht="18" customHeight="1" x14ac:dyDescent="0.2">
      <c r="B64" s="311" t="s">
        <v>397</v>
      </c>
      <c r="C64" s="55" t="s">
        <v>243</v>
      </c>
      <c r="D64" s="63">
        <f>'Activity Data'!BQ111</f>
        <v>0</v>
      </c>
      <c r="E64" s="63">
        <f>'Activity Data'!BU111</f>
        <v>0</v>
      </c>
      <c r="F64" s="63">
        <f>'Activity Data'!BY111</f>
        <v>0</v>
      </c>
      <c r="G64" s="312">
        <f>'Activity Data'!CO111</f>
        <v>0</v>
      </c>
    </row>
    <row r="65" spans="2:8" ht="18" customHeight="1" x14ac:dyDescent="0.2">
      <c r="B65" s="311"/>
      <c r="C65" s="55" t="s">
        <v>193</v>
      </c>
      <c r="D65" s="63">
        <f>'Activity Data'!CC111</f>
        <v>0</v>
      </c>
      <c r="E65" s="63">
        <f>'Activity Data'!CG111</f>
        <v>0</v>
      </c>
      <c r="F65" s="63">
        <f>'Activity Data'!CK111</f>
        <v>0</v>
      </c>
      <c r="G65" s="312"/>
    </row>
    <row r="66" spans="2:8" ht="27" customHeight="1" x14ac:dyDescent="0.2">
      <c r="B66" s="309" t="s">
        <v>469</v>
      </c>
      <c r="C66" s="310"/>
      <c r="D66" s="66">
        <f>SUM(D58:D65)</f>
        <v>0</v>
      </c>
      <c r="E66" s="66">
        <f>SUM(E58:E65)</f>
        <v>0</v>
      </c>
      <c r="F66" s="66">
        <f>SUM(F58:F65)</f>
        <v>0</v>
      </c>
      <c r="G66" s="67">
        <f>SUM(G58:G65)</f>
        <v>0</v>
      </c>
      <c r="H66" s="26"/>
    </row>
    <row r="67" spans="2:8" ht="27" customHeight="1" thickBot="1" x14ac:dyDescent="0.25">
      <c r="B67" s="320" t="s">
        <v>356</v>
      </c>
      <c r="C67" s="321"/>
      <c r="D67" s="322">
        <f ca="1">IF(ISERROR(D66*$H$58),0,D66*$H$58)+IF(ISERROR((E66/1000)*$I$58),0,(E66/1000)*$I$58)+IF(ISERROR((F66/1000)*$J$58),0,(F66/1000)*$J$58)</f>
        <v>0</v>
      </c>
      <c r="E67" s="322"/>
      <c r="F67" s="322"/>
      <c r="G67" s="65"/>
    </row>
  </sheetData>
  <mergeCells count="28">
    <mergeCell ref="F25:F26"/>
    <mergeCell ref="F27:F29"/>
    <mergeCell ref="F30:F32"/>
    <mergeCell ref="B33:C33"/>
    <mergeCell ref="D25:E25"/>
    <mergeCell ref="B25:B26"/>
    <mergeCell ref="C25:C26"/>
    <mergeCell ref="B27:B29"/>
    <mergeCell ref="B30:B32"/>
    <mergeCell ref="B67:C67"/>
    <mergeCell ref="D67:F67"/>
    <mergeCell ref="B56:B57"/>
    <mergeCell ref="C56:C57"/>
    <mergeCell ref="B64:B65"/>
    <mergeCell ref="J56:J57"/>
    <mergeCell ref="K56:K57"/>
    <mergeCell ref="B66:C66"/>
    <mergeCell ref="B60:B61"/>
    <mergeCell ref="G60:G61"/>
    <mergeCell ref="D56:F56"/>
    <mergeCell ref="B62:B63"/>
    <mergeCell ref="G62:G63"/>
    <mergeCell ref="H56:H57"/>
    <mergeCell ref="I56:I57"/>
    <mergeCell ref="G64:G65"/>
    <mergeCell ref="G56:G57"/>
    <mergeCell ref="B58:B59"/>
    <mergeCell ref="G58:G59"/>
  </mergeCells>
  <phoneticPr fontId="1"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7:E19"/>
  <sheetViews>
    <sheetView showGridLines="0" workbookViewId="0">
      <selection activeCell="I15" sqref="I15"/>
    </sheetView>
  </sheetViews>
  <sheetFormatPr defaultColWidth="9.140625" defaultRowHeight="12.75" x14ac:dyDescent="0.2"/>
  <cols>
    <col min="1" max="1" width="2.7109375" style="157" customWidth="1"/>
    <col min="2" max="2" width="8.42578125" style="157" customWidth="1"/>
    <col min="3" max="3" width="14.85546875" style="157" customWidth="1"/>
    <col min="4" max="4" width="19.42578125" style="157" customWidth="1"/>
    <col min="5" max="5" width="86.85546875" style="158" customWidth="1"/>
    <col min="6" max="16384" width="9.140625" style="157"/>
  </cols>
  <sheetData>
    <row r="7" spans="2:5" ht="18" x14ac:dyDescent="0.2">
      <c r="B7" s="259" t="s">
        <v>262</v>
      </c>
    </row>
    <row r="8" spans="2:5" ht="13.5" thickBot="1" x14ac:dyDescent="0.25"/>
    <row r="9" spans="2:5" s="159" customFormat="1" ht="27" customHeight="1" thickBot="1" x14ac:dyDescent="0.25">
      <c r="B9" s="257" t="s">
        <v>279</v>
      </c>
      <c r="C9" s="257" t="s">
        <v>280</v>
      </c>
      <c r="D9" s="257" t="s">
        <v>281</v>
      </c>
      <c r="E9" s="258" t="s">
        <v>282</v>
      </c>
    </row>
    <row r="10" spans="2:5" s="80" customFormat="1" ht="18" customHeight="1" x14ac:dyDescent="0.2">
      <c r="B10" s="160" t="s">
        <v>426</v>
      </c>
      <c r="C10" s="161">
        <v>39943</v>
      </c>
      <c r="D10" s="162" t="s">
        <v>427</v>
      </c>
      <c r="E10" s="163" t="s">
        <v>428</v>
      </c>
    </row>
    <row r="11" spans="2:5" s="80" customFormat="1" ht="27" customHeight="1" x14ac:dyDescent="0.2">
      <c r="B11" s="224" t="s">
        <v>439</v>
      </c>
      <c r="C11" s="165">
        <v>40708</v>
      </c>
      <c r="D11" s="226" t="s">
        <v>441</v>
      </c>
      <c r="E11" s="225" t="s">
        <v>440</v>
      </c>
    </row>
    <row r="12" spans="2:5" s="80" customFormat="1" ht="18" customHeight="1" x14ac:dyDescent="0.2">
      <c r="B12" s="224" t="s">
        <v>462</v>
      </c>
      <c r="C12" s="165">
        <v>40722</v>
      </c>
      <c r="D12" s="226" t="s">
        <v>441</v>
      </c>
      <c r="E12" s="225" t="s">
        <v>463</v>
      </c>
    </row>
    <row r="13" spans="2:5" s="80" customFormat="1" ht="18" customHeight="1" x14ac:dyDescent="0.2">
      <c r="B13" s="224" t="s">
        <v>470</v>
      </c>
      <c r="C13" s="165">
        <v>40840</v>
      </c>
      <c r="D13" s="226" t="s">
        <v>441</v>
      </c>
      <c r="E13" s="225" t="s">
        <v>471</v>
      </c>
    </row>
    <row r="14" spans="2:5" s="80" customFormat="1" ht="18" customHeight="1" x14ac:dyDescent="0.2">
      <c r="B14" s="230" t="s">
        <v>472</v>
      </c>
      <c r="C14" s="165">
        <v>40884</v>
      </c>
      <c r="D14" s="226" t="s">
        <v>474</v>
      </c>
      <c r="E14" s="225" t="s">
        <v>473</v>
      </c>
    </row>
    <row r="15" spans="2:5" s="80" customFormat="1" ht="18" customHeight="1" x14ac:dyDescent="0.2">
      <c r="B15" s="224" t="s">
        <v>476</v>
      </c>
      <c r="C15" s="165">
        <v>41444</v>
      </c>
      <c r="D15" s="226" t="s">
        <v>441</v>
      </c>
      <c r="E15" s="225" t="s">
        <v>475</v>
      </c>
    </row>
    <row r="16" spans="2:5" s="80" customFormat="1" ht="18" customHeight="1" x14ac:dyDescent="0.2">
      <c r="B16" s="224" t="s">
        <v>480</v>
      </c>
      <c r="C16" s="165">
        <v>42142</v>
      </c>
      <c r="D16" s="226" t="s">
        <v>441</v>
      </c>
      <c r="E16" s="225" t="s">
        <v>481</v>
      </c>
    </row>
    <row r="17" spans="2:5" s="80" customFormat="1" ht="18" customHeight="1" x14ac:dyDescent="0.2">
      <c r="B17" s="164"/>
      <c r="C17" s="165"/>
      <c r="D17" s="166"/>
      <c r="E17" s="167"/>
    </row>
    <row r="18" spans="2:5" s="80" customFormat="1" ht="18" customHeight="1" x14ac:dyDescent="0.2">
      <c r="B18" s="164"/>
      <c r="C18" s="165"/>
      <c r="D18" s="166"/>
      <c r="E18" s="167"/>
    </row>
    <row r="19" spans="2:5" s="80" customFormat="1" ht="18" customHeight="1" thickBot="1" x14ac:dyDescent="0.25">
      <c r="B19" s="168"/>
      <c r="C19" s="169"/>
      <c r="D19" s="170"/>
      <c r="E19" s="171"/>
    </row>
  </sheetData>
  <phoneticPr fontId="1" type="noConversion"/>
  <dataValidations count="1">
    <dataValidation type="date" operator="greaterThanOrEqual" allowBlank="1" showInputMessage="1" showErrorMessage="1" sqref="C10:C19">
      <formula1>1</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AB44"/>
  <sheetViews>
    <sheetView workbookViewId="0"/>
  </sheetViews>
  <sheetFormatPr defaultColWidth="9.140625" defaultRowHeight="12.75" x14ac:dyDescent="0.2"/>
  <cols>
    <col min="1" max="1" width="21.85546875" style="80" customWidth="1"/>
    <col min="2" max="2" width="36.5703125" style="80" customWidth="1"/>
    <col min="3" max="3" width="16.28515625" style="80" customWidth="1"/>
    <col min="4" max="4" width="24" style="80" customWidth="1"/>
    <col min="5" max="8" width="16.28515625" style="80" customWidth="1"/>
    <col min="9" max="9" width="57.42578125" style="216" customWidth="1"/>
    <col min="10" max="10" width="15.5703125" style="80" bestFit="1" customWidth="1"/>
    <col min="11" max="11" width="23.5703125" style="80" hidden="1" customWidth="1"/>
    <col min="12" max="12" width="11.42578125" style="80" bestFit="1" customWidth="1"/>
    <col min="13" max="16384" width="9.140625" style="80"/>
  </cols>
  <sheetData>
    <row r="2" spans="1:28" x14ac:dyDescent="0.2">
      <c r="A2" s="172" t="s">
        <v>373</v>
      </c>
      <c r="B2" s="172"/>
      <c r="C2" s="172"/>
      <c r="D2" s="172"/>
      <c r="E2" s="172"/>
      <c r="F2" s="172"/>
      <c r="G2" s="172"/>
      <c r="H2" s="172"/>
      <c r="I2" s="172"/>
      <c r="J2" s="172"/>
    </row>
    <row r="3" spans="1:28" ht="13.5" thickBot="1" x14ac:dyDescent="0.25">
      <c r="A3" s="173"/>
      <c r="B3" s="173"/>
      <c r="C3" s="173"/>
      <c r="D3" s="173"/>
      <c r="E3" s="173"/>
      <c r="F3" s="173"/>
      <c r="G3" s="173"/>
      <c r="H3" s="173"/>
      <c r="I3" s="174"/>
      <c r="J3" s="173"/>
    </row>
    <row r="4" spans="1:28" s="178" customFormat="1" ht="13.5" thickBot="1" x14ac:dyDescent="0.25">
      <c r="A4" s="175" t="s">
        <v>374</v>
      </c>
      <c r="B4" s="176" t="s">
        <v>375</v>
      </c>
      <c r="C4" s="176" t="s">
        <v>376</v>
      </c>
      <c r="D4" s="176" t="s">
        <v>377</v>
      </c>
      <c r="E4" s="176" t="s">
        <v>378</v>
      </c>
      <c r="F4" s="176" t="s">
        <v>379</v>
      </c>
      <c r="G4" s="176" t="s">
        <v>380</v>
      </c>
      <c r="H4" s="176" t="s">
        <v>381</v>
      </c>
      <c r="I4" s="177" t="s">
        <v>382</v>
      </c>
      <c r="J4" s="175" t="s">
        <v>419</v>
      </c>
    </row>
    <row r="5" spans="1:28" ht="18" customHeight="1" x14ac:dyDescent="0.2">
      <c r="A5" s="179" t="s">
        <v>236</v>
      </c>
      <c r="B5" s="180" t="s">
        <v>238</v>
      </c>
      <c r="C5" s="180" t="s">
        <v>163</v>
      </c>
      <c r="D5" s="180" t="s">
        <v>47</v>
      </c>
      <c r="E5" s="181"/>
      <c r="F5" s="181"/>
      <c r="G5" s="181"/>
      <c r="H5" s="181"/>
      <c r="I5" s="182" t="s">
        <v>424</v>
      </c>
      <c r="J5" s="183" t="s">
        <v>266</v>
      </c>
      <c r="K5" s="156" t="str">
        <f t="shared" ref="K5:K13" si="0">IF(ISBLANK(A5),"",IF(B5&lt;&gt;"*",IF(ISBLANK(B5),"^"&amp;A5,B5),"~"&amp;A5))&amp;IF(ISBLANK(C5),"",IF(D5&lt;&gt;"*",IF(ISBLANK(D5),"^"&amp;C5,D5),"~"&amp;C5))&amp;IF(ISBLANK(E5),"",IF(F5&lt;&gt;"*",IF(ISBLANK(F5),"^&amp;E5",F5),"~"&amp;E5))&amp;IF(ISBLANK(G5),"",IF(H5&lt;&gt;"*",IF(ISBLANK(H5),"^"&amp;G5,H5),"~"&amp;G5))</f>
        <v>Vehicle Distance (e.g. Road Transport)Bus - CNG</v>
      </c>
      <c r="L5" s="156"/>
      <c r="M5" s="156"/>
      <c r="N5" s="156"/>
      <c r="O5" s="156"/>
      <c r="P5" s="156"/>
      <c r="Q5" s="156"/>
      <c r="R5" s="156"/>
      <c r="S5" s="156"/>
      <c r="T5" s="156"/>
      <c r="U5" s="156"/>
      <c r="V5" s="156"/>
      <c r="W5" s="183"/>
      <c r="X5" s="156"/>
      <c r="Y5" s="156"/>
      <c r="Z5" s="156"/>
      <c r="AA5" s="156"/>
      <c r="AB5" s="181"/>
    </row>
    <row r="6" spans="1:28" ht="18" customHeight="1" x14ac:dyDescent="0.2">
      <c r="A6" s="184" t="s">
        <v>236</v>
      </c>
      <c r="B6" s="185" t="s">
        <v>238</v>
      </c>
      <c r="C6" s="185" t="s">
        <v>163</v>
      </c>
      <c r="D6" s="185" t="s">
        <v>300</v>
      </c>
      <c r="E6" s="186"/>
      <c r="F6" s="186"/>
      <c r="G6" s="186"/>
      <c r="H6" s="186"/>
      <c r="I6" s="182" t="s">
        <v>424</v>
      </c>
      <c r="J6" s="187" t="s">
        <v>266</v>
      </c>
      <c r="K6" s="154" t="str">
        <f t="shared" si="0"/>
        <v>Vehicle Distance (e.g. Road Transport)Light Goods Vehicle - CNG</v>
      </c>
      <c r="L6" s="154"/>
      <c r="M6" s="154"/>
      <c r="N6" s="154"/>
      <c r="O6" s="154"/>
      <c r="P6" s="154"/>
      <c r="Q6" s="154"/>
      <c r="R6" s="154"/>
      <c r="S6" s="154"/>
      <c r="T6" s="154"/>
      <c r="U6" s="154"/>
      <c r="V6" s="154"/>
      <c r="W6" s="187"/>
      <c r="X6" s="154"/>
      <c r="Y6" s="154"/>
      <c r="Z6" s="154"/>
      <c r="AA6" s="154"/>
      <c r="AB6" s="186"/>
    </row>
    <row r="7" spans="1:28" ht="18" customHeight="1" x14ac:dyDescent="0.2">
      <c r="A7" s="184" t="s">
        <v>236</v>
      </c>
      <c r="B7" s="188" t="s">
        <v>238</v>
      </c>
      <c r="C7" s="188" t="s">
        <v>163</v>
      </c>
      <c r="D7" s="188" t="s">
        <v>92</v>
      </c>
      <c r="E7" s="189"/>
      <c r="F7" s="189"/>
      <c r="G7" s="189"/>
      <c r="H7" s="189"/>
      <c r="I7" s="182" t="s">
        <v>424</v>
      </c>
      <c r="J7" s="190" t="s">
        <v>266</v>
      </c>
      <c r="K7" s="155" t="str">
        <f t="shared" si="0"/>
        <v>Vehicle Distance (e.g. Road Transport)Heavy Duty Vehicle - Rigid - CNG</v>
      </c>
      <c r="L7" s="155"/>
      <c r="M7" s="155"/>
      <c r="N7" s="155"/>
      <c r="O7" s="155"/>
      <c r="P7" s="155"/>
      <c r="Q7" s="155"/>
      <c r="R7" s="155"/>
      <c r="S7" s="155"/>
      <c r="T7" s="155"/>
      <c r="U7" s="155"/>
      <c r="V7" s="155"/>
      <c r="W7" s="190"/>
      <c r="X7" s="155"/>
      <c r="Y7" s="155"/>
      <c r="Z7" s="155"/>
      <c r="AA7" s="155"/>
      <c r="AB7" s="189"/>
    </row>
    <row r="8" spans="1:28" ht="18" customHeight="1" x14ac:dyDescent="0.2">
      <c r="A8" s="184" t="s">
        <v>236</v>
      </c>
      <c r="B8" s="180" t="s">
        <v>238</v>
      </c>
      <c r="C8" s="180" t="s">
        <v>163</v>
      </c>
      <c r="D8" s="180" t="s">
        <v>113</v>
      </c>
      <c r="E8" s="181"/>
      <c r="F8" s="181"/>
      <c r="G8" s="181"/>
      <c r="H8" s="181"/>
      <c r="I8" s="182" t="s">
        <v>424</v>
      </c>
      <c r="J8" s="183" t="s">
        <v>266</v>
      </c>
      <c r="K8" s="156" t="str">
        <f t="shared" si="0"/>
        <v>Vehicle Distance (e.g. Road Transport)Heavy Duty Vehicle - Articulated - CNG</v>
      </c>
      <c r="L8" s="156"/>
      <c r="M8" s="156"/>
      <c r="N8" s="156"/>
      <c r="O8" s="156"/>
      <c r="P8" s="156"/>
      <c r="Q8" s="156"/>
      <c r="R8" s="156"/>
      <c r="S8" s="156"/>
      <c r="T8" s="156"/>
      <c r="U8" s="156"/>
      <c r="V8" s="156"/>
      <c r="W8" s="183"/>
      <c r="X8" s="156"/>
      <c r="Y8" s="156"/>
      <c r="Z8" s="156"/>
      <c r="AA8" s="156"/>
      <c r="AB8" s="181"/>
    </row>
    <row r="9" spans="1:28" ht="18" customHeight="1" x14ac:dyDescent="0.2">
      <c r="A9" s="184" t="s">
        <v>236</v>
      </c>
      <c r="B9" s="191" t="s">
        <v>238</v>
      </c>
      <c r="C9" s="191" t="s">
        <v>163</v>
      </c>
      <c r="D9" s="191" t="s">
        <v>75</v>
      </c>
      <c r="E9" s="192"/>
      <c r="F9" s="192"/>
      <c r="G9" s="192"/>
      <c r="H9" s="192"/>
      <c r="I9" s="182" t="s">
        <v>425</v>
      </c>
      <c r="J9" s="193" t="s">
        <v>266</v>
      </c>
      <c r="K9" s="153" t="str">
        <f t="shared" si="0"/>
        <v>Vehicle Distance (e.g. Road Transport)Passenger Car - Fuel Unknown</v>
      </c>
      <c r="L9" s="153"/>
      <c r="M9" s="153"/>
      <c r="N9" s="153"/>
      <c r="O9" s="153"/>
      <c r="P9" s="153"/>
      <c r="Q9" s="153"/>
      <c r="R9" s="153"/>
      <c r="S9" s="153"/>
      <c r="T9" s="153"/>
      <c r="U9" s="153"/>
      <c r="V9" s="153"/>
      <c r="W9" s="193"/>
      <c r="X9" s="153"/>
      <c r="Y9" s="153"/>
      <c r="Z9" s="153"/>
      <c r="AA9" s="153"/>
      <c r="AB9" s="192"/>
    </row>
    <row r="10" spans="1:28" ht="18" customHeight="1" x14ac:dyDescent="0.2">
      <c r="A10" s="184" t="s">
        <v>236</v>
      </c>
      <c r="B10" s="191" t="s">
        <v>238</v>
      </c>
      <c r="C10" s="191" t="s">
        <v>163</v>
      </c>
      <c r="D10" s="191" t="s">
        <v>320</v>
      </c>
      <c r="E10" s="192"/>
      <c r="F10" s="192"/>
      <c r="G10" s="192"/>
      <c r="H10" s="192"/>
      <c r="I10" s="182" t="s">
        <v>425</v>
      </c>
      <c r="J10" s="193" t="s">
        <v>266</v>
      </c>
      <c r="K10" s="153" t="str">
        <f t="shared" si="0"/>
        <v>Vehicle Distance (e.g. Road Transport)Light Goods Vehicle - Fuel Unknown</v>
      </c>
      <c r="L10" s="153"/>
      <c r="M10" s="153"/>
      <c r="N10" s="153"/>
      <c r="O10" s="153"/>
      <c r="P10" s="153"/>
      <c r="Q10" s="153"/>
      <c r="R10" s="153"/>
      <c r="S10" s="153"/>
      <c r="T10" s="153"/>
      <c r="U10" s="153"/>
      <c r="V10" s="153"/>
      <c r="W10" s="193"/>
      <c r="X10" s="153"/>
      <c r="Y10" s="153"/>
      <c r="Z10" s="153"/>
      <c r="AA10" s="153"/>
      <c r="AB10" s="192"/>
    </row>
    <row r="11" spans="1:28" ht="18" customHeight="1" x14ac:dyDescent="0.2">
      <c r="A11" s="184" t="s">
        <v>236</v>
      </c>
      <c r="B11" s="191" t="s">
        <v>238</v>
      </c>
      <c r="C11" s="191" t="s">
        <v>163</v>
      </c>
      <c r="D11" s="191" t="s">
        <v>96</v>
      </c>
      <c r="E11" s="192"/>
      <c r="F11" s="192"/>
      <c r="G11" s="192"/>
      <c r="H11" s="192"/>
      <c r="I11" s="182" t="s">
        <v>425</v>
      </c>
      <c r="J11" s="193" t="s">
        <v>266</v>
      </c>
      <c r="K11" s="153" t="str">
        <f t="shared" si="0"/>
        <v>Vehicle Distance (e.g. Road Transport)Heavy Duty Vehicle - Rigid - Fuel Unknown</v>
      </c>
      <c r="L11" s="153"/>
      <c r="M11" s="153"/>
      <c r="N11" s="153"/>
      <c r="O11" s="153"/>
      <c r="P11" s="153"/>
      <c r="Q11" s="153"/>
      <c r="R11" s="153"/>
      <c r="S11" s="153"/>
      <c r="T11" s="153"/>
      <c r="U11" s="153"/>
      <c r="V11" s="153"/>
      <c r="W11" s="193"/>
      <c r="X11" s="153"/>
      <c r="Y11" s="153"/>
      <c r="Z11" s="153"/>
      <c r="AA11" s="153"/>
      <c r="AB11" s="192"/>
    </row>
    <row r="12" spans="1:28" ht="18" customHeight="1" x14ac:dyDescent="0.2">
      <c r="A12" s="184" t="s">
        <v>236</v>
      </c>
      <c r="B12" s="185" t="s">
        <v>238</v>
      </c>
      <c r="C12" s="185" t="s">
        <v>163</v>
      </c>
      <c r="D12" s="185" t="s">
        <v>117</v>
      </c>
      <c r="E12" s="186"/>
      <c r="F12" s="186"/>
      <c r="G12" s="186"/>
      <c r="H12" s="186"/>
      <c r="I12" s="182" t="s">
        <v>425</v>
      </c>
      <c r="J12" s="187" t="s">
        <v>266</v>
      </c>
      <c r="K12" s="154" t="str">
        <f t="shared" si="0"/>
        <v>Vehicle Distance (e.g. Road Transport)Heavy Duty Vehicle - Articulated - Fuel Unknown</v>
      </c>
      <c r="L12" s="154"/>
      <c r="M12" s="154"/>
      <c r="N12" s="154"/>
      <c r="O12" s="154"/>
      <c r="P12" s="154"/>
      <c r="Q12" s="154"/>
      <c r="R12" s="154"/>
      <c r="S12" s="154"/>
      <c r="T12" s="154"/>
      <c r="U12" s="154"/>
      <c r="V12" s="154"/>
      <c r="W12" s="187"/>
      <c r="X12" s="154"/>
      <c r="Y12" s="154"/>
      <c r="Z12" s="154"/>
      <c r="AA12" s="154"/>
      <c r="AB12" s="186"/>
    </row>
    <row r="13" spans="1:28" ht="18" customHeight="1" x14ac:dyDescent="0.2">
      <c r="A13" s="184" t="s">
        <v>284</v>
      </c>
      <c r="B13" s="188" t="s">
        <v>383</v>
      </c>
      <c r="C13" s="188" t="s">
        <v>247</v>
      </c>
      <c r="D13" s="188"/>
      <c r="E13" s="189"/>
      <c r="F13" s="189"/>
      <c r="G13" s="189"/>
      <c r="H13" s="189"/>
      <c r="I13" s="194" t="s">
        <v>296</v>
      </c>
      <c r="J13" s="190" t="s">
        <v>266</v>
      </c>
      <c r="K13" s="155" t="str">
        <f t="shared" si="0"/>
        <v>~Distance Travelled^Unit of Distance</v>
      </c>
      <c r="L13" s="155"/>
      <c r="M13" s="155"/>
      <c r="N13" s="155"/>
      <c r="O13" s="155"/>
      <c r="P13" s="155"/>
      <c r="Q13" s="155"/>
      <c r="R13" s="155"/>
      <c r="S13" s="155"/>
      <c r="T13" s="155"/>
      <c r="U13" s="155"/>
      <c r="V13" s="155"/>
      <c r="W13" s="190"/>
      <c r="X13" s="155"/>
      <c r="Y13" s="155"/>
      <c r="Z13" s="155"/>
      <c r="AA13" s="155"/>
      <c r="AB13" s="189"/>
    </row>
    <row r="14" spans="1:28" ht="18" customHeight="1" x14ac:dyDescent="0.2">
      <c r="A14" s="195" t="s">
        <v>284</v>
      </c>
      <c r="B14" s="180"/>
      <c r="C14" s="180" t="s">
        <v>247</v>
      </c>
      <c r="D14" s="180" t="s">
        <v>383</v>
      </c>
      <c r="E14" s="181"/>
      <c r="F14" s="181"/>
      <c r="G14" s="181"/>
      <c r="H14" s="181"/>
      <c r="I14" s="196" t="s">
        <v>297</v>
      </c>
      <c r="J14" s="190" t="s">
        <v>266</v>
      </c>
      <c r="K14" s="80" t="str">
        <f t="shared" ref="K14:K43" si="1">IF(ISBLANK(A14),"",IF(B14&lt;&gt;"*",IF(ISBLANK(B14),"^"&amp;A14,B14),"~"&amp;A14))&amp;IF(ISBLANK(C14),"",IF(D14&lt;&gt;"*",IF(ISBLANK(D14),"^"&amp;C14,D14),"~"&amp;C14))&amp;IF(ISBLANK(E14),"",IF(F14&lt;&gt;"*",IF(ISBLANK(F14),"^&amp;E5",F14),"~"&amp;E14))&amp;IF(ISBLANK(G14),"",IF(H14&lt;&gt;"*",IF(ISBLANK(H14),"^"&amp;G14,H14),"~"&amp;G14))</f>
        <v>^Distance Travelled~Unit of Distance</v>
      </c>
    </row>
    <row r="15" spans="1:28" ht="18" customHeight="1" x14ac:dyDescent="0.2">
      <c r="A15" s="197" t="s">
        <v>284</v>
      </c>
      <c r="B15" s="185" t="s">
        <v>383</v>
      </c>
      <c r="C15" s="185" t="s">
        <v>163</v>
      </c>
      <c r="D15" s="185"/>
      <c r="E15" s="186"/>
      <c r="F15" s="186"/>
      <c r="G15" s="186"/>
      <c r="H15" s="186"/>
      <c r="I15" s="182" t="s">
        <v>260</v>
      </c>
      <c r="J15" s="183" t="s">
        <v>266</v>
      </c>
      <c r="K15" s="80" t="str">
        <f t="shared" si="1"/>
        <v>~Distance Travelled^Vehicle Type</v>
      </c>
    </row>
    <row r="16" spans="1:28" s="154" customFormat="1" ht="18" customHeight="1" x14ac:dyDescent="0.2">
      <c r="A16" s="184" t="s">
        <v>270</v>
      </c>
      <c r="B16" s="185" t="s">
        <v>383</v>
      </c>
      <c r="C16" s="186" t="s">
        <v>285</v>
      </c>
      <c r="D16" s="185"/>
      <c r="E16" s="186"/>
      <c r="F16" s="185"/>
      <c r="G16" s="186"/>
      <c r="H16" s="186"/>
      <c r="I16" s="198" t="s">
        <v>298</v>
      </c>
      <c r="J16" s="199" t="s">
        <v>266</v>
      </c>
      <c r="K16" s="80" t="str">
        <f t="shared" si="1"/>
        <v>~Fuel Amount^Unit of Fuel Amount</v>
      </c>
    </row>
    <row r="17" spans="1:28" ht="18" customHeight="1" x14ac:dyDescent="0.2">
      <c r="A17" s="200" t="s">
        <v>270</v>
      </c>
      <c r="B17" s="192"/>
      <c r="C17" s="192" t="s">
        <v>285</v>
      </c>
      <c r="D17" s="192" t="s">
        <v>383</v>
      </c>
      <c r="E17" s="192"/>
      <c r="F17" s="192"/>
      <c r="G17" s="192"/>
      <c r="H17" s="192"/>
      <c r="I17" s="201" t="s">
        <v>55</v>
      </c>
      <c r="J17" s="202" t="s">
        <v>266</v>
      </c>
      <c r="K17" s="80" t="str">
        <f t="shared" si="1"/>
        <v>^Fuel Amount~Unit of Fuel Amount</v>
      </c>
    </row>
    <row r="18" spans="1:28" s="154" customFormat="1" ht="18" customHeight="1" x14ac:dyDescent="0.2">
      <c r="A18" s="197" t="s">
        <v>286</v>
      </c>
      <c r="B18" s="186" t="s">
        <v>383</v>
      </c>
      <c r="C18" s="186" t="s">
        <v>270</v>
      </c>
      <c r="D18" s="186"/>
      <c r="E18" s="186"/>
      <c r="F18" s="186"/>
      <c r="G18" s="186"/>
      <c r="H18" s="186"/>
      <c r="I18" s="203" t="s">
        <v>55</v>
      </c>
      <c r="J18" s="204" t="s">
        <v>266</v>
      </c>
      <c r="K18" s="80" t="str">
        <f t="shared" si="1"/>
        <v>~Fuel Used^Fuel Amount</v>
      </c>
    </row>
    <row r="19" spans="1:28" ht="18" customHeight="1" x14ac:dyDescent="0.2">
      <c r="A19" s="205" t="s">
        <v>286</v>
      </c>
      <c r="B19" s="189"/>
      <c r="C19" s="189" t="s">
        <v>270</v>
      </c>
      <c r="D19" s="189" t="s">
        <v>383</v>
      </c>
      <c r="E19" s="189"/>
      <c r="F19" s="189"/>
      <c r="G19" s="189"/>
      <c r="H19" s="189"/>
      <c r="I19" s="196" t="s">
        <v>299</v>
      </c>
      <c r="J19" s="206" t="s">
        <v>266</v>
      </c>
      <c r="K19" s="80" t="str">
        <f t="shared" si="1"/>
        <v>^Fuel Used~Fuel Amount</v>
      </c>
    </row>
    <row r="20" spans="1:28" ht="18" customHeight="1" x14ac:dyDescent="0.2">
      <c r="A20" s="207" t="s">
        <v>236</v>
      </c>
      <c r="B20" s="189" t="s">
        <v>237</v>
      </c>
      <c r="C20" s="189" t="s">
        <v>286</v>
      </c>
      <c r="D20" s="189"/>
      <c r="E20" s="189"/>
      <c r="F20" s="189"/>
      <c r="G20" s="189"/>
      <c r="H20" s="189"/>
      <c r="I20" s="196" t="s">
        <v>299</v>
      </c>
      <c r="J20" s="206" t="s">
        <v>266</v>
      </c>
      <c r="K20" s="80" t="str">
        <f t="shared" si="1"/>
        <v>Fuel Use^Fuel Used</v>
      </c>
    </row>
    <row r="21" spans="1:28" ht="18" customHeight="1" x14ac:dyDescent="0.2">
      <c r="A21" s="208" t="s">
        <v>236</v>
      </c>
      <c r="B21" s="192" t="s">
        <v>238</v>
      </c>
      <c r="C21" s="192" t="s">
        <v>163</v>
      </c>
      <c r="D21" s="192"/>
      <c r="E21" s="192"/>
      <c r="F21" s="192"/>
      <c r="G21" s="192"/>
      <c r="H21" s="192"/>
      <c r="I21" s="182" t="s">
        <v>260</v>
      </c>
      <c r="J21" s="202" t="s">
        <v>266</v>
      </c>
      <c r="K21" s="80" t="str">
        <f t="shared" si="1"/>
        <v>Vehicle Distance (e.g. Road Transport)^Vehicle Type</v>
      </c>
    </row>
    <row r="22" spans="1:28" ht="18" customHeight="1" x14ac:dyDescent="0.2">
      <c r="A22" s="208" t="s">
        <v>236</v>
      </c>
      <c r="B22" s="186" t="s">
        <v>238</v>
      </c>
      <c r="C22" s="186" t="s">
        <v>284</v>
      </c>
      <c r="D22" s="185"/>
      <c r="E22" s="186"/>
      <c r="F22" s="186"/>
      <c r="G22" s="186"/>
      <c r="H22" s="186"/>
      <c r="I22" s="198" t="s">
        <v>297</v>
      </c>
      <c r="J22" s="204" t="s">
        <v>266</v>
      </c>
      <c r="K22" s="154" t="str">
        <f t="shared" si="1"/>
        <v>Vehicle Distance (e.g. Road Transport)^Distance Travelled</v>
      </c>
      <c r="L22" s="154"/>
      <c r="M22" s="154"/>
      <c r="N22" s="154"/>
      <c r="O22" s="154"/>
      <c r="P22" s="154"/>
      <c r="Q22" s="154"/>
      <c r="R22" s="154"/>
      <c r="S22" s="154"/>
      <c r="T22" s="154"/>
      <c r="U22" s="154"/>
      <c r="V22" s="154"/>
      <c r="W22" s="187"/>
      <c r="X22" s="154"/>
      <c r="Y22" s="154"/>
      <c r="Z22" s="154"/>
      <c r="AA22" s="154"/>
      <c r="AB22" s="186"/>
    </row>
    <row r="23" spans="1:28" s="154" customFormat="1" ht="18" customHeight="1" x14ac:dyDescent="0.2">
      <c r="A23" s="184" t="s">
        <v>236</v>
      </c>
      <c r="B23" s="181" t="s">
        <v>240</v>
      </c>
      <c r="C23" s="181" t="s">
        <v>163</v>
      </c>
      <c r="D23" s="181"/>
      <c r="E23" s="181"/>
      <c r="F23" s="181"/>
      <c r="G23" s="181"/>
      <c r="H23" s="181"/>
      <c r="I23" s="182" t="s">
        <v>260</v>
      </c>
      <c r="J23" s="209" t="s">
        <v>266</v>
      </c>
      <c r="K23" s="80" t="str">
        <f t="shared" si="1"/>
        <v>Passenger Distance (e.g. Public Transport)^Vehicle Type</v>
      </c>
      <c r="L23" s="156"/>
      <c r="M23" s="156"/>
      <c r="N23" s="156"/>
      <c r="O23" s="156"/>
      <c r="P23" s="156"/>
      <c r="Q23" s="156"/>
      <c r="R23" s="156"/>
      <c r="S23" s="156"/>
      <c r="T23" s="156"/>
      <c r="U23" s="156"/>
      <c r="V23" s="156"/>
      <c r="W23" s="156"/>
      <c r="X23" s="156"/>
      <c r="Y23" s="156"/>
      <c r="Z23" s="156"/>
      <c r="AA23" s="156"/>
      <c r="AB23" s="156"/>
    </row>
    <row r="24" spans="1:28" s="154" customFormat="1" ht="18" customHeight="1" x14ac:dyDescent="0.2">
      <c r="A24" s="184" t="s">
        <v>236</v>
      </c>
      <c r="B24" s="191" t="s">
        <v>240</v>
      </c>
      <c r="C24" s="192" t="s">
        <v>284</v>
      </c>
      <c r="D24" s="191"/>
      <c r="E24" s="192"/>
      <c r="F24" s="192"/>
      <c r="G24" s="192"/>
      <c r="H24" s="192"/>
      <c r="I24" s="210" t="s">
        <v>297</v>
      </c>
      <c r="J24" s="202" t="s">
        <v>266</v>
      </c>
      <c r="K24" s="153" t="str">
        <f t="shared" si="1"/>
        <v>Passenger Distance (e.g. Public Transport)^Distance Travelled</v>
      </c>
      <c r="L24" s="153"/>
      <c r="M24" s="153"/>
      <c r="N24" s="153"/>
      <c r="O24" s="153"/>
      <c r="P24" s="153"/>
      <c r="Q24" s="153"/>
      <c r="R24" s="153"/>
      <c r="S24" s="153"/>
      <c r="T24" s="153"/>
      <c r="U24" s="153"/>
      <c r="V24" s="153"/>
      <c r="W24" s="193"/>
      <c r="X24" s="153"/>
      <c r="Y24" s="153"/>
      <c r="Z24" s="153"/>
      <c r="AA24" s="153"/>
      <c r="AB24" s="192"/>
    </row>
    <row r="25" spans="1:28" s="154" customFormat="1" ht="18" customHeight="1" x14ac:dyDescent="0.2">
      <c r="A25" s="217" t="s">
        <v>236</v>
      </c>
      <c r="B25" s="186" t="s">
        <v>240</v>
      </c>
      <c r="C25" s="186" t="s">
        <v>184</v>
      </c>
      <c r="D25" s="185"/>
      <c r="E25" s="186"/>
      <c r="F25" s="186"/>
      <c r="G25" s="186"/>
      <c r="H25" s="186"/>
      <c r="I25" s="198" t="s">
        <v>429</v>
      </c>
      <c r="J25" s="218" t="s">
        <v>266</v>
      </c>
      <c r="K25" s="154" t="str">
        <f>IF(ISBLANK(A25),"",IF(B25&lt;&gt;"*",IF(ISBLANK(B25),"^"&amp;A25,B25),"~"&amp;A25))&amp;IF(ISBLANK(C25),"",IF(D25&lt;&gt;"*",IF(ISBLANK(D25),"^"&amp;C25,D25),"~"&amp;C25))&amp;IF(ISBLANK(E25),"",IF(F25&lt;&gt;"*",IF(ISBLANK(F25),"^&amp;E5",F25),"~"&amp;E25))&amp;IF(ISBLANK(G25),"",IF(H25&lt;&gt;"*",IF(ISBLANK(H25),"^"&amp;G25,H25),"~"&amp;G25))</f>
        <v>Passenger Distance (e.g. Public Transport)^# of Passenger</v>
      </c>
      <c r="W25" s="187"/>
      <c r="AB25" s="186"/>
    </row>
    <row r="26" spans="1:28" ht="18" customHeight="1" x14ac:dyDescent="0.2">
      <c r="A26" s="195" t="s">
        <v>236</v>
      </c>
      <c r="B26" s="181" t="s">
        <v>239</v>
      </c>
      <c r="C26" s="181" t="s">
        <v>163</v>
      </c>
      <c r="D26" s="181"/>
      <c r="E26" s="181"/>
      <c r="F26" s="181"/>
      <c r="G26" s="181"/>
      <c r="H26" s="181"/>
      <c r="I26" s="182" t="s">
        <v>260</v>
      </c>
      <c r="J26" s="209" t="s">
        <v>266</v>
      </c>
      <c r="K26" s="80" t="str">
        <f t="shared" si="1"/>
        <v>Weight Distance (e.g. Freight Transport)^Vehicle Type</v>
      </c>
    </row>
    <row r="27" spans="1:28" ht="18" customHeight="1" x14ac:dyDescent="0.2">
      <c r="A27" s="195" t="s">
        <v>236</v>
      </c>
      <c r="B27" s="186" t="s">
        <v>239</v>
      </c>
      <c r="C27" s="186" t="s">
        <v>284</v>
      </c>
      <c r="D27" s="185"/>
      <c r="E27" s="186"/>
      <c r="F27" s="186"/>
      <c r="G27" s="186"/>
      <c r="H27" s="186"/>
      <c r="I27" s="198" t="s">
        <v>297</v>
      </c>
      <c r="J27" s="204" t="s">
        <v>266</v>
      </c>
      <c r="K27" s="154" t="str">
        <f t="shared" si="1"/>
        <v>Weight Distance (e.g. Freight Transport)^Distance Travelled</v>
      </c>
      <c r="L27" s="154"/>
      <c r="M27" s="154"/>
      <c r="N27" s="154"/>
      <c r="O27" s="154"/>
      <c r="P27" s="154"/>
      <c r="Q27" s="154"/>
      <c r="R27" s="154"/>
      <c r="S27" s="154"/>
      <c r="T27" s="154"/>
      <c r="U27" s="154"/>
      <c r="V27" s="154"/>
      <c r="W27" s="187"/>
      <c r="X27" s="154"/>
      <c r="Y27" s="154"/>
      <c r="Z27" s="154"/>
      <c r="AA27" s="154"/>
      <c r="AB27" s="186"/>
    </row>
    <row r="28" spans="1:28" ht="18" customHeight="1" x14ac:dyDescent="0.2">
      <c r="A28" s="184" t="s">
        <v>236</v>
      </c>
      <c r="B28" s="188" t="s">
        <v>391</v>
      </c>
      <c r="C28" s="189" t="s">
        <v>286</v>
      </c>
      <c r="D28" s="189"/>
      <c r="E28" s="189"/>
      <c r="F28" s="189"/>
      <c r="G28" s="189"/>
      <c r="H28" s="189"/>
      <c r="I28" s="194" t="s">
        <v>431</v>
      </c>
      <c r="J28" s="206" t="s">
        <v>266</v>
      </c>
      <c r="K28" s="80" t="str">
        <f t="shared" si="1"/>
        <v>Custom Fuel^Fuel Used</v>
      </c>
    </row>
    <row r="29" spans="1:28" ht="18" customHeight="1" x14ac:dyDescent="0.2">
      <c r="A29" s="197" t="s">
        <v>236</v>
      </c>
      <c r="B29" s="191" t="s">
        <v>392</v>
      </c>
      <c r="C29" s="192" t="s">
        <v>163</v>
      </c>
      <c r="D29" s="192"/>
      <c r="E29" s="192"/>
      <c r="F29" s="192"/>
      <c r="G29" s="192"/>
      <c r="H29" s="192"/>
      <c r="I29" s="182" t="s">
        <v>432</v>
      </c>
      <c r="J29" s="202" t="s">
        <v>266</v>
      </c>
      <c r="K29" s="80" t="str">
        <f t="shared" si="1"/>
        <v>Custom Vehicle^Vehicle Type</v>
      </c>
    </row>
    <row r="30" spans="1:28" ht="18" customHeight="1" x14ac:dyDescent="0.2">
      <c r="A30" s="197" t="s">
        <v>236</v>
      </c>
      <c r="B30" s="186" t="s">
        <v>392</v>
      </c>
      <c r="C30" s="186" t="s">
        <v>284</v>
      </c>
      <c r="D30" s="185"/>
      <c r="E30" s="186"/>
      <c r="F30" s="186"/>
      <c r="G30" s="186"/>
      <c r="H30" s="186"/>
      <c r="I30" s="198" t="s">
        <v>297</v>
      </c>
      <c r="J30" s="204" t="s">
        <v>266</v>
      </c>
      <c r="K30" s="154" t="str">
        <f t="shared" si="1"/>
        <v>Custom Vehicle^Distance Travelled</v>
      </c>
      <c r="L30" s="154"/>
      <c r="M30" s="154"/>
      <c r="N30" s="154"/>
      <c r="O30" s="154"/>
      <c r="P30" s="154"/>
      <c r="Q30" s="154"/>
      <c r="R30" s="154"/>
      <c r="S30" s="154"/>
      <c r="T30" s="154"/>
      <c r="U30" s="154"/>
      <c r="V30" s="154"/>
      <c r="W30" s="187"/>
      <c r="X30" s="154"/>
      <c r="Y30" s="154"/>
      <c r="Z30" s="154"/>
      <c r="AA30" s="154"/>
      <c r="AB30" s="186"/>
    </row>
    <row r="31" spans="1:28" ht="18" customHeight="1" x14ac:dyDescent="0.2">
      <c r="A31" s="197" t="s">
        <v>236</v>
      </c>
      <c r="B31" s="189" t="s">
        <v>239</v>
      </c>
      <c r="C31" s="189" t="s">
        <v>111</v>
      </c>
      <c r="D31" s="189"/>
      <c r="E31" s="189"/>
      <c r="F31" s="189"/>
      <c r="G31" s="189"/>
      <c r="H31" s="189"/>
      <c r="I31" s="196" t="s">
        <v>423</v>
      </c>
      <c r="J31" s="206" t="s">
        <v>266</v>
      </c>
      <c r="K31" s="80" t="str">
        <f t="shared" si="1"/>
        <v>Weight Distance (e.g. Freight Transport)^Gross Weight</v>
      </c>
    </row>
    <row r="32" spans="1:28" ht="18" customHeight="1" x14ac:dyDescent="0.2">
      <c r="A32" s="184" t="s">
        <v>236</v>
      </c>
      <c r="B32" s="191" t="s">
        <v>8</v>
      </c>
      <c r="C32" s="192" t="s">
        <v>163</v>
      </c>
      <c r="D32" s="192"/>
      <c r="E32" s="192"/>
      <c r="F32" s="192"/>
      <c r="G32" s="192"/>
      <c r="H32" s="192"/>
      <c r="I32" s="201" t="s">
        <v>260</v>
      </c>
      <c r="J32" s="193" t="s">
        <v>266</v>
      </c>
      <c r="K32" s="153" t="str">
        <f t="shared" si="1"/>
        <v>Fuel Use and Vehicle Distance^Vehicle Type</v>
      </c>
      <c r="L32" s="153"/>
      <c r="M32" s="153"/>
      <c r="N32" s="153"/>
      <c r="O32" s="153"/>
      <c r="P32" s="153"/>
      <c r="Q32" s="153"/>
      <c r="R32" s="153"/>
      <c r="S32" s="153"/>
      <c r="T32" s="153"/>
      <c r="U32" s="153"/>
      <c r="V32" s="153"/>
      <c r="W32" s="193"/>
      <c r="X32" s="153"/>
      <c r="Y32" s="153"/>
      <c r="Z32" s="153"/>
      <c r="AA32" s="153"/>
      <c r="AB32" s="192"/>
    </row>
    <row r="33" spans="1:28" ht="18" customHeight="1" x14ac:dyDescent="0.2">
      <c r="A33" s="184" t="s">
        <v>236</v>
      </c>
      <c r="B33" s="191" t="s">
        <v>8</v>
      </c>
      <c r="C33" s="192" t="s">
        <v>284</v>
      </c>
      <c r="D33" s="191"/>
      <c r="E33" s="192"/>
      <c r="F33" s="191"/>
      <c r="G33" s="192"/>
      <c r="H33" s="192"/>
      <c r="I33" s="210" t="s">
        <v>297</v>
      </c>
      <c r="J33" s="193" t="s">
        <v>266</v>
      </c>
      <c r="K33" s="153" t="str">
        <f t="shared" si="1"/>
        <v>Fuel Use and Vehicle Distance^Distance Travelled</v>
      </c>
      <c r="L33" s="153"/>
      <c r="M33" s="153"/>
      <c r="N33" s="153"/>
      <c r="O33" s="153"/>
      <c r="P33" s="153"/>
      <c r="Q33" s="153"/>
      <c r="R33" s="153"/>
      <c r="S33" s="153"/>
      <c r="T33" s="153"/>
      <c r="U33" s="153"/>
      <c r="V33" s="153"/>
      <c r="W33" s="193"/>
      <c r="X33" s="153"/>
      <c r="Y33" s="153"/>
      <c r="Z33" s="153"/>
      <c r="AA33" s="153"/>
      <c r="AB33" s="192"/>
    </row>
    <row r="34" spans="1:28" ht="18" customHeight="1" x14ac:dyDescent="0.2">
      <c r="A34" s="184" t="s">
        <v>236</v>
      </c>
      <c r="B34" s="185" t="s">
        <v>8</v>
      </c>
      <c r="C34" s="186" t="s">
        <v>286</v>
      </c>
      <c r="D34" s="186"/>
      <c r="E34" s="186"/>
      <c r="F34" s="186"/>
      <c r="G34" s="186"/>
      <c r="H34" s="186"/>
      <c r="I34" s="198" t="s">
        <v>299</v>
      </c>
      <c r="J34" s="187" t="s">
        <v>266</v>
      </c>
      <c r="K34" s="154" t="str">
        <f t="shared" si="1"/>
        <v>Fuel Use and Vehicle Distance^Fuel Used</v>
      </c>
      <c r="L34" s="154"/>
      <c r="M34" s="154"/>
      <c r="N34" s="154"/>
      <c r="O34" s="154"/>
      <c r="P34" s="154"/>
      <c r="Q34" s="154"/>
      <c r="R34" s="154"/>
      <c r="S34" s="154"/>
      <c r="T34" s="154"/>
      <c r="U34" s="154"/>
      <c r="V34" s="154"/>
      <c r="W34" s="187"/>
      <c r="X34" s="154"/>
      <c r="Y34" s="154"/>
      <c r="Z34" s="154"/>
      <c r="AA34" s="154"/>
      <c r="AB34" s="186"/>
    </row>
    <row r="35" spans="1:28" ht="18" customHeight="1" x14ac:dyDescent="0.2">
      <c r="A35" s="184" t="s">
        <v>18</v>
      </c>
      <c r="B35" s="189" t="s">
        <v>233</v>
      </c>
      <c r="C35" s="189" t="s">
        <v>242</v>
      </c>
      <c r="D35" s="189" t="s">
        <v>243</v>
      </c>
      <c r="E35" s="189"/>
      <c r="F35" s="189"/>
      <c r="G35" s="189"/>
      <c r="H35" s="189"/>
      <c r="I35" s="196" t="s">
        <v>365</v>
      </c>
      <c r="J35" s="190" t="s">
        <v>269</v>
      </c>
      <c r="K35" s="80" t="str">
        <f t="shared" si="1"/>
        <v>RoadScope 1</v>
      </c>
    </row>
    <row r="36" spans="1:28" ht="18" customHeight="1" x14ac:dyDescent="0.2">
      <c r="A36" s="184" t="s">
        <v>12</v>
      </c>
      <c r="B36" s="186" t="s">
        <v>390</v>
      </c>
      <c r="C36" s="186"/>
      <c r="D36" s="186"/>
      <c r="E36" s="186"/>
      <c r="F36" s="186"/>
      <c r="G36" s="186"/>
      <c r="H36" s="186"/>
      <c r="I36" s="203" t="s">
        <v>366</v>
      </c>
      <c r="J36" s="187" t="s">
        <v>269</v>
      </c>
      <c r="K36" s="80" t="str">
        <f t="shared" si="1"/>
        <v>Other</v>
      </c>
    </row>
    <row r="37" spans="1:28" ht="18" customHeight="1" x14ac:dyDescent="0.2">
      <c r="A37" s="219" t="s">
        <v>236</v>
      </c>
      <c r="B37" s="189" t="s">
        <v>239</v>
      </c>
      <c r="C37" s="186"/>
      <c r="D37" s="186"/>
      <c r="E37" s="186"/>
      <c r="F37" s="186"/>
      <c r="G37" s="186"/>
      <c r="H37" s="186"/>
      <c r="I37" s="203" t="s">
        <v>367</v>
      </c>
      <c r="J37" s="187" t="s">
        <v>269</v>
      </c>
      <c r="K37" s="80" t="str">
        <f t="shared" si="1"/>
        <v>Weight Distance (e.g. Freight Transport)</v>
      </c>
    </row>
    <row r="38" spans="1:28" ht="18" customHeight="1" x14ac:dyDescent="0.2">
      <c r="A38" s="184" t="s">
        <v>18</v>
      </c>
      <c r="B38" s="192" t="s">
        <v>10</v>
      </c>
      <c r="C38" s="192"/>
      <c r="D38" s="192"/>
      <c r="E38" s="192"/>
      <c r="F38" s="192"/>
      <c r="G38" s="192"/>
      <c r="H38" s="192"/>
      <c r="I38" s="210" t="s">
        <v>430</v>
      </c>
      <c r="J38" s="193" t="s">
        <v>269</v>
      </c>
      <c r="K38" s="80" t="str">
        <f t="shared" si="1"/>
        <v>Aircraft</v>
      </c>
    </row>
    <row r="39" spans="1:28" ht="18" customHeight="1" x14ac:dyDescent="0.2">
      <c r="A39" s="184" t="s">
        <v>12</v>
      </c>
      <c r="B39" s="189" t="s">
        <v>31</v>
      </c>
      <c r="C39" s="189"/>
      <c r="D39" s="189"/>
      <c r="E39" s="189"/>
      <c r="F39" s="189"/>
      <c r="G39" s="189"/>
      <c r="H39" s="189"/>
      <c r="I39" s="196" t="s">
        <v>368</v>
      </c>
      <c r="J39" s="190" t="s">
        <v>269</v>
      </c>
      <c r="K39" s="80" t="str">
        <f t="shared" si="1"/>
        <v>UK</v>
      </c>
    </row>
    <row r="40" spans="1:28" ht="18" customHeight="1" x14ac:dyDescent="0.2">
      <c r="A40" s="184" t="s">
        <v>12</v>
      </c>
      <c r="B40" s="186" t="s">
        <v>20</v>
      </c>
      <c r="C40" s="186"/>
      <c r="D40" s="186"/>
      <c r="E40" s="186"/>
      <c r="F40" s="186"/>
      <c r="G40" s="186"/>
      <c r="H40" s="186"/>
      <c r="I40" s="203" t="s">
        <v>369</v>
      </c>
      <c r="J40" s="187" t="s">
        <v>269</v>
      </c>
      <c r="K40" s="80" t="str">
        <f t="shared" si="1"/>
        <v>US</v>
      </c>
    </row>
    <row r="41" spans="1:28" ht="18" customHeight="1" x14ac:dyDescent="0.2">
      <c r="A41" s="184" t="s">
        <v>12</v>
      </c>
      <c r="B41" s="192" t="s">
        <v>31</v>
      </c>
      <c r="C41" s="192" t="s">
        <v>18</v>
      </c>
      <c r="D41" s="192" t="s">
        <v>233</v>
      </c>
      <c r="E41" s="192"/>
      <c r="F41" s="192"/>
      <c r="G41" s="192"/>
      <c r="H41" s="192"/>
      <c r="I41" s="201" t="s">
        <v>370</v>
      </c>
      <c r="J41" s="193" t="s">
        <v>269</v>
      </c>
      <c r="K41" s="80" t="str">
        <f t="shared" si="1"/>
        <v>UKRoad</v>
      </c>
    </row>
    <row r="42" spans="1:28" ht="18" customHeight="1" x14ac:dyDescent="0.2">
      <c r="A42" s="184"/>
      <c r="B42" s="186"/>
      <c r="C42" s="186"/>
      <c r="D42" s="186"/>
      <c r="E42" s="186"/>
      <c r="F42" s="186"/>
      <c r="G42" s="186"/>
      <c r="H42" s="186"/>
      <c r="I42" s="203"/>
      <c r="J42" s="187"/>
      <c r="K42" s="154" t="str">
        <f>IF(ISBLANK(A42),"",IF(B42&lt;&gt;"*",IF(ISBLANK(B42),"^"&amp;A42,B42),"~"&amp;A42))&amp;IF(ISBLANK(C42),"",IF(D42&lt;&gt;"*",IF(ISBLANK(D42),"^"&amp;C42,D42),"~"&amp;C42))&amp;IF(ISBLANK(E42),"",IF(F42&lt;&gt;"*",IF(ISBLANK(F42),"^&amp;E5",F42),"~"&amp;E42))&amp;IF(ISBLANK(G42),"",IF(H42&lt;&gt;"*",IF(ISBLANK(H42),"^"&amp;G42,H42),"~"&amp;G42))</f>
        <v/>
      </c>
      <c r="L42" s="154"/>
      <c r="M42" s="154"/>
      <c r="N42" s="154"/>
      <c r="O42" s="154"/>
      <c r="P42" s="154"/>
      <c r="Q42" s="154"/>
      <c r="R42" s="154"/>
      <c r="S42" s="154"/>
      <c r="T42" s="154"/>
      <c r="U42" s="154"/>
      <c r="V42" s="154"/>
      <c r="W42" s="187"/>
      <c r="X42" s="154"/>
      <c r="Y42" s="154"/>
      <c r="Z42" s="154"/>
      <c r="AA42" s="154"/>
      <c r="AB42" s="186"/>
    </row>
    <row r="43" spans="1:28" ht="18" customHeight="1" thickBot="1" x14ac:dyDescent="0.25">
      <c r="A43" s="211"/>
      <c r="B43" s="212"/>
      <c r="C43" s="212"/>
      <c r="D43" s="212"/>
      <c r="E43" s="212"/>
      <c r="F43" s="212"/>
      <c r="G43" s="212"/>
      <c r="H43" s="212"/>
      <c r="I43" s="213"/>
      <c r="J43" s="214"/>
      <c r="K43" s="80" t="str">
        <f t="shared" si="1"/>
        <v/>
      </c>
    </row>
    <row r="44" spans="1:28" x14ac:dyDescent="0.2">
      <c r="H44" s="215"/>
    </row>
  </sheetData>
  <sheetProtection password="CC26" sheet="1" objects="1" scenarios="1"/>
  <phoneticPr fontId="1" type="noConversion"/>
  <dataValidations count="2">
    <dataValidation type="list" allowBlank="1" showInputMessage="1" showErrorMessage="1" sqref="E5:E43 A5:A43 G5:G43 C5:C43">
      <formula1>Ref_DD_Columns</formula1>
    </dataValidation>
    <dataValidation type="list" allowBlank="1" showInputMessage="1" showErrorMessage="1" sqref="J5:J43">
      <formula1>"Yes,No"</formula1>
    </dataValidation>
  </dataValidation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14454" r:id="rId4" name="CommandButton1">
          <controlPr defaultSize="0" autoLine="0" r:id="rId5">
            <anchor moveWithCells="1">
              <from>
                <xdr:col>0</xdr:col>
                <xdr:colOff>9525</xdr:colOff>
                <xdr:row>43</xdr:row>
                <xdr:rowOff>19050</xdr:rowOff>
              </from>
              <to>
                <xdr:col>0</xdr:col>
                <xdr:colOff>1209675</xdr:colOff>
                <xdr:row>44</xdr:row>
                <xdr:rowOff>133350</xdr:rowOff>
              </to>
            </anchor>
          </controlPr>
        </control>
      </mc:Choice>
      <mc:Fallback>
        <control shapeId="14454" r:id="rId4" name="CommandButton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B123"/>
  <sheetViews>
    <sheetView topLeftCell="A73" workbookViewId="0">
      <selection activeCell="G106" sqref="G106"/>
    </sheetView>
  </sheetViews>
  <sheetFormatPr defaultRowHeight="12.75" x14ac:dyDescent="0.2"/>
  <cols>
    <col min="1" max="1" width="23.140625" customWidth="1"/>
    <col min="2" max="3" width="12" bestFit="1" customWidth="1"/>
    <col min="4" max="4" width="11" bestFit="1" customWidth="1"/>
    <col min="5" max="5" width="12" bestFit="1" customWidth="1"/>
    <col min="6" max="6" width="20.140625" bestFit="1" customWidth="1"/>
    <col min="7" max="7" width="12" bestFit="1" customWidth="1"/>
    <col min="8" max="8" width="12.28515625" bestFit="1" customWidth="1"/>
    <col min="9" max="9" width="12" bestFit="1" customWidth="1"/>
    <col min="10" max="10" width="11.140625" bestFit="1" customWidth="1"/>
    <col min="11" max="11" width="11" bestFit="1" customWidth="1"/>
    <col min="12" max="13" width="12" bestFit="1" customWidth="1"/>
    <col min="14" max="14" width="11" bestFit="1" customWidth="1"/>
    <col min="15" max="15" width="12" bestFit="1" customWidth="1"/>
    <col min="16" max="16" width="10.140625" bestFit="1" customWidth="1"/>
    <col min="17" max="17" width="13.7109375" bestFit="1" customWidth="1"/>
    <col min="18" max="18" width="12" bestFit="1" customWidth="1"/>
    <col min="19" max="19" width="11" bestFit="1" customWidth="1"/>
    <col min="20" max="21" width="12" bestFit="1" customWidth="1"/>
    <col min="22" max="22" width="12.42578125" bestFit="1" customWidth="1"/>
    <col min="23" max="23" width="12" bestFit="1" customWidth="1"/>
    <col min="24" max="24" width="15" bestFit="1" customWidth="1"/>
    <col min="25" max="25" width="19.85546875" bestFit="1" customWidth="1"/>
    <col min="26" max="26" width="16.42578125" bestFit="1" customWidth="1"/>
    <col min="27" max="27" width="15" bestFit="1" customWidth="1"/>
    <col min="28" max="28" width="19.85546875" bestFit="1" customWidth="1"/>
  </cols>
  <sheetData>
    <row r="1" spans="1:28" x14ac:dyDescent="0.2">
      <c r="A1" s="2" t="s">
        <v>385</v>
      </c>
      <c r="B1" s="2"/>
      <c r="C1" s="2"/>
      <c r="D1" s="2"/>
      <c r="E1" s="2"/>
      <c r="F1" s="2"/>
      <c r="G1" s="2"/>
      <c r="H1" s="2"/>
      <c r="I1" s="2"/>
      <c r="J1" s="2"/>
      <c r="K1" s="2"/>
      <c r="L1" s="2"/>
      <c r="M1" s="2"/>
      <c r="N1" s="2"/>
      <c r="O1" s="2"/>
      <c r="P1" s="2"/>
      <c r="Q1" s="2"/>
      <c r="R1" s="2"/>
      <c r="S1" s="2"/>
      <c r="T1" s="2"/>
      <c r="U1" s="2"/>
      <c r="V1" s="2"/>
      <c r="W1" s="2"/>
      <c r="X1" s="2"/>
      <c r="Y1" s="2"/>
      <c r="Z1" s="2"/>
      <c r="AA1" s="2"/>
      <c r="AB1" s="2"/>
    </row>
    <row r="2" spans="1:28" x14ac:dyDescent="0.2">
      <c r="A2" s="20"/>
      <c r="B2" s="329" t="s">
        <v>212</v>
      </c>
      <c r="C2" s="329"/>
      <c r="D2" s="329"/>
      <c r="E2" s="329"/>
      <c r="F2" s="329"/>
      <c r="G2" s="329"/>
      <c r="H2" s="329"/>
      <c r="I2" s="12"/>
    </row>
    <row r="3" spans="1:28" x14ac:dyDescent="0.2">
      <c r="A3" s="7" t="s">
        <v>213</v>
      </c>
      <c r="B3" s="8" t="s">
        <v>214</v>
      </c>
      <c r="C3" s="8" t="s">
        <v>215</v>
      </c>
      <c r="D3" s="8" t="s">
        <v>216</v>
      </c>
      <c r="E3" s="8" t="s">
        <v>217</v>
      </c>
      <c r="F3" s="8" t="s">
        <v>25</v>
      </c>
      <c r="G3" s="8" t="s">
        <v>218</v>
      </c>
      <c r="H3" s="8" t="s">
        <v>219</v>
      </c>
      <c r="I3" s="8" t="s">
        <v>220</v>
      </c>
      <c r="J3" s="8" t="s">
        <v>21</v>
      </c>
      <c r="K3" s="8" t="s">
        <v>221</v>
      </c>
      <c r="L3" s="8" t="s">
        <v>222</v>
      </c>
      <c r="M3" s="8" t="s">
        <v>223</v>
      </c>
      <c r="N3" s="8" t="s">
        <v>39</v>
      </c>
      <c r="O3" s="8" t="s">
        <v>126</v>
      </c>
      <c r="P3" s="8" t="s">
        <v>130</v>
      </c>
      <c r="Q3" s="8" t="s">
        <v>225</v>
      </c>
      <c r="R3" s="8" t="s">
        <v>226</v>
      </c>
      <c r="S3" s="8" t="s">
        <v>227</v>
      </c>
      <c r="T3" s="8" t="s">
        <v>228</v>
      </c>
      <c r="U3" s="8" t="s">
        <v>229</v>
      </c>
      <c r="V3" s="8" t="s">
        <v>230</v>
      </c>
      <c r="W3" s="8" t="s">
        <v>165</v>
      </c>
      <c r="X3" s="8" t="s">
        <v>267</v>
      </c>
      <c r="Y3" s="8" t="s">
        <v>268</v>
      </c>
      <c r="Z3" s="8" t="s">
        <v>174</v>
      </c>
      <c r="AA3" s="8" t="s">
        <v>192</v>
      </c>
      <c r="AB3" s="8" t="s">
        <v>203</v>
      </c>
    </row>
    <row r="4" spans="1:28" x14ac:dyDescent="0.2">
      <c r="A4" s="8" t="s">
        <v>214</v>
      </c>
      <c r="B4" s="11">
        <v>1</v>
      </c>
      <c r="C4" s="11">
        <v>0.83267384</v>
      </c>
      <c r="D4" s="11">
        <v>3.78541178</v>
      </c>
      <c r="E4" s="11">
        <v>2.3809523799999999E-2</v>
      </c>
      <c r="F4" s="11">
        <v>126.67</v>
      </c>
      <c r="G4" s="11">
        <v>126.67</v>
      </c>
      <c r="H4" s="11">
        <v>3.7854117800000002E-3</v>
      </c>
      <c r="I4" s="12"/>
    </row>
    <row r="5" spans="1:28" x14ac:dyDescent="0.2">
      <c r="A5" s="8" t="s">
        <v>215</v>
      </c>
      <c r="B5" s="11">
        <v>1.2009504200000001</v>
      </c>
      <c r="C5" s="11">
        <v>1</v>
      </c>
      <c r="D5" s="11">
        <v>4.5460918799999996</v>
      </c>
      <c r="E5" s="11">
        <v>2.8594057700000002E-2</v>
      </c>
      <c r="F5" s="11">
        <f>F4*B5</f>
        <v>152.12438970140002</v>
      </c>
      <c r="G5" s="11">
        <f>G4*C5</f>
        <v>126.67</v>
      </c>
      <c r="H5" s="11">
        <v>4.5460918800000003E-3</v>
      </c>
      <c r="I5" s="12"/>
    </row>
    <row r="6" spans="1:28" x14ac:dyDescent="0.2">
      <c r="A6" s="8" t="s">
        <v>216</v>
      </c>
      <c r="B6" s="11">
        <v>0.26417205199999999</v>
      </c>
      <c r="C6" s="11">
        <v>0.219969157</v>
      </c>
      <c r="D6" s="11">
        <v>1</v>
      </c>
      <c r="E6" s="11">
        <v>6.2898107700000002E-3</v>
      </c>
      <c r="F6" s="11">
        <f xml:space="preserve">  0.035314667</f>
        <v>3.5314667000000001E-2</v>
      </c>
      <c r="G6" s="11">
        <f xml:space="preserve">  0.035314667</f>
        <v>3.5314667000000001E-2</v>
      </c>
      <c r="H6" s="11">
        <v>1E-3</v>
      </c>
      <c r="I6" s="12"/>
    </row>
    <row r="7" spans="1:28" x14ac:dyDescent="0.2">
      <c r="A7" s="8" t="s">
        <v>217</v>
      </c>
      <c r="B7" s="11">
        <v>42</v>
      </c>
      <c r="C7" s="11">
        <v>34.972301299999998</v>
      </c>
      <c r="D7" s="11">
        <v>158.98729499999999</v>
      </c>
      <c r="E7" s="11">
        <v>1</v>
      </c>
      <c r="F7" s="11">
        <v>4.2109375</v>
      </c>
      <c r="G7" s="11">
        <v>4.2109375</v>
      </c>
      <c r="H7" s="11">
        <v>0.158987295</v>
      </c>
      <c r="I7" s="12"/>
    </row>
    <row r="8" spans="1:28" x14ac:dyDescent="0.2">
      <c r="A8" s="8" t="s">
        <v>25</v>
      </c>
      <c r="B8" s="11">
        <v>7.4805194799999999</v>
      </c>
      <c r="C8" s="11">
        <v>6.2288328799999997</v>
      </c>
      <c r="D8" s="11">
        <v>28.316846600000002</v>
      </c>
      <c r="E8" s="11">
        <v>0.178107607</v>
      </c>
      <c r="F8" s="11">
        <v>1</v>
      </c>
      <c r="G8" s="11">
        <v>1</v>
      </c>
      <c r="H8" s="11">
        <v>2.8316846600000001E-2</v>
      </c>
      <c r="I8" s="12"/>
    </row>
    <row r="9" spans="1:28" x14ac:dyDescent="0.2">
      <c r="A9" s="8" t="s">
        <v>218</v>
      </c>
      <c r="B9" s="11">
        <v>7.4805194799999999</v>
      </c>
      <c r="C9" s="11">
        <v>6.2288328799999997</v>
      </c>
      <c r="D9" s="11">
        <v>28.316846600000002</v>
      </c>
      <c r="E9" s="11">
        <v>0.178107607</v>
      </c>
      <c r="F9" s="11">
        <v>1</v>
      </c>
      <c r="G9" s="11">
        <v>1</v>
      </c>
      <c r="H9" s="11">
        <v>2.8316846600000001E-2</v>
      </c>
      <c r="I9" s="12"/>
    </row>
    <row r="10" spans="1:28" x14ac:dyDescent="0.2">
      <c r="A10" s="8" t="s">
        <v>219</v>
      </c>
      <c r="B10" s="11">
        <v>264.17205200000001</v>
      </c>
      <c r="C10" s="11">
        <v>219.969157</v>
      </c>
      <c r="D10" s="11">
        <v>1000</v>
      </c>
      <c r="E10" s="11">
        <v>6.2898107699999999</v>
      </c>
      <c r="F10" s="11">
        <v>35.314666699999997</v>
      </c>
      <c r="G10" s="11">
        <v>35.314666699999997</v>
      </c>
      <c r="H10" s="11">
        <v>1</v>
      </c>
      <c r="I10" s="12"/>
    </row>
    <row r="11" spans="1:28" x14ac:dyDescent="0.2">
      <c r="A11" s="8" t="s">
        <v>220</v>
      </c>
      <c r="B11" s="20"/>
      <c r="C11" s="20"/>
      <c r="D11" s="20"/>
      <c r="E11" s="20"/>
      <c r="F11" s="20"/>
      <c r="G11" s="20"/>
      <c r="H11" s="20"/>
      <c r="I11">
        <v>1</v>
      </c>
      <c r="J11">
        <v>1000</v>
      </c>
      <c r="K11">
        <v>2204.6226200000001</v>
      </c>
      <c r="L11">
        <v>1.1023113099999999</v>
      </c>
      <c r="M11">
        <v>0.98420652799999997</v>
      </c>
      <c r="N11">
        <v>1000000</v>
      </c>
    </row>
    <row r="12" spans="1:28" x14ac:dyDescent="0.2">
      <c r="A12" s="8" t="s">
        <v>21</v>
      </c>
      <c r="B12" s="20"/>
      <c r="C12" s="20"/>
      <c r="D12" s="20"/>
      <c r="E12" s="20"/>
      <c r="F12" s="20"/>
      <c r="G12" s="20"/>
      <c r="H12" s="20"/>
      <c r="I12">
        <v>1E-3</v>
      </c>
      <c r="J12">
        <v>1</v>
      </c>
      <c r="K12">
        <v>2.2046226199999999</v>
      </c>
      <c r="L12">
        <v>1.10231131E-3</v>
      </c>
      <c r="M12">
        <v>9.842065279999999E-4</v>
      </c>
      <c r="N12">
        <v>1000</v>
      </c>
    </row>
    <row r="13" spans="1:28" x14ac:dyDescent="0.2">
      <c r="A13" s="8" t="s">
        <v>221</v>
      </c>
      <c r="B13" s="20"/>
      <c r="C13" s="20"/>
      <c r="D13" s="20"/>
      <c r="E13" s="20"/>
      <c r="F13" s="20"/>
      <c r="G13" s="20"/>
      <c r="H13" s="20"/>
      <c r="I13">
        <v>4.5359236999999999E-4</v>
      </c>
      <c r="J13">
        <v>0.45359237000000002</v>
      </c>
      <c r="K13">
        <v>1</v>
      </c>
      <c r="L13">
        <v>5.0000000000000001E-4</v>
      </c>
      <c r="M13">
        <v>4.4642857100000001E-4</v>
      </c>
      <c r="N13">
        <v>453.59237000000002</v>
      </c>
    </row>
    <row r="14" spans="1:28" x14ac:dyDescent="0.2">
      <c r="A14" s="8" t="s">
        <v>222</v>
      </c>
      <c r="B14" s="20"/>
      <c r="C14" s="20"/>
      <c r="D14" s="20"/>
      <c r="E14" s="20"/>
      <c r="F14" s="20"/>
      <c r="G14" s="20"/>
      <c r="H14" s="20"/>
      <c r="I14">
        <v>0.90718474000000004</v>
      </c>
      <c r="J14" s="4">
        <v>907.18474000000003</v>
      </c>
      <c r="K14">
        <v>2000</v>
      </c>
      <c r="L14">
        <v>1</v>
      </c>
      <c r="M14">
        <v>0.89285714299999996</v>
      </c>
      <c r="N14">
        <v>907184.74</v>
      </c>
    </row>
    <row r="15" spans="1:28" x14ac:dyDescent="0.2">
      <c r="A15" s="8" t="s">
        <v>223</v>
      </c>
      <c r="B15" s="20"/>
      <c r="C15" s="20"/>
      <c r="D15" s="20"/>
      <c r="E15" s="20"/>
      <c r="F15" s="20"/>
      <c r="G15" s="20"/>
      <c r="H15" s="20"/>
      <c r="I15">
        <v>1.01604691</v>
      </c>
      <c r="J15" s="4" t="s">
        <v>224</v>
      </c>
      <c r="K15">
        <v>2240</v>
      </c>
      <c r="L15">
        <v>1.1200000000000001</v>
      </c>
      <c r="M15">
        <v>1</v>
      </c>
      <c r="N15">
        <v>1016046.91</v>
      </c>
    </row>
    <row r="16" spans="1:28" x14ac:dyDescent="0.2">
      <c r="A16" s="8" t="s">
        <v>39</v>
      </c>
      <c r="B16" s="20"/>
      <c r="C16" s="20"/>
      <c r="D16" s="20"/>
      <c r="E16" s="20"/>
      <c r="F16" s="20"/>
      <c r="G16" s="20"/>
      <c r="H16" s="20"/>
      <c r="I16">
        <v>9.9999999999999995E-7</v>
      </c>
      <c r="J16" s="4">
        <v>1E-3</v>
      </c>
      <c r="N16">
        <v>1</v>
      </c>
    </row>
    <row r="17" spans="1:28" x14ac:dyDescent="0.2">
      <c r="A17" s="8" t="s">
        <v>126</v>
      </c>
      <c r="B17" s="20"/>
      <c r="C17" s="20"/>
      <c r="D17" s="20"/>
      <c r="E17" s="20"/>
      <c r="F17" s="20"/>
      <c r="G17" s="20"/>
      <c r="H17" s="20"/>
      <c r="I17" s="12"/>
      <c r="O17">
        <v>1</v>
      </c>
      <c r="P17">
        <v>1.6093440000000001</v>
      </c>
    </row>
    <row r="18" spans="1:28" x14ac:dyDescent="0.2">
      <c r="A18" s="8" t="s">
        <v>130</v>
      </c>
      <c r="B18" s="20"/>
      <c r="C18" s="20"/>
      <c r="D18" s="20"/>
      <c r="E18" s="20"/>
      <c r="F18" s="20"/>
      <c r="G18" s="20"/>
      <c r="H18" s="20"/>
      <c r="I18" s="12"/>
      <c r="O18">
        <v>0.62137119200000002</v>
      </c>
      <c r="P18">
        <v>1</v>
      </c>
    </row>
    <row r="19" spans="1:28" x14ac:dyDescent="0.2">
      <c r="A19" s="8" t="s">
        <v>225</v>
      </c>
      <c r="B19" s="20"/>
      <c r="C19" s="20"/>
      <c r="D19" s="20"/>
      <c r="E19" s="20"/>
      <c r="F19" s="20"/>
      <c r="G19" s="20"/>
      <c r="H19" s="20"/>
      <c r="I19" s="12"/>
      <c r="Q19">
        <v>1</v>
      </c>
      <c r="R19" s="1">
        <v>3.4121416299999999E-2</v>
      </c>
      <c r="S19" s="4">
        <v>3412.1416300000001</v>
      </c>
      <c r="T19" s="1">
        <v>3.4121416300000001E-3</v>
      </c>
      <c r="U19">
        <v>3.6</v>
      </c>
      <c r="V19">
        <v>3.5999999999999999E-3</v>
      </c>
    </row>
    <row r="20" spans="1:28" x14ac:dyDescent="0.2">
      <c r="A20" s="8" t="s">
        <v>226</v>
      </c>
      <c r="B20" s="20"/>
      <c r="C20" s="20"/>
      <c r="D20" s="20"/>
      <c r="E20" s="20"/>
      <c r="F20" s="20"/>
      <c r="G20" s="20"/>
      <c r="H20" s="20"/>
      <c r="I20" s="12"/>
      <c r="Q20" s="1">
        <v>29.307106999999998</v>
      </c>
      <c r="R20" s="4">
        <v>1</v>
      </c>
      <c r="S20" s="1">
        <v>100000</v>
      </c>
      <c r="T20" s="1">
        <v>0.1</v>
      </c>
      <c r="U20" s="1">
        <v>105.505585</v>
      </c>
      <c r="V20" s="1">
        <v>0.105505585</v>
      </c>
    </row>
    <row r="21" spans="1:28" x14ac:dyDescent="0.2">
      <c r="A21" s="8" t="s">
        <v>227</v>
      </c>
      <c r="B21" s="20"/>
      <c r="C21" s="20"/>
      <c r="D21" s="20"/>
      <c r="E21" s="20"/>
      <c r="F21" s="20"/>
      <c r="G21" s="20"/>
      <c r="H21" s="20"/>
      <c r="I21" s="12"/>
      <c r="Q21">
        <v>2.9307106999999999E-4</v>
      </c>
      <c r="R21" s="1">
        <v>1.0000000000000001E-5</v>
      </c>
      <c r="S21">
        <v>1</v>
      </c>
      <c r="T21" s="1">
        <v>9.9999999999999995E-7</v>
      </c>
      <c r="U21">
        <v>1.0550558499999999E-3</v>
      </c>
      <c r="V21">
        <v>1.05505585E-6</v>
      </c>
    </row>
    <row r="22" spans="1:28" x14ac:dyDescent="0.2">
      <c r="A22" s="8" t="s">
        <v>228</v>
      </c>
      <c r="B22" s="20"/>
      <c r="C22" s="20"/>
      <c r="D22" s="20"/>
      <c r="E22" s="20"/>
      <c r="F22" s="20"/>
      <c r="G22" s="20"/>
      <c r="H22" s="20"/>
      <c r="I22" s="12"/>
      <c r="Q22" s="1">
        <v>293.07106999999996</v>
      </c>
      <c r="R22" s="1">
        <v>10</v>
      </c>
      <c r="S22" s="1">
        <v>1000000</v>
      </c>
      <c r="T22" s="4">
        <v>1</v>
      </c>
      <c r="U22" s="1">
        <v>1055.05585</v>
      </c>
      <c r="V22" s="1">
        <v>1.05505585</v>
      </c>
    </row>
    <row r="23" spans="1:28" x14ac:dyDescent="0.2">
      <c r="A23" s="8" t="s">
        <v>229</v>
      </c>
      <c r="B23" s="20"/>
      <c r="C23" s="20"/>
      <c r="D23" s="20"/>
      <c r="E23" s="20"/>
      <c r="F23" s="20"/>
      <c r="G23" s="20"/>
      <c r="H23" s="20"/>
      <c r="I23" s="12"/>
      <c r="Q23">
        <v>0.27777777799999998</v>
      </c>
      <c r="R23" s="1">
        <v>9.4781711999999997E-3</v>
      </c>
      <c r="S23">
        <v>947.81712000000005</v>
      </c>
      <c r="T23" s="1">
        <v>9.4781712000000006E-4</v>
      </c>
      <c r="U23">
        <v>1</v>
      </c>
      <c r="V23">
        <v>1E-3</v>
      </c>
    </row>
    <row r="24" spans="1:28" x14ac:dyDescent="0.2">
      <c r="A24" s="8" t="s">
        <v>230</v>
      </c>
      <c r="B24" s="20"/>
      <c r="C24" s="20"/>
      <c r="D24" s="20"/>
      <c r="E24" s="20"/>
      <c r="F24" s="20"/>
      <c r="G24" s="20"/>
      <c r="H24" s="20"/>
      <c r="I24" s="12"/>
      <c r="Q24">
        <v>277.77777800000001</v>
      </c>
      <c r="R24" s="1">
        <v>9.4781712000000002</v>
      </c>
      <c r="S24" s="4">
        <v>947817.12</v>
      </c>
      <c r="T24" s="1">
        <v>0.94781711999999996</v>
      </c>
      <c r="U24" s="4">
        <v>1000</v>
      </c>
      <c r="V24">
        <v>1</v>
      </c>
    </row>
    <row r="25" spans="1:28" x14ac:dyDescent="0.2">
      <c r="A25" s="8" t="s">
        <v>165</v>
      </c>
      <c r="B25" s="20"/>
      <c r="C25" s="20"/>
      <c r="D25" s="20"/>
      <c r="E25" s="20"/>
      <c r="F25" s="20"/>
      <c r="G25" s="20"/>
      <c r="H25" s="20"/>
      <c r="I25" s="12"/>
      <c r="W25">
        <v>1</v>
      </c>
      <c r="X25">
        <v>1.1023113099999999</v>
      </c>
      <c r="Y25">
        <v>1.7739980900000001</v>
      </c>
      <c r="Z25">
        <v>1.6093440000000001</v>
      </c>
    </row>
    <row r="26" spans="1:28" x14ac:dyDescent="0.2">
      <c r="A26" s="8" t="s">
        <v>267</v>
      </c>
      <c r="B26" s="20"/>
      <c r="C26" s="20"/>
      <c r="D26" s="20"/>
      <c r="E26" s="20"/>
      <c r="F26" s="20"/>
      <c r="G26" s="20"/>
      <c r="H26" s="20"/>
      <c r="I26" s="12"/>
      <c r="W26">
        <v>0.90718474076075661</v>
      </c>
      <c r="X26">
        <v>1</v>
      </c>
      <c r="Y26">
        <v>1.6093440006146924</v>
      </c>
      <c r="Z26">
        <v>1.4599723194348793</v>
      </c>
    </row>
    <row r="27" spans="1:28" x14ac:dyDescent="0.2">
      <c r="A27" s="8" t="s">
        <v>268</v>
      </c>
      <c r="B27" s="20"/>
      <c r="C27" s="20"/>
      <c r="D27" s="20"/>
      <c r="E27" s="20"/>
      <c r="F27" s="20"/>
      <c r="G27" s="20"/>
      <c r="H27" s="20"/>
      <c r="I27" s="12"/>
      <c r="W27">
        <v>0.5636984637307223</v>
      </c>
      <c r="X27">
        <v>0.62137119199999991</v>
      </c>
      <c r="Y27">
        <v>1</v>
      </c>
      <c r="Z27">
        <v>0.90718474000000004</v>
      </c>
    </row>
    <row r="28" spans="1:28" x14ac:dyDescent="0.2">
      <c r="A28" s="8" t="s">
        <v>174</v>
      </c>
      <c r="B28" s="20"/>
      <c r="C28" s="20"/>
      <c r="D28" s="20"/>
      <c r="E28" s="20"/>
      <c r="F28" s="20"/>
      <c r="G28" s="20"/>
      <c r="H28" s="20"/>
      <c r="I28" s="12"/>
      <c r="W28">
        <v>0.62137119200000002</v>
      </c>
      <c r="X28">
        <v>0.68494449264978152</v>
      </c>
      <c r="Y28">
        <v>1.1023113099999999</v>
      </c>
      <c r="Z28">
        <v>1</v>
      </c>
    </row>
    <row r="29" spans="1:28" x14ac:dyDescent="0.2">
      <c r="A29" s="8" t="s">
        <v>192</v>
      </c>
      <c r="B29" s="20"/>
      <c r="C29" s="20"/>
      <c r="D29" s="20"/>
      <c r="E29" s="20"/>
      <c r="F29" s="20"/>
      <c r="G29" s="20"/>
      <c r="H29" s="20"/>
      <c r="I29" s="12"/>
      <c r="AA29">
        <v>1</v>
      </c>
      <c r="AB29">
        <v>1.6093440000000001</v>
      </c>
    </row>
    <row r="30" spans="1:28" x14ac:dyDescent="0.2">
      <c r="A30" s="8" t="s">
        <v>203</v>
      </c>
      <c r="B30" s="20"/>
      <c r="C30" s="20"/>
      <c r="D30" s="20"/>
      <c r="E30" s="20"/>
      <c r="F30" s="20"/>
      <c r="G30" s="20"/>
      <c r="H30" s="20"/>
      <c r="I30" s="12"/>
      <c r="AA30">
        <v>0.62137119200000002</v>
      </c>
      <c r="AB30">
        <v>1</v>
      </c>
    </row>
    <row r="31" spans="1:28" x14ac:dyDescent="0.2">
      <c r="A31" s="20"/>
      <c r="B31" s="20"/>
      <c r="C31" s="20"/>
      <c r="D31" s="20"/>
      <c r="E31" s="20"/>
      <c r="F31" s="20"/>
      <c r="G31" s="20"/>
      <c r="H31" s="20"/>
      <c r="I31" s="12"/>
    </row>
    <row r="33" spans="1:2" x14ac:dyDescent="0.2">
      <c r="A33" s="2" t="s">
        <v>231</v>
      </c>
    </row>
    <row r="34" spans="1:2" x14ac:dyDescent="0.2">
      <c r="A34" s="4"/>
    </row>
    <row r="35" spans="1:2" x14ac:dyDescent="0.2">
      <c r="A35" s="5" t="s">
        <v>12</v>
      </c>
    </row>
    <row r="36" spans="1:2" x14ac:dyDescent="0.2">
      <c r="A36" s="4" t="s">
        <v>20</v>
      </c>
    </row>
    <row r="37" spans="1:2" x14ac:dyDescent="0.2">
      <c r="A37" s="4" t="s">
        <v>31</v>
      </c>
    </row>
    <row r="38" spans="1:2" x14ac:dyDescent="0.2">
      <c r="A38" s="4" t="s">
        <v>390</v>
      </c>
    </row>
    <row r="39" spans="1:2" x14ac:dyDescent="0.2">
      <c r="A39" s="4"/>
    </row>
    <row r="40" spans="1:2" x14ac:dyDescent="0.2">
      <c r="A40" s="2" t="s">
        <v>232</v>
      </c>
      <c r="B40" s="2"/>
    </row>
    <row r="42" spans="1:2" x14ac:dyDescent="0.2">
      <c r="A42" s="5" t="s">
        <v>18</v>
      </c>
    </row>
    <row r="43" spans="1:2" x14ac:dyDescent="0.2">
      <c r="A43" t="s">
        <v>233</v>
      </c>
    </row>
    <row r="44" spans="1:2" x14ac:dyDescent="0.2">
      <c r="A44" t="s">
        <v>9</v>
      </c>
    </row>
    <row r="45" spans="1:2" x14ac:dyDescent="0.2">
      <c r="A45" t="s">
        <v>234</v>
      </c>
    </row>
    <row r="46" spans="1:2" x14ac:dyDescent="0.2">
      <c r="A46" t="s">
        <v>10</v>
      </c>
    </row>
    <row r="48" spans="1:2" x14ac:dyDescent="0.2">
      <c r="A48" s="2" t="s">
        <v>235</v>
      </c>
      <c r="B48" s="2"/>
    </row>
    <row r="50" spans="1:3" x14ac:dyDescent="0.2">
      <c r="A50" s="5" t="s">
        <v>236</v>
      </c>
      <c r="B50" s="5"/>
      <c r="C50" s="5"/>
    </row>
    <row r="51" spans="1:3" x14ac:dyDescent="0.2">
      <c r="A51" t="s">
        <v>8</v>
      </c>
      <c r="B51" s="4"/>
      <c r="C51" s="4"/>
    </row>
    <row r="52" spans="1:3" x14ac:dyDescent="0.2">
      <c r="A52" t="s">
        <v>237</v>
      </c>
      <c r="B52" s="4"/>
      <c r="C52" s="4"/>
    </row>
    <row r="53" spans="1:3" x14ac:dyDescent="0.2">
      <c r="A53" t="s">
        <v>238</v>
      </c>
      <c r="B53" s="4"/>
    </row>
    <row r="54" spans="1:3" x14ac:dyDescent="0.2">
      <c r="A54" t="s">
        <v>240</v>
      </c>
      <c r="B54" s="4"/>
      <c r="C54" s="4"/>
    </row>
    <row r="55" spans="1:3" x14ac:dyDescent="0.2">
      <c r="A55" t="s">
        <v>239</v>
      </c>
      <c r="B55" s="4"/>
      <c r="C55" s="4"/>
    </row>
    <row r="56" spans="1:3" x14ac:dyDescent="0.2">
      <c r="A56" t="s">
        <v>391</v>
      </c>
      <c r="B56" s="4"/>
      <c r="C56" s="4"/>
    </row>
    <row r="57" spans="1:3" x14ac:dyDescent="0.2">
      <c r="A57" t="s">
        <v>392</v>
      </c>
      <c r="B57" s="4"/>
      <c r="C57" s="4"/>
    </row>
    <row r="60" spans="1:3" x14ac:dyDescent="0.2">
      <c r="A60" s="2" t="s">
        <v>241</v>
      </c>
    </row>
    <row r="62" spans="1:3" x14ac:dyDescent="0.2">
      <c r="A62" s="5" t="s">
        <v>242</v>
      </c>
      <c r="B62" s="5"/>
    </row>
    <row r="63" spans="1:3" x14ac:dyDescent="0.2">
      <c r="A63" s="4" t="s">
        <v>243</v>
      </c>
      <c r="B63" s="4"/>
    </row>
    <row r="64" spans="1:3" x14ac:dyDescent="0.2">
      <c r="A64" s="4" t="s">
        <v>193</v>
      </c>
    </row>
    <row r="67" spans="1:2" x14ac:dyDescent="0.2">
      <c r="A67" s="2" t="s">
        <v>294</v>
      </c>
    </row>
    <row r="68" spans="1:2" x14ac:dyDescent="0.2">
      <c r="A68" s="9"/>
    </row>
    <row r="70" spans="1:2" x14ac:dyDescent="0.2">
      <c r="A70" s="2" t="s">
        <v>295</v>
      </c>
      <c r="B70" s="2"/>
    </row>
    <row r="72" spans="1:2" x14ac:dyDescent="0.2">
      <c r="A72" s="5" t="s">
        <v>293</v>
      </c>
    </row>
    <row r="73" spans="1:2" x14ac:dyDescent="0.2">
      <c r="A73" t="str">
        <f>A25</f>
        <v>Tonne Mile</v>
      </c>
    </row>
    <row r="74" spans="1:2" x14ac:dyDescent="0.2">
      <c r="A74" t="str">
        <f>A28</f>
        <v>Tonne Kilometer</v>
      </c>
    </row>
    <row r="75" spans="1:2" x14ac:dyDescent="0.2">
      <c r="A75" t="s">
        <v>267</v>
      </c>
    </row>
    <row r="76" spans="1:2" x14ac:dyDescent="0.2">
      <c r="A76" t="s">
        <v>268</v>
      </c>
    </row>
    <row r="77" spans="1:2" x14ac:dyDescent="0.2">
      <c r="A77" t="str">
        <f>A29</f>
        <v>Passenger Mile</v>
      </c>
    </row>
    <row r="78" spans="1:2" x14ac:dyDescent="0.2">
      <c r="A78" t="str">
        <f>A30</f>
        <v>Passenger Kilometer</v>
      </c>
    </row>
    <row r="79" spans="1:2" x14ac:dyDescent="0.2">
      <c r="A79" t="str">
        <f>A17</f>
        <v>Mile</v>
      </c>
    </row>
    <row r="80" spans="1:2" x14ac:dyDescent="0.2">
      <c r="A80" t="str">
        <f>A18</f>
        <v>Kilometer</v>
      </c>
    </row>
    <row r="82" spans="1:3" x14ac:dyDescent="0.2">
      <c r="A82" s="2" t="s">
        <v>336</v>
      </c>
    </row>
    <row r="84" spans="1:3" x14ac:dyDescent="0.2">
      <c r="A84" s="5" t="s">
        <v>332</v>
      </c>
    </row>
    <row r="85" spans="1:3" x14ac:dyDescent="0.2">
      <c r="A85" s="4" t="s">
        <v>333</v>
      </c>
    </row>
    <row r="86" spans="1:3" x14ac:dyDescent="0.2">
      <c r="A86" s="4" t="s">
        <v>334</v>
      </c>
    </row>
    <row r="87" spans="1:3" x14ac:dyDescent="0.2">
      <c r="A87" s="4" t="s">
        <v>335</v>
      </c>
    </row>
    <row r="88" spans="1:3" x14ac:dyDescent="0.2">
      <c r="A88" s="4" t="s">
        <v>482</v>
      </c>
    </row>
    <row r="90" spans="1:3" x14ac:dyDescent="0.2">
      <c r="A90" s="2" t="s">
        <v>337</v>
      </c>
    </row>
    <row r="92" spans="1:3" x14ac:dyDescent="0.2">
      <c r="A92" s="5" t="s">
        <v>332</v>
      </c>
      <c r="B92" s="5" t="s">
        <v>338</v>
      </c>
      <c r="C92" s="5" t="s">
        <v>339</v>
      </c>
    </row>
    <row r="93" spans="1:3" x14ac:dyDescent="0.2">
      <c r="A93" s="4" t="s">
        <v>333</v>
      </c>
      <c r="B93" s="4" t="s">
        <v>1</v>
      </c>
      <c r="C93">
        <v>1</v>
      </c>
    </row>
    <row r="94" spans="1:3" x14ac:dyDescent="0.2">
      <c r="A94" s="4" t="s">
        <v>333</v>
      </c>
      <c r="B94" s="4" t="s">
        <v>292</v>
      </c>
      <c r="C94">
        <v>1</v>
      </c>
    </row>
    <row r="95" spans="1:3" x14ac:dyDescent="0.2">
      <c r="A95" s="4" t="s">
        <v>333</v>
      </c>
      <c r="B95" s="4" t="s">
        <v>5</v>
      </c>
      <c r="C95">
        <v>21</v>
      </c>
    </row>
    <row r="96" spans="1:3" x14ac:dyDescent="0.2">
      <c r="A96" s="4" t="s">
        <v>333</v>
      </c>
      <c r="B96" s="4" t="s">
        <v>6</v>
      </c>
      <c r="C96">
        <v>310</v>
      </c>
    </row>
    <row r="97" spans="1:3" x14ac:dyDescent="0.2">
      <c r="A97" s="4" t="s">
        <v>334</v>
      </c>
      <c r="B97" s="4" t="s">
        <v>1</v>
      </c>
      <c r="C97">
        <v>1</v>
      </c>
    </row>
    <row r="98" spans="1:3" x14ac:dyDescent="0.2">
      <c r="A98" s="4" t="s">
        <v>334</v>
      </c>
      <c r="B98" s="4" t="s">
        <v>292</v>
      </c>
      <c r="C98">
        <v>1</v>
      </c>
    </row>
    <row r="99" spans="1:3" x14ac:dyDescent="0.2">
      <c r="A99" s="4" t="s">
        <v>334</v>
      </c>
      <c r="B99" s="4" t="s">
        <v>5</v>
      </c>
      <c r="C99">
        <v>23</v>
      </c>
    </row>
    <row r="100" spans="1:3" x14ac:dyDescent="0.2">
      <c r="A100" s="4" t="s">
        <v>334</v>
      </c>
      <c r="B100" s="4" t="s">
        <v>6</v>
      </c>
      <c r="C100">
        <v>296</v>
      </c>
    </row>
    <row r="101" spans="1:3" x14ac:dyDescent="0.2">
      <c r="A101" s="4" t="s">
        <v>335</v>
      </c>
      <c r="B101" s="4" t="s">
        <v>1</v>
      </c>
      <c r="C101">
        <v>1</v>
      </c>
    </row>
    <row r="102" spans="1:3" x14ac:dyDescent="0.2">
      <c r="A102" s="4" t="s">
        <v>335</v>
      </c>
      <c r="B102" s="4" t="s">
        <v>292</v>
      </c>
      <c r="C102">
        <v>1</v>
      </c>
    </row>
    <row r="103" spans="1:3" x14ac:dyDescent="0.2">
      <c r="A103" s="4" t="s">
        <v>335</v>
      </c>
      <c r="B103" s="4" t="s">
        <v>5</v>
      </c>
      <c r="C103">
        <v>25</v>
      </c>
    </row>
    <row r="104" spans="1:3" x14ac:dyDescent="0.2">
      <c r="A104" s="4" t="s">
        <v>335</v>
      </c>
      <c r="B104" s="4" t="s">
        <v>6</v>
      </c>
      <c r="C104">
        <v>298</v>
      </c>
    </row>
    <row r="105" spans="1:3" x14ac:dyDescent="0.2">
      <c r="A105" s="4" t="s">
        <v>482</v>
      </c>
      <c r="B105" s="4" t="s">
        <v>1</v>
      </c>
      <c r="C105">
        <v>1</v>
      </c>
    </row>
    <row r="106" spans="1:3" ht="16.5" customHeight="1" x14ac:dyDescent="0.2">
      <c r="A106" s="4" t="s">
        <v>482</v>
      </c>
      <c r="B106" s="4" t="s">
        <v>292</v>
      </c>
      <c r="C106">
        <v>1</v>
      </c>
    </row>
    <row r="107" spans="1:3" ht="16.5" customHeight="1" x14ac:dyDescent="0.2">
      <c r="A107" s="4" t="s">
        <v>482</v>
      </c>
      <c r="B107" s="4" t="s">
        <v>5</v>
      </c>
      <c r="C107">
        <v>28</v>
      </c>
    </row>
    <row r="108" spans="1:3" ht="13.5" customHeight="1" x14ac:dyDescent="0.2">
      <c r="A108" s="4" t="s">
        <v>482</v>
      </c>
      <c r="B108" s="4" t="s">
        <v>6</v>
      </c>
      <c r="C108">
        <v>265</v>
      </c>
    </row>
    <row r="109" spans="1:3" x14ac:dyDescent="0.2">
      <c r="A109" s="4"/>
    </row>
    <row r="110" spans="1:3" x14ac:dyDescent="0.2">
      <c r="A110" s="2" t="s">
        <v>393</v>
      </c>
      <c r="B110" s="2"/>
    </row>
    <row r="111" spans="1:3" x14ac:dyDescent="0.2">
      <c r="A111" s="1" t="s">
        <v>394</v>
      </c>
    </row>
    <row r="112" spans="1:3" x14ac:dyDescent="0.2">
      <c r="A112" t="str">
        <f>'Activity Data'!D9</f>
        <v>Region</v>
      </c>
    </row>
    <row r="113" spans="1:1" x14ac:dyDescent="0.2">
      <c r="A113" t="str">
        <f>'Activity Data'!E9</f>
        <v>Mode of Transport</v>
      </c>
    </row>
    <row r="114" spans="1:1" x14ac:dyDescent="0.2">
      <c r="A114" t="str">
        <f>'Activity Data'!F9</f>
        <v>Scope</v>
      </c>
    </row>
    <row r="115" spans="1:1" x14ac:dyDescent="0.2">
      <c r="A115" t="str">
        <f>'Activity Data'!G9</f>
        <v>Type of Activity Data</v>
      </c>
    </row>
    <row r="116" spans="1:1" x14ac:dyDescent="0.2">
      <c r="A116" t="str">
        <f>'Activity Data'!H10</f>
        <v>Vehicle Type (For air transport, see footnote)</v>
      </c>
    </row>
    <row r="117" spans="1:1" x14ac:dyDescent="0.2">
      <c r="A117" t="str">
        <f>'Activity Data'!I10</f>
        <v>Distance Travelled</v>
      </c>
    </row>
    <row r="118" spans="1:1" x14ac:dyDescent="0.2">
      <c r="A118" t="str">
        <f>'Activity Data'!J10</f>
        <v>Total Weight of Freight</v>
      </c>
    </row>
    <row r="119" spans="1:1" x14ac:dyDescent="0.2">
      <c r="A119" t="str">
        <f>'Activity Data'!K10</f>
        <v># of Passenger</v>
      </c>
    </row>
    <row r="120" spans="1:1" x14ac:dyDescent="0.2">
      <c r="A120" t="str">
        <f>'Activity Data'!L10</f>
        <v>Units of Measurement</v>
      </c>
    </row>
    <row r="121" spans="1:1" x14ac:dyDescent="0.2">
      <c r="A121" t="str">
        <f>'Activity Data'!M10</f>
        <v>Fuel Used</v>
      </c>
    </row>
    <row r="122" spans="1:1" x14ac:dyDescent="0.2">
      <c r="A122" t="str">
        <f>'Activity Data'!N10</f>
        <v>Fuel Amount</v>
      </c>
    </row>
    <row r="123" spans="1:1" x14ac:dyDescent="0.2">
      <c r="A123" t="str">
        <f>'Activity Data'!O10</f>
        <v>Unit of Fuel Amount</v>
      </c>
    </row>
  </sheetData>
  <mergeCells count="1">
    <mergeCell ref="B2:H2"/>
  </mergeCells>
  <phoneticPr fontId="1" type="noConversion"/>
  <pageMargins left="0.7" right="0.7" top="0.75" bottom="0.75" header="0.3" footer="0.3"/>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159"/>
  <sheetViews>
    <sheetView topLeftCell="A133" zoomScaleNormal="100" workbookViewId="0">
      <selection activeCell="A34" sqref="A34:XFD34"/>
    </sheetView>
  </sheetViews>
  <sheetFormatPr defaultColWidth="40.7109375" defaultRowHeight="12.75" x14ac:dyDescent="0.2"/>
  <cols>
    <col min="1" max="1" width="55.140625" bestFit="1" customWidth="1"/>
    <col min="2" max="2" width="7.85546875" bestFit="1" customWidth="1"/>
    <col min="3" max="3" width="8" bestFit="1" customWidth="1"/>
    <col min="4" max="4" width="19.140625" bestFit="1" customWidth="1"/>
    <col min="5" max="5" width="20.7109375" bestFit="1" customWidth="1"/>
    <col min="6" max="6" width="23" bestFit="1" customWidth="1"/>
    <col min="7" max="7" width="14" bestFit="1" customWidth="1"/>
    <col min="8" max="8" width="19.140625" bestFit="1" customWidth="1"/>
    <col min="9" max="9" width="20.7109375" bestFit="1" customWidth="1"/>
    <col min="10" max="10" width="23" bestFit="1" customWidth="1"/>
    <col min="11" max="11" width="14" bestFit="1" customWidth="1"/>
    <col min="12" max="12" width="18.140625" bestFit="1" customWidth="1"/>
  </cols>
  <sheetData>
    <row r="1" spans="1:9" x14ac:dyDescent="0.2">
      <c r="A1" s="2" t="s">
        <v>11</v>
      </c>
      <c r="B1" s="3"/>
      <c r="C1" s="3"/>
      <c r="D1" s="3"/>
      <c r="E1" s="3"/>
      <c r="F1" s="3"/>
      <c r="G1" s="3"/>
      <c r="H1" s="3"/>
      <c r="I1" s="3"/>
    </row>
    <row r="2" spans="1:9" x14ac:dyDescent="0.2">
      <c r="A2" s="4"/>
    </row>
    <row r="3" spans="1:9" s="5" customFormat="1" x14ac:dyDescent="0.2">
      <c r="A3" s="5" t="s">
        <v>0</v>
      </c>
      <c r="B3" s="5" t="s">
        <v>12</v>
      </c>
      <c r="C3" s="5" t="s">
        <v>1</v>
      </c>
      <c r="D3" s="5" t="s">
        <v>13</v>
      </c>
      <c r="E3" s="5" t="s">
        <v>14</v>
      </c>
      <c r="F3" s="5" t="s">
        <v>15</v>
      </c>
      <c r="G3" s="5" t="s">
        <v>16</v>
      </c>
      <c r="H3" s="5" t="s">
        <v>17</v>
      </c>
      <c r="I3" s="5" t="s">
        <v>18</v>
      </c>
    </row>
    <row r="4" spans="1:9" x14ac:dyDescent="0.2">
      <c r="A4" s="220" t="s">
        <v>27</v>
      </c>
      <c r="B4" s="222" t="s">
        <v>390</v>
      </c>
      <c r="C4" s="220">
        <v>9.4280000000000008</v>
      </c>
      <c r="D4" s="220"/>
      <c r="E4" s="222" t="s">
        <v>21</v>
      </c>
      <c r="F4" s="222" t="s">
        <v>214</v>
      </c>
      <c r="G4" s="220"/>
      <c r="H4" s="222" t="s">
        <v>22</v>
      </c>
      <c r="I4" s="222" t="s">
        <v>10</v>
      </c>
    </row>
    <row r="5" spans="1:9" x14ac:dyDescent="0.2">
      <c r="A5" s="220" t="s">
        <v>28</v>
      </c>
      <c r="B5" s="222" t="s">
        <v>390</v>
      </c>
      <c r="C5" s="220">
        <v>8.3330000000000002</v>
      </c>
      <c r="D5" s="220"/>
      <c r="E5" s="222" t="s">
        <v>21</v>
      </c>
      <c r="F5" s="222" t="s">
        <v>214</v>
      </c>
      <c r="G5" s="220"/>
      <c r="H5" s="222" t="s">
        <v>22</v>
      </c>
      <c r="I5" s="222" t="s">
        <v>10</v>
      </c>
    </row>
    <row r="6" spans="1:9" x14ac:dyDescent="0.2">
      <c r="A6" s="220" t="s">
        <v>19</v>
      </c>
      <c r="B6" s="222" t="s">
        <v>390</v>
      </c>
      <c r="C6" s="220">
        <v>8.5987349910000006</v>
      </c>
      <c r="D6" s="220"/>
      <c r="E6" s="222" t="s">
        <v>21</v>
      </c>
      <c r="F6" s="222" t="s">
        <v>214</v>
      </c>
      <c r="G6" s="220"/>
      <c r="H6" s="222" t="s">
        <v>22</v>
      </c>
      <c r="I6" s="220"/>
    </row>
    <row r="7" spans="1:9" x14ac:dyDescent="0.2">
      <c r="A7" s="222" t="s">
        <v>23</v>
      </c>
      <c r="B7" s="222" t="s">
        <v>390</v>
      </c>
      <c r="C7" s="220">
        <v>10.131</v>
      </c>
      <c r="D7" s="220"/>
      <c r="E7" s="222" t="s">
        <v>21</v>
      </c>
      <c r="F7" s="222" t="s">
        <v>214</v>
      </c>
      <c r="G7" s="220"/>
      <c r="H7" s="222" t="s">
        <v>22</v>
      </c>
      <c r="I7" s="220"/>
    </row>
    <row r="8" spans="1:9" x14ac:dyDescent="0.2">
      <c r="A8" s="220" t="s">
        <v>24</v>
      </c>
      <c r="B8" s="222" t="s">
        <v>390</v>
      </c>
      <c r="C8" s="220">
        <v>11.125</v>
      </c>
      <c r="D8" s="220"/>
      <c r="E8" s="222" t="s">
        <v>21</v>
      </c>
      <c r="F8" s="222" t="s">
        <v>214</v>
      </c>
      <c r="G8" s="220"/>
      <c r="H8" s="222" t="s">
        <v>22</v>
      </c>
      <c r="I8" s="220"/>
    </row>
    <row r="9" spans="1:9" x14ac:dyDescent="0.2">
      <c r="A9" s="220" t="s">
        <v>2</v>
      </c>
      <c r="B9" s="222" t="s">
        <v>390</v>
      </c>
      <c r="C9" s="220">
        <v>6.1</v>
      </c>
      <c r="D9" s="220"/>
      <c r="E9" s="222" t="s">
        <v>21</v>
      </c>
      <c r="F9" s="222" t="s">
        <v>214</v>
      </c>
      <c r="G9" s="220"/>
      <c r="H9" s="222" t="s">
        <v>22</v>
      </c>
      <c r="I9" s="220"/>
    </row>
    <row r="10" spans="1:9" x14ac:dyDescent="0.2">
      <c r="A10" s="220" t="s">
        <v>3</v>
      </c>
      <c r="B10" s="222" t="s">
        <v>390</v>
      </c>
      <c r="C10" s="220">
        <v>5.2999999999999999E-2</v>
      </c>
      <c r="D10" s="220"/>
      <c r="E10" s="222" t="s">
        <v>21</v>
      </c>
      <c r="F10" s="222" t="s">
        <v>25</v>
      </c>
      <c r="G10" s="220"/>
      <c r="H10" s="222" t="s">
        <v>22</v>
      </c>
      <c r="I10" s="220"/>
    </row>
    <row r="11" spans="1:9" x14ac:dyDescent="0.2">
      <c r="A11" s="220" t="s">
        <v>4</v>
      </c>
      <c r="B11" s="222" t="s">
        <v>390</v>
      </c>
      <c r="C11" s="220">
        <v>4.46</v>
      </c>
      <c r="D11" s="220"/>
      <c r="E11" s="222" t="s">
        <v>21</v>
      </c>
      <c r="F11" s="222" t="s">
        <v>214</v>
      </c>
      <c r="G11" s="220"/>
      <c r="H11" s="222" t="s">
        <v>22</v>
      </c>
      <c r="I11" s="220"/>
    </row>
    <row r="12" spans="1:9" x14ac:dyDescent="0.2">
      <c r="A12" s="220" t="s">
        <v>7</v>
      </c>
      <c r="B12" s="222" t="s">
        <v>390</v>
      </c>
      <c r="C12" s="220"/>
      <c r="D12" s="220">
        <v>5.56</v>
      </c>
      <c r="E12" s="222" t="s">
        <v>21</v>
      </c>
      <c r="F12" s="222" t="s">
        <v>214</v>
      </c>
      <c r="G12" s="220"/>
      <c r="H12" s="222" t="s">
        <v>22</v>
      </c>
      <c r="I12" s="220"/>
    </row>
    <row r="13" spans="1:9" x14ac:dyDescent="0.2">
      <c r="A13" s="220" t="s">
        <v>26</v>
      </c>
      <c r="B13" s="222" t="s">
        <v>390</v>
      </c>
      <c r="C13" s="220"/>
      <c r="D13" s="220">
        <v>9.4600000000000009</v>
      </c>
      <c r="E13" s="222" t="s">
        <v>21</v>
      </c>
      <c r="F13" s="222" t="s">
        <v>214</v>
      </c>
      <c r="G13" s="220"/>
      <c r="H13" s="222" t="s">
        <v>22</v>
      </c>
      <c r="I13" s="220"/>
    </row>
    <row r="14" spans="1:9" x14ac:dyDescent="0.2">
      <c r="A14" s="222" t="s">
        <v>29</v>
      </c>
      <c r="B14" s="222" t="s">
        <v>390</v>
      </c>
      <c r="C14" s="221">
        <v>1.2898102490000001</v>
      </c>
      <c r="D14" s="221">
        <v>4.726</v>
      </c>
      <c r="E14" s="222" t="s">
        <v>21</v>
      </c>
      <c r="F14" s="222" t="s">
        <v>214</v>
      </c>
      <c r="G14" s="220"/>
      <c r="H14" s="222" t="s">
        <v>22</v>
      </c>
      <c r="I14" s="220"/>
    </row>
    <row r="15" spans="1:9" x14ac:dyDescent="0.2">
      <c r="A15" s="222" t="s">
        <v>30</v>
      </c>
      <c r="B15" s="222" t="s">
        <v>390</v>
      </c>
      <c r="C15" s="221">
        <v>8.104417776</v>
      </c>
      <c r="D15" s="221">
        <v>1.8919999999999999</v>
      </c>
      <c r="E15" s="222" t="s">
        <v>21</v>
      </c>
      <c r="F15" s="222" t="s">
        <v>214</v>
      </c>
      <c r="G15" s="220"/>
      <c r="H15" s="222" t="s">
        <v>22</v>
      </c>
      <c r="I15" s="220"/>
    </row>
    <row r="16" spans="1:9" x14ac:dyDescent="0.2">
      <c r="A16" s="222" t="str">
        <f>A4</f>
        <v>Jet Fuel</v>
      </c>
      <c r="B16" s="222" t="s">
        <v>31</v>
      </c>
      <c r="C16" s="220">
        <v>9.5460499999999993</v>
      </c>
      <c r="D16" s="220"/>
      <c r="E16" s="222" t="s">
        <v>21</v>
      </c>
      <c r="F16" s="222" t="s">
        <v>214</v>
      </c>
      <c r="G16" s="220"/>
      <c r="H16" s="222" t="s">
        <v>22</v>
      </c>
      <c r="I16" s="222" t="s">
        <v>10</v>
      </c>
    </row>
    <row r="17" spans="1:9" x14ac:dyDescent="0.2">
      <c r="A17" s="222" t="str">
        <f t="shared" ref="A17:A27" si="0">A5</f>
        <v>Aviation Gasoline</v>
      </c>
      <c r="B17" s="222" t="s">
        <v>31</v>
      </c>
      <c r="C17" s="220">
        <v>8.3729499999999994</v>
      </c>
      <c r="D17" s="220"/>
      <c r="E17" s="222" t="s">
        <v>21</v>
      </c>
      <c r="F17" s="222" t="s">
        <v>214</v>
      </c>
      <c r="G17" s="220"/>
      <c r="H17" s="222" t="s">
        <v>22</v>
      </c>
      <c r="I17" s="222" t="s">
        <v>10</v>
      </c>
    </row>
    <row r="18" spans="1:9" x14ac:dyDescent="0.2">
      <c r="A18" s="222" t="str">
        <f t="shared" si="0"/>
        <v>Gasoline/Petrol</v>
      </c>
      <c r="B18" s="222" t="s">
        <v>31</v>
      </c>
      <c r="C18" s="220">
        <v>8.71326</v>
      </c>
      <c r="D18" s="220"/>
      <c r="E18" s="222" t="s">
        <v>21</v>
      </c>
      <c r="F18" s="222" t="s">
        <v>214</v>
      </c>
      <c r="G18" s="220"/>
      <c r="H18" s="222" t="s">
        <v>22</v>
      </c>
      <c r="I18" s="220"/>
    </row>
    <row r="19" spans="1:9" x14ac:dyDescent="0.2">
      <c r="A19" s="222" t="str">
        <f t="shared" si="0"/>
        <v>On-Road Diesel Fuel</v>
      </c>
      <c r="B19" s="222" t="s">
        <v>31</v>
      </c>
      <c r="C19" s="220">
        <v>9.9984099999999998</v>
      </c>
      <c r="D19" s="220"/>
      <c r="E19" s="222" t="s">
        <v>21</v>
      </c>
      <c r="F19" s="222" t="s">
        <v>214</v>
      </c>
      <c r="G19" s="220"/>
      <c r="H19" s="222" t="s">
        <v>22</v>
      </c>
      <c r="I19" s="220"/>
    </row>
    <row r="20" spans="1:9" x14ac:dyDescent="0.2">
      <c r="A20" s="222" t="str">
        <f t="shared" si="0"/>
        <v>Residual Fuel Oil (3s 5 and 6)</v>
      </c>
      <c r="B20" s="222" t="s">
        <v>31</v>
      </c>
      <c r="C20" s="220">
        <v>9.5767132723415997</v>
      </c>
      <c r="D20" s="220"/>
      <c r="E20" s="222" t="s">
        <v>21</v>
      </c>
      <c r="F20" s="222" t="s">
        <v>214</v>
      </c>
      <c r="G20" s="220"/>
      <c r="H20" s="222" t="s">
        <v>22</v>
      </c>
      <c r="I20" s="220"/>
    </row>
    <row r="21" spans="1:9" x14ac:dyDescent="0.2">
      <c r="A21" s="222" t="str">
        <f t="shared" si="0"/>
        <v>LPG</v>
      </c>
      <c r="B21" s="222" t="s">
        <v>31</v>
      </c>
      <c r="C21" s="220">
        <v>5.6410206405167997</v>
      </c>
      <c r="D21" s="220"/>
      <c r="E21" s="222" t="s">
        <v>21</v>
      </c>
      <c r="F21" s="222" t="s">
        <v>214</v>
      </c>
      <c r="G21" s="220"/>
      <c r="H21" s="222" t="s">
        <v>22</v>
      </c>
      <c r="I21" s="220"/>
    </row>
    <row r="22" spans="1:9" x14ac:dyDescent="0.2">
      <c r="A22" s="222" t="str">
        <f t="shared" si="0"/>
        <v>CNG</v>
      </c>
      <c r="B22" s="222" t="s">
        <v>31</v>
      </c>
      <c r="C22" s="220">
        <v>5.7284980656408503E-2</v>
      </c>
      <c r="D22" s="220"/>
      <c r="E22" s="222" t="s">
        <v>21</v>
      </c>
      <c r="F22" s="222" t="s">
        <v>25</v>
      </c>
      <c r="G22" s="220"/>
      <c r="H22" s="222" t="s">
        <v>22</v>
      </c>
      <c r="I22" s="220"/>
    </row>
    <row r="23" spans="1:9" x14ac:dyDescent="0.2">
      <c r="A23" s="222" t="str">
        <f t="shared" si="0"/>
        <v>LNG</v>
      </c>
      <c r="B23" s="222" t="s">
        <v>31</v>
      </c>
      <c r="C23" s="220">
        <v>4.6454573413247999</v>
      </c>
      <c r="D23" s="220"/>
      <c r="E23" s="222" t="s">
        <v>21</v>
      </c>
      <c r="F23" s="222" t="s">
        <v>214</v>
      </c>
      <c r="G23" s="220"/>
      <c r="H23" s="222" t="s">
        <v>22</v>
      </c>
      <c r="I23" s="220"/>
    </row>
    <row r="24" spans="1:9" x14ac:dyDescent="0.2">
      <c r="A24" s="222" t="str">
        <f t="shared" si="0"/>
        <v>Ethanol</v>
      </c>
      <c r="B24" s="222" t="s">
        <v>31</v>
      </c>
      <c r="C24" s="220"/>
      <c r="D24" s="220">
        <v>5.56</v>
      </c>
      <c r="E24" s="222" t="s">
        <v>21</v>
      </c>
      <c r="F24" s="222" t="s">
        <v>214</v>
      </c>
      <c r="G24" s="220"/>
      <c r="H24" s="222" t="s">
        <v>22</v>
      </c>
      <c r="I24" s="220"/>
    </row>
    <row r="25" spans="1:9" x14ac:dyDescent="0.2">
      <c r="A25" s="222" t="str">
        <f t="shared" si="0"/>
        <v>100% Biodiesel</v>
      </c>
      <c r="B25" s="222" t="s">
        <v>31</v>
      </c>
      <c r="C25" s="220"/>
      <c r="D25" s="220">
        <v>9.4600000000000009</v>
      </c>
      <c r="E25" s="222" t="s">
        <v>21</v>
      </c>
      <c r="F25" s="222" t="s">
        <v>214</v>
      </c>
      <c r="G25" s="220"/>
      <c r="H25" s="222" t="s">
        <v>22</v>
      </c>
      <c r="I25" s="220"/>
    </row>
    <row r="26" spans="1:9" x14ac:dyDescent="0.2">
      <c r="A26" s="222" t="str">
        <f t="shared" si="0"/>
        <v>E85 Ethanol/Gasoline</v>
      </c>
      <c r="B26" s="222" t="s">
        <v>31</v>
      </c>
      <c r="C26" s="221">
        <f>0.15*C18</f>
        <v>1.306989</v>
      </c>
      <c r="D26" s="221">
        <f>0.85*D24</f>
        <v>4.726</v>
      </c>
      <c r="E26" s="222" t="s">
        <v>21</v>
      </c>
      <c r="F26" s="222" t="s">
        <v>214</v>
      </c>
      <c r="G26" s="220"/>
      <c r="H26" s="222" t="s">
        <v>22</v>
      </c>
      <c r="I26" s="220"/>
    </row>
    <row r="27" spans="1:9" x14ac:dyDescent="0.2">
      <c r="A27" s="222" t="str">
        <f t="shared" si="0"/>
        <v>B20 Biodiesel/Diesel</v>
      </c>
      <c r="B27" s="222" t="s">
        <v>31</v>
      </c>
      <c r="C27" s="221">
        <f>0.8*C19</f>
        <v>7.9987279999999998</v>
      </c>
      <c r="D27" s="221">
        <f>0.2*D25</f>
        <v>1.8920000000000003</v>
      </c>
      <c r="E27" s="222" t="s">
        <v>21</v>
      </c>
      <c r="F27" s="222" t="s">
        <v>214</v>
      </c>
      <c r="G27" s="220"/>
      <c r="H27" s="222" t="s">
        <v>22</v>
      </c>
      <c r="I27" s="220"/>
    </row>
    <row r="28" spans="1:9" x14ac:dyDescent="0.2">
      <c r="A28" s="220" t="s">
        <v>27</v>
      </c>
      <c r="B28" s="222" t="s">
        <v>20</v>
      </c>
      <c r="C28" s="220">
        <v>9.57</v>
      </c>
      <c r="D28" s="220"/>
      <c r="E28" s="222" t="s">
        <v>21</v>
      </c>
      <c r="F28" s="222" t="s">
        <v>214</v>
      </c>
      <c r="G28" s="220"/>
      <c r="H28" s="222" t="s">
        <v>22</v>
      </c>
      <c r="I28" s="222" t="s">
        <v>10</v>
      </c>
    </row>
    <row r="29" spans="1:9" x14ac:dyDescent="0.2">
      <c r="A29" s="220" t="s">
        <v>28</v>
      </c>
      <c r="B29" s="222" t="s">
        <v>20</v>
      </c>
      <c r="C29" s="220">
        <v>8.32</v>
      </c>
      <c r="D29" s="220"/>
      <c r="E29" s="222" t="s">
        <v>21</v>
      </c>
      <c r="F29" s="222" t="s">
        <v>214</v>
      </c>
      <c r="G29" s="220"/>
      <c r="H29" s="222" t="s">
        <v>22</v>
      </c>
      <c r="I29" s="222" t="s">
        <v>10</v>
      </c>
    </row>
    <row r="30" spans="1:9" x14ac:dyDescent="0.2">
      <c r="A30" s="220" t="s">
        <v>19</v>
      </c>
      <c r="B30" s="222" t="s">
        <v>20</v>
      </c>
      <c r="C30" s="220">
        <v>8.81</v>
      </c>
      <c r="D30" s="220"/>
      <c r="E30" s="222" t="s">
        <v>21</v>
      </c>
      <c r="F30" s="222" t="s">
        <v>214</v>
      </c>
      <c r="G30" s="220"/>
      <c r="H30" s="222" t="s">
        <v>22</v>
      </c>
      <c r="I30" s="220"/>
    </row>
    <row r="31" spans="1:9" x14ac:dyDescent="0.2">
      <c r="A31" s="222" t="s">
        <v>23</v>
      </c>
      <c r="B31" s="222" t="s">
        <v>20</v>
      </c>
      <c r="C31" s="220">
        <v>10.15</v>
      </c>
      <c r="D31" s="220"/>
      <c r="E31" s="222" t="s">
        <v>21</v>
      </c>
      <c r="F31" s="222" t="s">
        <v>214</v>
      </c>
      <c r="G31" s="220"/>
      <c r="H31" s="222" t="s">
        <v>22</v>
      </c>
      <c r="I31" s="220"/>
    </row>
    <row r="32" spans="1:9" x14ac:dyDescent="0.2">
      <c r="A32" s="220" t="s">
        <v>24</v>
      </c>
      <c r="B32" s="222" t="s">
        <v>20</v>
      </c>
      <c r="C32" s="220">
        <v>11.8</v>
      </c>
      <c r="D32" s="220"/>
      <c r="E32" s="222" t="s">
        <v>21</v>
      </c>
      <c r="F32" s="222" t="s">
        <v>214</v>
      </c>
      <c r="G32" s="220"/>
      <c r="H32" s="222" t="s">
        <v>22</v>
      </c>
      <c r="I32" s="220"/>
    </row>
    <row r="33" spans="1:12" x14ac:dyDescent="0.2">
      <c r="A33" s="220" t="s">
        <v>2</v>
      </c>
      <c r="B33" s="222" t="s">
        <v>20</v>
      </c>
      <c r="C33" s="220">
        <v>5.79</v>
      </c>
      <c r="D33" s="220"/>
      <c r="E33" s="222" t="s">
        <v>21</v>
      </c>
      <c r="F33" s="222" t="s">
        <v>214</v>
      </c>
      <c r="G33" s="220"/>
      <c r="H33" s="222" t="s">
        <v>22</v>
      </c>
      <c r="I33" s="220"/>
    </row>
    <row r="34" spans="1:12" x14ac:dyDescent="0.2">
      <c r="A34" s="220" t="s">
        <v>3</v>
      </c>
      <c r="B34" s="222" t="s">
        <v>20</v>
      </c>
      <c r="C34" s="220">
        <v>5.3999999999999999E-2</v>
      </c>
      <c r="D34" s="220"/>
      <c r="E34" s="222" t="s">
        <v>21</v>
      </c>
      <c r="F34" s="222" t="s">
        <v>25</v>
      </c>
      <c r="G34" s="220"/>
      <c r="H34" s="222" t="s">
        <v>22</v>
      </c>
      <c r="I34" s="220"/>
    </row>
    <row r="35" spans="1:12" x14ac:dyDescent="0.2">
      <c r="A35" s="220" t="s">
        <v>4</v>
      </c>
      <c r="B35" s="222" t="s">
        <v>20</v>
      </c>
      <c r="C35" s="220">
        <v>4.46</v>
      </c>
      <c r="D35" s="220"/>
      <c r="E35" s="222" t="s">
        <v>21</v>
      </c>
      <c r="F35" s="222" t="s">
        <v>214</v>
      </c>
      <c r="G35" s="220"/>
      <c r="H35" s="222" t="s">
        <v>22</v>
      </c>
      <c r="I35" s="220"/>
    </row>
    <row r="36" spans="1:12" x14ac:dyDescent="0.2">
      <c r="A36" s="220" t="s">
        <v>7</v>
      </c>
      <c r="B36" s="222" t="s">
        <v>20</v>
      </c>
      <c r="C36" s="220"/>
      <c r="D36" s="220">
        <v>5.56</v>
      </c>
      <c r="E36" s="222" t="s">
        <v>21</v>
      </c>
      <c r="F36" s="222" t="s">
        <v>214</v>
      </c>
      <c r="G36" s="220"/>
      <c r="H36" s="222" t="s">
        <v>22</v>
      </c>
      <c r="I36" s="220"/>
    </row>
    <row r="37" spans="1:12" x14ac:dyDescent="0.2">
      <c r="A37" s="220" t="s">
        <v>26</v>
      </c>
      <c r="B37" s="222" t="s">
        <v>20</v>
      </c>
      <c r="C37" s="220"/>
      <c r="D37" s="220">
        <v>9.4600000000000009</v>
      </c>
      <c r="E37" s="222" t="s">
        <v>21</v>
      </c>
      <c r="F37" s="222" t="s">
        <v>214</v>
      </c>
      <c r="G37" s="220"/>
      <c r="H37" s="222" t="s">
        <v>22</v>
      </c>
      <c r="I37" s="220"/>
    </row>
    <row r="38" spans="1:12" x14ac:dyDescent="0.2">
      <c r="A38" s="222" t="s">
        <v>29</v>
      </c>
      <c r="B38" s="222" t="s">
        <v>20</v>
      </c>
      <c r="C38" s="221">
        <f>0.15*C30</f>
        <v>1.3215000000000001</v>
      </c>
      <c r="D38" s="221">
        <f>0.85*D36</f>
        <v>4.726</v>
      </c>
      <c r="E38" s="222" t="s">
        <v>21</v>
      </c>
      <c r="F38" s="222" t="s">
        <v>214</v>
      </c>
      <c r="G38" s="220"/>
      <c r="H38" s="222" t="s">
        <v>22</v>
      </c>
      <c r="I38" s="220"/>
    </row>
    <row r="39" spans="1:12" x14ac:dyDescent="0.2">
      <c r="A39" s="222" t="s">
        <v>30</v>
      </c>
      <c r="B39" s="222" t="s">
        <v>20</v>
      </c>
      <c r="C39" s="221">
        <f>0.8*C31</f>
        <v>8.120000000000001</v>
      </c>
      <c r="D39" s="221">
        <f>0.2*D37</f>
        <v>1.8920000000000003</v>
      </c>
      <c r="E39" s="222" t="s">
        <v>21</v>
      </c>
      <c r="F39" s="222" t="s">
        <v>214</v>
      </c>
      <c r="G39" s="220"/>
      <c r="H39" s="222" t="s">
        <v>22</v>
      </c>
      <c r="I39" s="220"/>
    </row>
    <row r="40" spans="1:12" x14ac:dyDescent="0.2">
      <c r="A40" s="4"/>
      <c r="B40" s="4"/>
      <c r="E40" s="4"/>
      <c r="F40" s="4"/>
    </row>
    <row r="41" spans="1:12" x14ac:dyDescent="0.2">
      <c r="A41" s="2" t="s">
        <v>32</v>
      </c>
      <c r="B41" s="3"/>
      <c r="C41" s="3"/>
      <c r="D41" s="3"/>
      <c r="E41" s="3"/>
      <c r="F41" s="3"/>
      <c r="G41" s="3"/>
      <c r="H41" s="3"/>
      <c r="I41" s="3"/>
      <c r="J41" s="3"/>
      <c r="K41" s="3"/>
      <c r="L41" s="3"/>
    </row>
    <row r="42" spans="1:12" x14ac:dyDescent="0.2">
      <c r="A42" s="1"/>
    </row>
    <row r="43" spans="1:12" s="5" customFormat="1" x14ac:dyDescent="0.2">
      <c r="A43" s="5" t="s">
        <v>33</v>
      </c>
      <c r="B43" s="5" t="s">
        <v>12</v>
      </c>
      <c r="C43" s="5" t="s">
        <v>5</v>
      </c>
      <c r="D43" s="5" t="s">
        <v>34</v>
      </c>
      <c r="E43" s="5" t="s">
        <v>35</v>
      </c>
      <c r="F43" s="5" t="s">
        <v>6</v>
      </c>
      <c r="G43" s="5" t="s">
        <v>36</v>
      </c>
      <c r="H43" s="5" t="s">
        <v>37</v>
      </c>
      <c r="I43" s="5" t="s">
        <v>16</v>
      </c>
      <c r="J43" s="5" t="s">
        <v>18</v>
      </c>
    </row>
    <row r="44" spans="1:12" s="220" customFormat="1" x14ac:dyDescent="0.2">
      <c r="A44" s="220" t="s">
        <v>42</v>
      </c>
      <c r="B44" s="222" t="s">
        <v>31</v>
      </c>
      <c r="C44" s="220">
        <v>0.8</v>
      </c>
      <c r="D44" s="222" t="s">
        <v>39</v>
      </c>
      <c r="E44" s="222" t="s">
        <v>214</v>
      </c>
      <c r="F44" s="220">
        <v>0.26</v>
      </c>
      <c r="G44" s="222" t="s">
        <v>39</v>
      </c>
      <c r="H44" s="222" t="s">
        <v>214</v>
      </c>
      <c r="J44" s="222" t="s">
        <v>9</v>
      </c>
    </row>
    <row r="45" spans="1:12" s="220" customFormat="1" x14ac:dyDescent="0.2">
      <c r="A45" s="220" t="s">
        <v>390</v>
      </c>
      <c r="B45" s="222" t="s">
        <v>31</v>
      </c>
      <c r="C45" s="220">
        <v>0</v>
      </c>
      <c r="D45" s="222" t="s">
        <v>39</v>
      </c>
      <c r="E45" s="222" t="s">
        <v>214</v>
      </c>
      <c r="F45" s="220">
        <v>0</v>
      </c>
      <c r="G45" s="222" t="s">
        <v>39</v>
      </c>
      <c r="H45" s="222" t="s">
        <v>214</v>
      </c>
      <c r="J45" s="222" t="s">
        <v>9</v>
      </c>
    </row>
    <row r="46" spans="1:12" s="220" customFormat="1" x14ac:dyDescent="0.2">
      <c r="A46" s="220" t="s">
        <v>43</v>
      </c>
      <c r="B46" s="222" t="s">
        <v>31</v>
      </c>
      <c r="C46" s="220">
        <v>1.26</v>
      </c>
      <c r="D46" s="222" t="s">
        <v>39</v>
      </c>
      <c r="E46" s="222" t="s">
        <v>214</v>
      </c>
      <c r="F46" s="220">
        <v>0.22</v>
      </c>
      <c r="G46" s="222" t="s">
        <v>39</v>
      </c>
      <c r="H46" s="222" t="s">
        <v>214</v>
      </c>
      <c r="J46" s="222" t="s">
        <v>233</v>
      </c>
    </row>
    <row r="47" spans="1:12" s="220" customFormat="1" x14ac:dyDescent="0.2">
      <c r="A47" s="220" t="s">
        <v>44</v>
      </c>
      <c r="B47" s="222" t="s">
        <v>31</v>
      </c>
      <c r="C47" s="220">
        <v>1.44</v>
      </c>
      <c r="D47" s="222" t="s">
        <v>39</v>
      </c>
      <c r="E47" s="222" t="s">
        <v>214</v>
      </c>
      <c r="F47" s="220">
        <v>0.26</v>
      </c>
      <c r="G47" s="222" t="s">
        <v>39</v>
      </c>
      <c r="H47" s="222" t="s">
        <v>214</v>
      </c>
      <c r="J47" s="222" t="s">
        <v>233</v>
      </c>
    </row>
    <row r="48" spans="1:12" s="220" customFormat="1" x14ac:dyDescent="0.2">
      <c r="A48" s="220" t="s">
        <v>45</v>
      </c>
      <c r="B48" s="222" t="s">
        <v>31</v>
      </c>
      <c r="C48" s="220">
        <v>0.5</v>
      </c>
      <c r="D48" s="222" t="s">
        <v>39</v>
      </c>
      <c r="E48" s="222" t="s">
        <v>214</v>
      </c>
      <c r="F48" s="220">
        <v>0.22</v>
      </c>
      <c r="G48" s="222" t="s">
        <v>39</v>
      </c>
      <c r="H48" s="222" t="s">
        <v>214</v>
      </c>
      <c r="J48" s="222" t="s">
        <v>233</v>
      </c>
    </row>
    <row r="49" spans="1:10" s="220" customFormat="1" x14ac:dyDescent="0.2">
      <c r="A49" s="220" t="s">
        <v>46</v>
      </c>
      <c r="B49" s="222" t="s">
        <v>31</v>
      </c>
      <c r="C49" s="220">
        <v>0.57999999999999996</v>
      </c>
      <c r="D49" s="222" t="s">
        <v>39</v>
      </c>
      <c r="E49" s="222" t="s">
        <v>214</v>
      </c>
      <c r="F49" s="220">
        <v>0.26</v>
      </c>
      <c r="G49" s="222" t="s">
        <v>39</v>
      </c>
      <c r="H49" s="222" t="s">
        <v>214</v>
      </c>
      <c r="J49" s="222" t="s">
        <v>233</v>
      </c>
    </row>
    <row r="50" spans="1:10" s="220" customFormat="1" x14ac:dyDescent="0.2">
      <c r="A50" s="220" t="s">
        <v>390</v>
      </c>
      <c r="B50" s="222" t="s">
        <v>31</v>
      </c>
      <c r="C50" s="220">
        <v>0</v>
      </c>
      <c r="D50" s="222" t="s">
        <v>39</v>
      </c>
      <c r="E50" s="222" t="s">
        <v>214</v>
      </c>
      <c r="F50" s="220">
        <v>0</v>
      </c>
      <c r="G50" s="222" t="s">
        <v>39</v>
      </c>
      <c r="H50" s="222" t="s">
        <v>214</v>
      </c>
      <c r="J50" s="222" t="s">
        <v>233</v>
      </c>
    </row>
    <row r="51" spans="1:10" s="220" customFormat="1" x14ac:dyDescent="0.2">
      <c r="A51" s="220" t="s">
        <v>38</v>
      </c>
      <c r="B51" s="222" t="s">
        <v>31</v>
      </c>
      <c r="C51" s="220">
        <v>0.86</v>
      </c>
      <c r="D51" s="222" t="s">
        <v>39</v>
      </c>
      <c r="E51" s="222" t="s">
        <v>214</v>
      </c>
      <c r="F51" s="220">
        <v>0.3</v>
      </c>
      <c r="G51" s="222" t="s">
        <v>39</v>
      </c>
      <c r="H51" s="222" t="s">
        <v>214</v>
      </c>
      <c r="J51" s="222" t="s">
        <v>234</v>
      </c>
    </row>
    <row r="52" spans="1:10" s="220" customFormat="1" x14ac:dyDescent="0.2">
      <c r="A52" s="220" t="s">
        <v>40</v>
      </c>
      <c r="B52" s="222" t="s">
        <v>31</v>
      </c>
      <c r="C52" s="220">
        <v>0.74</v>
      </c>
      <c r="D52" s="222" t="s">
        <v>39</v>
      </c>
      <c r="E52" s="222" t="s">
        <v>214</v>
      </c>
      <c r="F52" s="220">
        <v>0.26</v>
      </c>
      <c r="G52" s="222" t="s">
        <v>39</v>
      </c>
      <c r="H52" s="222" t="s">
        <v>214</v>
      </c>
      <c r="J52" s="222" t="s">
        <v>234</v>
      </c>
    </row>
    <row r="53" spans="1:10" s="220" customFormat="1" x14ac:dyDescent="0.2">
      <c r="A53" s="220" t="s">
        <v>41</v>
      </c>
      <c r="B53" s="222" t="s">
        <v>31</v>
      </c>
      <c r="C53" s="220">
        <v>0.64</v>
      </c>
      <c r="D53" s="222" t="s">
        <v>39</v>
      </c>
      <c r="E53" s="222" t="s">
        <v>214</v>
      </c>
      <c r="F53" s="220">
        <v>0.22</v>
      </c>
      <c r="G53" s="222" t="s">
        <v>39</v>
      </c>
      <c r="H53" s="222" t="s">
        <v>214</v>
      </c>
      <c r="J53" s="222" t="s">
        <v>234</v>
      </c>
    </row>
    <row r="54" spans="1:10" s="220" customFormat="1" x14ac:dyDescent="0.2">
      <c r="A54" s="220" t="s">
        <v>390</v>
      </c>
      <c r="B54" s="222" t="s">
        <v>31</v>
      </c>
      <c r="C54" s="220">
        <v>0</v>
      </c>
      <c r="D54" s="222" t="s">
        <v>39</v>
      </c>
      <c r="E54" s="222" t="s">
        <v>214</v>
      </c>
      <c r="F54" s="220">
        <v>0</v>
      </c>
      <c r="G54" s="222" t="s">
        <v>39</v>
      </c>
      <c r="H54" s="222" t="s">
        <v>214</v>
      </c>
      <c r="J54" s="222" t="s">
        <v>234</v>
      </c>
    </row>
    <row r="55" spans="1:10" s="220" customFormat="1" x14ac:dyDescent="0.2">
      <c r="A55" s="220" t="s">
        <v>390</v>
      </c>
      <c r="B55" s="222" t="s">
        <v>31</v>
      </c>
      <c r="C55" s="220">
        <v>0</v>
      </c>
      <c r="D55" s="222" t="s">
        <v>39</v>
      </c>
      <c r="E55" s="222" t="s">
        <v>214</v>
      </c>
      <c r="F55" s="220">
        <v>0</v>
      </c>
      <c r="G55" s="222" t="s">
        <v>39</v>
      </c>
      <c r="H55" s="222" t="s">
        <v>214</v>
      </c>
      <c r="J55" s="222" t="s">
        <v>397</v>
      </c>
    </row>
    <row r="56" spans="1:10" x14ac:dyDescent="0.2">
      <c r="A56" s="220" t="s">
        <v>42</v>
      </c>
      <c r="B56" s="222" t="s">
        <v>20</v>
      </c>
      <c r="C56" s="220">
        <v>0.8</v>
      </c>
      <c r="D56" s="222" t="s">
        <v>39</v>
      </c>
      <c r="E56" s="222" t="s">
        <v>214</v>
      </c>
      <c r="F56" s="220">
        <v>0.26</v>
      </c>
      <c r="G56" s="222" t="s">
        <v>39</v>
      </c>
      <c r="H56" s="222" t="s">
        <v>214</v>
      </c>
      <c r="I56" s="220"/>
      <c r="J56" s="222" t="s">
        <v>9</v>
      </c>
    </row>
    <row r="57" spans="1:10" x14ac:dyDescent="0.2">
      <c r="A57" s="220" t="s">
        <v>43</v>
      </c>
      <c r="B57" s="222" t="s">
        <v>20</v>
      </c>
      <c r="C57" s="220">
        <v>1.26</v>
      </c>
      <c r="D57" s="222" t="s">
        <v>39</v>
      </c>
      <c r="E57" s="222" t="s">
        <v>214</v>
      </c>
      <c r="F57" s="220">
        <v>0.22</v>
      </c>
      <c r="G57" s="222" t="s">
        <v>39</v>
      </c>
      <c r="H57" s="222" t="s">
        <v>214</v>
      </c>
      <c r="I57" s="220"/>
      <c r="J57" s="222" t="s">
        <v>233</v>
      </c>
    </row>
    <row r="58" spans="1:10" x14ac:dyDescent="0.2">
      <c r="A58" s="220" t="s">
        <v>44</v>
      </c>
      <c r="B58" s="222" t="s">
        <v>20</v>
      </c>
      <c r="C58" s="220">
        <v>1.44</v>
      </c>
      <c r="D58" s="222" t="s">
        <v>39</v>
      </c>
      <c r="E58" s="222" t="s">
        <v>214</v>
      </c>
      <c r="F58" s="220">
        <v>0.26</v>
      </c>
      <c r="G58" s="222" t="s">
        <v>39</v>
      </c>
      <c r="H58" s="222" t="s">
        <v>214</v>
      </c>
      <c r="I58" s="220"/>
      <c r="J58" s="222" t="s">
        <v>233</v>
      </c>
    </row>
    <row r="59" spans="1:10" x14ac:dyDescent="0.2">
      <c r="A59" s="220" t="s">
        <v>45</v>
      </c>
      <c r="B59" s="222" t="s">
        <v>20</v>
      </c>
      <c r="C59" s="220">
        <v>0.5</v>
      </c>
      <c r="D59" s="222" t="s">
        <v>39</v>
      </c>
      <c r="E59" s="222" t="s">
        <v>214</v>
      </c>
      <c r="F59" s="220">
        <v>0.22</v>
      </c>
      <c r="G59" s="222" t="s">
        <v>39</v>
      </c>
      <c r="H59" s="222" t="s">
        <v>214</v>
      </c>
      <c r="I59" s="220"/>
      <c r="J59" s="222" t="s">
        <v>233</v>
      </c>
    </row>
    <row r="60" spans="1:10" x14ac:dyDescent="0.2">
      <c r="A60" s="220" t="s">
        <v>46</v>
      </c>
      <c r="B60" s="222" t="s">
        <v>20</v>
      </c>
      <c r="C60" s="220">
        <v>0.57999999999999996</v>
      </c>
      <c r="D60" s="222" t="s">
        <v>39</v>
      </c>
      <c r="E60" s="222" t="s">
        <v>214</v>
      </c>
      <c r="F60" s="220">
        <v>0.26</v>
      </c>
      <c r="G60" s="222" t="s">
        <v>39</v>
      </c>
      <c r="H60" s="222" t="s">
        <v>214</v>
      </c>
      <c r="I60" s="220"/>
      <c r="J60" s="222" t="s">
        <v>233</v>
      </c>
    </row>
    <row r="61" spans="1:10" x14ac:dyDescent="0.2">
      <c r="A61" s="220" t="s">
        <v>47</v>
      </c>
      <c r="B61" s="222" t="s">
        <v>20</v>
      </c>
      <c r="C61" s="221">
        <v>4.7183999999999999</v>
      </c>
      <c r="D61" s="222" t="s">
        <v>39</v>
      </c>
      <c r="E61" s="222" t="s">
        <v>214</v>
      </c>
      <c r="F61" s="221">
        <v>0.42</v>
      </c>
      <c r="G61" s="222" t="s">
        <v>39</v>
      </c>
      <c r="H61" s="222" t="s">
        <v>214</v>
      </c>
      <c r="I61" s="220"/>
      <c r="J61" s="222" t="s">
        <v>233</v>
      </c>
    </row>
    <row r="62" spans="1:10" x14ac:dyDescent="0.2">
      <c r="A62" s="220" t="s">
        <v>48</v>
      </c>
      <c r="B62" s="222" t="s">
        <v>20</v>
      </c>
      <c r="C62" s="221">
        <v>0.9850000000000001</v>
      </c>
      <c r="D62" s="222" t="s">
        <v>39</v>
      </c>
      <c r="E62" s="222" t="s">
        <v>214</v>
      </c>
      <c r="F62" s="221">
        <v>0.875</v>
      </c>
      <c r="G62" s="222" t="s">
        <v>39</v>
      </c>
      <c r="H62" s="222" t="s">
        <v>214</v>
      </c>
      <c r="I62" s="220"/>
      <c r="J62" s="222" t="s">
        <v>233</v>
      </c>
    </row>
    <row r="63" spans="1:10" x14ac:dyDescent="0.2">
      <c r="A63" s="220" t="s">
        <v>49</v>
      </c>
      <c r="B63" s="222" t="s">
        <v>20</v>
      </c>
      <c r="C63" s="221">
        <v>1.8870000000000001E-2</v>
      </c>
      <c r="D63" s="222" t="s">
        <v>39</v>
      </c>
      <c r="E63" s="222" t="s">
        <v>214</v>
      </c>
      <c r="F63" s="221">
        <v>1.7759999999999998E-2</v>
      </c>
      <c r="G63" s="222" t="s">
        <v>39</v>
      </c>
      <c r="H63" s="222" t="s">
        <v>214</v>
      </c>
      <c r="I63" s="220"/>
      <c r="J63" s="222" t="s">
        <v>233</v>
      </c>
    </row>
    <row r="64" spans="1:10" x14ac:dyDescent="0.2">
      <c r="A64" s="220" t="s">
        <v>50</v>
      </c>
      <c r="B64" s="222" t="s">
        <v>20</v>
      </c>
      <c r="C64" s="221">
        <v>0.10500000000000001</v>
      </c>
      <c r="D64" s="222" t="s">
        <v>39</v>
      </c>
      <c r="E64" s="222" t="s">
        <v>214</v>
      </c>
      <c r="F64" s="221">
        <v>8.5000000000000006E-2</v>
      </c>
      <c r="G64" s="222" t="s">
        <v>39</v>
      </c>
      <c r="H64" s="222" t="s">
        <v>214</v>
      </c>
      <c r="I64" s="220"/>
      <c r="J64" s="222" t="s">
        <v>233</v>
      </c>
    </row>
    <row r="65" spans="1:10" x14ac:dyDescent="0.2">
      <c r="A65" s="220" t="s">
        <v>51</v>
      </c>
      <c r="B65" s="222" t="s">
        <v>20</v>
      </c>
      <c r="C65" s="221">
        <v>1.5840000000000001</v>
      </c>
      <c r="D65" s="222" t="s">
        <v>39</v>
      </c>
      <c r="E65" s="222" t="s">
        <v>214</v>
      </c>
      <c r="F65" s="221">
        <v>1.4557499999999999</v>
      </c>
      <c r="G65" s="222" t="s">
        <v>39</v>
      </c>
      <c r="H65" s="222" t="s">
        <v>214</v>
      </c>
      <c r="I65" s="220"/>
      <c r="J65" s="222" t="s">
        <v>233</v>
      </c>
    </row>
    <row r="66" spans="1:10" x14ac:dyDescent="0.2">
      <c r="A66" s="220" t="s">
        <v>52</v>
      </c>
      <c r="B66" s="222" t="s">
        <v>20</v>
      </c>
      <c r="C66" s="221">
        <v>1.19475</v>
      </c>
      <c r="D66" s="222" t="s">
        <v>39</v>
      </c>
      <c r="E66" s="222" t="s">
        <v>214</v>
      </c>
      <c r="F66" s="221">
        <v>1.26</v>
      </c>
      <c r="G66" s="222" t="s">
        <v>39</v>
      </c>
      <c r="H66" s="222" t="s">
        <v>214</v>
      </c>
      <c r="I66" s="220"/>
      <c r="J66" s="222" t="s">
        <v>233</v>
      </c>
    </row>
    <row r="67" spans="1:10" x14ac:dyDescent="0.2">
      <c r="A67" s="220" t="s">
        <v>53</v>
      </c>
      <c r="B67" s="222" t="s">
        <v>20</v>
      </c>
      <c r="C67" s="221">
        <v>0.80549999999999999</v>
      </c>
      <c r="D67" s="222" t="s">
        <v>39</v>
      </c>
      <c r="E67" s="222" t="s">
        <v>214</v>
      </c>
      <c r="F67" s="221">
        <v>1.0642500000000001</v>
      </c>
      <c r="G67" s="222" t="s">
        <v>39</v>
      </c>
      <c r="H67" s="222" t="s">
        <v>214</v>
      </c>
      <c r="I67" s="220"/>
      <c r="J67" s="222" t="s">
        <v>233</v>
      </c>
    </row>
    <row r="68" spans="1:10" x14ac:dyDescent="0.2">
      <c r="A68" s="220" t="s">
        <v>54</v>
      </c>
      <c r="B68" s="222" t="s">
        <v>20</v>
      </c>
      <c r="C68" s="221">
        <v>0.61199999999999999</v>
      </c>
      <c r="D68" s="222" t="s">
        <v>39</v>
      </c>
      <c r="E68" s="222" t="s">
        <v>214</v>
      </c>
      <c r="F68" s="221">
        <v>0.95850000000000002</v>
      </c>
      <c r="G68" s="222" t="s">
        <v>39</v>
      </c>
      <c r="H68" s="222" t="s">
        <v>214</v>
      </c>
      <c r="I68" s="220"/>
      <c r="J68" s="222" t="s">
        <v>233</v>
      </c>
    </row>
    <row r="69" spans="1:10" x14ac:dyDescent="0.2">
      <c r="A69" s="220" t="s">
        <v>64</v>
      </c>
      <c r="B69" s="222" t="s">
        <v>20</v>
      </c>
      <c r="C69" s="221">
        <v>0.60299999999999998</v>
      </c>
      <c r="D69" s="222" t="s">
        <v>39</v>
      </c>
      <c r="E69" s="222" t="s">
        <v>214</v>
      </c>
      <c r="F69" s="221">
        <v>0.94950000000000001</v>
      </c>
      <c r="G69" s="222" t="s">
        <v>39</v>
      </c>
      <c r="H69" s="222" t="s">
        <v>214</v>
      </c>
      <c r="I69" s="220"/>
      <c r="J69" s="222" t="s">
        <v>233</v>
      </c>
    </row>
    <row r="70" spans="1:10" x14ac:dyDescent="0.2">
      <c r="A70" s="220" t="s">
        <v>65</v>
      </c>
      <c r="B70" s="222" t="s">
        <v>20</v>
      </c>
      <c r="C70" s="221">
        <v>0.56024999999999991</v>
      </c>
      <c r="D70" s="222" t="s">
        <v>39</v>
      </c>
      <c r="E70" s="222" t="s">
        <v>214</v>
      </c>
      <c r="F70" s="221">
        <v>0.88424999999999998</v>
      </c>
      <c r="G70" s="222" t="s">
        <v>39</v>
      </c>
      <c r="H70" s="222" t="s">
        <v>214</v>
      </c>
      <c r="I70" s="220"/>
      <c r="J70" s="222" t="s">
        <v>233</v>
      </c>
    </row>
    <row r="71" spans="1:10" x14ac:dyDescent="0.2">
      <c r="A71" s="220" t="s">
        <v>66</v>
      </c>
      <c r="B71" s="222" t="s">
        <v>20</v>
      </c>
      <c r="C71" s="221">
        <v>0.48600000000000004</v>
      </c>
      <c r="D71" s="222" t="s">
        <v>39</v>
      </c>
      <c r="E71" s="222" t="s">
        <v>214</v>
      </c>
      <c r="F71" s="221">
        <v>0.75824999999999998</v>
      </c>
      <c r="G71" s="222" t="s">
        <v>39</v>
      </c>
      <c r="H71" s="222" t="s">
        <v>214</v>
      </c>
      <c r="I71" s="220"/>
      <c r="J71" s="222" t="s">
        <v>233</v>
      </c>
    </row>
    <row r="72" spans="1:10" x14ac:dyDescent="0.2">
      <c r="A72" s="220" t="s">
        <v>67</v>
      </c>
      <c r="B72" s="222" t="s">
        <v>20</v>
      </c>
      <c r="C72" s="221">
        <v>0.40050000000000002</v>
      </c>
      <c r="D72" s="222" t="s">
        <v>39</v>
      </c>
      <c r="E72" s="222" t="s">
        <v>214</v>
      </c>
      <c r="F72" s="221">
        <v>0.61425000000000007</v>
      </c>
      <c r="G72" s="222" t="s">
        <v>39</v>
      </c>
      <c r="H72" s="222" t="s">
        <v>214</v>
      </c>
      <c r="I72" s="220"/>
      <c r="J72" s="222" t="s">
        <v>233</v>
      </c>
    </row>
    <row r="73" spans="1:10" x14ac:dyDescent="0.2">
      <c r="A73" s="220" t="s">
        <v>68</v>
      </c>
      <c r="B73" s="222" t="s">
        <v>20</v>
      </c>
      <c r="C73" s="221">
        <v>0.2475</v>
      </c>
      <c r="D73" s="222" t="s">
        <v>39</v>
      </c>
      <c r="E73" s="222" t="s">
        <v>214</v>
      </c>
      <c r="F73" s="221">
        <v>0.35550000000000004</v>
      </c>
      <c r="G73" s="222" t="s">
        <v>39</v>
      </c>
      <c r="H73" s="222" t="s">
        <v>214</v>
      </c>
      <c r="I73" s="220"/>
      <c r="J73" s="222" t="s">
        <v>233</v>
      </c>
    </row>
    <row r="74" spans="1:10" x14ac:dyDescent="0.2">
      <c r="A74" s="220" t="s">
        <v>69</v>
      </c>
      <c r="B74" s="222" t="s">
        <v>20</v>
      </c>
      <c r="C74" s="221">
        <v>0.24074999999999999</v>
      </c>
      <c r="D74" s="222" t="s">
        <v>39</v>
      </c>
      <c r="E74" s="222" t="s">
        <v>214</v>
      </c>
      <c r="F74" s="221">
        <v>0.34425</v>
      </c>
      <c r="G74" s="222" t="s">
        <v>39</v>
      </c>
      <c r="H74" s="222" t="s">
        <v>214</v>
      </c>
      <c r="I74" s="220"/>
      <c r="J74" s="222" t="s">
        <v>233</v>
      </c>
    </row>
    <row r="75" spans="1:10" x14ac:dyDescent="0.2">
      <c r="A75" s="220" t="s">
        <v>70</v>
      </c>
      <c r="B75" s="222" t="s">
        <v>20</v>
      </c>
      <c r="C75" s="221">
        <v>0.25650000000000001</v>
      </c>
      <c r="D75" s="222" t="s">
        <v>39</v>
      </c>
      <c r="E75" s="222" t="s">
        <v>214</v>
      </c>
      <c r="F75" s="221">
        <v>0.30375000000000002</v>
      </c>
      <c r="G75" s="222" t="s">
        <v>39</v>
      </c>
      <c r="H75" s="222" t="s">
        <v>214</v>
      </c>
      <c r="I75" s="220"/>
      <c r="J75" s="222" t="s">
        <v>233</v>
      </c>
    </row>
    <row r="76" spans="1:10" x14ac:dyDescent="0.2">
      <c r="A76" s="220" t="s">
        <v>71</v>
      </c>
      <c r="B76" s="222" t="s">
        <v>20</v>
      </c>
      <c r="C76" s="221">
        <v>0.32625000000000004</v>
      </c>
      <c r="D76" s="222" t="s">
        <v>39</v>
      </c>
      <c r="E76" s="222" t="s">
        <v>214</v>
      </c>
      <c r="F76" s="221">
        <v>0.18675</v>
      </c>
      <c r="G76" s="222" t="s">
        <v>39</v>
      </c>
      <c r="H76" s="222" t="s">
        <v>214</v>
      </c>
      <c r="I76" s="220"/>
      <c r="J76" s="222" t="s">
        <v>233</v>
      </c>
    </row>
    <row r="77" spans="1:10" x14ac:dyDescent="0.2">
      <c r="A77" s="220" t="s">
        <v>72</v>
      </c>
      <c r="B77" s="222" t="s">
        <v>20</v>
      </c>
      <c r="C77" s="221">
        <v>0.33074999999999999</v>
      </c>
      <c r="D77" s="222" t="s">
        <v>39</v>
      </c>
      <c r="E77" s="222" t="s">
        <v>214</v>
      </c>
      <c r="F77" s="221">
        <v>0.17775000000000002</v>
      </c>
      <c r="G77" s="222" t="s">
        <v>39</v>
      </c>
      <c r="H77" s="222" t="s">
        <v>214</v>
      </c>
      <c r="I77" s="220"/>
      <c r="J77" s="222" t="s">
        <v>233</v>
      </c>
    </row>
    <row r="78" spans="1:10" x14ac:dyDescent="0.2">
      <c r="A78" s="220" t="s">
        <v>73</v>
      </c>
      <c r="B78" s="222" t="s">
        <v>20</v>
      </c>
      <c r="C78" s="221">
        <v>1.3499999999999998E-2</v>
      </c>
      <c r="D78" s="222" t="s">
        <v>39</v>
      </c>
      <c r="E78" s="222" t="s">
        <v>214</v>
      </c>
      <c r="F78" s="221">
        <v>2.6999999999999996E-2</v>
      </c>
      <c r="G78" s="222" t="s">
        <v>39</v>
      </c>
      <c r="H78" s="222" t="s">
        <v>214</v>
      </c>
      <c r="I78" s="220"/>
      <c r="J78" s="222" t="s">
        <v>233</v>
      </c>
    </row>
    <row r="79" spans="1:10" x14ac:dyDescent="0.2">
      <c r="A79" s="220" t="s">
        <v>74</v>
      </c>
      <c r="B79" s="222" t="s">
        <v>20</v>
      </c>
      <c r="C79" s="221">
        <v>1.125E-2</v>
      </c>
      <c r="D79" s="222" t="s">
        <v>39</v>
      </c>
      <c r="E79" s="222" t="s">
        <v>214</v>
      </c>
      <c r="F79" s="221">
        <v>2.2499999999999999E-2</v>
      </c>
      <c r="G79" s="222" t="s">
        <v>39</v>
      </c>
      <c r="H79" s="222" t="s">
        <v>214</v>
      </c>
      <c r="I79" s="220"/>
      <c r="J79" s="222" t="s">
        <v>233</v>
      </c>
    </row>
    <row r="80" spans="1:10" x14ac:dyDescent="0.2">
      <c r="A80" s="220" t="s">
        <v>75</v>
      </c>
      <c r="B80" s="222" t="s">
        <v>20</v>
      </c>
      <c r="C80" s="221">
        <v>0.69750000000000001</v>
      </c>
      <c r="D80" s="222" t="s">
        <v>39</v>
      </c>
      <c r="E80" s="222" t="s">
        <v>214</v>
      </c>
      <c r="F80" s="221">
        <v>0.72</v>
      </c>
      <c r="G80" s="222" t="s">
        <v>39</v>
      </c>
      <c r="H80" s="222" t="s">
        <v>214</v>
      </c>
      <c r="I80" s="220"/>
      <c r="J80" s="222" t="s">
        <v>233</v>
      </c>
    </row>
    <row r="81" spans="1:10" x14ac:dyDescent="0.2">
      <c r="A81" s="220" t="s">
        <v>300</v>
      </c>
      <c r="B81" s="222" t="s">
        <v>20</v>
      </c>
      <c r="C81" s="221">
        <v>11.939399999999999</v>
      </c>
      <c r="D81" s="222" t="s">
        <v>39</v>
      </c>
      <c r="E81" s="222" t="s">
        <v>214</v>
      </c>
      <c r="F81" s="221">
        <v>0.81</v>
      </c>
      <c r="G81" s="222" t="s">
        <v>39</v>
      </c>
      <c r="H81" s="222" t="s">
        <v>214</v>
      </c>
      <c r="I81" s="220"/>
      <c r="J81" s="222" t="s">
        <v>233</v>
      </c>
    </row>
    <row r="82" spans="1:10" x14ac:dyDescent="0.2">
      <c r="A82" s="220" t="s">
        <v>301</v>
      </c>
      <c r="B82" s="222" t="s">
        <v>20</v>
      </c>
      <c r="C82" s="221">
        <v>0.59939999999999993</v>
      </c>
      <c r="D82" s="222" t="s">
        <v>39</v>
      </c>
      <c r="E82" s="222" t="s">
        <v>214</v>
      </c>
      <c r="F82" s="221">
        <v>1.0853999999999999</v>
      </c>
      <c r="G82" s="222" t="s">
        <v>39</v>
      </c>
      <c r="H82" s="222" t="s">
        <v>214</v>
      </c>
      <c r="I82" s="220"/>
      <c r="J82" s="222" t="s">
        <v>233</v>
      </c>
    </row>
    <row r="83" spans="1:10" x14ac:dyDescent="0.2">
      <c r="A83" s="220" t="s">
        <v>302</v>
      </c>
      <c r="B83" s="222" t="s">
        <v>20</v>
      </c>
      <c r="C83" s="221">
        <v>0.89100000000000001</v>
      </c>
      <c r="D83" s="222" t="s">
        <v>39</v>
      </c>
      <c r="E83" s="222" t="s">
        <v>214</v>
      </c>
      <c r="F83" s="221">
        <v>1.0853999999999999</v>
      </c>
      <c r="G83" s="222" t="s">
        <v>39</v>
      </c>
      <c r="H83" s="222" t="s">
        <v>214</v>
      </c>
      <c r="I83" s="220"/>
      <c r="J83" s="222" t="s">
        <v>233</v>
      </c>
    </row>
    <row r="84" spans="1:10" x14ac:dyDescent="0.2">
      <c r="A84" s="220" t="s">
        <v>303</v>
      </c>
      <c r="B84" s="222" t="s">
        <v>20</v>
      </c>
      <c r="C84" s="221">
        <v>1.3170599999999999</v>
      </c>
      <c r="D84" s="222" t="s">
        <v>39</v>
      </c>
      <c r="E84" s="222" t="s">
        <v>214</v>
      </c>
      <c r="F84" s="221">
        <v>1.6766999999999999</v>
      </c>
      <c r="G84" s="222" t="s">
        <v>39</v>
      </c>
      <c r="H84" s="222" t="s">
        <v>214</v>
      </c>
      <c r="I84" s="220"/>
      <c r="J84" s="222" t="s">
        <v>233</v>
      </c>
    </row>
    <row r="85" spans="1:10" x14ac:dyDescent="0.2">
      <c r="A85" s="220" t="s">
        <v>304</v>
      </c>
      <c r="B85" s="222" t="s">
        <v>20</v>
      </c>
      <c r="C85" s="221">
        <v>1.0465200000000001</v>
      </c>
      <c r="D85" s="222" t="s">
        <v>39</v>
      </c>
      <c r="E85" s="222" t="s">
        <v>214</v>
      </c>
      <c r="F85" s="221">
        <v>1.5908399999999998</v>
      </c>
      <c r="G85" s="222" t="s">
        <v>39</v>
      </c>
      <c r="H85" s="222" t="s">
        <v>214</v>
      </c>
      <c r="I85" s="220"/>
      <c r="J85" s="222" t="s">
        <v>233</v>
      </c>
    </row>
    <row r="86" spans="1:10" x14ac:dyDescent="0.2">
      <c r="A86" s="220" t="s">
        <v>305</v>
      </c>
      <c r="B86" s="222" t="s">
        <v>20</v>
      </c>
      <c r="C86" s="221">
        <v>0.83754000000000006</v>
      </c>
      <c r="D86" s="222" t="s">
        <v>39</v>
      </c>
      <c r="E86" s="222" t="s">
        <v>214</v>
      </c>
      <c r="F86" s="221">
        <v>1.47096</v>
      </c>
      <c r="G86" s="222" t="s">
        <v>39</v>
      </c>
      <c r="H86" s="222" t="s">
        <v>214</v>
      </c>
      <c r="I86" s="220"/>
      <c r="J86" s="222" t="s">
        <v>233</v>
      </c>
    </row>
    <row r="87" spans="1:10" x14ac:dyDescent="0.2">
      <c r="A87" s="220" t="s">
        <v>306</v>
      </c>
      <c r="B87" s="222" t="s">
        <v>20</v>
      </c>
      <c r="C87" s="221">
        <v>0.73223999999999989</v>
      </c>
      <c r="D87" s="222" t="s">
        <v>39</v>
      </c>
      <c r="E87" s="222" t="s">
        <v>214</v>
      </c>
      <c r="F87" s="221">
        <v>1.4110199999999999</v>
      </c>
      <c r="G87" s="222" t="s">
        <v>39</v>
      </c>
      <c r="H87" s="222" t="s">
        <v>214</v>
      </c>
      <c r="I87" s="220"/>
      <c r="J87" s="222" t="s">
        <v>233</v>
      </c>
    </row>
    <row r="88" spans="1:10" x14ac:dyDescent="0.2">
      <c r="A88" s="220" t="s">
        <v>307</v>
      </c>
      <c r="B88" s="222" t="s">
        <v>20</v>
      </c>
      <c r="C88" s="221">
        <v>0.73223999999999989</v>
      </c>
      <c r="D88" s="222" t="s">
        <v>39</v>
      </c>
      <c r="E88" s="222" t="s">
        <v>214</v>
      </c>
      <c r="F88" s="221">
        <v>1.4110199999999999</v>
      </c>
      <c r="G88" s="222" t="s">
        <v>39</v>
      </c>
      <c r="H88" s="222" t="s">
        <v>214</v>
      </c>
      <c r="I88" s="220"/>
      <c r="J88" s="222" t="s">
        <v>233</v>
      </c>
    </row>
    <row r="89" spans="1:10" x14ac:dyDescent="0.2">
      <c r="A89" s="220" t="s">
        <v>308</v>
      </c>
      <c r="B89" s="222" t="s">
        <v>20</v>
      </c>
      <c r="C89" s="221">
        <v>0.63341999999999998</v>
      </c>
      <c r="D89" s="222" t="s">
        <v>39</v>
      </c>
      <c r="E89" s="222" t="s">
        <v>214</v>
      </c>
      <c r="F89" s="221">
        <v>1.17936</v>
      </c>
      <c r="G89" s="222" t="s">
        <v>39</v>
      </c>
      <c r="H89" s="222" t="s">
        <v>214</v>
      </c>
      <c r="I89" s="220"/>
      <c r="J89" s="222" t="s">
        <v>233</v>
      </c>
    </row>
    <row r="90" spans="1:10" x14ac:dyDescent="0.2">
      <c r="A90" s="220" t="s">
        <v>309</v>
      </c>
      <c r="B90" s="222" t="s">
        <v>20</v>
      </c>
      <c r="C90" s="221">
        <v>0.52001999999999993</v>
      </c>
      <c r="D90" s="222" t="s">
        <v>39</v>
      </c>
      <c r="E90" s="222" t="s">
        <v>214</v>
      </c>
      <c r="F90" s="221">
        <v>0.91367999999999994</v>
      </c>
      <c r="G90" s="222" t="s">
        <v>39</v>
      </c>
      <c r="H90" s="222" t="s">
        <v>214</v>
      </c>
      <c r="I90" s="220"/>
      <c r="J90" s="222" t="s">
        <v>233</v>
      </c>
    </row>
    <row r="91" spans="1:10" x14ac:dyDescent="0.2">
      <c r="A91" s="220" t="s">
        <v>310</v>
      </c>
      <c r="B91" s="222" t="s">
        <v>20</v>
      </c>
      <c r="C91" s="221">
        <v>0.56051999999999991</v>
      </c>
      <c r="D91" s="222" t="s">
        <v>39</v>
      </c>
      <c r="E91" s="222" t="s">
        <v>214</v>
      </c>
      <c r="F91" s="221">
        <v>1.0060199999999999</v>
      </c>
      <c r="G91" s="222" t="s">
        <v>39</v>
      </c>
      <c r="H91" s="222" t="s">
        <v>214</v>
      </c>
      <c r="I91" s="220"/>
      <c r="J91" s="222" t="s">
        <v>233</v>
      </c>
    </row>
    <row r="92" spans="1:10" x14ac:dyDescent="0.2">
      <c r="A92" s="220" t="s">
        <v>311</v>
      </c>
      <c r="B92" s="222" t="s">
        <v>20</v>
      </c>
      <c r="C92" s="221">
        <v>0.24462</v>
      </c>
      <c r="D92" s="222" t="s">
        <v>39</v>
      </c>
      <c r="E92" s="222" t="s">
        <v>214</v>
      </c>
      <c r="F92" s="221">
        <v>0.26568000000000003</v>
      </c>
      <c r="G92" s="222" t="s">
        <v>39</v>
      </c>
      <c r="H92" s="222" t="s">
        <v>214</v>
      </c>
      <c r="I92" s="220"/>
      <c r="J92" s="222" t="s">
        <v>233</v>
      </c>
    </row>
    <row r="93" spans="1:10" x14ac:dyDescent="0.2">
      <c r="A93" s="220" t="s">
        <v>312</v>
      </c>
      <c r="B93" s="222" t="s">
        <v>20</v>
      </c>
      <c r="C93" s="221">
        <v>0.28836000000000001</v>
      </c>
      <c r="D93" s="222" t="s">
        <v>39</v>
      </c>
      <c r="E93" s="222" t="s">
        <v>214</v>
      </c>
      <c r="F93" s="221">
        <v>0.36936000000000002</v>
      </c>
      <c r="G93" s="222" t="s">
        <v>39</v>
      </c>
      <c r="H93" s="222" t="s">
        <v>214</v>
      </c>
      <c r="I93" s="220"/>
      <c r="J93" s="222" t="s">
        <v>233</v>
      </c>
    </row>
    <row r="94" spans="1:10" x14ac:dyDescent="0.2">
      <c r="A94" s="220" t="s">
        <v>314</v>
      </c>
      <c r="B94" s="222" t="s">
        <v>20</v>
      </c>
      <c r="C94" s="221">
        <v>0.25109999999999999</v>
      </c>
      <c r="D94" s="222" t="s">
        <v>39</v>
      </c>
      <c r="E94" s="222" t="s">
        <v>214</v>
      </c>
      <c r="F94" s="221">
        <v>0.18468000000000001</v>
      </c>
      <c r="G94" s="222" t="s">
        <v>39</v>
      </c>
      <c r="H94" s="222" t="s">
        <v>214</v>
      </c>
      <c r="I94" s="220"/>
      <c r="J94" s="222" t="s">
        <v>233</v>
      </c>
    </row>
    <row r="95" spans="1:10" x14ac:dyDescent="0.2">
      <c r="A95" s="220" t="s">
        <v>315</v>
      </c>
      <c r="B95" s="222" t="s">
        <v>20</v>
      </c>
      <c r="C95" s="221">
        <v>0.24623999999999999</v>
      </c>
      <c r="D95" s="222" t="s">
        <v>39</v>
      </c>
      <c r="E95" s="222" t="s">
        <v>214</v>
      </c>
      <c r="F95" s="221">
        <v>0.21384</v>
      </c>
      <c r="G95" s="222" t="s">
        <v>39</v>
      </c>
      <c r="H95" s="222" t="s">
        <v>214</v>
      </c>
      <c r="I95" s="220"/>
      <c r="J95" s="222" t="s">
        <v>233</v>
      </c>
    </row>
    <row r="96" spans="1:10" x14ac:dyDescent="0.2">
      <c r="A96" s="220" t="s">
        <v>316</v>
      </c>
      <c r="B96" s="222" t="s">
        <v>20</v>
      </c>
      <c r="C96" s="221">
        <v>0.25433999999999996</v>
      </c>
      <c r="D96" s="222" t="s">
        <v>39</v>
      </c>
      <c r="E96" s="222" t="s">
        <v>214</v>
      </c>
      <c r="F96" s="221">
        <v>0.16361999999999999</v>
      </c>
      <c r="G96" s="222" t="s">
        <v>39</v>
      </c>
      <c r="H96" s="222" t="s">
        <v>214</v>
      </c>
      <c r="I96" s="220"/>
      <c r="J96" s="222" t="s">
        <v>233</v>
      </c>
    </row>
    <row r="97" spans="1:10" x14ac:dyDescent="0.2">
      <c r="A97" s="220" t="s">
        <v>317</v>
      </c>
      <c r="B97" s="222" t="s">
        <v>20</v>
      </c>
      <c r="C97" s="221">
        <v>1.7819999999999999E-2</v>
      </c>
      <c r="D97" s="222" t="s">
        <v>39</v>
      </c>
      <c r="E97" s="222" t="s">
        <v>214</v>
      </c>
      <c r="F97" s="221">
        <v>2.7539999999999999E-2</v>
      </c>
      <c r="G97" s="222" t="s">
        <v>39</v>
      </c>
      <c r="H97" s="222" t="s">
        <v>214</v>
      </c>
      <c r="I97" s="220"/>
      <c r="J97" s="222" t="s">
        <v>233</v>
      </c>
    </row>
    <row r="98" spans="1:10" x14ac:dyDescent="0.2">
      <c r="A98" s="220" t="s">
        <v>318</v>
      </c>
      <c r="B98" s="222" t="s">
        <v>20</v>
      </c>
      <c r="C98" s="221">
        <v>1.4579999999999999E-2</v>
      </c>
      <c r="D98" s="222" t="s">
        <v>39</v>
      </c>
      <c r="E98" s="222" t="s">
        <v>214</v>
      </c>
      <c r="F98" s="221">
        <v>2.2679999999999999E-2</v>
      </c>
      <c r="G98" s="222" t="s">
        <v>39</v>
      </c>
      <c r="H98" s="222" t="s">
        <v>214</v>
      </c>
      <c r="I98" s="220"/>
      <c r="J98" s="222" t="s">
        <v>233</v>
      </c>
    </row>
    <row r="99" spans="1:10" x14ac:dyDescent="0.2">
      <c r="A99" s="220" t="s">
        <v>319</v>
      </c>
      <c r="B99" s="222" t="s">
        <v>20</v>
      </c>
      <c r="C99" s="221">
        <v>1.6199999999999999E-2</v>
      </c>
      <c r="D99" s="222" t="s">
        <v>39</v>
      </c>
      <c r="E99" s="222" t="s">
        <v>214</v>
      </c>
      <c r="F99" s="221">
        <v>2.4299999999999999E-2</v>
      </c>
      <c r="G99" s="222" t="s">
        <v>39</v>
      </c>
      <c r="H99" s="222" t="s">
        <v>214</v>
      </c>
      <c r="I99" s="220"/>
      <c r="J99" s="222" t="s">
        <v>233</v>
      </c>
    </row>
    <row r="100" spans="1:10" x14ac:dyDescent="0.2">
      <c r="A100" s="220" t="s">
        <v>320</v>
      </c>
      <c r="B100" s="222" t="s">
        <v>20</v>
      </c>
      <c r="C100" s="221">
        <v>0.58319999999999994</v>
      </c>
      <c r="D100" s="222" t="s">
        <v>39</v>
      </c>
      <c r="E100" s="222" t="s">
        <v>214</v>
      </c>
      <c r="F100" s="221">
        <v>0.76139999999999997</v>
      </c>
      <c r="G100" s="222" t="s">
        <v>39</v>
      </c>
      <c r="H100" s="222" t="s">
        <v>214</v>
      </c>
      <c r="I100" s="220"/>
      <c r="J100" s="222" t="s">
        <v>233</v>
      </c>
    </row>
    <row r="101" spans="1:10" x14ac:dyDescent="0.2">
      <c r="A101" s="220" t="s">
        <v>76</v>
      </c>
      <c r="B101" s="222" t="s">
        <v>20</v>
      </c>
      <c r="C101" s="221">
        <v>3.5992000000000002</v>
      </c>
      <c r="D101" s="222" t="s">
        <v>39</v>
      </c>
      <c r="E101" s="222" t="s">
        <v>214</v>
      </c>
      <c r="F101" s="221">
        <v>0.45319999999999999</v>
      </c>
      <c r="G101" s="222" t="s">
        <v>39</v>
      </c>
      <c r="H101" s="222" t="s">
        <v>214</v>
      </c>
      <c r="I101" s="220"/>
      <c r="J101" s="222" t="s">
        <v>233</v>
      </c>
    </row>
    <row r="102" spans="1:10" x14ac:dyDescent="0.2">
      <c r="A102" s="220" t="s">
        <v>77</v>
      </c>
      <c r="B102" s="222" t="s">
        <v>20</v>
      </c>
      <c r="C102" s="221">
        <v>3.234</v>
      </c>
      <c r="D102" s="222" t="s">
        <v>39</v>
      </c>
      <c r="E102" s="222" t="s">
        <v>214</v>
      </c>
      <c r="F102" s="221">
        <v>0.74712000000000012</v>
      </c>
      <c r="G102" s="222" t="s">
        <v>39</v>
      </c>
      <c r="H102" s="222" t="s">
        <v>214</v>
      </c>
      <c r="I102" s="220"/>
      <c r="J102" s="222" t="s">
        <v>233</v>
      </c>
    </row>
    <row r="103" spans="1:10" x14ac:dyDescent="0.2">
      <c r="A103" s="220" t="s">
        <v>79</v>
      </c>
      <c r="B103" s="222" t="s">
        <v>20</v>
      </c>
      <c r="C103" s="221">
        <v>3.0729600000000001</v>
      </c>
      <c r="D103" s="222" t="s">
        <v>39</v>
      </c>
      <c r="E103" s="222" t="s">
        <v>214</v>
      </c>
      <c r="F103" s="221">
        <v>0.82103999999999999</v>
      </c>
      <c r="G103" s="222" t="s">
        <v>39</v>
      </c>
      <c r="H103" s="222" t="s">
        <v>214</v>
      </c>
      <c r="I103" s="220"/>
      <c r="J103" s="222" t="s">
        <v>233</v>
      </c>
    </row>
    <row r="104" spans="1:10" x14ac:dyDescent="0.2">
      <c r="A104" s="220" t="s">
        <v>80</v>
      </c>
      <c r="B104" s="222" t="s">
        <v>20</v>
      </c>
      <c r="C104" s="221">
        <v>2.8564800000000004</v>
      </c>
      <c r="D104" s="222" t="s">
        <v>39</v>
      </c>
      <c r="E104" s="222" t="s">
        <v>214</v>
      </c>
      <c r="F104" s="221">
        <v>1.0049600000000001</v>
      </c>
      <c r="G104" s="222" t="s">
        <v>39</v>
      </c>
      <c r="H104" s="222" t="s">
        <v>214</v>
      </c>
      <c r="I104" s="220"/>
      <c r="J104" s="222" t="s">
        <v>233</v>
      </c>
    </row>
    <row r="105" spans="1:10" x14ac:dyDescent="0.2">
      <c r="A105" s="220" t="s">
        <v>81</v>
      </c>
      <c r="B105" s="222" t="s">
        <v>20</v>
      </c>
      <c r="C105" s="221">
        <v>1.1246400000000001</v>
      </c>
      <c r="D105" s="222" t="s">
        <v>39</v>
      </c>
      <c r="E105" s="222" t="s">
        <v>214</v>
      </c>
      <c r="F105" s="221">
        <v>1.4784000000000002</v>
      </c>
      <c r="G105" s="222" t="s">
        <v>39</v>
      </c>
      <c r="H105" s="222" t="s">
        <v>214</v>
      </c>
      <c r="I105" s="220"/>
      <c r="J105" s="222" t="s">
        <v>233</v>
      </c>
    </row>
    <row r="106" spans="1:10" x14ac:dyDescent="0.2">
      <c r="A106" s="220" t="s">
        <v>82</v>
      </c>
      <c r="B106" s="222" t="s">
        <v>20</v>
      </c>
      <c r="C106" s="221">
        <v>0.81312000000000006</v>
      </c>
      <c r="D106" s="222" t="s">
        <v>39</v>
      </c>
      <c r="E106" s="222" t="s">
        <v>214</v>
      </c>
      <c r="F106" s="221">
        <v>1.5188800000000002</v>
      </c>
      <c r="G106" s="222" t="s">
        <v>39</v>
      </c>
      <c r="H106" s="222" t="s">
        <v>214</v>
      </c>
      <c r="I106" s="220"/>
      <c r="J106" s="222" t="s">
        <v>233</v>
      </c>
    </row>
    <row r="107" spans="1:10" x14ac:dyDescent="0.2">
      <c r="A107" s="220" t="s">
        <v>83</v>
      </c>
      <c r="B107" s="222" t="s">
        <v>20</v>
      </c>
      <c r="C107" s="221">
        <v>0.56408000000000014</v>
      </c>
      <c r="D107" s="222" t="s">
        <v>39</v>
      </c>
      <c r="E107" s="222" t="s">
        <v>214</v>
      </c>
      <c r="F107" s="221">
        <v>1.4898400000000003</v>
      </c>
      <c r="G107" s="222" t="s">
        <v>39</v>
      </c>
      <c r="H107" s="222" t="s">
        <v>214</v>
      </c>
      <c r="I107" s="220"/>
      <c r="J107" s="222" t="s">
        <v>233</v>
      </c>
    </row>
    <row r="108" spans="1:10" x14ac:dyDescent="0.2">
      <c r="A108" s="220" t="s">
        <v>84</v>
      </c>
      <c r="B108" s="222" t="s">
        <v>20</v>
      </c>
      <c r="C108" s="221">
        <v>0.50863999999999998</v>
      </c>
      <c r="D108" s="222" t="s">
        <v>39</v>
      </c>
      <c r="E108" s="222" t="s">
        <v>214</v>
      </c>
      <c r="F108" s="221">
        <v>1.2627999999999999</v>
      </c>
      <c r="G108" s="222" t="s">
        <v>39</v>
      </c>
      <c r="H108" s="222" t="s">
        <v>214</v>
      </c>
      <c r="I108" s="220"/>
      <c r="J108" s="222" t="s">
        <v>233</v>
      </c>
    </row>
    <row r="109" spans="1:10" x14ac:dyDescent="0.2">
      <c r="A109" s="220" t="s">
        <v>85</v>
      </c>
      <c r="B109" s="222" t="s">
        <v>20</v>
      </c>
      <c r="C109" s="221">
        <v>0.43384</v>
      </c>
      <c r="D109" s="222" t="s">
        <v>39</v>
      </c>
      <c r="E109" s="222" t="s">
        <v>214</v>
      </c>
      <c r="F109" s="221">
        <v>0.96096000000000015</v>
      </c>
      <c r="G109" s="222" t="s">
        <v>39</v>
      </c>
      <c r="H109" s="222" t="s">
        <v>214</v>
      </c>
      <c r="I109" s="220"/>
      <c r="J109" s="222" t="s">
        <v>233</v>
      </c>
    </row>
    <row r="110" spans="1:10" x14ac:dyDescent="0.2">
      <c r="A110" s="220" t="s">
        <v>86</v>
      </c>
      <c r="B110" s="222" t="s">
        <v>20</v>
      </c>
      <c r="C110" s="221">
        <v>0.46464000000000005</v>
      </c>
      <c r="D110" s="222" t="s">
        <v>39</v>
      </c>
      <c r="E110" s="222" t="s">
        <v>214</v>
      </c>
      <c r="F110" s="221">
        <v>1.0868</v>
      </c>
      <c r="G110" s="222" t="s">
        <v>39</v>
      </c>
      <c r="H110" s="222" t="s">
        <v>214</v>
      </c>
      <c r="I110" s="220"/>
      <c r="J110" s="222" t="s">
        <v>233</v>
      </c>
    </row>
    <row r="111" spans="1:10" x14ac:dyDescent="0.2">
      <c r="A111" s="220" t="s">
        <v>87</v>
      </c>
      <c r="B111" s="222" t="s">
        <v>20</v>
      </c>
      <c r="C111" s="221">
        <v>0.48048000000000007</v>
      </c>
      <c r="D111" s="222" t="s">
        <v>39</v>
      </c>
      <c r="E111" s="222" t="s">
        <v>214</v>
      </c>
      <c r="F111" s="221">
        <v>1.1501600000000003</v>
      </c>
      <c r="G111" s="222" t="s">
        <v>39</v>
      </c>
      <c r="H111" s="222" t="s">
        <v>214</v>
      </c>
      <c r="I111" s="220"/>
      <c r="J111" s="222" t="s">
        <v>233</v>
      </c>
    </row>
    <row r="112" spans="1:10" x14ac:dyDescent="0.2">
      <c r="A112" s="220" t="s">
        <v>88</v>
      </c>
      <c r="B112" s="222" t="s">
        <v>20</v>
      </c>
      <c r="C112" s="221">
        <v>0.46904000000000001</v>
      </c>
      <c r="D112" s="222" t="s">
        <v>39</v>
      </c>
      <c r="E112" s="222" t="s">
        <v>214</v>
      </c>
      <c r="F112" s="221">
        <v>1.0912000000000002</v>
      </c>
      <c r="G112" s="222" t="s">
        <v>39</v>
      </c>
      <c r="H112" s="222" t="s">
        <v>214</v>
      </c>
      <c r="I112" s="220"/>
      <c r="J112" s="222" t="s">
        <v>233</v>
      </c>
    </row>
    <row r="113" spans="1:10" x14ac:dyDescent="0.2">
      <c r="A113" s="220" t="s">
        <v>89</v>
      </c>
      <c r="B113" s="222" t="s">
        <v>20</v>
      </c>
      <c r="C113" s="221">
        <v>0.30008000000000001</v>
      </c>
      <c r="D113" s="222" t="s">
        <v>39</v>
      </c>
      <c r="E113" s="222" t="s">
        <v>214</v>
      </c>
      <c r="F113" s="221">
        <v>0.25080000000000002</v>
      </c>
      <c r="G113" s="222" t="s">
        <v>39</v>
      </c>
      <c r="H113" s="222" t="s">
        <v>214</v>
      </c>
      <c r="I113" s="220"/>
      <c r="J113" s="222" t="s">
        <v>233</v>
      </c>
    </row>
    <row r="114" spans="1:10" x14ac:dyDescent="0.2">
      <c r="A114" s="220" t="s">
        <v>90</v>
      </c>
      <c r="B114" s="222" t="s">
        <v>20</v>
      </c>
      <c r="C114" s="221">
        <v>0.28688000000000002</v>
      </c>
      <c r="D114" s="222" t="s">
        <v>39</v>
      </c>
      <c r="E114" s="222" t="s">
        <v>214</v>
      </c>
      <c r="F114" s="221">
        <v>0.15576000000000001</v>
      </c>
      <c r="G114" s="222" t="s">
        <v>39</v>
      </c>
      <c r="H114" s="222" t="s">
        <v>214</v>
      </c>
      <c r="I114" s="220"/>
      <c r="J114" s="222" t="s">
        <v>233</v>
      </c>
    </row>
    <row r="115" spans="1:10" x14ac:dyDescent="0.2">
      <c r="A115" s="220" t="s">
        <v>91</v>
      </c>
      <c r="B115" s="222" t="s">
        <v>20</v>
      </c>
      <c r="C115" s="221">
        <v>4.488000000000001E-2</v>
      </c>
      <c r="D115" s="222" t="s">
        <v>39</v>
      </c>
      <c r="E115" s="222" t="s">
        <v>214</v>
      </c>
      <c r="F115" s="221">
        <v>4.224E-2</v>
      </c>
      <c r="G115" s="222" t="s">
        <v>39</v>
      </c>
      <c r="H115" s="222" t="s">
        <v>214</v>
      </c>
      <c r="I115" s="220"/>
      <c r="J115" s="222" t="s">
        <v>233</v>
      </c>
    </row>
    <row r="116" spans="1:10" x14ac:dyDescent="0.2">
      <c r="A116" s="220" t="s">
        <v>92</v>
      </c>
      <c r="B116" s="222" t="s">
        <v>20</v>
      </c>
      <c r="C116" s="221">
        <v>17.300800000000002</v>
      </c>
      <c r="D116" s="222" t="s">
        <v>39</v>
      </c>
      <c r="E116" s="222" t="s">
        <v>214</v>
      </c>
      <c r="F116" s="221">
        <v>1.54</v>
      </c>
      <c r="G116" s="222" t="s">
        <v>39</v>
      </c>
      <c r="H116" s="222" t="s">
        <v>214</v>
      </c>
      <c r="I116" s="220"/>
      <c r="J116" s="222" t="s">
        <v>233</v>
      </c>
    </row>
    <row r="117" spans="1:10" x14ac:dyDescent="0.2">
      <c r="A117" s="220" t="s">
        <v>93</v>
      </c>
      <c r="B117" s="222" t="s">
        <v>20</v>
      </c>
      <c r="C117" s="221">
        <v>17.300800000000002</v>
      </c>
      <c r="D117" s="222" t="s">
        <v>39</v>
      </c>
      <c r="E117" s="222" t="s">
        <v>214</v>
      </c>
      <c r="F117" s="221">
        <v>1.54</v>
      </c>
      <c r="G117" s="222" t="s">
        <v>39</v>
      </c>
      <c r="H117" s="222" t="s">
        <v>214</v>
      </c>
      <c r="I117" s="220"/>
      <c r="J117" s="222" t="s">
        <v>233</v>
      </c>
    </row>
    <row r="118" spans="1:10" x14ac:dyDescent="0.2">
      <c r="A118" s="220" t="s">
        <v>94</v>
      </c>
      <c r="B118" s="222" t="s">
        <v>20</v>
      </c>
      <c r="C118" s="221">
        <v>0.58080000000000009</v>
      </c>
      <c r="D118" s="222" t="s">
        <v>39</v>
      </c>
      <c r="E118" s="222" t="s">
        <v>214</v>
      </c>
      <c r="F118" s="221">
        <v>1.54</v>
      </c>
      <c r="G118" s="222" t="s">
        <v>39</v>
      </c>
      <c r="H118" s="222" t="s">
        <v>214</v>
      </c>
      <c r="I118" s="220"/>
      <c r="J118" s="222" t="s">
        <v>233</v>
      </c>
    </row>
    <row r="119" spans="1:10" x14ac:dyDescent="0.2">
      <c r="A119" s="220" t="s">
        <v>95</v>
      </c>
      <c r="B119" s="222" t="s">
        <v>20</v>
      </c>
      <c r="C119" s="221">
        <v>1.7336000000000003</v>
      </c>
      <c r="D119" s="222" t="s">
        <v>39</v>
      </c>
      <c r="E119" s="222" t="s">
        <v>214</v>
      </c>
      <c r="F119" s="221">
        <v>1.54</v>
      </c>
      <c r="G119" s="222" t="s">
        <v>39</v>
      </c>
      <c r="H119" s="222" t="s">
        <v>214</v>
      </c>
      <c r="I119" s="220"/>
      <c r="J119" s="222" t="s">
        <v>233</v>
      </c>
    </row>
    <row r="120" spans="1:10" x14ac:dyDescent="0.2">
      <c r="A120" s="220" t="s">
        <v>96</v>
      </c>
      <c r="B120" s="222" t="s">
        <v>20</v>
      </c>
      <c r="C120" s="221">
        <v>0.18480000000000002</v>
      </c>
      <c r="D120" s="222" t="s">
        <v>39</v>
      </c>
      <c r="E120" s="222" t="s">
        <v>214</v>
      </c>
      <c r="F120" s="221">
        <v>0.14960000000000001</v>
      </c>
      <c r="G120" s="222" t="s">
        <v>39</v>
      </c>
      <c r="H120" s="222" t="s">
        <v>214</v>
      </c>
      <c r="I120" s="220"/>
      <c r="J120" s="222" t="s">
        <v>233</v>
      </c>
    </row>
    <row r="121" spans="1:10" x14ac:dyDescent="0.2">
      <c r="A121" s="220" t="s">
        <v>97</v>
      </c>
      <c r="B121" s="222" t="s">
        <v>20</v>
      </c>
      <c r="C121" s="221">
        <v>2.4131</v>
      </c>
      <c r="D121" s="222" t="s">
        <v>39</v>
      </c>
      <c r="E121" s="222" t="s">
        <v>214</v>
      </c>
      <c r="F121" s="221">
        <v>0.30385000000000001</v>
      </c>
      <c r="G121" s="222" t="s">
        <v>39</v>
      </c>
      <c r="H121" s="222" t="s">
        <v>214</v>
      </c>
      <c r="I121" s="220"/>
      <c r="J121" s="222" t="s">
        <v>233</v>
      </c>
    </row>
    <row r="122" spans="1:10" x14ac:dyDescent="0.2">
      <c r="A122" s="220" t="s">
        <v>98</v>
      </c>
      <c r="B122" s="222" t="s">
        <v>20</v>
      </c>
      <c r="C122" s="221">
        <v>2.16825</v>
      </c>
      <c r="D122" s="222" t="s">
        <v>39</v>
      </c>
      <c r="E122" s="222" t="s">
        <v>214</v>
      </c>
      <c r="F122" s="221">
        <v>0.50091000000000008</v>
      </c>
      <c r="G122" s="222" t="s">
        <v>39</v>
      </c>
      <c r="H122" s="222" t="s">
        <v>214</v>
      </c>
      <c r="I122" s="220"/>
      <c r="J122" s="222" t="s">
        <v>233</v>
      </c>
    </row>
    <row r="123" spans="1:10" x14ac:dyDescent="0.2">
      <c r="A123" s="220" t="s">
        <v>99</v>
      </c>
      <c r="B123" s="222" t="s">
        <v>20</v>
      </c>
      <c r="C123" s="221">
        <v>2.0602800000000001</v>
      </c>
      <c r="D123" s="222" t="s">
        <v>39</v>
      </c>
      <c r="E123" s="222" t="s">
        <v>214</v>
      </c>
      <c r="F123" s="221">
        <v>0.55047000000000001</v>
      </c>
      <c r="G123" s="222" t="s">
        <v>39</v>
      </c>
      <c r="H123" s="222" t="s">
        <v>214</v>
      </c>
      <c r="I123" s="220"/>
      <c r="J123" s="222" t="s">
        <v>233</v>
      </c>
    </row>
    <row r="124" spans="1:10" x14ac:dyDescent="0.2">
      <c r="A124" s="220" t="s">
        <v>100</v>
      </c>
      <c r="B124" s="222" t="s">
        <v>20</v>
      </c>
      <c r="C124" s="221">
        <v>1.9151400000000001</v>
      </c>
      <c r="D124" s="222" t="s">
        <v>39</v>
      </c>
      <c r="E124" s="222" t="s">
        <v>214</v>
      </c>
      <c r="F124" s="221">
        <v>0.67378000000000005</v>
      </c>
      <c r="G124" s="222" t="s">
        <v>39</v>
      </c>
      <c r="H124" s="222" t="s">
        <v>214</v>
      </c>
      <c r="I124" s="220"/>
      <c r="J124" s="222" t="s">
        <v>233</v>
      </c>
    </row>
    <row r="125" spans="1:10" x14ac:dyDescent="0.2">
      <c r="A125" s="220" t="s">
        <v>101</v>
      </c>
      <c r="B125" s="222" t="s">
        <v>20</v>
      </c>
      <c r="C125" s="221">
        <v>0.75402000000000002</v>
      </c>
      <c r="D125" s="222" t="s">
        <v>39</v>
      </c>
      <c r="E125" s="222" t="s">
        <v>214</v>
      </c>
      <c r="F125" s="221">
        <v>0.99120000000000008</v>
      </c>
      <c r="G125" s="222" t="s">
        <v>39</v>
      </c>
      <c r="H125" s="222" t="s">
        <v>214</v>
      </c>
      <c r="I125" s="220"/>
      <c r="J125" s="222" t="s">
        <v>233</v>
      </c>
    </row>
    <row r="126" spans="1:10" x14ac:dyDescent="0.2">
      <c r="A126" s="220" t="s">
        <v>102</v>
      </c>
      <c r="B126" s="222" t="s">
        <v>20</v>
      </c>
      <c r="C126" s="221">
        <v>0.54515999999999998</v>
      </c>
      <c r="D126" s="222" t="s">
        <v>39</v>
      </c>
      <c r="E126" s="222" t="s">
        <v>214</v>
      </c>
      <c r="F126" s="221">
        <v>1.01834</v>
      </c>
      <c r="G126" s="222" t="s">
        <v>39</v>
      </c>
      <c r="H126" s="222" t="s">
        <v>214</v>
      </c>
      <c r="I126" s="220"/>
      <c r="J126" s="222" t="s">
        <v>233</v>
      </c>
    </row>
    <row r="127" spans="1:10" x14ac:dyDescent="0.2">
      <c r="A127" s="220" t="s">
        <v>103</v>
      </c>
      <c r="B127" s="222" t="s">
        <v>20</v>
      </c>
      <c r="C127" s="221">
        <v>0.37819000000000003</v>
      </c>
      <c r="D127" s="222" t="s">
        <v>39</v>
      </c>
      <c r="E127" s="222" t="s">
        <v>214</v>
      </c>
      <c r="F127" s="221">
        <v>0.99887000000000015</v>
      </c>
      <c r="G127" s="222" t="s">
        <v>39</v>
      </c>
      <c r="H127" s="222" t="s">
        <v>214</v>
      </c>
      <c r="I127" s="220"/>
      <c r="J127" s="222" t="s">
        <v>233</v>
      </c>
    </row>
    <row r="128" spans="1:10" x14ac:dyDescent="0.2">
      <c r="A128" s="220" t="s">
        <v>104</v>
      </c>
      <c r="B128" s="222" t="s">
        <v>20</v>
      </c>
      <c r="C128" s="221">
        <v>0.34101999999999999</v>
      </c>
      <c r="D128" s="222" t="s">
        <v>39</v>
      </c>
      <c r="E128" s="222" t="s">
        <v>214</v>
      </c>
      <c r="F128" s="221">
        <v>0.84665000000000001</v>
      </c>
      <c r="G128" s="222" t="s">
        <v>39</v>
      </c>
      <c r="H128" s="222" t="s">
        <v>214</v>
      </c>
      <c r="I128" s="220"/>
      <c r="J128" s="222" t="s">
        <v>233</v>
      </c>
    </row>
    <row r="129" spans="1:10" x14ac:dyDescent="0.2">
      <c r="A129" s="220" t="s">
        <v>105</v>
      </c>
      <c r="B129" s="222" t="s">
        <v>20</v>
      </c>
      <c r="C129" s="221">
        <v>0.29087000000000002</v>
      </c>
      <c r="D129" s="222" t="s">
        <v>39</v>
      </c>
      <c r="E129" s="222" t="s">
        <v>214</v>
      </c>
      <c r="F129" s="221">
        <v>0.64428000000000007</v>
      </c>
      <c r="G129" s="222" t="s">
        <v>39</v>
      </c>
      <c r="H129" s="222" t="s">
        <v>214</v>
      </c>
      <c r="I129" s="220"/>
      <c r="J129" s="222" t="s">
        <v>233</v>
      </c>
    </row>
    <row r="130" spans="1:10" x14ac:dyDescent="0.2">
      <c r="A130" s="220" t="s">
        <v>106</v>
      </c>
      <c r="B130" s="222" t="s">
        <v>20</v>
      </c>
      <c r="C130" s="221">
        <v>0.31152000000000002</v>
      </c>
      <c r="D130" s="222" t="s">
        <v>39</v>
      </c>
      <c r="E130" s="222" t="s">
        <v>214</v>
      </c>
      <c r="F130" s="221">
        <v>0.72865000000000002</v>
      </c>
      <c r="G130" s="222" t="s">
        <v>39</v>
      </c>
      <c r="H130" s="222" t="s">
        <v>214</v>
      </c>
      <c r="I130" s="220"/>
      <c r="J130" s="222" t="s">
        <v>233</v>
      </c>
    </row>
    <row r="131" spans="1:10" x14ac:dyDescent="0.2">
      <c r="A131" s="220" t="s">
        <v>107</v>
      </c>
      <c r="B131" s="222" t="s">
        <v>20</v>
      </c>
      <c r="C131" s="221">
        <v>0.32214000000000004</v>
      </c>
      <c r="D131" s="222" t="s">
        <v>39</v>
      </c>
      <c r="E131" s="222" t="s">
        <v>214</v>
      </c>
      <c r="F131" s="221">
        <v>0.77113000000000009</v>
      </c>
      <c r="G131" s="222" t="s">
        <v>39</v>
      </c>
      <c r="H131" s="222" t="s">
        <v>214</v>
      </c>
      <c r="I131" s="220"/>
      <c r="J131" s="222" t="s">
        <v>233</v>
      </c>
    </row>
    <row r="132" spans="1:10" x14ac:dyDescent="0.2">
      <c r="A132" s="220" t="s">
        <v>108</v>
      </c>
      <c r="B132" s="222" t="s">
        <v>20</v>
      </c>
      <c r="C132" s="221">
        <v>0.31447000000000003</v>
      </c>
      <c r="D132" s="222" t="s">
        <v>39</v>
      </c>
      <c r="E132" s="222" t="s">
        <v>214</v>
      </c>
      <c r="F132" s="221">
        <v>0.73160000000000003</v>
      </c>
      <c r="G132" s="222" t="s">
        <v>39</v>
      </c>
      <c r="H132" s="222" t="s">
        <v>214</v>
      </c>
      <c r="I132" s="220"/>
      <c r="J132" s="222" t="s">
        <v>233</v>
      </c>
    </row>
    <row r="133" spans="1:10" x14ac:dyDescent="0.2">
      <c r="A133" s="220" t="s">
        <v>109</v>
      </c>
      <c r="B133" s="222" t="s">
        <v>20</v>
      </c>
      <c r="C133" s="221">
        <v>0.20119000000000001</v>
      </c>
      <c r="D133" s="222" t="s">
        <v>39</v>
      </c>
      <c r="E133" s="222" t="s">
        <v>214</v>
      </c>
      <c r="F133" s="221">
        <v>0.16815000000000002</v>
      </c>
      <c r="G133" s="222" t="s">
        <v>39</v>
      </c>
      <c r="H133" s="222" t="s">
        <v>214</v>
      </c>
      <c r="I133" s="220"/>
      <c r="J133" s="222" t="s">
        <v>233</v>
      </c>
    </row>
    <row r="134" spans="1:10" x14ac:dyDescent="0.2">
      <c r="A134" s="220" t="s">
        <v>110</v>
      </c>
      <c r="B134" s="222" t="s">
        <v>20</v>
      </c>
      <c r="C134" s="221">
        <v>0.19233999999999998</v>
      </c>
      <c r="D134" s="222" t="s">
        <v>39</v>
      </c>
      <c r="E134" s="222" t="s">
        <v>214</v>
      </c>
      <c r="F134" s="221">
        <v>0.10443000000000001</v>
      </c>
      <c r="G134" s="222" t="s">
        <v>39</v>
      </c>
      <c r="H134" s="222" t="s">
        <v>214</v>
      </c>
      <c r="I134" s="220"/>
      <c r="J134" s="222" t="s">
        <v>233</v>
      </c>
    </row>
    <row r="135" spans="1:10" x14ac:dyDescent="0.2">
      <c r="A135" s="220" t="s">
        <v>112</v>
      </c>
      <c r="B135" s="222" t="s">
        <v>20</v>
      </c>
      <c r="C135" s="221">
        <v>3.0090000000000006E-2</v>
      </c>
      <c r="D135" s="222" t="s">
        <v>39</v>
      </c>
      <c r="E135" s="222" t="s">
        <v>214</v>
      </c>
      <c r="F135" s="221">
        <v>2.8319999999999998E-2</v>
      </c>
      <c r="G135" s="222" t="s">
        <v>39</v>
      </c>
      <c r="H135" s="222" t="s">
        <v>214</v>
      </c>
      <c r="I135" s="220"/>
      <c r="J135" s="222" t="s">
        <v>233</v>
      </c>
    </row>
    <row r="136" spans="1:10" x14ac:dyDescent="0.2">
      <c r="A136" s="220" t="s">
        <v>113</v>
      </c>
      <c r="B136" s="222" t="s">
        <v>20</v>
      </c>
      <c r="C136" s="221">
        <v>11.599400000000001</v>
      </c>
      <c r="D136" s="222" t="s">
        <v>39</v>
      </c>
      <c r="E136" s="222" t="s">
        <v>214</v>
      </c>
      <c r="F136" s="221">
        <v>1.0325</v>
      </c>
      <c r="G136" s="222" t="s">
        <v>39</v>
      </c>
      <c r="H136" s="222" t="s">
        <v>214</v>
      </c>
      <c r="I136" s="220"/>
      <c r="J136" s="222" t="s">
        <v>233</v>
      </c>
    </row>
    <row r="137" spans="1:10" x14ac:dyDescent="0.2">
      <c r="A137" s="220" t="s">
        <v>114</v>
      </c>
      <c r="B137" s="222" t="s">
        <v>20</v>
      </c>
      <c r="C137" s="221">
        <v>11.599400000000001</v>
      </c>
      <c r="D137" s="222" t="s">
        <v>39</v>
      </c>
      <c r="E137" s="222" t="s">
        <v>214</v>
      </c>
      <c r="F137" s="221">
        <v>1.0325</v>
      </c>
      <c r="G137" s="222" t="s">
        <v>39</v>
      </c>
      <c r="H137" s="222" t="s">
        <v>214</v>
      </c>
      <c r="I137" s="220"/>
      <c r="J137" s="222" t="s">
        <v>233</v>
      </c>
    </row>
    <row r="138" spans="1:10" x14ac:dyDescent="0.2">
      <c r="A138" s="220" t="s">
        <v>115</v>
      </c>
      <c r="B138" s="222" t="s">
        <v>20</v>
      </c>
      <c r="C138" s="221">
        <v>0.38940000000000002</v>
      </c>
      <c r="D138" s="222" t="s">
        <v>39</v>
      </c>
      <c r="E138" s="222" t="s">
        <v>214</v>
      </c>
      <c r="F138" s="221">
        <v>1.0325</v>
      </c>
      <c r="G138" s="222" t="s">
        <v>39</v>
      </c>
      <c r="H138" s="222" t="s">
        <v>214</v>
      </c>
      <c r="I138" s="220"/>
      <c r="J138" s="222" t="s">
        <v>233</v>
      </c>
    </row>
    <row r="139" spans="1:10" x14ac:dyDescent="0.2">
      <c r="A139" s="220" t="s">
        <v>116</v>
      </c>
      <c r="B139" s="222" t="s">
        <v>20</v>
      </c>
      <c r="C139" s="221">
        <v>1.1623000000000001</v>
      </c>
      <c r="D139" s="222" t="s">
        <v>39</v>
      </c>
      <c r="E139" s="222" t="s">
        <v>214</v>
      </c>
      <c r="F139" s="221">
        <v>1.0325</v>
      </c>
      <c r="G139" s="222" t="s">
        <v>39</v>
      </c>
      <c r="H139" s="222" t="s">
        <v>214</v>
      </c>
      <c r="I139" s="220"/>
      <c r="J139" s="222" t="s">
        <v>233</v>
      </c>
    </row>
    <row r="140" spans="1:10" x14ac:dyDescent="0.2">
      <c r="A140" s="220" t="s">
        <v>117</v>
      </c>
      <c r="B140" s="222" t="s">
        <v>20</v>
      </c>
      <c r="C140" s="221">
        <v>0.12390000000000001</v>
      </c>
      <c r="D140" s="222" t="s">
        <v>39</v>
      </c>
      <c r="E140" s="222" t="s">
        <v>214</v>
      </c>
      <c r="F140" s="221">
        <v>0.10030000000000001</v>
      </c>
      <c r="G140" s="222" t="s">
        <v>39</v>
      </c>
      <c r="H140" s="222" t="s">
        <v>214</v>
      </c>
      <c r="I140" s="220"/>
      <c r="J140" s="222" t="s">
        <v>233</v>
      </c>
    </row>
    <row r="141" spans="1:10" x14ac:dyDescent="0.2">
      <c r="A141" s="220" t="s">
        <v>118</v>
      </c>
      <c r="B141" s="222" t="s">
        <v>20</v>
      </c>
      <c r="C141" s="221">
        <v>3.36</v>
      </c>
      <c r="D141" s="222" t="s">
        <v>39</v>
      </c>
      <c r="E141" s="222" t="s">
        <v>214</v>
      </c>
      <c r="F141" s="221">
        <v>0.34499999999999997</v>
      </c>
      <c r="G141" s="222" t="s">
        <v>39</v>
      </c>
      <c r="H141" s="222" t="s">
        <v>214</v>
      </c>
      <c r="I141" s="220"/>
      <c r="J141" s="222" t="s">
        <v>233</v>
      </c>
    </row>
    <row r="142" spans="1:10" x14ac:dyDescent="0.2">
      <c r="A142" s="220" t="s">
        <v>119</v>
      </c>
      <c r="B142" s="222" t="s">
        <v>20</v>
      </c>
      <c r="C142" s="221">
        <v>4.4950000000000001</v>
      </c>
      <c r="D142" s="222" t="s">
        <v>39</v>
      </c>
      <c r="E142" s="222" t="s">
        <v>214</v>
      </c>
      <c r="F142" s="221">
        <v>0.43499999999999994</v>
      </c>
      <c r="G142" s="222" t="s">
        <v>39</v>
      </c>
      <c r="H142" s="222" t="s">
        <v>214</v>
      </c>
      <c r="I142" s="220"/>
      <c r="J142" s="222" t="s">
        <v>233</v>
      </c>
    </row>
    <row r="143" spans="1:10" x14ac:dyDescent="0.2">
      <c r="A143" s="220" t="s">
        <v>120</v>
      </c>
      <c r="B143" s="222" t="s">
        <v>20</v>
      </c>
      <c r="C143" s="221">
        <v>3.5000000000000004</v>
      </c>
      <c r="D143" s="222" t="s">
        <v>39</v>
      </c>
      <c r="E143" s="222" t="s">
        <v>214</v>
      </c>
      <c r="F143" s="221">
        <v>0.35000000000000003</v>
      </c>
      <c r="G143" s="222" t="s">
        <v>39</v>
      </c>
      <c r="H143" s="222" t="s">
        <v>214</v>
      </c>
      <c r="I143" s="220"/>
      <c r="J143" s="222" t="s">
        <v>233</v>
      </c>
    </row>
    <row r="144" spans="1:10" x14ac:dyDescent="0.2">
      <c r="A144" s="220" t="s">
        <v>38</v>
      </c>
      <c r="B144" s="222" t="s">
        <v>20</v>
      </c>
      <c r="C144" s="220">
        <v>0.86</v>
      </c>
      <c r="D144" s="222" t="s">
        <v>39</v>
      </c>
      <c r="E144" s="222" t="s">
        <v>214</v>
      </c>
      <c r="F144" s="220">
        <v>0.3</v>
      </c>
      <c r="G144" s="222" t="s">
        <v>39</v>
      </c>
      <c r="H144" s="222" t="s">
        <v>214</v>
      </c>
      <c r="I144" s="220"/>
      <c r="J144" s="222" t="s">
        <v>234</v>
      </c>
    </row>
    <row r="145" spans="1:10" x14ac:dyDescent="0.2">
      <c r="A145" s="220" t="s">
        <v>40</v>
      </c>
      <c r="B145" s="222" t="s">
        <v>20</v>
      </c>
      <c r="C145" s="220">
        <v>0.74</v>
      </c>
      <c r="D145" s="222" t="s">
        <v>39</v>
      </c>
      <c r="E145" s="222" t="s">
        <v>214</v>
      </c>
      <c r="F145" s="220">
        <v>0.26</v>
      </c>
      <c r="G145" s="222" t="s">
        <v>39</v>
      </c>
      <c r="H145" s="222" t="s">
        <v>214</v>
      </c>
      <c r="I145" s="220"/>
      <c r="J145" s="222" t="s">
        <v>234</v>
      </c>
    </row>
    <row r="146" spans="1:10" x14ac:dyDescent="0.2">
      <c r="A146" s="220" t="s">
        <v>41</v>
      </c>
      <c r="B146" s="222" t="s">
        <v>20</v>
      </c>
      <c r="C146" s="220">
        <v>0.64</v>
      </c>
      <c r="D146" s="222" t="s">
        <v>39</v>
      </c>
      <c r="E146" s="222" t="s">
        <v>214</v>
      </c>
      <c r="F146" s="220">
        <v>0.22</v>
      </c>
      <c r="G146" s="222" t="s">
        <v>39</v>
      </c>
      <c r="H146" s="222" t="s">
        <v>214</v>
      </c>
      <c r="I146" s="220"/>
      <c r="J146" s="222" t="s">
        <v>234</v>
      </c>
    </row>
    <row r="147" spans="1:10" x14ac:dyDescent="0.2">
      <c r="A147" s="220" t="s">
        <v>42</v>
      </c>
      <c r="B147" s="222" t="s">
        <v>390</v>
      </c>
      <c r="C147" s="220"/>
      <c r="D147" s="222"/>
      <c r="E147" s="222"/>
      <c r="F147" s="220"/>
      <c r="G147" s="222"/>
      <c r="H147" s="222"/>
      <c r="I147" s="220"/>
      <c r="J147" s="222" t="s">
        <v>9</v>
      </c>
    </row>
    <row r="148" spans="1:10" x14ac:dyDescent="0.2">
      <c r="A148" s="220" t="s">
        <v>390</v>
      </c>
      <c r="B148" s="222" t="s">
        <v>390</v>
      </c>
      <c r="C148" s="220"/>
      <c r="D148" s="222"/>
      <c r="E148" s="222"/>
      <c r="F148" s="220"/>
      <c r="G148" s="222"/>
      <c r="H148" s="222"/>
      <c r="I148" s="220"/>
      <c r="J148" s="222" t="s">
        <v>9</v>
      </c>
    </row>
    <row r="149" spans="1:10" x14ac:dyDescent="0.2">
      <c r="A149" s="220" t="s">
        <v>43</v>
      </c>
      <c r="B149" s="222" t="s">
        <v>390</v>
      </c>
      <c r="C149" s="220"/>
      <c r="D149" s="222"/>
      <c r="E149" s="222"/>
      <c r="F149" s="220"/>
      <c r="G149" s="222"/>
      <c r="H149" s="222"/>
      <c r="I149" s="220"/>
      <c r="J149" s="222" t="s">
        <v>233</v>
      </c>
    </row>
    <row r="150" spans="1:10" x14ac:dyDescent="0.2">
      <c r="A150" s="220" t="s">
        <v>44</v>
      </c>
      <c r="B150" s="222" t="s">
        <v>390</v>
      </c>
      <c r="C150" s="220"/>
      <c r="D150" s="222"/>
      <c r="E150" s="222"/>
      <c r="F150" s="220"/>
      <c r="G150" s="222"/>
      <c r="H150" s="222"/>
      <c r="I150" s="220"/>
      <c r="J150" s="222" t="s">
        <v>233</v>
      </c>
    </row>
    <row r="151" spans="1:10" x14ac:dyDescent="0.2">
      <c r="A151" s="220" t="s">
        <v>45</v>
      </c>
      <c r="B151" s="222" t="s">
        <v>390</v>
      </c>
      <c r="C151" s="220"/>
      <c r="D151" s="222"/>
      <c r="E151" s="222"/>
      <c r="F151" s="220"/>
      <c r="G151" s="222"/>
      <c r="H151" s="222"/>
      <c r="I151" s="220"/>
      <c r="J151" s="222" t="s">
        <v>233</v>
      </c>
    </row>
    <row r="152" spans="1:10" x14ac:dyDescent="0.2">
      <c r="A152" s="220" t="s">
        <v>46</v>
      </c>
      <c r="B152" s="222" t="s">
        <v>390</v>
      </c>
      <c r="C152" s="220"/>
      <c r="D152" s="222"/>
      <c r="E152" s="222"/>
      <c r="F152" s="220"/>
      <c r="G152" s="222"/>
      <c r="H152" s="222"/>
      <c r="I152" s="220"/>
      <c r="J152" s="222" t="s">
        <v>233</v>
      </c>
    </row>
    <row r="153" spans="1:10" x14ac:dyDescent="0.2">
      <c r="A153" s="220" t="s">
        <v>390</v>
      </c>
      <c r="B153" s="222" t="s">
        <v>390</v>
      </c>
      <c r="C153" s="220"/>
      <c r="D153" s="222"/>
      <c r="E153" s="222"/>
      <c r="F153" s="220"/>
      <c r="G153" s="222"/>
      <c r="H153" s="222"/>
      <c r="I153" s="220"/>
      <c r="J153" s="222" t="s">
        <v>233</v>
      </c>
    </row>
    <row r="154" spans="1:10" x14ac:dyDescent="0.2">
      <c r="A154" s="220" t="s">
        <v>38</v>
      </c>
      <c r="B154" s="222" t="s">
        <v>390</v>
      </c>
      <c r="C154" s="220"/>
      <c r="D154" s="222"/>
      <c r="E154" s="222"/>
      <c r="F154" s="220"/>
      <c r="G154" s="222"/>
      <c r="H154" s="222"/>
      <c r="I154" s="220"/>
      <c r="J154" s="222" t="s">
        <v>234</v>
      </c>
    </row>
    <row r="155" spans="1:10" x14ac:dyDescent="0.2">
      <c r="A155" s="220" t="s">
        <v>40</v>
      </c>
      <c r="B155" s="222" t="s">
        <v>390</v>
      </c>
      <c r="C155" s="220"/>
      <c r="D155" s="222"/>
      <c r="E155" s="222"/>
      <c r="F155" s="220"/>
      <c r="G155" s="222"/>
      <c r="H155" s="222"/>
      <c r="I155" s="220"/>
      <c r="J155" s="222" t="s">
        <v>234</v>
      </c>
    </row>
    <row r="156" spans="1:10" x14ac:dyDescent="0.2">
      <c r="A156" s="220" t="s">
        <v>41</v>
      </c>
      <c r="B156" s="222" t="s">
        <v>390</v>
      </c>
      <c r="C156" s="220"/>
      <c r="D156" s="222"/>
      <c r="E156" s="222"/>
      <c r="F156" s="220"/>
      <c r="G156" s="222"/>
      <c r="H156" s="222"/>
      <c r="I156" s="220"/>
      <c r="J156" s="222" t="s">
        <v>234</v>
      </c>
    </row>
    <row r="157" spans="1:10" x14ac:dyDescent="0.2">
      <c r="A157" s="220" t="s">
        <v>390</v>
      </c>
      <c r="B157" s="222" t="s">
        <v>390</v>
      </c>
      <c r="C157" s="220"/>
      <c r="D157" s="222"/>
      <c r="E157" s="222"/>
      <c r="F157" s="220"/>
      <c r="G157" s="222"/>
      <c r="H157" s="222"/>
      <c r="I157" s="220"/>
      <c r="J157" s="222" t="s">
        <v>234</v>
      </c>
    </row>
    <row r="158" spans="1:10" x14ac:dyDescent="0.2">
      <c r="A158" s="220" t="s">
        <v>390</v>
      </c>
      <c r="B158" s="222" t="s">
        <v>390</v>
      </c>
      <c r="C158" s="220"/>
      <c r="D158" s="222"/>
      <c r="E158" s="222"/>
      <c r="F158" s="220"/>
      <c r="G158" s="222"/>
      <c r="H158" s="222"/>
      <c r="I158" s="220"/>
      <c r="J158" s="222" t="s">
        <v>397</v>
      </c>
    </row>
    <row r="159" spans="1:10" x14ac:dyDescent="0.2">
      <c r="A159" s="220"/>
      <c r="B159" s="220"/>
      <c r="C159" s="220"/>
      <c r="D159" s="220"/>
      <c r="E159" s="220"/>
      <c r="F159" s="220"/>
      <c r="G159" s="220"/>
      <c r="H159" s="220"/>
      <c r="I159" s="220"/>
      <c r="J159" s="220"/>
    </row>
  </sheetData>
  <phoneticPr fontId="1" type="noConversion"/>
  <pageMargins left="0.7" right="0.7" top="0.75" bottom="0.75" header="0.3" footer="0.3"/>
  <pageSetup orientation="portrait" horizontalDpi="0" verticalDpi="0" r:id="rId1"/>
  <headerFooter alignWithMargins="0"/>
  <rowBreaks count="3" manualBreakCount="3">
    <brk id="40" max="16383" man="1"/>
    <brk id="80" max="16383" man="1"/>
    <brk id="120" max="16383"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T222"/>
  <sheetViews>
    <sheetView zoomScaleNormal="100" workbookViewId="0">
      <selection activeCell="E16" sqref="E16"/>
    </sheetView>
  </sheetViews>
  <sheetFormatPr defaultRowHeight="12.75" x14ac:dyDescent="0.2"/>
  <cols>
    <col min="1" max="1" width="65.85546875" bestFit="1" customWidth="1"/>
    <col min="2" max="2" width="7.85546875" bestFit="1" customWidth="1"/>
    <col min="3" max="3" width="7" bestFit="1" customWidth="1"/>
    <col min="4" max="4" width="19.140625" bestFit="1" customWidth="1"/>
    <col min="5" max="5" width="20.7109375" bestFit="1" customWidth="1"/>
    <col min="6" max="6" width="23" bestFit="1" customWidth="1"/>
    <col min="7" max="7" width="7" bestFit="1" customWidth="1"/>
    <col min="8" max="8" width="19.140625" bestFit="1" customWidth="1"/>
    <col min="9" max="9" width="20.7109375" bestFit="1" customWidth="1"/>
    <col min="10" max="10" width="23" bestFit="1" customWidth="1"/>
    <col min="11" max="11" width="14" bestFit="1" customWidth="1"/>
    <col min="12" max="12" width="19.140625" bestFit="1" customWidth="1"/>
    <col min="13" max="13" width="30.5703125" bestFit="1" customWidth="1"/>
    <col min="14" max="14" width="32.7109375" bestFit="1" customWidth="1"/>
    <col min="15" max="16" width="19.85546875" bestFit="1" customWidth="1"/>
    <col min="17" max="17" width="19.140625" bestFit="1" customWidth="1"/>
    <col min="18" max="18" width="20.7109375" bestFit="1" customWidth="1"/>
    <col min="19" max="20" width="23" bestFit="1" customWidth="1"/>
  </cols>
  <sheetData>
    <row r="1" spans="1:20" x14ac:dyDescent="0.2">
      <c r="A1" s="2" t="s">
        <v>121</v>
      </c>
      <c r="B1" s="3"/>
      <c r="C1" s="3"/>
      <c r="D1" s="3"/>
      <c r="E1" s="3"/>
      <c r="F1" s="3"/>
      <c r="G1" s="3"/>
      <c r="H1" s="3"/>
      <c r="I1" s="3"/>
      <c r="J1" s="3"/>
      <c r="K1" s="3"/>
      <c r="L1" s="3"/>
      <c r="M1" s="3"/>
      <c r="N1" s="3"/>
      <c r="O1" s="3"/>
      <c r="P1" s="3"/>
      <c r="Q1" s="3"/>
      <c r="R1" s="3"/>
      <c r="S1" s="3"/>
      <c r="T1" s="3"/>
    </row>
    <row r="2" spans="1:20" x14ac:dyDescent="0.2">
      <c r="A2" s="4"/>
    </row>
    <row r="3" spans="1:20" x14ac:dyDescent="0.2">
      <c r="A3" s="5" t="s">
        <v>122</v>
      </c>
      <c r="B3" s="5" t="s">
        <v>12</v>
      </c>
      <c r="C3" s="5" t="s">
        <v>5</v>
      </c>
      <c r="D3" s="5" t="s">
        <v>34</v>
      </c>
      <c r="E3" s="5" t="s">
        <v>35</v>
      </c>
      <c r="F3" s="5" t="s">
        <v>6</v>
      </c>
      <c r="G3" s="5" t="s">
        <v>36</v>
      </c>
      <c r="H3" s="5" t="s">
        <v>37</v>
      </c>
      <c r="I3" s="5" t="s">
        <v>16</v>
      </c>
      <c r="J3" s="5" t="s">
        <v>18</v>
      </c>
      <c r="K3" s="5" t="s">
        <v>123</v>
      </c>
      <c r="L3" s="5" t="s">
        <v>124</v>
      </c>
      <c r="M3" s="5" t="s">
        <v>125</v>
      </c>
      <c r="N3" s="5" t="s">
        <v>0</v>
      </c>
      <c r="O3" s="5" t="s">
        <v>1</v>
      </c>
      <c r="P3" s="5" t="s">
        <v>13</v>
      </c>
      <c r="Q3" s="5" t="s">
        <v>14</v>
      </c>
      <c r="R3" s="5" t="s">
        <v>15</v>
      </c>
      <c r="S3" s="5"/>
    </row>
    <row r="4" spans="1:20" x14ac:dyDescent="0.2">
      <c r="A4" t="s">
        <v>47</v>
      </c>
      <c r="B4" s="4" t="s">
        <v>390</v>
      </c>
      <c r="D4" s="4"/>
      <c r="E4" s="4"/>
      <c r="G4" s="4"/>
      <c r="H4" s="4"/>
      <c r="J4" s="4" t="s">
        <v>233</v>
      </c>
      <c r="K4">
        <v>2.4</v>
      </c>
      <c r="L4" s="4" t="s">
        <v>126</v>
      </c>
      <c r="M4" s="4" t="s">
        <v>214</v>
      </c>
      <c r="N4" s="1" t="s">
        <v>3</v>
      </c>
      <c r="O4" s="1"/>
      <c r="P4" s="1"/>
      <c r="Q4" s="4"/>
      <c r="R4" s="4"/>
    </row>
    <row r="5" spans="1:20" x14ac:dyDescent="0.2">
      <c r="A5" s="4" t="s">
        <v>48</v>
      </c>
      <c r="B5" s="4" t="s">
        <v>390</v>
      </c>
      <c r="D5" s="4"/>
      <c r="E5" s="4"/>
      <c r="G5" s="4"/>
      <c r="H5" s="4"/>
      <c r="J5" s="4" t="s">
        <v>233</v>
      </c>
      <c r="K5">
        <v>5</v>
      </c>
      <c r="L5" s="4" t="s">
        <v>126</v>
      </c>
      <c r="M5" s="4" t="s">
        <v>214</v>
      </c>
      <c r="N5" s="1" t="s">
        <v>7</v>
      </c>
      <c r="O5" s="1"/>
      <c r="P5" s="1">
        <v>1.1119999999999999</v>
      </c>
      <c r="Q5" s="4" t="s">
        <v>21</v>
      </c>
      <c r="R5" s="4" t="s">
        <v>126</v>
      </c>
    </row>
    <row r="6" spans="1:20" x14ac:dyDescent="0.2">
      <c r="A6" t="s">
        <v>49</v>
      </c>
      <c r="B6" s="4" t="s">
        <v>390</v>
      </c>
      <c r="D6" s="4"/>
      <c r="E6" s="4"/>
      <c r="G6" s="4"/>
      <c r="H6" s="4"/>
      <c r="J6" s="4" t="s">
        <v>233</v>
      </c>
      <c r="K6">
        <v>3.7</v>
      </c>
      <c r="L6" s="4" t="s">
        <v>126</v>
      </c>
      <c r="M6" s="4" t="s">
        <v>214</v>
      </c>
      <c r="N6" s="1" t="s">
        <v>23</v>
      </c>
      <c r="O6" s="1">
        <v>2.7381081081081082</v>
      </c>
      <c r="P6" s="1"/>
      <c r="Q6" s="4" t="s">
        <v>21</v>
      </c>
      <c r="R6" s="4" t="s">
        <v>126</v>
      </c>
    </row>
    <row r="7" spans="1:20" x14ac:dyDescent="0.2">
      <c r="A7" t="s">
        <v>50</v>
      </c>
      <c r="B7" s="4" t="s">
        <v>390</v>
      </c>
      <c r="D7" s="4"/>
      <c r="E7" s="4"/>
      <c r="G7" s="4"/>
      <c r="H7" s="4"/>
      <c r="J7" s="4" t="s">
        <v>233</v>
      </c>
      <c r="K7">
        <v>5</v>
      </c>
      <c r="L7" s="4" t="s">
        <v>126</v>
      </c>
      <c r="M7" s="4" t="s">
        <v>214</v>
      </c>
      <c r="N7" s="1" t="s">
        <v>19</v>
      </c>
      <c r="O7" s="1">
        <v>1.7197469982000002</v>
      </c>
      <c r="P7" s="1"/>
      <c r="Q7" s="4" t="s">
        <v>21</v>
      </c>
      <c r="R7" s="4" t="s">
        <v>126</v>
      </c>
    </row>
    <row r="8" spans="1:20" x14ac:dyDescent="0.2">
      <c r="A8" t="s">
        <v>51</v>
      </c>
      <c r="B8" s="4" t="s">
        <v>390</v>
      </c>
      <c r="D8" s="4"/>
      <c r="E8" s="4"/>
      <c r="G8" s="4"/>
      <c r="H8" s="4"/>
      <c r="J8" s="4" t="s">
        <v>233</v>
      </c>
      <c r="K8">
        <v>22.5</v>
      </c>
      <c r="L8" s="4" t="s">
        <v>126</v>
      </c>
      <c r="M8" s="4" t="s">
        <v>214</v>
      </c>
      <c r="N8" s="1" t="s">
        <v>19</v>
      </c>
      <c r="O8" s="1">
        <v>0.38216599960000003</v>
      </c>
      <c r="P8" s="1"/>
      <c r="Q8" s="4" t="s">
        <v>21</v>
      </c>
      <c r="R8" s="4" t="s">
        <v>126</v>
      </c>
    </row>
    <row r="9" spans="1:20" x14ac:dyDescent="0.2">
      <c r="A9" t="s">
        <v>52</v>
      </c>
      <c r="B9" s="4" t="s">
        <v>390</v>
      </c>
      <c r="D9" s="4"/>
      <c r="E9" s="4"/>
      <c r="G9" s="4"/>
      <c r="H9" s="4"/>
      <c r="J9" s="4" t="s">
        <v>233</v>
      </c>
      <c r="K9">
        <v>22.5</v>
      </c>
      <c r="L9" s="4" t="s">
        <v>126</v>
      </c>
      <c r="M9" s="4" t="s">
        <v>214</v>
      </c>
      <c r="N9" s="1" t="s">
        <v>19</v>
      </c>
      <c r="O9" s="1">
        <v>0.38216599960000003</v>
      </c>
      <c r="P9" s="1"/>
      <c r="Q9" s="4" t="s">
        <v>21</v>
      </c>
      <c r="R9" s="4" t="s">
        <v>126</v>
      </c>
    </row>
    <row r="10" spans="1:20" x14ac:dyDescent="0.2">
      <c r="A10" t="s">
        <v>53</v>
      </c>
      <c r="B10" s="4" t="s">
        <v>390</v>
      </c>
      <c r="D10" s="4"/>
      <c r="E10" s="4"/>
      <c r="G10" s="4"/>
      <c r="H10" s="4"/>
      <c r="J10" s="4" t="s">
        <v>233</v>
      </c>
      <c r="K10">
        <v>22.5</v>
      </c>
      <c r="L10" s="4" t="s">
        <v>126</v>
      </c>
      <c r="M10" s="4" t="s">
        <v>214</v>
      </c>
      <c r="N10" s="1" t="s">
        <v>19</v>
      </c>
      <c r="O10" s="1">
        <v>0.38216599960000003</v>
      </c>
      <c r="P10" s="1"/>
      <c r="Q10" s="4" t="s">
        <v>21</v>
      </c>
      <c r="R10" s="4" t="s">
        <v>126</v>
      </c>
    </row>
    <row r="11" spans="1:20" x14ac:dyDescent="0.2">
      <c r="A11" t="s">
        <v>54</v>
      </c>
      <c r="B11" s="4" t="s">
        <v>390</v>
      </c>
      <c r="D11" s="4"/>
      <c r="E11" s="4"/>
      <c r="G11" s="4"/>
      <c r="H11" s="4"/>
      <c r="J11" s="4" t="s">
        <v>233</v>
      </c>
      <c r="K11">
        <v>22.5</v>
      </c>
      <c r="L11" s="4" t="s">
        <v>126</v>
      </c>
      <c r="M11" s="4" t="s">
        <v>214</v>
      </c>
      <c r="N11" s="1" t="s">
        <v>19</v>
      </c>
      <c r="O11" s="1">
        <v>0.38216599960000003</v>
      </c>
      <c r="P11" s="1"/>
      <c r="Q11" s="4" t="s">
        <v>21</v>
      </c>
      <c r="R11" s="4" t="s">
        <v>126</v>
      </c>
    </row>
    <row r="12" spans="1:20" x14ac:dyDescent="0.2">
      <c r="A12" t="s">
        <v>64</v>
      </c>
      <c r="B12" s="4" t="s">
        <v>390</v>
      </c>
      <c r="D12" s="4"/>
      <c r="E12" s="4"/>
      <c r="G12" s="4"/>
      <c r="H12" s="4"/>
      <c r="J12" s="4" t="s">
        <v>233</v>
      </c>
      <c r="K12">
        <v>22.5</v>
      </c>
      <c r="L12" s="4" t="s">
        <v>126</v>
      </c>
      <c r="M12" s="4" t="s">
        <v>214</v>
      </c>
      <c r="N12" s="1" t="s">
        <v>19</v>
      </c>
      <c r="O12" s="1">
        <v>0.38216599960000003</v>
      </c>
      <c r="P12" s="1"/>
      <c r="Q12" s="4" t="s">
        <v>21</v>
      </c>
      <c r="R12" s="4" t="s">
        <v>126</v>
      </c>
    </row>
    <row r="13" spans="1:20" x14ac:dyDescent="0.2">
      <c r="A13" t="s">
        <v>65</v>
      </c>
      <c r="B13" s="4" t="s">
        <v>390</v>
      </c>
      <c r="D13" s="4"/>
      <c r="E13" s="4"/>
      <c r="G13" s="4"/>
      <c r="H13" s="4"/>
      <c r="J13" s="4" t="s">
        <v>233</v>
      </c>
      <c r="K13">
        <v>22.5</v>
      </c>
      <c r="L13" s="4" t="s">
        <v>126</v>
      </c>
      <c r="M13" s="4" t="s">
        <v>214</v>
      </c>
      <c r="N13" s="1" t="s">
        <v>19</v>
      </c>
      <c r="O13" s="1">
        <v>0.38216599960000003</v>
      </c>
      <c r="P13" s="1"/>
      <c r="Q13" s="4" t="s">
        <v>21</v>
      </c>
      <c r="R13" s="4" t="s">
        <v>126</v>
      </c>
    </row>
    <row r="14" spans="1:20" x14ac:dyDescent="0.2">
      <c r="A14" t="s">
        <v>66</v>
      </c>
      <c r="B14" s="4" t="s">
        <v>390</v>
      </c>
      <c r="D14" s="4"/>
      <c r="E14" s="4"/>
      <c r="G14" s="4"/>
      <c r="H14" s="4"/>
      <c r="J14" s="4" t="s">
        <v>233</v>
      </c>
      <c r="K14">
        <v>22.5</v>
      </c>
      <c r="L14" s="4" t="s">
        <v>126</v>
      </c>
      <c r="M14" s="4" t="s">
        <v>214</v>
      </c>
      <c r="N14" s="1" t="s">
        <v>19</v>
      </c>
      <c r="O14" s="1">
        <v>0.38216599960000003</v>
      </c>
      <c r="P14" s="1"/>
      <c r="Q14" s="4" t="s">
        <v>21</v>
      </c>
      <c r="R14" s="4" t="s">
        <v>126</v>
      </c>
    </row>
    <row r="15" spans="1:20" x14ac:dyDescent="0.2">
      <c r="A15" t="s">
        <v>67</v>
      </c>
      <c r="B15" s="4" t="s">
        <v>390</v>
      </c>
      <c r="D15" s="4"/>
      <c r="E15" s="4"/>
      <c r="G15" s="4"/>
      <c r="H15" s="4"/>
      <c r="J15" s="4" t="s">
        <v>233</v>
      </c>
      <c r="K15">
        <v>22.5</v>
      </c>
      <c r="L15" s="4" t="s">
        <v>126</v>
      </c>
      <c r="M15" s="4" t="s">
        <v>214</v>
      </c>
      <c r="N15" s="1" t="s">
        <v>19</v>
      </c>
      <c r="O15" s="1">
        <v>0.38216599960000003</v>
      </c>
      <c r="P15" s="1"/>
      <c r="Q15" s="4" t="s">
        <v>21</v>
      </c>
      <c r="R15" s="4" t="s">
        <v>126</v>
      </c>
    </row>
    <row r="16" spans="1:20" x14ac:dyDescent="0.2">
      <c r="A16" t="s">
        <v>68</v>
      </c>
      <c r="B16" s="4" t="s">
        <v>390</v>
      </c>
      <c r="D16" s="4"/>
      <c r="E16" s="4"/>
      <c r="G16" s="4"/>
      <c r="H16" s="4"/>
      <c r="J16" s="4" t="s">
        <v>233</v>
      </c>
      <c r="K16">
        <v>22.5</v>
      </c>
      <c r="L16" s="4" t="s">
        <v>126</v>
      </c>
      <c r="M16" s="4" t="s">
        <v>214</v>
      </c>
      <c r="N16" s="1" t="s">
        <v>19</v>
      </c>
      <c r="O16" s="1">
        <v>0.38216599960000003</v>
      </c>
      <c r="P16" s="1"/>
      <c r="Q16" s="4" t="s">
        <v>21</v>
      </c>
      <c r="R16" s="4" t="s">
        <v>126</v>
      </c>
    </row>
    <row r="17" spans="1:18" x14ac:dyDescent="0.2">
      <c r="A17" t="s">
        <v>69</v>
      </c>
      <c r="B17" s="4" t="s">
        <v>390</v>
      </c>
      <c r="D17" s="4"/>
      <c r="E17" s="4"/>
      <c r="G17" s="4"/>
      <c r="H17" s="4"/>
      <c r="J17" s="4" t="s">
        <v>233</v>
      </c>
      <c r="K17">
        <v>22.5</v>
      </c>
      <c r="L17" s="4" t="s">
        <v>126</v>
      </c>
      <c r="M17" s="4" t="s">
        <v>214</v>
      </c>
      <c r="N17" s="1" t="s">
        <v>19</v>
      </c>
      <c r="O17" s="1">
        <v>0.38216599960000003</v>
      </c>
      <c r="P17" s="1"/>
      <c r="Q17" s="4" t="s">
        <v>21</v>
      </c>
      <c r="R17" s="4" t="s">
        <v>126</v>
      </c>
    </row>
    <row r="18" spans="1:18" x14ac:dyDescent="0.2">
      <c r="A18" t="s">
        <v>70</v>
      </c>
      <c r="B18" s="4" t="s">
        <v>390</v>
      </c>
      <c r="D18" s="4"/>
      <c r="E18" s="4"/>
      <c r="G18" s="4"/>
      <c r="H18" s="4"/>
      <c r="J18" s="4" t="s">
        <v>233</v>
      </c>
      <c r="K18">
        <v>22.5</v>
      </c>
      <c r="L18" s="4" t="s">
        <v>126</v>
      </c>
      <c r="M18" s="4" t="s">
        <v>214</v>
      </c>
      <c r="N18" s="1" t="s">
        <v>19</v>
      </c>
      <c r="O18" s="1">
        <v>0.38216599960000003</v>
      </c>
      <c r="P18" s="1"/>
      <c r="Q18" s="4" t="s">
        <v>21</v>
      </c>
      <c r="R18" s="4" t="s">
        <v>126</v>
      </c>
    </row>
    <row r="19" spans="1:18" x14ac:dyDescent="0.2">
      <c r="A19" t="s">
        <v>71</v>
      </c>
      <c r="B19" s="4" t="s">
        <v>390</v>
      </c>
      <c r="D19" s="4"/>
      <c r="E19" s="4"/>
      <c r="G19" s="4"/>
      <c r="H19" s="4"/>
      <c r="J19" s="4" t="s">
        <v>233</v>
      </c>
      <c r="K19">
        <v>22.5</v>
      </c>
      <c r="L19" s="4" t="s">
        <v>126</v>
      </c>
      <c r="M19" s="4" t="s">
        <v>214</v>
      </c>
      <c r="N19" s="1" t="s">
        <v>19</v>
      </c>
      <c r="O19" s="1">
        <v>0.38216599960000003</v>
      </c>
      <c r="P19" s="1"/>
      <c r="Q19" s="4" t="s">
        <v>21</v>
      </c>
      <c r="R19" s="4" t="s">
        <v>126</v>
      </c>
    </row>
    <row r="20" spans="1:18" x14ac:dyDescent="0.2">
      <c r="A20" t="s">
        <v>72</v>
      </c>
      <c r="B20" s="4" t="s">
        <v>390</v>
      </c>
      <c r="D20" s="4"/>
      <c r="E20" s="4"/>
      <c r="G20" s="4"/>
      <c r="H20" s="4"/>
      <c r="J20" s="4" t="s">
        <v>233</v>
      </c>
      <c r="K20">
        <v>22.5</v>
      </c>
      <c r="L20" s="4" t="s">
        <v>126</v>
      </c>
      <c r="M20" s="4" t="s">
        <v>214</v>
      </c>
      <c r="N20" s="1" t="s">
        <v>19</v>
      </c>
      <c r="O20" s="1">
        <v>0.38216599960000003</v>
      </c>
      <c r="P20" s="1"/>
      <c r="Q20" s="4" t="s">
        <v>21</v>
      </c>
      <c r="R20" s="4" t="s">
        <v>126</v>
      </c>
    </row>
    <row r="21" spans="1:18" x14ac:dyDescent="0.2">
      <c r="A21" t="s">
        <v>73</v>
      </c>
      <c r="B21" s="4" t="s">
        <v>390</v>
      </c>
      <c r="D21" s="4"/>
      <c r="E21" s="4"/>
      <c r="G21" s="4"/>
      <c r="H21" s="4"/>
      <c r="J21" s="4" t="s">
        <v>233</v>
      </c>
      <c r="K21">
        <v>22.5</v>
      </c>
      <c r="L21" s="4" t="s">
        <v>126</v>
      </c>
      <c r="M21" s="4" t="s">
        <v>214</v>
      </c>
      <c r="N21" s="1" t="s">
        <v>23</v>
      </c>
      <c r="O21" s="1">
        <v>0.4502666666666667</v>
      </c>
      <c r="P21" s="1"/>
      <c r="Q21" s="4" t="s">
        <v>21</v>
      </c>
      <c r="R21" s="4" t="s">
        <v>126</v>
      </c>
    </row>
    <row r="22" spans="1:18" x14ac:dyDescent="0.2">
      <c r="A22" t="s">
        <v>74</v>
      </c>
      <c r="B22" s="4" t="s">
        <v>390</v>
      </c>
      <c r="D22" s="4"/>
      <c r="E22" s="4"/>
      <c r="G22" s="4"/>
      <c r="H22" s="4"/>
      <c r="J22" s="4" t="s">
        <v>233</v>
      </c>
      <c r="K22">
        <v>22.5</v>
      </c>
      <c r="L22" s="4" t="s">
        <v>126</v>
      </c>
      <c r="M22" s="4" t="s">
        <v>214</v>
      </c>
      <c r="N22" s="1" t="s">
        <v>23</v>
      </c>
      <c r="O22" s="1">
        <v>0.4502666666666667</v>
      </c>
      <c r="P22" s="1"/>
      <c r="Q22" s="4" t="s">
        <v>21</v>
      </c>
      <c r="R22" s="4" t="s">
        <v>126</v>
      </c>
    </row>
    <row r="23" spans="1:18" x14ac:dyDescent="0.2">
      <c r="A23" t="s">
        <v>75</v>
      </c>
      <c r="B23" s="4" t="s">
        <v>390</v>
      </c>
      <c r="D23" s="4"/>
      <c r="E23" s="4"/>
      <c r="G23" s="4"/>
      <c r="H23" s="4"/>
      <c r="J23" s="4" t="s">
        <v>233</v>
      </c>
      <c r="K23">
        <v>22.5</v>
      </c>
      <c r="L23" s="4" t="s">
        <v>126</v>
      </c>
      <c r="M23" s="4" t="s">
        <v>214</v>
      </c>
      <c r="N23" s="1"/>
      <c r="O23" s="1"/>
      <c r="P23" s="1"/>
      <c r="Q23" s="4"/>
      <c r="R23" s="4"/>
    </row>
    <row r="24" spans="1:18" x14ac:dyDescent="0.2">
      <c r="A24" t="s">
        <v>300</v>
      </c>
      <c r="B24" s="4" t="s">
        <v>390</v>
      </c>
      <c r="D24" s="4"/>
      <c r="E24" s="4"/>
      <c r="G24" s="4"/>
      <c r="H24" s="4"/>
      <c r="J24" s="4" t="s">
        <v>233</v>
      </c>
      <c r="K24">
        <v>16.2</v>
      </c>
      <c r="L24" s="4" t="s">
        <v>126</v>
      </c>
      <c r="M24" s="4" t="s">
        <v>214</v>
      </c>
      <c r="N24" s="1" t="s">
        <v>3</v>
      </c>
      <c r="O24" s="1"/>
      <c r="P24" s="1"/>
      <c r="Q24" s="4"/>
      <c r="R24" s="4"/>
    </row>
    <row r="25" spans="1:18" x14ac:dyDescent="0.2">
      <c r="A25" t="s">
        <v>301</v>
      </c>
      <c r="B25" s="4" t="s">
        <v>390</v>
      </c>
      <c r="D25" s="4"/>
      <c r="E25" s="4"/>
      <c r="G25" s="4"/>
      <c r="H25" s="4"/>
      <c r="J25" s="4" t="s">
        <v>233</v>
      </c>
      <c r="K25">
        <v>16.2</v>
      </c>
      <c r="L25" s="4" t="s">
        <v>126</v>
      </c>
      <c r="M25" s="4" t="s">
        <v>214</v>
      </c>
      <c r="N25" s="1" t="s">
        <v>2</v>
      </c>
      <c r="O25" s="1">
        <v>0.37654320987654322</v>
      </c>
      <c r="P25" s="1"/>
      <c r="Q25" s="4" t="s">
        <v>21</v>
      </c>
      <c r="R25" s="4" t="s">
        <v>126</v>
      </c>
    </row>
    <row r="26" spans="1:18" x14ac:dyDescent="0.2">
      <c r="A26" t="s">
        <v>302</v>
      </c>
      <c r="B26" s="4" t="s">
        <v>390</v>
      </c>
      <c r="D26" s="4"/>
      <c r="E26" s="4"/>
      <c r="G26" s="4"/>
      <c r="H26" s="4"/>
      <c r="J26" s="4" t="s">
        <v>233</v>
      </c>
      <c r="K26">
        <v>16.2</v>
      </c>
      <c r="L26" s="4" t="s">
        <v>126</v>
      </c>
      <c r="M26" s="4" t="s">
        <v>214</v>
      </c>
      <c r="N26" s="1" t="s">
        <v>7</v>
      </c>
      <c r="O26" s="1"/>
      <c r="P26" s="1">
        <v>0.34320987654320989</v>
      </c>
      <c r="Q26" s="4" t="s">
        <v>21</v>
      </c>
      <c r="R26" s="4" t="s">
        <v>126</v>
      </c>
    </row>
    <row r="27" spans="1:18" x14ac:dyDescent="0.2">
      <c r="A27" t="s">
        <v>303</v>
      </c>
      <c r="B27" s="4" t="s">
        <v>390</v>
      </c>
      <c r="D27" s="4"/>
      <c r="E27" s="4"/>
      <c r="G27" s="4"/>
      <c r="H27" s="4"/>
      <c r="J27" s="4" t="s">
        <v>233</v>
      </c>
      <c r="K27">
        <v>16.2</v>
      </c>
      <c r="L27" s="4" t="s">
        <v>126</v>
      </c>
      <c r="M27" s="4" t="s">
        <v>214</v>
      </c>
      <c r="N27" s="1" t="s">
        <v>19</v>
      </c>
      <c r="O27" s="1">
        <v>0.53078611055555558</v>
      </c>
      <c r="P27" s="1"/>
      <c r="Q27" s="4" t="s">
        <v>21</v>
      </c>
      <c r="R27" s="4" t="s">
        <v>126</v>
      </c>
    </row>
    <row r="28" spans="1:18" x14ac:dyDescent="0.2">
      <c r="A28" t="s">
        <v>304</v>
      </c>
      <c r="B28" s="4" t="s">
        <v>390</v>
      </c>
      <c r="D28" s="4"/>
      <c r="E28" s="4"/>
      <c r="G28" s="4"/>
      <c r="H28" s="4"/>
      <c r="J28" s="4" t="s">
        <v>233</v>
      </c>
      <c r="K28">
        <v>16.2</v>
      </c>
      <c r="L28" s="4" t="s">
        <v>126</v>
      </c>
      <c r="M28" s="4" t="s">
        <v>214</v>
      </c>
      <c r="N28" s="1" t="s">
        <v>19</v>
      </c>
      <c r="O28" s="1">
        <v>0.53078611055555558</v>
      </c>
      <c r="P28" s="1"/>
      <c r="Q28" s="4" t="s">
        <v>21</v>
      </c>
      <c r="R28" s="4" t="s">
        <v>126</v>
      </c>
    </row>
    <row r="29" spans="1:18" x14ac:dyDescent="0.2">
      <c r="A29" t="s">
        <v>305</v>
      </c>
      <c r="B29" s="4" t="s">
        <v>390</v>
      </c>
      <c r="D29" s="4"/>
      <c r="E29" s="4"/>
      <c r="G29" s="4"/>
      <c r="H29" s="4"/>
      <c r="J29" s="4" t="s">
        <v>233</v>
      </c>
      <c r="K29">
        <v>16.2</v>
      </c>
      <c r="L29" s="4" t="s">
        <v>126</v>
      </c>
      <c r="M29" s="4" t="s">
        <v>214</v>
      </c>
      <c r="N29" s="1" t="s">
        <v>19</v>
      </c>
      <c r="O29" s="1">
        <v>0.53078611055555558</v>
      </c>
      <c r="P29" s="1"/>
      <c r="Q29" s="4" t="s">
        <v>21</v>
      </c>
      <c r="R29" s="4" t="s">
        <v>126</v>
      </c>
    </row>
    <row r="30" spans="1:18" x14ac:dyDescent="0.2">
      <c r="A30" t="s">
        <v>306</v>
      </c>
      <c r="B30" s="4" t="s">
        <v>390</v>
      </c>
      <c r="D30" s="4"/>
      <c r="E30" s="4"/>
      <c r="G30" s="4"/>
      <c r="H30" s="4"/>
      <c r="J30" s="4" t="s">
        <v>233</v>
      </c>
      <c r="K30">
        <v>16.2</v>
      </c>
      <c r="L30" s="4" t="s">
        <v>126</v>
      </c>
      <c r="M30" s="4" t="s">
        <v>214</v>
      </c>
      <c r="N30" s="1" t="s">
        <v>19</v>
      </c>
      <c r="O30" s="1">
        <v>0.53078611055555558</v>
      </c>
      <c r="P30" s="1"/>
      <c r="Q30" s="4" t="s">
        <v>21</v>
      </c>
      <c r="R30" s="4" t="s">
        <v>126</v>
      </c>
    </row>
    <row r="31" spans="1:18" x14ac:dyDescent="0.2">
      <c r="A31" t="s">
        <v>307</v>
      </c>
      <c r="B31" s="4" t="s">
        <v>390</v>
      </c>
      <c r="D31" s="4"/>
      <c r="E31" s="4"/>
      <c r="G31" s="4"/>
      <c r="H31" s="4"/>
      <c r="J31" s="4" t="s">
        <v>233</v>
      </c>
      <c r="K31">
        <v>16.2</v>
      </c>
      <c r="L31" s="4" t="s">
        <v>126</v>
      </c>
      <c r="M31" s="4" t="s">
        <v>214</v>
      </c>
      <c r="N31" s="1" t="s">
        <v>19</v>
      </c>
      <c r="O31" s="1">
        <v>0.53078611055555558</v>
      </c>
      <c r="P31" s="1"/>
      <c r="Q31" s="4" t="s">
        <v>21</v>
      </c>
      <c r="R31" s="4" t="s">
        <v>126</v>
      </c>
    </row>
    <row r="32" spans="1:18" x14ac:dyDescent="0.2">
      <c r="A32" t="s">
        <v>308</v>
      </c>
      <c r="B32" s="4" t="s">
        <v>390</v>
      </c>
      <c r="D32" s="4"/>
      <c r="E32" s="4"/>
      <c r="G32" s="4"/>
      <c r="H32" s="4"/>
      <c r="J32" s="4" t="s">
        <v>233</v>
      </c>
      <c r="K32">
        <v>16.2</v>
      </c>
      <c r="L32" s="4" t="s">
        <v>126</v>
      </c>
      <c r="M32" s="4" t="s">
        <v>214</v>
      </c>
      <c r="N32" s="1" t="s">
        <v>19</v>
      </c>
      <c r="O32" s="1">
        <v>0.53078611055555558</v>
      </c>
      <c r="P32" s="1"/>
      <c r="Q32" s="4" t="s">
        <v>21</v>
      </c>
      <c r="R32" s="4" t="s">
        <v>126</v>
      </c>
    </row>
    <row r="33" spans="1:18" x14ac:dyDescent="0.2">
      <c r="A33" t="s">
        <v>309</v>
      </c>
      <c r="B33" s="4" t="s">
        <v>390</v>
      </c>
      <c r="D33" s="4"/>
      <c r="E33" s="4"/>
      <c r="G33" s="4"/>
      <c r="H33" s="4"/>
      <c r="J33" s="4" t="s">
        <v>233</v>
      </c>
      <c r="K33">
        <v>16.2</v>
      </c>
      <c r="L33" s="4" t="s">
        <v>126</v>
      </c>
      <c r="M33" s="4" t="s">
        <v>214</v>
      </c>
      <c r="N33" s="1" t="s">
        <v>19</v>
      </c>
      <c r="O33" s="1">
        <v>0.53078611055555558</v>
      </c>
      <c r="P33" s="1"/>
      <c r="Q33" s="4" t="s">
        <v>21</v>
      </c>
      <c r="R33" s="4" t="s">
        <v>126</v>
      </c>
    </row>
    <row r="34" spans="1:18" x14ac:dyDescent="0.2">
      <c r="A34" t="s">
        <v>310</v>
      </c>
      <c r="B34" s="4" t="s">
        <v>390</v>
      </c>
      <c r="D34" s="4"/>
      <c r="E34" s="4"/>
      <c r="G34" s="4"/>
      <c r="H34" s="4"/>
      <c r="J34" s="4" t="s">
        <v>233</v>
      </c>
      <c r="K34">
        <v>16.2</v>
      </c>
      <c r="L34" s="4" t="s">
        <v>126</v>
      </c>
      <c r="M34" s="4" t="s">
        <v>214</v>
      </c>
      <c r="N34" s="1" t="s">
        <v>19</v>
      </c>
      <c r="O34" s="1">
        <v>0.53078611055555558</v>
      </c>
      <c r="P34" s="1"/>
      <c r="Q34" s="4" t="s">
        <v>21</v>
      </c>
      <c r="R34" s="4" t="s">
        <v>126</v>
      </c>
    </row>
    <row r="35" spans="1:18" x14ac:dyDescent="0.2">
      <c r="A35" t="s">
        <v>311</v>
      </c>
      <c r="B35" s="4" t="s">
        <v>390</v>
      </c>
      <c r="D35" s="4"/>
      <c r="E35" s="4"/>
      <c r="G35" s="4"/>
      <c r="H35" s="4"/>
      <c r="J35" s="4" t="s">
        <v>233</v>
      </c>
      <c r="K35">
        <v>16.2</v>
      </c>
      <c r="L35" s="4" t="s">
        <v>126</v>
      </c>
      <c r="M35" s="4" t="s">
        <v>214</v>
      </c>
      <c r="N35" s="1" t="s">
        <v>19</v>
      </c>
      <c r="O35" s="1">
        <v>0.53078611055555558</v>
      </c>
      <c r="P35" s="1"/>
      <c r="Q35" s="4" t="s">
        <v>21</v>
      </c>
      <c r="R35" s="4" t="s">
        <v>126</v>
      </c>
    </row>
    <row r="36" spans="1:18" x14ac:dyDescent="0.2">
      <c r="A36" t="s">
        <v>312</v>
      </c>
      <c r="B36" s="4" t="s">
        <v>390</v>
      </c>
      <c r="D36" s="4"/>
      <c r="E36" s="4"/>
      <c r="G36" s="4"/>
      <c r="H36" s="4"/>
      <c r="J36" s="4" t="s">
        <v>233</v>
      </c>
      <c r="K36">
        <v>16.2</v>
      </c>
      <c r="L36" s="4" t="s">
        <v>126</v>
      </c>
      <c r="M36" s="4" t="s">
        <v>214</v>
      </c>
      <c r="N36" s="1" t="s">
        <v>19</v>
      </c>
      <c r="O36" s="1">
        <v>0.53078611055555558</v>
      </c>
      <c r="P36" s="1"/>
      <c r="Q36" s="4" t="s">
        <v>21</v>
      </c>
      <c r="R36" s="4" t="s">
        <v>126</v>
      </c>
    </row>
    <row r="37" spans="1:18" x14ac:dyDescent="0.2">
      <c r="A37" t="s">
        <v>314</v>
      </c>
      <c r="B37" s="4" t="s">
        <v>390</v>
      </c>
      <c r="D37" s="4"/>
      <c r="E37" s="4"/>
      <c r="G37" s="4"/>
      <c r="H37" s="4"/>
      <c r="J37" s="4" t="s">
        <v>233</v>
      </c>
      <c r="K37">
        <v>16.2</v>
      </c>
      <c r="L37" s="4" t="s">
        <v>126</v>
      </c>
      <c r="M37" s="4" t="s">
        <v>214</v>
      </c>
      <c r="N37" s="1" t="s">
        <v>19</v>
      </c>
      <c r="O37" s="1">
        <v>0.53078611055555558</v>
      </c>
      <c r="P37" s="1"/>
      <c r="Q37" s="4" t="s">
        <v>21</v>
      </c>
      <c r="R37" s="4" t="s">
        <v>126</v>
      </c>
    </row>
    <row r="38" spans="1:18" x14ac:dyDescent="0.2">
      <c r="A38" t="s">
        <v>315</v>
      </c>
      <c r="B38" s="4" t="s">
        <v>390</v>
      </c>
      <c r="D38" s="4"/>
      <c r="E38" s="4"/>
      <c r="G38" s="4"/>
      <c r="H38" s="4"/>
      <c r="J38" s="4" t="s">
        <v>233</v>
      </c>
      <c r="K38">
        <v>16.2</v>
      </c>
      <c r="L38" s="4" t="s">
        <v>126</v>
      </c>
      <c r="M38" s="4" t="s">
        <v>214</v>
      </c>
      <c r="N38" s="1" t="s">
        <v>19</v>
      </c>
      <c r="O38" s="1">
        <v>0.53078611055555558</v>
      </c>
      <c r="P38" s="1"/>
      <c r="Q38" s="4" t="s">
        <v>21</v>
      </c>
      <c r="R38" s="4" t="s">
        <v>126</v>
      </c>
    </row>
    <row r="39" spans="1:18" x14ac:dyDescent="0.2">
      <c r="A39" t="s">
        <v>316</v>
      </c>
      <c r="B39" s="4" t="s">
        <v>390</v>
      </c>
      <c r="D39" s="4"/>
      <c r="E39" s="4"/>
      <c r="G39" s="4"/>
      <c r="H39" s="4"/>
      <c r="J39" s="4" t="s">
        <v>233</v>
      </c>
      <c r="K39">
        <v>16.2</v>
      </c>
      <c r="L39" s="4" t="s">
        <v>126</v>
      </c>
      <c r="M39" s="4" t="s">
        <v>214</v>
      </c>
      <c r="N39" s="1" t="s">
        <v>19</v>
      </c>
      <c r="O39" s="1">
        <v>0.53078611055555558</v>
      </c>
      <c r="P39" s="1"/>
      <c r="Q39" s="4" t="s">
        <v>21</v>
      </c>
      <c r="R39" s="4" t="s">
        <v>126</v>
      </c>
    </row>
    <row r="40" spans="1:18" x14ac:dyDescent="0.2">
      <c r="A40" t="s">
        <v>317</v>
      </c>
      <c r="B40" s="4" t="s">
        <v>390</v>
      </c>
      <c r="D40" s="4"/>
      <c r="E40" s="4"/>
      <c r="G40" s="4"/>
      <c r="H40" s="4"/>
      <c r="J40" s="4" t="s">
        <v>233</v>
      </c>
      <c r="K40">
        <v>16.2</v>
      </c>
      <c r="L40" s="4" t="s">
        <v>126</v>
      </c>
      <c r="M40" s="4" t="s">
        <v>214</v>
      </c>
      <c r="N40" s="1" t="s">
        <v>23</v>
      </c>
      <c r="O40" s="1">
        <v>0.62537037037037047</v>
      </c>
      <c r="P40" s="1"/>
      <c r="Q40" s="4" t="s">
        <v>21</v>
      </c>
      <c r="R40" s="4" t="s">
        <v>126</v>
      </c>
    </row>
    <row r="41" spans="1:18" x14ac:dyDescent="0.2">
      <c r="A41" t="s">
        <v>318</v>
      </c>
      <c r="B41" s="4" t="s">
        <v>390</v>
      </c>
      <c r="D41" s="4"/>
      <c r="E41" s="4"/>
      <c r="G41" s="4"/>
      <c r="H41" s="4"/>
      <c r="J41" s="4" t="s">
        <v>233</v>
      </c>
      <c r="K41">
        <v>16.2</v>
      </c>
      <c r="L41" s="4" t="s">
        <v>126</v>
      </c>
      <c r="M41" s="4" t="s">
        <v>214</v>
      </c>
      <c r="N41" s="1" t="s">
        <v>23</v>
      </c>
      <c r="O41" s="1">
        <v>0.62537037037037047</v>
      </c>
      <c r="P41" s="1"/>
      <c r="Q41" s="4" t="s">
        <v>21</v>
      </c>
      <c r="R41" s="4" t="s">
        <v>126</v>
      </c>
    </row>
    <row r="42" spans="1:18" x14ac:dyDescent="0.2">
      <c r="A42" t="s">
        <v>319</v>
      </c>
      <c r="B42" s="4" t="s">
        <v>390</v>
      </c>
      <c r="D42" s="4"/>
      <c r="E42" s="4"/>
      <c r="G42" s="4"/>
      <c r="H42" s="4"/>
      <c r="J42" s="4" t="s">
        <v>233</v>
      </c>
      <c r="K42">
        <v>16.2</v>
      </c>
      <c r="L42" s="4" t="s">
        <v>126</v>
      </c>
      <c r="M42" s="4" t="s">
        <v>214</v>
      </c>
      <c r="N42" s="1" t="s">
        <v>23</v>
      </c>
      <c r="O42" s="1">
        <v>0.62537037037037047</v>
      </c>
      <c r="P42" s="1"/>
      <c r="Q42" s="4" t="s">
        <v>21</v>
      </c>
      <c r="R42" s="4" t="s">
        <v>126</v>
      </c>
    </row>
    <row r="43" spans="1:18" x14ac:dyDescent="0.2">
      <c r="A43" t="s">
        <v>320</v>
      </c>
      <c r="B43" s="4" t="s">
        <v>390</v>
      </c>
      <c r="D43" s="4"/>
      <c r="E43" s="4"/>
      <c r="G43" s="4"/>
      <c r="H43" s="4"/>
      <c r="J43" s="4" t="s">
        <v>233</v>
      </c>
      <c r="K43">
        <v>16.2</v>
      </c>
      <c r="L43" s="4" t="s">
        <v>126</v>
      </c>
      <c r="M43" s="4" t="s">
        <v>214</v>
      </c>
      <c r="N43" s="1"/>
      <c r="O43" s="1"/>
      <c r="P43" s="1"/>
      <c r="Q43" s="4"/>
      <c r="R43" s="4"/>
    </row>
    <row r="44" spans="1:18" x14ac:dyDescent="0.2">
      <c r="A44" t="s">
        <v>76</v>
      </c>
      <c r="B44" s="4" t="s">
        <v>390</v>
      </c>
      <c r="D44" s="4"/>
      <c r="E44" s="4"/>
      <c r="G44" s="4"/>
      <c r="H44" s="4"/>
      <c r="J44" s="4" t="s">
        <v>233</v>
      </c>
      <c r="K44">
        <v>8.8000000000000007</v>
      </c>
      <c r="L44" s="4" t="s">
        <v>126</v>
      </c>
      <c r="M44" s="4" t="s">
        <v>214</v>
      </c>
      <c r="N44" s="1" t="s">
        <v>19</v>
      </c>
      <c r="O44" s="1">
        <v>0.97712897624999995</v>
      </c>
      <c r="P44" s="1"/>
      <c r="Q44" s="4" t="s">
        <v>21</v>
      </c>
      <c r="R44" s="4" t="s">
        <v>126</v>
      </c>
    </row>
    <row r="45" spans="1:18" x14ac:dyDescent="0.2">
      <c r="A45" t="s">
        <v>77</v>
      </c>
      <c r="B45" s="4" t="s">
        <v>390</v>
      </c>
      <c r="D45" s="4"/>
      <c r="E45" s="4"/>
      <c r="G45" s="4"/>
      <c r="H45" s="4"/>
      <c r="J45" s="4" t="s">
        <v>233</v>
      </c>
      <c r="K45">
        <v>8.8000000000000007</v>
      </c>
      <c r="L45" s="4" t="s">
        <v>126</v>
      </c>
      <c r="M45" s="4" t="s">
        <v>214</v>
      </c>
      <c r="N45" s="1" t="s">
        <v>19</v>
      </c>
      <c r="O45" s="1">
        <v>0.97712897624999995</v>
      </c>
      <c r="P45" s="1"/>
      <c r="Q45" s="4" t="s">
        <v>21</v>
      </c>
      <c r="R45" s="4" t="s">
        <v>126</v>
      </c>
    </row>
    <row r="46" spans="1:18" x14ac:dyDescent="0.2">
      <c r="A46" t="s">
        <v>79</v>
      </c>
      <c r="B46" s="4" t="s">
        <v>390</v>
      </c>
      <c r="D46" s="4"/>
      <c r="E46" s="4"/>
      <c r="G46" s="4"/>
      <c r="H46" s="4"/>
      <c r="J46" s="4" t="s">
        <v>233</v>
      </c>
      <c r="K46">
        <v>8.8000000000000007</v>
      </c>
      <c r="L46" s="4" t="s">
        <v>126</v>
      </c>
      <c r="M46" s="4" t="s">
        <v>214</v>
      </c>
      <c r="N46" s="1" t="s">
        <v>19</v>
      </c>
      <c r="O46" s="1">
        <v>0.97712897624999995</v>
      </c>
      <c r="P46" s="1"/>
      <c r="Q46" s="4" t="s">
        <v>21</v>
      </c>
      <c r="R46" s="4" t="s">
        <v>126</v>
      </c>
    </row>
    <row r="47" spans="1:18" x14ac:dyDescent="0.2">
      <c r="A47" t="s">
        <v>80</v>
      </c>
      <c r="B47" s="4" t="s">
        <v>390</v>
      </c>
      <c r="D47" s="4"/>
      <c r="E47" s="4"/>
      <c r="G47" s="4"/>
      <c r="H47" s="4"/>
      <c r="J47" s="4" t="s">
        <v>233</v>
      </c>
      <c r="K47">
        <v>8.8000000000000007</v>
      </c>
      <c r="L47" s="4" t="s">
        <v>126</v>
      </c>
      <c r="M47" s="4" t="s">
        <v>214</v>
      </c>
      <c r="N47" s="1" t="s">
        <v>19</v>
      </c>
      <c r="O47" s="1">
        <v>0.97712897624999995</v>
      </c>
      <c r="P47" s="1"/>
      <c r="Q47" s="4" t="s">
        <v>21</v>
      </c>
      <c r="R47" s="4" t="s">
        <v>126</v>
      </c>
    </row>
    <row r="48" spans="1:18" x14ac:dyDescent="0.2">
      <c r="A48" t="s">
        <v>81</v>
      </c>
      <c r="B48" s="4" t="s">
        <v>390</v>
      </c>
      <c r="D48" s="4"/>
      <c r="E48" s="4"/>
      <c r="G48" s="4"/>
      <c r="H48" s="4"/>
      <c r="J48" s="4" t="s">
        <v>233</v>
      </c>
      <c r="K48">
        <v>8.8000000000000007</v>
      </c>
      <c r="L48" s="4" t="s">
        <v>126</v>
      </c>
      <c r="M48" s="4" t="s">
        <v>214</v>
      </c>
      <c r="N48" s="1" t="s">
        <v>19</v>
      </c>
      <c r="O48" s="1">
        <v>0.97712897624999995</v>
      </c>
      <c r="P48" s="1"/>
      <c r="Q48" s="4" t="s">
        <v>21</v>
      </c>
      <c r="R48" s="4" t="s">
        <v>126</v>
      </c>
    </row>
    <row r="49" spans="1:18" x14ac:dyDescent="0.2">
      <c r="A49" t="s">
        <v>82</v>
      </c>
      <c r="B49" s="4" t="s">
        <v>390</v>
      </c>
      <c r="D49" s="4"/>
      <c r="E49" s="4"/>
      <c r="G49" s="4"/>
      <c r="H49" s="4"/>
      <c r="J49" s="4" t="s">
        <v>233</v>
      </c>
      <c r="K49">
        <v>8.8000000000000007</v>
      </c>
      <c r="L49" s="4" t="s">
        <v>126</v>
      </c>
      <c r="M49" s="4" t="s">
        <v>214</v>
      </c>
      <c r="N49" s="1" t="s">
        <v>19</v>
      </c>
      <c r="O49" s="1">
        <v>0.97712897624999995</v>
      </c>
      <c r="P49" s="1"/>
      <c r="Q49" s="4" t="s">
        <v>21</v>
      </c>
      <c r="R49" s="4" t="s">
        <v>126</v>
      </c>
    </row>
    <row r="50" spans="1:18" x14ac:dyDescent="0.2">
      <c r="A50" t="s">
        <v>83</v>
      </c>
      <c r="B50" s="4" t="s">
        <v>390</v>
      </c>
      <c r="D50" s="4"/>
      <c r="E50" s="4"/>
      <c r="G50" s="4"/>
      <c r="H50" s="4"/>
      <c r="J50" s="4" t="s">
        <v>233</v>
      </c>
      <c r="K50">
        <v>8.8000000000000007</v>
      </c>
      <c r="L50" s="4" t="s">
        <v>126</v>
      </c>
      <c r="M50" s="4" t="s">
        <v>214</v>
      </c>
      <c r="N50" s="1" t="s">
        <v>19</v>
      </c>
      <c r="O50" s="1">
        <v>0.97712897624999995</v>
      </c>
      <c r="P50" s="1"/>
      <c r="Q50" s="4" t="s">
        <v>21</v>
      </c>
      <c r="R50" s="4" t="s">
        <v>126</v>
      </c>
    </row>
    <row r="51" spans="1:18" x14ac:dyDescent="0.2">
      <c r="A51" t="s">
        <v>84</v>
      </c>
      <c r="B51" s="4" t="s">
        <v>390</v>
      </c>
      <c r="D51" s="4"/>
      <c r="E51" s="4"/>
      <c r="G51" s="4"/>
      <c r="H51" s="4"/>
      <c r="J51" s="4" t="s">
        <v>233</v>
      </c>
      <c r="K51">
        <v>8.8000000000000007</v>
      </c>
      <c r="L51" s="4" t="s">
        <v>126</v>
      </c>
      <c r="M51" s="4" t="s">
        <v>214</v>
      </c>
      <c r="N51" s="1" t="s">
        <v>19</v>
      </c>
      <c r="O51" s="1">
        <v>0.97712897624999995</v>
      </c>
      <c r="P51" s="1"/>
      <c r="Q51" s="4" t="s">
        <v>21</v>
      </c>
      <c r="R51" s="4" t="s">
        <v>126</v>
      </c>
    </row>
    <row r="52" spans="1:18" x14ac:dyDescent="0.2">
      <c r="A52" t="s">
        <v>85</v>
      </c>
      <c r="B52" s="4" t="s">
        <v>390</v>
      </c>
      <c r="D52" s="4"/>
      <c r="E52" s="4"/>
      <c r="G52" s="4"/>
      <c r="H52" s="4"/>
      <c r="J52" s="4" t="s">
        <v>233</v>
      </c>
      <c r="K52">
        <v>8.8000000000000007</v>
      </c>
      <c r="L52" s="4" t="s">
        <v>126</v>
      </c>
      <c r="M52" s="4" t="s">
        <v>214</v>
      </c>
      <c r="N52" s="1" t="s">
        <v>19</v>
      </c>
      <c r="O52" s="1">
        <v>0.97712897624999995</v>
      </c>
      <c r="P52" s="1"/>
      <c r="Q52" s="4" t="s">
        <v>21</v>
      </c>
      <c r="R52" s="4" t="s">
        <v>126</v>
      </c>
    </row>
    <row r="53" spans="1:18" x14ac:dyDescent="0.2">
      <c r="A53" t="s">
        <v>86</v>
      </c>
      <c r="B53" s="4" t="s">
        <v>390</v>
      </c>
      <c r="D53" s="4"/>
      <c r="E53" s="4"/>
      <c r="G53" s="4"/>
      <c r="H53" s="4"/>
      <c r="J53" s="4" t="s">
        <v>233</v>
      </c>
      <c r="K53">
        <v>8.8000000000000007</v>
      </c>
      <c r="L53" s="4" t="s">
        <v>126</v>
      </c>
      <c r="M53" s="4" t="s">
        <v>214</v>
      </c>
      <c r="N53" s="1" t="s">
        <v>19</v>
      </c>
      <c r="O53" s="1">
        <v>0.97712897624999995</v>
      </c>
      <c r="P53" s="1"/>
      <c r="Q53" s="4" t="s">
        <v>21</v>
      </c>
      <c r="R53" s="4" t="s">
        <v>126</v>
      </c>
    </row>
    <row r="54" spans="1:18" x14ac:dyDescent="0.2">
      <c r="A54" t="s">
        <v>87</v>
      </c>
      <c r="B54" s="4" t="s">
        <v>390</v>
      </c>
      <c r="D54" s="4"/>
      <c r="E54" s="4"/>
      <c r="G54" s="4"/>
      <c r="H54" s="4"/>
      <c r="J54" s="4" t="s">
        <v>233</v>
      </c>
      <c r="K54">
        <v>8.8000000000000007</v>
      </c>
      <c r="L54" s="4" t="s">
        <v>126</v>
      </c>
      <c r="M54" s="4" t="s">
        <v>214</v>
      </c>
      <c r="N54" s="1" t="s">
        <v>19</v>
      </c>
      <c r="O54" s="1">
        <v>0.97712897624999995</v>
      </c>
      <c r="P54" s="1"/>
      <c r="Q54" s="4" t="s">
        <v>21</v>
      </c>
      <c r="R54" s="4" t="s">
        <v>126</v>
      </c>
    </row>
    <row r="55" spans="1:18" x14ac:dyDescent="0.2">
      <c r="A55" t="s">
        <v>88</v>
      </c>
      <c r="B55" s="4" t="s">
        <v>390</v>
      </c>
      <c r="D55" s="4"/>
      <c r="E55" s="4"/>
      <c r="G55" s="4"/>
      <c r="H55" s="4"/>
      <c r="J55" s="4" t="s">
        <v>233</v>
      </c>
      <c r="K55">
        <v>8.8000000000000007</v>
      </c>
      <c r="L55" s="4" t="s">
        <v>126</v>
      </c>
      <c r="M55" s="4" t="s">
        <v>214</v>
      </c>
      <c r="N55" s="1" t="s">
        <v>19</v>
      </c>
      <c r="O55" s="1">
        <v>0.97712897624999995</v>
      </c>
      <c r="P55" s="1"/>
      <c r="Q55" s="4" t="s">
        <v>21</v>
      </c>
      <c r="R55" s="4" t="s">
        <v>126</v>
      </c>
    </row>
    <row r="56" spans="1:18" x14ac:dyDescent="0.2">
      <c r="A56" t="s">
        <v>89</v>
      </c>
      <c r="B56" s="4" t="s">
        <v>390</v>
      </c>
      <c r="D56" s="4"/>
      <c r="E56" s="4"/>
      <c r="G56" s="4"/>
      <c r="H56" s="4"/>
      <c r="J56" s="4" t="s">
        <v>233</v>
      </c>
      <c r="K56">
        <v>8.8000000000000007</v>
      </c>
      <c r="L56" s="4" t="s">
        <v>126</v>
      </c>
      <c r="M56" s="4" t="s">
        <v>214</v>
      </c>
      <c r="N56" s="1" t="s">
        <v>19</v>
      </c>
      <c r="O56" s="1">
        <v>0.97712897624999995</v>
      </c>
      <c r="P56" s="1"/>
      <c r="Q56" s="4" t="s">
        <v>21</v>
      </c>
      <c r="R56" s="4" t="s">
        <v>126</v>
      </c>
    </row>
    <row r="57" spans="1:18" x14ac:dyDescent="0.2">
      <c r="A57" t="s">
        <v>90</v>
      </c>
      <c r="B57" s="4" t="s">
        <v>390</v>
      </c>
      <c r="D57" s="4"/>
      <c r="E57" s="4"/>
      <c r="G57" s="4"/>
      <c r="H57" s="4"/>
      <c r="J57" s="4" t="s">
        <v>233</v>
      </c>
      <c r="K57">
        <v>8.8000000000000007</v>
      </c>
      <c r="L57" s="4" t="s">
        <v>126</v>
      </c>
      <c r="M57" s="4" t="s">
        <v>214</v>
      </c>
      <c r="N57" s="1" t="s">
        <v>19</v>
      </c>
      <c r="O57" s="1">
        <v>0.97712897624999995</v>
      </c>
      <c r="P57" s="1"/>
      <c r="Q57" s="4" t="s">
        <v>21</v>
      </c>
      <c r="R57" s="4" t="s">
        <v>126</v>
      </c>
    </row>
    <row r="58" spans="1:18" x14ac:dyDescent="0.2">
      <c r="A58" t="s">
        <v>91</v>
      </c>
      <c r="B58" s="4" t="s">
        <v>390</v>
      </c>
      <c r="D58" s="4"/>
      <c r="E58" s="4"/>
      <c r="G58" s="4"/>
      <c r="H58" s="4"/>
      <c r="J58" s="4" t="s">
        <v>233</v>
      </c>
      <c r="K58">
        <v>8.8000000000000007</v>
      </c>
      <c r="L58" s="4" t="s">
        <v>126</v>
      </c>
      <c r="M58" s="4" t="s">
        <v>214</v>
      </c>
      <c r="N58" s="1" t="s">
        <v>23</v>
      </c>
      <c r="O58" s="1">
        <v>1.1512499999999999</v>
      </c>
      <c r="P58" s="1"/>
      <c r="Q58" s="4" t="s">
        <v>21</v>
      </c>
      <c r="R58" s="4" t="s">
        <v>126</v>
      </c>
    </row>
    <row r="59" spans="1:18" x14ac:dyDescent="0.2">
      <c r="A59" t="s">
        <v>92</v>
      </c>
      <c r="B59" s="4" t="s">
        <v>390</v>
      </c>
      <c r="D59" s="4"/>
      <c r="E59" s="4"/>
      <c r="G59" s="4"/>
      <c r="H59" s="4"/>
      <c r="J59" s="4" t="s">
        <v>233</v>
      </c>
      <c r="K59">
        <v>8.8000000000000007</v>
      </c>
      <c r="L59" s="4" t="s">
        <v>126</v>
      </c>
      <c r="M59" s="4" t="s">
        <v>214</v>
      </c>
      <c r="N59" s="1" t="s">
        <v>3</v>
      </c>
      <c r="O59" s="1"/>
      <c r="P59" s="1"/>
      <c r="Q59" s="4"/>
      <c r="R59" s="4"/>
    </row>
    <row r="60" spans="1:18" x14ac:dyDescent="0.2">
      <c r="A60" t="s">
        <v>93</v>
      </c>
      <c r="B60" s="4" t="s">
        <v>390</v>
      </c>
      <c r="D60" s="4"/>
      <c r="E60" s="4"/>
      <c r="G60" s="4"/>
      <c r="H60" s="4"/>
      <c r="J60" s="4" t="s">
        <v>233</v>
      </c>
      <c r="K60">
        <v>8.8000000000000007</v>
      </c>
      <c r="L60" s="4" t="s">
        <v>126</v>
      </c>
      <c r="M60" s="4" t="s">
        <v>214</v>
      </c>
      <c r="N60" s="1" t="s">
        <v>4</v>
      </c>
      <c r="O60" s="1">
        <v>0.50681818181818172</v>
      </c>
      <c r="P60" s="1"/>
      <c r="Q60" s="4" t="s">
        <v>21</v>
      </c>
      <c r="R60" s="4" t="s">
        <v>126</v>
      </c>
    </row>
    <row r="61" spans="1:18" x14ac:dyDescent="0.2">
      <c r="A61" t="s">
        <v>94</v>
      </c>
      <c r="B61" s="4" t="s">
        <v>390</v>
      </c>
      <c r="D61" s="4"/>
      <c r="E61" s="4"/>
      <c r="G61" s="4"/>
      <c r="H61" s="4"/>
      <c r="J61" s="4" t="s">
        <v>233</v>
      </c>
      <c r="K61">
        <v>8.8000000000000007</v>
      </c>
      <c r="L61" s="4" t="s">
        <v>126</v>
      </c>
      <c r="M61" s="4" t="s">
        <v>214</v>
      </c>
      <c r="N61" s="1" t="s">
        <v>2</v>
      </c>
      <c r="O61" s="1">
        <v>0.69318181818181812</v>
      </c>
      <c r="P61" s="1"/>
      <c r="Q61" s="4" t="s">
        <v>21</v>
      </c>
      <c r="R61" s="4" t="s">
        <v>126</v>
      </c>
    </row>
    <row r="62" spans="1:18" x14ac:dyDescent="0.2">
      <c r="A62" t="s">
        <v>95</v>
      </c>
      <c r="B62" s="4" t="s">
        <v>390</v>
      </c>
      <c r="D62" s="4"/>
      <c r="E62" s="4"/>
      <c r="G62" s="4"/>
      <c r="H62" s="4"/>
      <c r="J62" s="4" t="s">
        <v>233</v>
      </c>
      <c r="K62">
        <v>8.8000000000000007</v>
      </c>
      <c r="L62" s="4" t="s">
        <v>126</v>
      </c>
      <c r="M62" s="4" t="s">
        <v>214</v>
      </c>
      <c r="N62" s="1" t="s">
        <v>7</v>
      </c>
      <c r="O62" s="1"/>
      <c r="P62" s="1">
        <v>0.63181818181818172</v>
      </c>
      <c r="Q62" s="4" t="s">
        <v>21</v>
      </c>
      <c r="R62" s="4" t="s">
        <v>126</v>
      </c>
    </row>
    <row r="63" spans="1:18" x14ac:dyDescent="0.2">
      <c r="A63" t="s">
        <v>96</v>
      </c>
      <c r="B63" s="4" t="s">
        <v>390</v>
      </c>
      <c r="D63" s="4"/>
      <c r="E63" s="4"/>
      <c r="G63" s="4"/>
      <c r="H63" s="4"/>
      <c r="J63" s="4" t="s">
        <v>233</v>
      </c>
      <c r="K63">
        <v>8.8000000000000007</v>
      </c>
      <c r="L63" s="4" t="s">
        <v>126</v>
      </c>
      <c r="M63" s="4" t="s">
        <v>214</v>
      </c>
      <c r="N63" s="1"/>
      <c r="O63" s="1"/>
      <c r="P63" s="1"/>
      <c r="Q63" s="4"/>
      <c r="R63" s="4"/>
    </row>
    <row r="64" spans="1:18" x14ac:dyDescent="0.2">
      <c r="A64" t="s">
        <v>97</v>
      </c>
      <c r="B64" s="4" t="s">
        <v>390</v>
      </c>
      <c r="D64" s="4"/>
      <c r="E64" s="4"/>
      <c r="G64" s="4"/>
      <c r="H64" s="4"/>
      <c r="J64" s="4" t="s">
        <v>233</v>
      </c>
      <c r="K64">
        <v>5.9</v>
      </c>
      <c r="L64" s="4" t="s">
        <v>126</v>
      </c>
      <c r="M64" s="4" t="s">
        <v>214</v>
      </c>
      <c r="N64" s="1" t="s">
        <v>19</v>
      </c>
      <c r="O64" s="1">
        <v>1.4574127103389831</v>
      </c>
      <c r="P64" s="1"/>
      <c r="Q64" s="4" t="s">
        <v>21</v>
      </c>
      <c r="R64" s="4" t="s">
        <v>126</v>
      </c>
    </row>
    <row r="65" spans="1:18" x14ac:dyDescent="0.2">
      <c r="A65" t="s">
        <v>98</v>
      </c>
      <c r="B65" s="4" t="s">
        <v>390</v>
      </c>
      <c r="D65" s="4"/>
      <c r="E65" s="4"/>
      <c r="G65" s="4"/>
      <c r="H65" s="4"/>
      <c r="J65" s="4" t="s">
        <v>233</v>
      </c>
      <c r="K65">
        <v>5.9</v>
      </c>
      <c r="L65" s="4" t="s">
        <v>126</v>
      </c>
      <c r="M65" s="4" t="s">
        <v>214</v>
      </c>
      <c r="N65" s="1" t="s">
        <v>19</v>
      </c>
      <c r="O65" s="1">
        <v>1.4574127103389831</v>
      </c>
      <c r="P65" s="1"/>
      <c r="Q65" s="4" t="s">
        <v>21</v>
      </c>
      <c r="R65" s="4" t="s">
        <v>126</v>
      </c>
    </row>
    <row r="66" spans="1:18" x14ac:dyDescent="0.2">
      <c r="A66" t="s">
        <v>99</v>
      </c>
      <c r="B66" s="4" t="s">
        <v>390</v>
      </c>
      <c r="D66" s="4"/>
      <c r="E66" s="4"/>
      <c r="G66" s="4"/>
      <c r="H66" s="4"/>
      <c r="J66" s="4" t="s">
        <v>233</v>
      </c>
      <c r="K66">
        <v>5.9</v>
      </c>
      <c r="L66" s="4" t="s">
        <v>126</v>
      </c>
      <c r="M66" s="4" t="s">
        <v>214</v>
      </c>
      <c r="N66" s="1" t="s">
        <v>19</v>
      </c>
      <c r="O66" s="1">
        <v>1.4574127103389831</v>
      </c>
      <c r="P66" s="1"/>
      <c r="Q66" s="4" t="s">
        <v>21</v>
      </c>
      <c r="R66" s="4" t="s">
        <v>126</v>
      </c>
    </row>
    <row r="67" spans="1:18" x14ac:dyDescent="0.2">
      <c r="A67" t="s">
        <v>100</v>
      </c>
      <c r="B67" s="4" t="s">
        <v>390</v>
      </c>
      <c r="D67" s="4"/>
      <c r="E67" s="4"/>
      <c r="G67" s="4"/>
      <c r="H67" s="4"/>
      <c r="J67" s="4" t="s">
        <v>233</v>
      </c>
      <c r="K67">
        <v>5.9</v>
      </c>
      <c r="L67" s="4" t="s">
        <v>126</v>
      </c>
      <c r="M67" s="4" t="s">
        <v>214</v>
      </c>
      <c r="N67" s="1" t="s">
        <v>19</v>
      </c>
      <c r="O67" s="1">
        <v>1.4574127103389831</v>
      </c>
      <c r="P67" s="1"/>
      <c r="Q67" s="4" t="s">
        <v>21</v>
      </c>
      <c r="R67" s="4" t="s">
        <v>126</v>
      </c>
    </row>
    <row r="68" spans="1:18" x14ac:dyDescent="0.2">
      <c r="A68" t="s">
        <v>101</v>
      </c>
      <c r="B68" s="4" t="s">
        <v>390</v>
      </c>
      <c r="D68" s="4"/>
      <c r="E68" s="4"/>
      <c r="G68" s="4"/>
      <c r="H68" s="4"/>
      <c r="J68" s="4" t="s">
        <v>233</v>
      </c>
      <c r="K68">
        <v>5.9</v>
      </c>
      <c r="L68" s="4" t="s">
        <v>126</v>
      </c>
      <c r="M68" s="4" t="s">
        <v>214</v>
      </c>
      <c r="N68" s="1" t="s">
        <v>19</v>
      </c>
      <c r="O68" s="1">
        <v>1.4574127103389831</v>
      </c>
      <c r="P68" s="1"/>
      <c r="Q68" s="4" t="s">
        <v>21</v>
      </c>
      <c r="R68" s="4" t="s">
        <v>126</v>
      </c>
    </row>
    <row r="69" spans="1:18" x14ac:dyDescent="0.2">
      <c r="A69" t="s">
        <v>102</v>
      </c>
      <c r="B69" s="4" t="s">
        <v>390</v>
      </c>
      <c r="D69" s="4"/>
      <c r="E69" s="4"/>
      <c r="G69" s="4"/>
      <c r="H69" s="4"/>
      <c r="J69" s="4" t="s">
        <v>233</v>
      </c>
      <c r="K69">
        <v>5.9</v>
      </c>
      <c r="L69" s="4" t="s">
        <v>126</v>
      </c>
      <c r="M69" s="4" t="s">
        <v>214</v>
      </c>
      <c r="N69" s="1" t="s">
        <v>19</v>
      </c>
      <c r="O69" s="1">
        <v>1.4574127103389831</v>
      </c>
      <c r="P69" s="1"/>
      <c r="Q69" s="4" t="s">
        <v>21</v>
      </c>
      <c r="R69" s="4" t="s">
        <v>126</v>
      </c>
    </row>
    <row r="70" spans="1:18" x14ac:dyDescent="0.2">
      <c r="A70" t="s">
        <v>103</v>
      </c>
      <c r="B70" s="4" t="s">
        <v>390</v>
      </c>
      <c r="D70" s="4"/>
      <c r="E70" s="4"/>
      <c r="G70" s="4"/>
      <c r="H70" s="4"/>
      <c r="J70" s="4" t="s">
        <v>233</v>
      </c>
      <c r="K70">
        <v>5.9</v>
      </c>
      <c r="L70" s="4" t="s">
        <v>126</v>
      </c>
      <c r="M70" s="4" t="s">
        <v>214</v>
      </c>
      <c r="N70" s="1" t="s">
        <v>19</v>
      </c>
      <c r="O70" s="1">
        <v>1.4574127103389831</v>
      </c>
      <c r="P70" s="1"/>
      <c r="Q70" s="4" t="s">
        <v>21</v>
      </c>
      <c r="R70" s="4" t="s">
        <v>126</v>
      </c>
    </row>
    <row r="71" spans="1:18" x14ac:dyDescent="0.2">
      <c r="A71" t="s">
        <v>104</v>
      </c>
      <c r="B71" s="4" t="s">
        <v>390</v>
      </c>
      <c r="D71" s="4"/>
      <c r="E71" s="4"/>
      <c r="G71" s="4"/>
      <c r="H71" s="4"/>
      <c r="J71" s="4" t="s">
        <v>233</v>
      </c>
      <c r="K71">
        <v>5.9</v>
      </c>
      <c r="L71" s="4" t="s">
        <v>126</v>
      </c>
      <c r="M71" s="4" t="s">
        <v>214</v>
      </c>
      <c r="N71" s="1" t="s">
        <v>19</v>
      </c>
      <c r="O71" s="1">
        <v>1.4574127103389831</v>
      </c>
      <c r="P71" s="1"/>
      <c r="Q71" s="4" t="s">
        <v>21</v>
      </c>
      <c r="R71" s="4" t="s">
        <v>126</v>
      </c>
    </row>
    <row r="72" spans="1:18" x14ac:dyDescent="0.2">
      <c r="A72" t="s">
        <v>105</v>
      </c>
      <c r="B72" s="4" t="s">
        <v>390</v>
      </c>
      <c r="D72" s="4"/>
      <c r="E72" s="4"/>
      <c r="G72" s="4"/>
      <c r="H72" s="4"/>
      <c r="J72" s="4" t="s">
        <v>233</v>
      </c>
      <c r="K72">
        <v>5.9</v>
      </c>
      <c r="L72" s="4" t="s">
        <v>126</v>
      </c>
      <c r="M72" s="4" t="s">
        <v>214</v>
      </c>
      <c r="N72" s="1" t="s">
        <v>19</v>
      </c>
      <c r="O72" s="1">
        <v>1.4574127103389831</v>
      </c>
      <c r="P72" s="1"/>
      <c r="Q72" s="4" t="s">
        <v>21</v>
      </c>
      <c r="R72" s="4" t="s">
        <v>126</v>
      </c>
    </row>
    <row r="73" spans="1:18" x14ac:dyDescent="0.2">
      <c r="A73" t="s">
        <v>106</v>
      </c>
      <c r="B73" s="4" t="s">
        <v>390</v>
      </c>
      <c r="D73" s="4"/>
      <c r="E73" s="4"/>
      <c r="G73" s="4"/>
      <c r="H73" s="4"/>
      <c r="J73" s="4" t="s">
        <v>233</v>
      </c>
      <c r="K73">
        <v>5.9</v>
      </c>
      <c r="L73" s="4" t="s">
        <v>126</v>
      </c>
      <c r="M73" s="4" t="s">
        <v>214</v>
      </c>
      <c r="N73" s="1" t="s">
        <v>19</v>
      </c>
      <c r="O73" s="1">
        <v>1.4574127103389831</v>
      </c>
      <c r="P73" s="1"/>
      <c r="Q73" s="4" t="s">
        <v>21</v>
      </c>
      <c r="R73" s="4" t="s">
        <v>126</v>
      </c>
    </row>
    <row r="74" spans="1:18" x14ac:dyDescent="0.2">
      <c r="A74" t="s">
        <v>107</v>
      </c>
      <c r="B74" s="4" t="s">
        <v>390</v>
      </c>
      <c r="D74" s="4"/>
      <c r="E74" s="4"/>
      <c r="G74" s="4"/>
      <c r="H74" s="4"/>
      <c r="J74" s="4" t="s">
        <v>233</v>
      </c>
      <c r="K74">
        <v>5.9</v>
      </c>
      <c r="L74" s="4" t="s">
        <v>126</v>
      </c>
      <c r="M74" s="4" t="s">
        <v>214</v>
      </c>
      <c r="N74" s="1" t="s">
        <v>19</v>
      </c>
      <c r="O74" s="1">
        <v>1.4574127103389831</v>
      </c>
      <c r="P74" s="1"/>
      <c r="Q74" s="4" t="s">
        <v>21</v>
      </c>
      <c r="R74" s="4" t="s">
        <v>126</v>
      </c>
    </row>
    <row r="75" spans="1:18" x14ac:dyDescent="0.2">
      <c r="A75" t="s">
        <v>108</v>
      </c>
      <c r="B75" s="4" t="s">
        <v>390</v>
      </c>
      <c r="D75" s="4"/>
      <c r="E75" s="4"/>
      <c r="G75" s="4"/>
      <c r="H75" s="4"/>
      <c r="J75" s="4" t="s">
        <v>233</v>
      </c>
      <c r="K75">
        <v>5.9</v>
      </c>
      <c r="L75" s="4" t="s">
        <v>126</v>
      </c>
      <c r="M75" s="4" t="s">
        <v>214</v>
      </c>
      <c r="N75" s="1" t="s">
        <v>19</v>
      </c>
      <c r="O75" s="1">
        <v>1.4574127103389831</v>
      </c>
      <c r="P75" s="1"/>
      <c r="Q75" s="4" t="s">
        <v>21</v>
      </c>
      <c r="R75" s="4" t="s">
        <v>126</v>
      </c>
    </row>
    <row r="76" spans="1:18" x14ac:dyDescent="0.2">
      <c r="A76" t="s">
        <v>109</v>
      </c>
      <c r="B76" s="4" t="s">
        <v>390</v>
      </c>
      <c r="D76" s="4"/>
      <c r="E76" s="4"/>
      <c r="G76" s="4"/>
      <c r="H76" s="4"/>
      <c r="J76" s="4" t="s">
        <v>233</v>
      </c>
      <c r="K76">
        <v>5.9</v>
      </c>
      <c r="L76" s="4" t="s">
        <v>126</v>
      </c>
      <c r="M76" s="4" t="s">
        <v>214</v>
      </c>
      <c r="N76" s="1" t="s">
        <v>19</v>
      </c>
      <c r="O76" s="1">
        <v>1.4574127103389831</v>
      </c>
      <c r="P76" s="1"/>
      <c r="Q76" s="4" t="s">
        <v>21</v>
      </c>
      <c r="R76" s="4" t="s">
        <v>126</v>
      </c>
    </row>
    <row r="77" spans="1:18" x14ac:dyDescent="0.2">
      <c r="A77" t="s">
        <v>110</v>
      </c>
      <c r="B77" s="4" t="s">
        <v>390</v>
      </c>
      <c r="D77" s="4"/>
      <c r="E77" s="4"/>
      <c r="G77" s="4"/>
      <c r="H77" s="4"/>
      <c r="J77" s="4" t="s">
        <v>233</v>
      </c>
      <c r="K77">
        <v>5.9</v>
      </c>
      <c r="L77" s="4" t="s">
        <v>126</v>
      </c>
      <c r="M77" s="4" t="s">
        <v>214</v>
      </c>
      <c r="N77" s="1" t="s">
        <v>19</v>
      </c>
      <c r="O77" s="1">
        <v>1.4574127103389831</v>
      </c>
      <c r="P77" s="1"/>
      <c r="Q77" s="4" t="s">
        <v>21</v>
      </c>
      <c r="R77" s="4" t="s">
        <v>126</v>
      </c>
    </row>
    <row r="78" spans="1:18" x14ac:dyDescent="0.2">
      <c r="A78" t="s">
        <v>112</v>
      </c>
      <c r="B78" s="4" t="s">
        <v>390</v>
      </c>
      <c r="D78" s="4"/>
      <c r="E78" s="4"/>
      <c r="G78" s="4"/>
      <c r="H78" s="4"/>
      <c r="J78" s="4" t="s">
        <v>233</v>
      </c>
      <c r="K78">
        <v>5.9</v>
      </c>
      <c r="L78" s="4" t="s">
        <v>126</v>
      </c>
      <c r="M78" s="4" t="s">
        <v>214</v>
      </c>
      <c r="N78" s="1" t="s">
        <v>23</v>
      </c>
      <c r="O78" s="1">
        <v>1.7171186440677966</v>
      </c>
      <c r="P78" s="1"/>
      <c r="Q78" s="4" t="s">
        <v>21</v>
      </c>
      <c r="R78" s="4" t="s">
        <v>126</v>
      </c>
    </row>
    <row r="79" spans="1:18" x14ac:dyDescent="0.2">
      <c r="A79" t="s">
        <v>113</v>
      </c>
      <c r="B79" s="4" t="s">
        <v>390</v>
      </c>
      <c r="D79" s="4"/>
      <c r="E79" s="4"/>
      <c r="G79" s="4"/>
      <c r="H79" s="4"/>
      <c r="J79" s="4" t="s">
        <v>233</v>
      </c>
      <c r="K79">
        <v>5.9</v>
      </c>
      <c r="L79" s="4" t="s">
        <v>126</v>
      </c>
      <c r="M79" s="4" t="s">
        <v>214</v>
      </c>
      <c r="N79" s="1" t="s">
        <v>3</v>
      </c>
      <c r="O79" s="1"/>
      <c r="P79" s="1"/>
      <c r="Q79" s="4"/>
      <c r="R79" s="4"/>
    </row>
    <row r="80" spans="1:18" x14ac:dyDescent="0.2">
      <c r="A80" t="s">
        <v>114</v>
      </c>
      <c r="B80" s="4" t="s">
        <v>390</v>
      </c>
      <c r="D80" s="4"/>
      <c r="E80" s="4"/>
      <c r="G80" s="4"/>
      <c r="H80" s="4"/>
      <c r="J80" s="4" t="s">
        <v>233</v>
      </c>
      <c r="K80">
        <v>5.9</v>
      </c>
      <c r="L80" s="4" t="s">
        <v>126</v>
      </c>
      <c r="M80" s="4" t="s">
        <v>214</v>
      </c>
      <c r="N80" s="1" t="s">
        <v>4</v>
      </c>
      <c r="O80" s="1">
        <v>0.75593220338983047</v>
      </c>
      <c r="P80" s="1"/>
      <c r="Q80" s="4" t="s">
        <v>21</v>
      </c>
      <c r="R80" s="4" t="s">
        <v>126</v>
      </c>
    </row>
    <row r="81" spans="1:18" x14ac:dyDescent="0.2">
      <c r="A81" t="s">
        <v>115</v>
      </c>
      <c r="B81" s="4" t="s">
        <v>390</v>
      </c>
      <c r="D81" s="4"/>
      <c r="E81" s="4"/>
      <c r="G81" s="4"/>
      <c r="H81" s="4"/>
      <c r="J81" s="4" t="s">
        <v>233</v>
      </c>
      <c r="K81">
        <v>5.9</v>
      </c>
      <c r="L81" s="4" t="s">
        <v>126</v>
      </c>
      <c r="M81" s="4" t="s">
        <v>214</v>
      </c>
      <c r="N81" s="1" t="s">
        <v>2</v>
      </c>
      <c r="O81" s="1">
        <v>1.0338983050847457</v>
      </c>
      <c r="P81" s="1"/>
      <c r="Q81" s="4" t="s">
        <v>21</v>
      </c>
      <c r="R81" s="4" t="s">
        <v>126</v>
      </c>
    </row>
    <row r="82" spans="1:18" x14ac:dyDescent="0.2">
      <c r="A82" t="s">
        <v>116</v>
      </c>
      <c r="B82" s="4" t="s">
        <v>390</v>
      </c>
      <c r="D82" s="4"/>
      <c r="E82" s="4"/>
      <c r="G82" s="4"/>
      <c r="H82" s="4"/>
      <c r="J82" s="4" t="s">
        <v>233</v>
      </c>
      <c r="K82">
        <v>5.9</v>
      </c>
      <c r="L82" s="4" t="s">
        <v>126</v>
      </c>
      <c r="M82" s="4" t="s">
        <v>214</v>
      </c>
      <c r="N82" s="1" t="s">
        <v>7</v>
      </c>
      <c r="O82" s="1"/>
      <c r="P82" s="1">
        <v>0.94237288135593211</v>
      </c>
      <c r="Q82" s="4" t="s">
        <v>21</v>
      </c>
      <c r="R82" s="4" t="s">
        <v>126</v>
      </c>
    </row>
    <row r="83" spans="1:18" x14ac:dyDescent="0.2">
      <c r="A83" t="s">
        <v>117</v>
      </c>
      <c r="B83" s="4" t="s">
        <v>390</v>
      </c>
      <c r="D83" s="4"/>
      <c r="E83" s="4"/>
      <c r="G83" s="4"/>
      <c r="H83" s="4"/>
      <c r="J83" s="4" t="s">
        <v>233</v>
      </c>
      <c r="K83">
        <v>5.9</v>
      </c>
      <c r="L83" s="4" t="s">
        <v>126</v>
      </c>
      <c r="M83" s="4" t="s">
        <v>214</v>
      </c>
      <c r="N83" s="1"/>
      <c r="O83" s="1"/>
      <c r="P83" s="1"/>
      <c r="Q83" s="4"/>
      <c r="R83" s="4"/>
    </row>
    <row r="84" spans="1:18" x14ac:dyDescent="0.2">
      <c r="A84" t="s">
        <v>118</v>
      </c>
      <c r="B84" s="4" t="s">
        <v>390</v>
      </c>
      <c r="D84" s="4"/>
      <c r="E84" s="4"/>
      <c r="G84" s="4"/>
      <c r="H84" s="4"/>
      <c r="J84" s="4" t="s">
        <v>233</v>
      </c>
      <c r="K84">
        <v>50</v>
      </c>
      <c r="L84" s="4" t="s">
        <v>126</v>
      </c>
      <c r="M84" s="4" t="s">
        <v>214</v>
      </c>
      <c r="N84" s="1" t="s">
        <v>23</v>
      </c>
      <c r="O84" s="1">
        <v>0.20261999999999999</v>
      </c>
      <c r="P84" s="1"/>
      <c r="Q84" s="4" t="s">
        <v>21</v>
      </c>
      <c r="R84" s="4" t="s">
        <v>126</v>
      </c>
    </row>
    <row r="85" spans="1:18" x14ac:dyDescent="0.2">
      <c r="A85" t="s">
        <v>119</v>
      </c>
      <c r="B85" s="4" t="s">
        <v>390</v>
      </c>
      <c r="D85" s="4"/>
      <c r="E85" s="4"/>
      <c r="G85" s="4"/>
      <c r="H85" s="4"/>
      <c r="J85" s="4" t="s">
        <v>233</v>
      </c>
      <c r="K85">
        <v>50</v>
      </c>
      <c r="L85" s="4" t="s">
        <v>126</v>
      </c>
      <c r="M85" s="4" t="s">
        <v>214</v>
      </c>
      <c r="N85" s="1" t="s">
        <v>23</v>
      </c>
      <c r="O85" s="1">
        <v>0.20261999999999999</v>
      </c>
      <c r="P85" s="1"/>
      <c r="Q85" s="4" t="s">
        <v>21</v>
      </c>
      <c r="R85" s="4" t="s">
        <v>126</v>
      </c>
    </row>
    <row r="86" spans="1:18" x14ac:dyDescent="0.2">
      <c r="A86" t="s">
        <v>120</v>
      </c>
      <c r="B86" s="4" t="s">
        <v>390</v>
      </c>
      <c r="D86" s="4"/>
      <c r="E86" s="4"/>
      <c r="G86" s="222"/>
      <c r="H86" s="222"/>
      <c r="I86" s="220"/>
      <c r="J86" s="222" t="s">
        <v>233</v>
      </c>
      <c r="K86" s="220">
        <v>50</v>
      </c>
      <c r="L86" s="4" t="s">
        <v>126</v>
      </c>
      <c r="M86" s="4" t="s">
        <v>214</v>
      </c>
      <c r="N86" s="1" t="s">
        <v>23</v>
      </c>
      <c r="O86" s="1">
        <v>0.20261999999999999</v>
      </c>
      <c r="P86" s="1"/>
      <c r="Q86" s="4" t="s">
        <v>21</v>
      </c>
      <c r="R86" s="4" t="s">
        <v>126</v>
      </c>
    </row>
    <row r="87" spans="1:18" x14ac:dyDescent="0.2">
      <c r="A87" s="220" t="s">
        <v>47</v>
      </c>
      <c r="B87" s="222" t="s">
        <v>20</v>
      </c>
      <c r="C87" s="220">
        <v>1.966</v>
      </c>
      <c r="D87" s="222" t="s">
        <v>39</v>
      </c>
      <c r="E87" s="222" t="s">
        <v>126</v>
      </c>
      <c r="F87" s="220">
        <v>0.17499999999999999</v>
      </c>
      <c r="G87" s="222" t="s">
        <v>39</v>
      </c>
      <c r="H87" s="222" t="s">
        <v>126</v>
      </c>
      <c r="I87" s="220"/>
      <c r="J87" s="222" t="s">
        <v>233</v>
      </c>
      <c r="K87" s="220">
        <v>2.4</v>
      </c>
      <c r="L87" s="4" t="s">
        <v>126</v>
      </c>
      <c r="M87" s="4" t="s">
        <v>214</v>
      </c>
      <c r="N87" s="1" t="s">
        <v>3</v>
      </c>
      <c r="O87" s="1"/>
      <c r="P87" s="1"/>
      <c r="Q87" s="4"/>
      <c r="R87" s="4"/>
    </row>
    <row r="88" spans="1:18" x14ac:dyDescent="0.2">
      <c r="A88" s="222" t="s">
        <v>48</v>
      </c>
      <c r="B88" s="222" t="s">
        <v>20</v>
      </c>
      <c r="C88" s="220">
        <v>0.19700000000000001</v>
      </c>
      <c r="D88" s="222" t="s">
        <v>39</v>
      </c>
      <c r="E88" s="222" t="s">
        <v>126</v>
      </c>
      <c r="F88" s="220">
        <v>0.17499999999999999</v>
      </c>
      <c r="G88" s="222" t="s">
        <v>39</v>
      </c>
      <c r="H88" s="222" t="s">
        <v>126</v>
      </c>
      <c r="I88" s="220"/>
      <c r="J88" s="222" t="s">
        <v>233</v>
      </c>
      <c r="K88" s="220">
        <v>5</v>
      </c>
      <c r="L88" s="4" t="s">
        <v>126</v>
      </c>
      <c r="M88" s="4" t="s">
        <v>214</v>
      </c>
      <c r="N88" s="1" t="s">
        <v>7</v>
      </c>
      <c r="O88" s="1"/>
      <c r="P88" s="1">
        <v>1.1119999999999999</v>
      </c>
      <c r="Q88" s="4" t="s">
        <v>21</v>
      </c>
      <c r="R88" s="4" t="s">
        <v>126</v>
      </c>
    </row>
    <row r="89" spans="1:18" x14ac:dyDescent="0.2">
      <c r="A89" s="220" t="s">
        <v>49</v>
      </c>
      <c r="B89" s="222" t="s">
        <v>20</v>
      </c>
      <c r="C89" s="220">
        <v>5.1000000000000004E-3</v>
      </c>
      <c r="D89" s="222" t="s">
        <v>39</v>
      </c>
      <c r="E89" s="222" t="s">
        <v>126</v>
      </c>
      <c r="F89" s="220">
        <v>4.7999999999999996E-3</v>
      </c>
      <c r="G89" s="222" t="s">
        <v>39</v>
      </c>
      <c r="H89" s="222" t="s">
        <v>126</v>
      </c>
      <c r="I89" s="220"/>
      <c r="J89" s="222" t="s">
        <v>233</v>
      </c>
      <c r="K89" s="220">
        <v>3.7</v>
      </c>
      <c r="L89" s="4" t="s">
        <v>126</v>
      </c>
      <c r="M89" s="4" t="s">
        <v>214</v>
      </c>
      <c r="N89" s="1" t="s">
        <v>23</v>
      </c>
      <c r="O89" s="1">
        <v>2.7432432432432434</v>
      </c>
      <c r="P89" s="1"/>
      <c r="Q89" s="4" t="s">
        <v>21</v>
      </c>
      <c r="R89" s="4" t="s">
        <v>126</v>
      </c>
    </row>
    <row r="90" spans="1:18" x14ac:dyDescent="0.2">
      <c r="A90" s="220" t="s">
        <v>50</v>
      </c>
      <c r="B90" s="222" t="s">
        <v>20</v>
      </c>
      <c r="C90" s="220">
        <v>2.1000000000000001E-2</v>
      </c>
      <c r="D90" s="222" t="s">
        <v>39</v>
      </c>
      <c r="E90" s="222" t="s">
        <v>126</v>
      </c>
      <c r="F90" s="220">
        <v>1.7000000000000001E-2</v>
      </c>
      <c r="G90" s="222" t="s">
        <v>39</v>
      </c>
      <c r="H90" s="222" t="s">
        <v>126</v>
      </c>
      <c r="I90" s="220"/>
      <c r="J90" s="222" t="s">
        <v>233</v>
      </c>
      <c r="K90" s="220">
        <v>5</v>
      </c>
      <c r="L90" s="4" t="s">
        <v>126</v>
      </c>
      <c r="M90" s="4" t="s">
        <v>214</v>
      </c>
      <c r="N90" s="1" t="s">
        <v>19</v>
      </c>
      <c r="O90" s="1">
        <v>1.762</v>
      </c>
      <c r="P90" s="1"/>
      <c r="Q90" s="4" t="s">
        <v>21</v>
      </c>
      <c r="R90" s="4" t="s">
        <v>126</v>
      </c>
    </row>
    <row r="91" spans="1:18" x14ac:dyDescent="0.2">
      <c r="A91" s="220" t="s">
        <v>51</v>
      </c>
      <c r="B91" s="222" t="s">
        <v>20</v>
      </c>
      <c r="C91" s="220">
        <v>7.0400000000000004E-2</v>
      </c>
      <c r="D91" s="222" t="s">
        <v>39</v>
      </c>
      <c r="E91" s="222" t="s">
        <v>126</v>
      </c>
      <c r="F91" s="220">
        <v>6.4699999999999994E-2</v>
      </c>
      <c r="G91" s="222" t="s">
        <v>39</v>
      </c>
      <c r="H91" s="222" t="s">
        <v>126</v>
      </c>
      <c r="I91" s="220"/>
      <c r="J91" s="222" t="s">
        <v>233</v>
      </c>
      <c r="K91" s="220">
        <v>22.5</v>
      </c>
      <c r="L91" s="4" t="s">
        <v>126</v>
      </c>
      <c r="M91" s="4" t="s">
        <v>214</v>
      </c>
      <c r="N91" s="1" t="s">
        <v>19</v>
      </c>
      <c r="O91" s="1">
        <v>0.3915555555555556</v>
      </c>
      <c r="P91" s="1"/>
      <c r="Q91" s="4" t="s">
        <v>21</v>
      </c>
      <c r="R91" s="4" t="s">
        <v>126</v>
      </c>
    </row>
    <row r="92" spans="1:18" x14ac:dyDescent="0.2">
      <c r="A92" s="220" t="s">
        <v>52</v>
      </c>
      <c r="B92" s="222" t="s">
        <v>20</v>
      </c>
      <c r="C92" s="220">
        <v>5.3100000000000001E-2</v>
      </c>
      <c r="D92" s="222" t="s">
        <v>39</v>
      </c>
      <c r="E92" s="222" t="s">
        <v>126</v>
      </c>
      <c r="F92" s="220">
        <v>5.6000000000000001E-2</v>
      </c>
      <c r="G92" s="222" t="s">
        <v>39</v>
      </c>
      <c r="H92" s="222" t="s">
        <v>126</v>
      </c>
      <c r="I92" s="220"/>
      <c r="J92" s="222" t="s">
        <v>233</v>
      </c>
      <c r="K92" s="220">
        <v>22.5</v>
      </c>
      <c r="L92" s="4" t="s">
        <v>126</v>
      </c>
      <c r="M92" s="4" t="s">
        <v>214</v>
      </c>
      <c r="N92" s="1" t="s">
        <v>19</v>
      </c>
      <c r="O92" s="1">
        <v>0.3915555555555556</v>
      </c>
      <c r="P92" s="1"/>
      <c r="Q92" s="4" t="s">
        <v>21</v>
      </c>
      <c r="R92" s="4" t="s">
        <v>126</v>
      </c>
    </row>
    <row r="93" spans="1:18" x14ac:dyDescent="0.2">
      <c r="A93" s="220" t="s">
        <v>53</v>
      </c>
      <c r="B93" s="222" t="s">
        <v>20</v>
      </c>
      <c r="C93" s="220">
        <v>3.5799999999999998E-2</v>
      </c>
      <c r="D93" s="222" t="s">
        <v>39</v>
      </c>
      <c r="E93" s="222" t="s">
        <v>126</v>
      </c>
      <c r="F93" s="220">
        <v>4.7300000000000002E-2</v>
      </c>
      <c r="G93" s="222" t="s">
        <v>39</v>
      </c>
      <c r="H93" s="222" t="s">
        <v>126</v>
      </c>
      <c r="I93" s="220"/>
      <c r="J93" s="222" t="s">
        <v>233</v>
      </c>
      <c r="K93" s="220">
        <v>22.5</v>
      </c>
      <c r="L93" s="4" t="s">
        <v>126</v>
      </c>
      <c r="M93" s="4" t="s">
        <v>214</v>
      </c>
      <c r="N93" s="1" t="s">
        <v>19</v>
      </c>
      <c r="O93" s="1">
        <v>0.3915555555555556</v>
      </c>
      <c r="P93" s="1"/>
      <c r="Q93" s="4" t="s">
        <v>21</v>
      </c>
      <c r="R93" s="4" t="s">
        <v>126</v>
      </c>
    </row>
    <row r="94" spans="1:18" x14ac:dyDescent="0.2">
      <c r="A94" s="220" t="s">
        <v>54</v>
      </c>
      <c r="B94" s="222" t="s">
        <v>20</v>
      </c>
      <c r="C94" s="220">
        <v>2.7199999999999998E-2</v>
      </c>
      <c r="D94" s="222" t="s">
        <v>39</v>
      </c>
      <c r="E94" s="222" t="s">
        <v>126</v>
      </c>
      <c r="F94" s="220">
        <v>4.2599999999999999E-2</v>
      </c>
      <c r="G94" s="222" t="s">
        <v>39</v>
      </c>
      <c r="H94" s="222" t="s">
        <v>126</v>
      </c>
      <c r="I94" s="220"/>
      <c r="J94" s="222" t="s">
        <v>233</v>
      </c>
      <c r="K94" s="220">
        <v>22.5</v>
      </c>
      <c r="L94" s="4" t="s">
        <v>126</v>
      </c>
      <c r="M94" s="4" t="s">
        <v>214</v>
      </c>
      <c r="N94" s="1" t="s">
        <v>19</v>
      </c>
      <c r="O94" s="1">
        <v>0.3915555555555556</v>
      </c>
      <c r="P94" s="1"/>
      <c r="Q94" s="4" t="s">
        <v>21</v>
      </c>
      <c r="R94" s="4" t="s">
        <v>126</v>
      </c>
    </row>
    <row r="95" spans="1:18" x14ac:dyDescent="0.2">
      <c r="A95" s="220" t="s">
        <v>64</v>
      </c>
      <c r="B95" s="222" t="s">
        <v>20</v>
      </c>
      <c r="C95" s="220">
        <v>2.6800000000000001E-2</v>
      </c>
      <c r="D95" s="222" t="s">
        <v>39</v>
      </c>
      <c r="E95" s="222" t="s">
        <v>126</v>
      </c>
      <c r="F95" s="220">
        <v>4.2200000000000001E-2</v>
      </c>
      <c r="G95" s="222" t="s">
        <v>39</v>
      </c>
      <c r="H95" s="222" t="s">
        <v>126</v>
      </c>
      <c r="I95" s="220"/>
      <c r="J95" s="222" t="s">
        <v>233</v>
      </c>
      <c r="K95" s="220">
        <v>22.5</v>
      </c>
      <c r="L95" s="4" t="s">
        <v>126</v>
      </c>
      <c r="M95" s="4" t="s">
        <v>214</v>
      </c>
      <c r="N95" s="1" t="s">
        <v>19</v>
      </c>
      <c r="O95" s="1">
        <v>0.3915555555555556</v>
      </c>
      <c r="P95" s="1"/>
      <c r="Q95" s="4" t="s">
        <v>21</v>
      </c>
      <c r="R95" s="4" t="s">
        <v>126</v>
      </c>
    </row>
    <row r="96" spans="1:18" x14ac:dyDescent="0.2">
      <c r="A96" s="220" t="s">
        <v>65</v>
      </c>
      <c r="B96" s="222" t="s">
        <v>20</v>
      </c>
      <c r="C96" s="220">
        <v>2.4899999999999999E-2</v>
      </c>
      <c r="D96" s="222" t="s">
        <v>39</v>
      </c>
      <c r="E96" s="222" t="s">
        <v>126</v>
      </c>
      <c r="F96" s="220">
        <v>3.9300000000000002E-2</v>
      </c>
      <c r="G96" s="222" t="s">
        <v>39</v>
      </c>
      <c r="H96" s="222" t="s">
        <v>126</v>
      </c>
      <c r="I96" s="220"/>
      <c r="J96" s="222" t="s">
        <v>233</v>
      </c>
      <c r="K96" s="220">
        <v>22.5</v>
      </c>
      <c r="L96" s="4" t="s">
        <v>126</v>
      </c>
      <c r="M96" s="4" t="s">
        <v>214</v>
      </c>
      <c r="N96" s="1" t="s">
        <v>19</v>
      </c>
      <c r="O96" s="1">
        <v>0.3915555555555556</v>
      </c>
      <c r="P96" s="1"/>
      <c r="Q96" s="4" t="s">
        <v>21</v>
      </c>
      <c r="R96" s="4" t="s">
        <v>126</v>
      </c>
    </row>
    <row r="97" spans="1:18" x14ac:dyDescent="0.2">
      <c r="A97" s="220" t="s">
        <v>66</v>
      </c>
      <c r="B97" s="222" t="s">
        <v>20</v>
      </c>
      <c r="C97" s="220">
        <v>2.1600000000000001E-2</v>
      </c>
      <c r="D97" s="222" t="s">
        <v>39</v>
      </c>
      <c r="E97" s="222" t="s">
        <v>126</v>
      </c>
      <c r="F97" s="220">
        <v>3.3700000000000001E-2</v>
      </c>
      <c r="G97" s="222" t="s">
        <v>39</v>
      </c>
      <c r="H97" s="222" t="s">
        <v>126</v>
      </c>
      <c r="I97" s="220"/>
      <c r="J97" s="222" t="s">
        <v>233</v>
      </c>
      <c r="K97" s="220">
        <v>22.5</v>
      </c>
      <c r="L97" s="4" t="s">
        <v>126</v>
      </c>
      <c r="M97" s="4" t="s">
        <v>214</v>
      </c>
      <c r="N97" s="1" t="s">
        <v>19</v>
      </c>
      <c r="O97" s="1">
        <v>0.3915555555555556</v>
      </c>
      <c r="P97" s="1"/>
      <c r="Q97" s="4" t="s">
        <v>21</v>
      </c>
      <c r="R97" s="4" t="s">
        <v>126</v>
      </c>
    </row>
    <row r="98" spans="1:18" x14ac:dyDescent="0.2">
      <c r="A98" s="220" t="s">
        <v>67</v>
      </c>
      <c r="B98" s="222" t="s">
        <v>20</v>
      </c>
      <c r="C98" s="220">
        <v>1.78E-2</v>
      </c>
      <c r="D98" s="222" t="s">
        <v>39</v>
      </c>
      <c r="E98" s="222" t="s">
        <v>126</v>
      </c>
      <c r="F98" s="220">
        <v>2.7300000000000001E-2</v>
      </c>
      <c r="G98" s="222" t="s">
        <v>39</v>
      </c>
      <c r="H98" s="222" t="s">
        <v>126</v>
      </c>
      <c r="I98" s="220"/>
      <c r="J98" s="222" t="s">
        <v>233</v>
      </c>
      <c r="K98" s="220">
        <v>22.5</v>
      </c>
      <c r="L98" s="4" t="s">
        <v>126</v>
      </c>
      <c r="M98" s="4" t="s">
        <v>214</v>
      </c>
      <c r="N98" s="1" t="s">
        <v>19</v>
      </c>
      <c r="O98" s="1">
        <v>0.3915555555555556</v>
      </c>
      <c r="P98" s="1"/>
      <c r="Q98" s="4" t="s">
        <v>21</v>
      </c>
      <c r="R98" s="4" t="s">
        <v>126</v>
      </c>
    </row>
    <row r="99" spans="1:18" x14ac:dyDescent="0.2">
      <c r="A99" s="220" t="s">
        <v>68</v>
      </c>
      <c r="B99" s="222" t="s">
        <v>20</v>
      </c>
      <c r="C99" s="220">
        <v>1.0999999999999999E-2</v>
      </c>
      <c r="D99" s="222" t="s">
        <v>39</v>
      </c>
      <c r="E99" s="222" t="s">
        <v>126</v>
      </c>
      <c r="F99" s="220">
        <v>1.5800000000000002E-2</v>
      </c>
      <c r="G99" s="222" t="s">
        <v>39</v>
      </c>
      <c r="H99" s="222" t="s">
        <v>126</v>
      </c>
      <c r="I99" s="220"/>
      <c r="J99" s="222" t="s">
        <v>233</v>
      </c>
      <c r="K99" s="220">
        <v>22.5</v>
      </c>
      <c r="L99" s="4" t="s">
        <v>126</v>
      </c>
      <c r="M99" s="4" t="s">
        <v>214</v>
      </c>
      <c r="N99" s="1" t="s">
        <v>19</v>
      </c>
      <c r="O99" s="1">
        <v>0.3915555555555556</v>
      </c>
      <c r="P99" s="1"/>
      <c r="Q99" s="4" t="s">
        <v>21</v>
      </c>
      <c r="R99" s="4" t="s">
        <v>126</v>
      </c>
    </row>
    <row r="100" spans="1:18" x14ac:dyDescent="0.2">
      <c r="A100" s="220" t="s">
        <v>69</v>
      </c>
      <c r="B100" s="222" t="s">
        <v>20</v>
      </c>
      <c r="C100" s="220">
        <v>1.0699999999999999E-2</v>
      </c>
      <c r="D100" s="222" t="s">
        <v>39</v>
      </c>
      <c r="E100" s="222" t="s">
        <v>126</v>
      </c>
      <c r="F100" s="220">
        <v>1.5299999999999999E-2</v>
      </c>
      <c r="G100" s="222" t="s">
        <v>39</v>
      </c>
      <c r="H100" s="222" t="s">
        <v>126</v>
      </c>
      <c r="I100" s="220"/>
      <c r="J100" s="222" t="s">
        <v>233</v>
      </c>
      <c r="K100" s="220">
        <v>22.5</v>
      </c>
      <c r="L100" s="4" t="s">
        <v>126</v>
      </c>
      <c r="M100" s="4" t="s">
        <v>214</v>
      </c>
      <c r="N100" s="1" t="s">
        <v>19</v>
      </c>
      <c r="O100" s="1">
        <v>0.3915555555555556</v>
      </c>
      <c r="P100" s="1"/>
      <c r="Q100" s="4" t="s">
        <v>21</v>
      </c>
      <c r="R100" s="4" t="s">
        <v>126</v>
      </c>
    </row>
    <row r="101" spans="1:18" x14ac:dyDescent="0.2">
      <c r="A101" s="220" t="s">
        <v>70</v>
      </c>
      <c r="B101" s="222" t="s">
        <v>20</v>
      </c>
      <c r="C101" s="220">
        <v>1.14E-2</v>
      </c>
      <c r="D101" s="222" t="s">
        <v>39</v>
      </c>
      <c r="E101" s="222" t="s">
        <v>126</v>
      </c>
      <c r="F101" s="220">
        <v>1.35E-2</v>
      </c>
      <c r="G101" s="222" t="s">
        <v>39</v>
      </c>
      <c r="H101" s="222" t="s">
        <v>126</v>
      </c>
      <c r="I101" s="220"/>
      <c r="J101" s="222" t="s">
        <v>233</v>
      </c>
      <c r="K101" s="220">
        <v>22.5</v>
      </c>
      <c r="L101" s="4" t="s">
        <v>126</v>
      </c>
      <c r="M101" s="4" t="s">
        <v>214</v>
      </c>
      <c r="N101" s="1" t="s">
        <v>19</v>
      </c>
      <c r="O101" s="1">
        <v>0.3915555555555556</v>
      </c>
      <c r="P101" s="1"/>
      <c r="Q101" s="4" t="s">
        <v>21</v>
      </c>
      <c r="R101" s="4" t="s">
        <v>126</v>
      </c>
    </row>
    <row r="102" spans="1:18" x14ac:dyDescent="0.2">
      <c r="A102" s="220" t="s">
        <v>71</v>
      </c>
      <c r="B102" s="222" t="s">
        <v>20</v>
      </c>
      <c r="C102" s="220">
        <v>1.4500000000000001E-2</v>
      </c>
      <c r="D102" s="222" t="s">
        <v>39</v>
      </c>
      <c r="E102" s="222" t="s">
        <v>126</v>
      </c>
      <c r="F102" s="220">
        <v>8.3000000000000001E-3</v>
      </c>
      <c r="G102" s="222" t="s">
        <v>39</v>
      </c>
      <c r="H102" s="222" t="s">
        <v>126</v>
      </c>
      <c r="I102" s="220"/>
      <c r="J102" s="222" t="s">
        <v>233</v>
      </c>
      <c r="K102" s="220">
        <v>22.5</v>
      </c>
      <c r="L102" s="4" t="s">
        <v>126</v>
      </c>
      <c r="M102" s="4" t="s">
        <v>214</v>
      </c>
      <c r="N102" s="1" t="s">
        <v>19</v>
      </c>
      <c r="O102" s="1">
        <v>0.3915555555555556</v>
      </c>
      <c r="P102" s="1"/>
      <c r="Q102" s="4" t="s">
        <v>21</v>
      </c>
      <c r="R102" s="4" t="s">
        <v>126</v>
      </c>
    </row>
    <row r="103" spans="1:18" x14ac:dyDescent="0.2">
      <c r="A103" s="220" t="s">
        <v>72</v>
      </c>
      <c r="B103" s="222" t="s">
        <v>20</v>
      </c>
      <c r="C103" s="220">
        <v>1.47E-2</v>
      </c>
      <c r="D103" s="222" t="s">
        <v>39</v>
      </c>
      <c r="E103" s="222" t="s">
        <v>126</v>
      </c>
      <c r="F103" s="220">
        <v>7.9000000000000008E-3</v>
      </c>
      <c r="G103" s="222" t="s">
        <v>39</v>
      </c>
      <c r="H103" s="222" t="s">
        <v>126</v>
      </c>
      <c r="I103" s="220"/>
      <c r="J103" s="222" t="s">
        <v>233</v>
      </c>
      <c r="K103" s="220">
        <v>22.5</v>
      </c>
      <c r="L103" s="4" t="s">
        <v>126</v>
      </c>
      <c r="M103" s="4" t="s">
        <v>214</v>
      </c>
      <c r="N103" s="1" t="s">
        <v>19</v>
      </c>
      <c r="O103" s="1">
        <v>0.3915555555555556</v>
      </c>
      <c r="P103" s="1"/>
      <c r="Q103" s="4" t="s">
        <v>21</v>
      </c>
      <c r="R103" s="4" t="s">
        <v>126</v>
      </c>
    </row>
    <row r="104" spans="1:18" x14ac:dyDescent="0.2">
      <c r="A104" s="220" t="s">
        <v>73</v>
      </c>
      <c r="B104" s="222" t="s">
        <v>20</v>
      </c>
      <c r="C104" s="220">
        <v>5.9999999999999995E-4</v>
      </c>
      <c r="D104" s="222" t="s">
        <v>39</v>
      </c>
      <c r="E104" s="222" t="s">
        <v>126</v>
      </c>
      <c r="F104" s="220">
        <v>1.1999999999999999E-3</v>
      </c>
      <c r="G104" s="222" t="s">
        <v>39</v>
      </c>
      <c r="H104" s="222" t="s">
        <v>126</v>
      </c>
      <c r="I104" s="220"/>
      <c r="J104" s="222" t="s">
        <v>233</v>
      </c>
      <c r="K104" s="220">
        <v>22.5</v>
      </c>
      <c r="L104" s="4" t="s">
        <v>126</v>
      </c>
      <c r="M104" s="4" t="s">
        <v>214</v>
      </c>
      <c r="N104" s="1" t="s">
        <v>23</v>
      </c>
      <c r="O104" s="1">
        <v>0.45111111111111113</v>
      </c>
      <c r="P104" s="1"/>
      <c r="Q104" s="4" t="s">
        <v>21</v>
      </c>
      <c r="R104" s="4" t="s">
        <v>126</v>
      </c>
    </row>
    <row r="105" spans="1:18" x14ac:dyDescent="0.2">
      <c r="A105" s="220" t="s">
        <v>74</v>
      </c>
      <c r="B105" s="222" t="s">
        <v>20</v>
      </c>
      <c r="C105" s="220">
        <v>5.0000000000000001E-4</v>
      </c>
      <c r="D105" s="222" t="s">
        <v>39</v>
      </c>
      <c r="E105" s="222" t="s">
        <v>126</v>
      </c>
      <c r="F105" s="220">
        <v>1E-3</v>
      </c>
      <c r="G105" s="222" t="s">
        <v>39</v>
      </c>
      <c r="H105" s="222" t="s">
        <v>126</v>
      </c>
      <c r="I105" s="220"/>
      <c r="J105" s="222" t="s">
        <v>233</v>
      </c>
      <c r="K105" s="220">
        <v>22.5</v>
      </c>
      <c r="L105" s="4" t="s">
        <v>126</v>
      </c>
      <c r="M105" s="4" t="s">
        <v>214</v>
      </c>
      <c r="N105" s="1" t="s">
        <v>23</v>
      </c>
      <c r="O105" s="1">
        <v>0.45111111111111113</v>
      </c>
      <c r="P105" s="1"/>
      <c r="Q105" s="4" t="s">
        <v>21</v>
      </c>
      <c r="R105" s="4" t="s">
        <v>126</v>
      </c>
    </row>
    <row r="106" spans="1:18" x14ac:dyDescent="0.2">
      <c r="A106" s="220" t="s">
        <v>75</v>
      </c>
      <c r="B106" s="222" t="s">
        <v>20</v>
      </c>
      <c r="C106" s="220">
        <v>3.1E-2</v>
      </c>
      <c r="D106" s="222" t="s">
        <v>39</v>
      </c>
      <c r="E106" s="222" t="s">
        <v>126</v>
      </c>
      <c r="F106" s="220">
        <v>3.2000000000000001E-2</v>
      </c>
      <c r="G106" s="222" t="s">
        <v>39</v>
      </c>
      <c r="H106" s="222" t="s">
        <v>126</v>
      </c>
      <c r="I106" s="220"/>
      <c r="J106" s="222" t="s">
        <v>233</v>
      </c>
      <c r="K106" s="220">
        <v>22.5</v>
      </c>
      <c r="L106" s="4" t="s">
        <v>126</v>
      </c>
      <c r="M106" s="4" t="s">
        <v>214</v>
      </c>
      <c r="N106" s="1"/>
      <c r="O106" s="1"/>
      <c r="P106" s="1"/>
      <c r="Q106" s="4"/>
      <c r="R106" s="4"/>
    </row>
    <row r="107" spans="1:18" x14ac:dyDescent="0.2">
      <c r="A107" s="220" t="s">
        <v>300</v>
      </c>
      <c r="B107" s="222" t="s">
        <v>20</v>
      </c>
      <c r="C107" s="220">
        <v>0.73699999999999999</v>
      </c>
      <c r="D107" s="222" t="s">
        <v>39</v>
      </c>
      <c r="E107" s="222" t="s">
        <v>126</v>
      </c>
      <c r="F107" s="220">
        <v>0.05</v>
      </c>
      <c r="G107" s="222" t="s">
        <v>39</v>
      </c>
      <c r="H107" s="222" t="s">
        <v>126</v>
      </c>
      <c r="I107" s="220"/>
      <c r="J107" s="222" t="s">
        <v>233</v>
      </c>
      <c r="K107" s="220">
        <v>16.2</v>
      </c>
      <c r="L107" s="4" t="s">
        <v>126</v>
      </c>
      <c r="M107" s="4" t="s">
        <v>214</v>
      </c>
      <c r="N107" s="1" t="s">
        <v>3</v>
      </c>
      <c r="O107" s="1"/>
      <c r="P107" s="1"/>
      <c r="Q107" s="4"/>
      <c r="R107" s="4"/>
    </row>
    <row r="108" spans="1:18" x14ac:dyDescent="0.2">
      <c r="A108" s="220" t="s">
        <v>301</v>
      </c>
      <c r="B108" s="222" t="s">
        <v>20</v>
      </c>
      <c r="C108" s="220">
        <v>3.6999999999999998E-2</v>
      </c>
      <c r="D108" s="222" t="s">
        <v>39</v>
      </c>
      <c r="E108" s="222" t="s">
        <v>126</v>
      </c>
      <c r="F108" s="220">
        <v>6.7000000000000004E-2</v>
      </c>
      <c r="G108" s="222" t="s">
        <v>39</v>
      </c>
      <c r="H108" s="222" t="s">
        <v>126</v>
      </c>
      <c r="I108" s="220"/>
      <c r="J108" s="222" t="s">
        <v>233</v>
      </c>
      <c r="K108" s="220">
        <v>16.2</v>
      </c>
      <c r="L108" s="4" t="s">
        <v>126</v>
      </c>
      <c r="M108" s="4" t="s">
        <v>214</v>
      </c>
      <c r="N108" s="1" t="s">
        <v>2</v>
      </c>
      <c r="O108" s="1">
        <v>0.35740740740740745</v>
      </c>
      <c r="P108" s="1"/>
      <c r="Q108" s="4" t="s">
        <v>21</v>
      </c>
      <c r="R108" s="4" t="s">
        <v>126</v>
      </c>
    </row>
    <row r="109" spans="1:18" x14ac:dyDescent="0.2">
      <c r="A109" s="220" t="s">
        <v>302</v>
      </c>
      <c r="B109" s="222" t="s">
        <v>20</v>
      </c>
      <c r="C109" s="220">
        <v>5.5E-2</v>
      </c>
      <c r="D109" s="222" t="s">
        <v>39</v>
      </c>
      <c r="E109" s="222" t="s">
        <v>126</v>
      </c>
      <c r="F109" s="220">
        <v>6.7000000000000004E-2</v>
      </c>
      <c r="G109" s="222" t="s">
        <v>39</v>
      </c>
      <c r="H109" s="222" t="s">
        <v>126</v>
      </c>
      <c r="I109" s="220"/>
      <c r="J109" s="222" t="s">
        <v>233</v>
      </c>
      <c r="K109" s="220">
        <v>16.2</v>
      </c>
      <c r="L109" s="4" t="s">
        <v>126</v>
      </c>
      <c r="M109" s="4" t="s">
        <v>214</v>
      </c>
      <c r="N109" s="1" t="s">
        <v>7</v>
      </c>
      <c r="O109" s="1"/>
      <c r="P109" s="1">
        <v>0.34320987654320989</v>
      </c>
      <c r="Q109" s="4" t="s">
        <v>21</v>
      </c>
      <c r="R109" s="4" t="s">
        <v>126</v>
      </c>
    </row>
    <row r="110" spans="1:18" x14ac:dyDescent="0.2">
      <c r="A110" s="220" t="s">
        <v>303</v>
      </c>
      <c r="B110" s="222" t="s">
        <v>20</v>
      </c>
      <c r="C110" s="220">
        <v>8.1299999999999997E-2</v>
      </c>
      <c r="D110" s="222" t="s">
        <v>39</v>
      </c>
      <c r="E110" s="222" t="s">
        <v>126</v>
      </c>
      <c r="F110" s="220">
        <v>0.10349999999999999</v>
      </c>
      <c r="G110" s="222" t="s">
        <v>39</v>
      </c>
      <c r="H110" s="222" t="s">
        <v>126</v>
      </c>
      <c r="I110" s="220"/>
      <c r="J110" s="222" t="s">
        <v>233</v>
      </c>
      <c r="K110" s="220">
        <v>16.2</v>
      </c>
      <c r="L110" s="4" t="s">
        <v>126</v>
      </c>
      <c r="M110" s="4" t="s">
        <v>214</v>
      </c>
      <c r="N110" s="1" t="s">
        <v>19</v>
      </c>
      <c r="O110" s="1">
        <v>0.54382716049382718</v>
      </c>
      <c r="P110" s="1"/>
      <c r="Q110" s="4" t="s">
        <v>21</v>
      </c>
      <c r="R110" s="4" t="s">
        <v>126</v>
      </c>
    </row>
    <row r="111" spans="1:18" x14ac:dyDescent="0.2">
      <c r="A111" s="220" t="s">
        <v>304</v>
      </c>
      <c r="B111" s="222" t="s">
        <v>20</v>
      </c>
      <c r="C111" s="220">
        <v>6.4600000000000005E-2</v>
      </c>
      <c r="D111" s="222" t="s">
        <v>39</v>
      </c>
      <c r="E111" s="222" t="s">
        <v>126</v>
      </c>
      <c r="F111" s="220">
        <v>9.8199999999999996E-2</v>
      </c>
      <c r="G111" s="222" t="s">
        <v>39</v>
      </c>
      <c r="H111" s="222" t="s">
        <v>126</v>
      </c>
      <c r="I111" s="220"/>
      <c r="J111" s="222" t="s">
        <v>233</v>
      </c>
      <c r="K111" s="220">
        <v>16.2</v>
      </c>
      <c r="L111" s="4" t="s">
        <v>126</v>
      </c>
      <c r="M111" s="4" t="s">
        <v>214</v>
      </c>
      <c r="N111" s="1" t="s">
        <v>19</v>
      </c>
      <c r="O111" s="1">
        <v>0.54382716049382718</v>
      </c>
      <c r="P111" s="1"/>
      <c r="Q111" s="4" t="s">
        <v>21</v>
      </c>
      <c r="R111" s="4" t="s">
        <v>126</v>
      </c>
    </row>
    <row r="112" spans="1:18" x14ac:dyDescent="0.2">
      <c r="A112" s="220" t="s">
        <v>305</v>
      </c>
      <c r="B112" s="222" t="s">
        <v>20</v>
      </c>
      <c r="C112" s="220">
        <v>5.1700000000000003E-2</v>
      </c>
      <c r="D112" s="222" t="s">
        <v>39</v>
      </c>
      <c r="E112" s="222" t="s">
        <v>126</v>
      </c>
      <c r="F112" s="220">
        <v>9.0800000000000006E-2</v>
      </c>
      <c r="G112" s="222" t="s">
        <v>39</v>
      </c>
      <c r="H112" s="222" t="s">
        <v>126</v>
      </c>
      <c r="I112" s="220"/>
      <c r="J112" s="222" t="s">
        <v>233</v>
      </c>
      <c r="K112" s="220">
        <v>16.2</v>
      </c>
      <c r="L112" s="4" t="s">
        <v>126</v>
      </c>
      <c r="M112" s="4" t="s">
        <v>214</v>
      </c>
      <c r="N112" s="1" t="s">
        <v>19</v>
      </c>
      <c r="O112" s="1">
        <v>0.54382716049382718</v>
      </c>
      <c r="P112" s="1"/>
      <c r="Q112" s="4" t="s">
        <v>21</v>
      </c>
      <c r="R112" s="4" t="s">
        <v>126</v>
      </c>
    </row>
    <row r="113" spans="1:18" x14ac:dyDescent="0.2">
      <c r="A113" s="220" t="s">
        <v>306</v>
      </c>
      <c r="B113" s="222" t="s">
        <v>20</v>
      </c>
      <c r="C113" s="220">
        <v>4.5199999999999997E-2</v>
      </c>
      <c r="D113" s="222" t="s">
        <v>39</v>
      </c>
      <c r="E113" s="222" t="s">
        <v>126</v>
      </c>
      <c r="F113" s="220">
        <v>8.7099999999999997E-2</v>
      </c>
      <c r="G113" s="222" t="s">
        <v>39</v>
      </c>
      <c r="H113" s="222" t="s">
        <v>126</v>
      </c>
      <c r="I113" s="220"/>
      <c r="J113" s="222" t="s">
        <v>233</v>
      </c>
      <c r="K113" s="220">
        <v>16.2</v>
      </c>
      <c r="L113" s="4" t="s">
        <v>126</v>
      </c>
      <c r="M113" s="4" t="s">
        <v>214</v>
      </c>
      <c r="N113" s="1" t="s">
        <v>19</v>
      </c>
      <c r="O113" s="1">
        <v>0.54382716049382718</v>
      </c>
      <c r="P113" s="1"/>
      <c r="Q113" s="4" t="s">
        <v>21</v>
      </c>
      <c r="R113" s="4" t="s">
        <v>126</v>
      </c>
    </row>
    <row r="114" spans="1:18" x14ac:dyDescent="0.2">
      <c r="A114" s="220" t="s">
        <v>307</v>
      </c>
      <c r="B114" s="222" t="s">
        <v>20</v>
      </c>
      <c r="C114" s="220">
        <v>4.5199999999999997E-2</v>
      </c>
      <c r="D114" s="222" t="s">
        <v>39</v>
      </c>
      <c r="E114" s="222" t="s">
        <v>126</v>
      </c>
      <c r="F114" s="220">
        <v>8.7099999999999997E-2</v>
      </c>
      <c r="G114" s="222" t="s">
        <v>39</v>
      </c>
      <c r="H114" s="222" t="s">
        <v>126</v>
      </c>
      <c r="I114" s="220"/>
      <c r="J114" s="222" t="s">
        <v>233</v>
      </c>
      <c r="K114" s="220">
        <v>16.2</v>
      </c>
      <c r="L114" s="4" t="s">
        <v>126</v>
      </c>
      <c r="M114" s="4" t="s">
        <v>214</v>
      </c>
      <c r="N114" s="1" t="s">
        <v>19</v>
      </c>
      <c r="O114" s="1">
        <v>0.54382716049382718</v>
      </c>
      <c r="P114" s="1"/>
      <c r="Q114" s="4" t="s">
        <v>21</v>
      </c>
      <c r="R114" s="4" t="s">
        <v>126</v>
      </c>
    </row>
    <row r="115" spans="1:18" x14ac:dyDescent="0.2">
      <c r="A115" s="220" t="s">
        <v>308</v>
      </c>
      <c r="B115" s="222" t="s">
        <v>20</v>
      </c>
      <c r="C115" s="220">
        <v>3.9100000000000003E-2</v>
      </c>
      <c r="D115" s="222" t="s">
        <v>39</v>
      </c>
      <c r="E115" s="222" t="s">
        <v>126</v>
      </c>
      <c r="F115" s="220">
        <v>7.2800000000000004E-2</v>
      </c>
      <c r="G115" s="222" t="s">
        <v>39</v>
      </c>
      <c r="H115" s="222" t="s">
        <v>126</v>
      </c>
      <c r="I115" s="220"/>
      <c r="J115" s="222" t="s">
        <v>233</v>
      </c>
      <c r="K115" s="220">
        <v>16.2</v>
      </c>
      <c r="L115" s="4" t="s">
        <v>126</v>
      </c>
      <c r="M115" s="4" t="s">
        <v>214</v>
      </c>
      <c r="N115" s="1" t="s">
        <v>19</v>
      </c>
      <c r="O115" s="1">
        <v>0.54382716049382718</v>
      </c>
      <c r="P115" s="1"/>
      <c r="Q115" s="4" t="s">
        <v>21</v>
      </c>
      <c r="R115" s="4" t="s">
        <v>126</v>
      </c>
    </row>
    <row r="116" spans="1:18" x14ac:dyDescent="0.2">
      <c r="A116" s="220" t="s">
        <v>309</v>
      </c>
      <c r="B116" s="222" t="s">
        <v>20</v>
      </c>
      <c r="C116" s="220">
        <v>3.2099999999999997E-2</v>
      </c>
      <c r="D116" s="222" t="s">
        <v>39</v>
      </c>
      <c r="E116" s="222" t="s">
        <v>126</v>
      </c>
      <c r="F116" s="220">
        <v>5.6399999999999999E-2</v>
      </c>
      <c r="G116" s="222" t="s">
        <v>39</v>
      </c>
      <c r="H116" s="222" t="s">
        <v>126</v>
      </c>
      <c r="I116" s="220"/>
      <c r="J116" s="222" t="s">
        <v>233</v>
      </c>
      <c r="K116" s="220">
        <v>16.2</v>
      </c>
      <c r="L116" s="4" t="s">
        <v>126</v>
      </c>
      <c r="M116" s="4" t="s">
        <v>214</v>
      </c>
      <c r="N116" s="1" t="s">
        <v>19</v>
      </c>
      <c r="O116" s="1">
        <v>0.54382716049382718</v>
      </c>
      <c r="P116" s="1"/>
      <c r="Q116" s="4" t="s">
        <v>21</v>
      </c>
      <c r="R116" s="4" t="s">
        <v>126</v>
      </c>
    </row>
    <row r="117" spans="1:18" x14ac:dyDescent="0.2">
      <c r="A117" s="220" t="s">
        <v>310</v>
      </c>
      <c r="B117" s="222" t="s">
        <v>20</v>
      </c>
      <c r="C117" s="220">
        <v>3.4599999999999999E-2</v>
      </c>
      <c r="D117" s="222" t="s">
        <v>39</v>
      </c>
      <c r="E117" s="222" t="s">
        <v>126</v>
      </c>
      <c r="F117" s="220">
        <v>6.2100000000000002E-2</v>
      </c>
      <c r="G117" s="222" t="s">
        <v>39</v>
      </c>
      <c r="H117" s="222" t="s">
        <v>126</v>
      </c>
      <c r="I117" s="220"/>
      <c r="J117" s="222" t="s">
        <v>233</v>
      </c>
      <c r="K117" s="220">
        <v>16.2</v>
      </c>
      <c r="L117" s="4" t="s">
        <v>126</v>
      </c>
      <c r="M117" s="4" t="s">
        <v>214</v>
      </c>
      <c r="N117" s="1" t="s">
        <v>19</v>
      </c>
      <c r="O117" s="1">
        <v>0.54382716049382718</v>
      </c>
      <c r="P117" s="1"/>
      <c r="Q117" s="4" t="s">
        <v>21</v>
      </c>
      <c r="R117" s="4" t="s">
        <v>126</v>
      </c>
    </row>
    <row r="118" spans="1:18" x14ac:dyDescent="0.2">
      <c r="A118" s="220" t="s">
        <v>311</v>
      </c>
      <c r="B118" s="222" t="s">
        <v>20</v>
      </c>
      <c r="C118" s="220">
        <v>1.5100000000000001E-2</v>
      </c>
      <c r="D118" s="222" t="s">
        <v>39</v>
      </c>
      <c r="E118" s="222" t="s">
        <v>126</v>
      </c>
      <c r="F118" s="220">
        <v>1.6400000000000001E-2</v>
      </c>
      <c r="G118" s="222" t="s">
        <v>39</v>
      </c>
      <c r="H118" s="222" t="s">
        <v>126</v>
      </c>
      <c r="I118" s="220"/>
      <c r="J118" s="222" t="s">
        <v>233</v>
      </c>
      <c r="K118" s="220">
        <v>16.2</v>
      </c>
      <c r="L118" s="4" t="s">
        <v>126</v>
      </c>
      <c r="M118" s="4" t="s">
        <v>214</v>
      </c>
      <c r="N118" s="1" t="s">
        <v>19</v>
      </c>
      <c r="O118" s="1">
        <v>0.54382716049382718</v>
      </c>
      <c r="P118" s="1"/>
      <c r="Q118" s="4" t="s">
        <v>21</v>
      </c>
      <c r="R118" s="4" t="s">
        <v>126</v>
      </c>
    </row>
    <row r="119" spans="1:18" x14ac:dyDescent="0.2">
      <c r="A119" s="220" t="s">
        <v>312</v>
      </c>
      <c r="B119" s="222" t="s">
        <v>20</v>
      </c>
      <c r="C119" s="220">
        <v>1.78E-2</v>
      </c>
      <c r="D119" s="222" t="s">
        <v>39</v>
      </c>
      <c r="E119" s="222" t="s">
        <v>126</v>
      </c>
      <c r="F119" s="220">
        <v>2.2800000000000001E-2</v>
      </c>
      <c r="G119" s="222" t="s">
        <v>39</v>
      </c>
      <c r="H119" s="222" t="s">
        <v>126</v>
      </c>
      <c r="I119" s="220"/>
      <c r="J119" s="222" t="s">
        <v>233</v>
      </c>
      <c r="K119" s="220">
        <v>16.2</v>
      </c>
      <c r="L119" s="4" t="s">
        <v>126</v>
      </c>
      <c r="M119" s="4" t="s">
        <v>214</v>
      </c>
      <c r="N119" s="1" t="s">
        <v>19</v>
      </c>
      <c r="O119" s="1">
        <v>0.54382716049382718</v>
      </c>
      <c r="P119" s="1"/>
      <c r="Q119" s="4" t="s">
        <v>21</v>
      </c>
      <c r="R119" s="4" t="s">
        <v>126</v>
      </c>
    </row>
    <row r="120" spans="1:18" x14ac:dyDescent="0.2">
      <c r="A120" s="220" t="s">
        <v>314</v>
      </c>
      <c r="B120" s="222" t="s">
        <v>20</v>
      </c>
      <c r="C120" s="220">
        <v>1.55E-2</v>
      </c>
      <c r="D120" s="222" t="s">
        <v>39</v>
      </c>
      <c r="E120" s="222" t="s">
        <v>126</v>
      </c>
      <c r="F120" s="220">
        <v>1.14E-2</v>
      </c>
      <c r="G120" s="222" t="s">
        <v>39</v>
      </c>
      <c r="H120" s="222" t="s">
        <v>126</v>
      </c>
      <c r="I120" s="220"/>
      <c r="J120" s="222" t="s">
        <v>233</v>
      </c>
      <c r="K120" s="220">
        <v>16.2</v>
      </c>
      <c r="L120" s="4" t="s">
        <v>126</v>
      </c>
      <c r="M120" s="4" t="s">
        <v>214</v>
      </c>
      <c r="N120" s="1" t="s">
        <v>19</v>
      </c>
      <c r="O120" s="1">
        <v>0.54382716049382718</v>
      </c>
      <c r="P120" s="1"/>
      <c r="Q120" s="4" t="s">
        <v>21</v>
      </c>
      <c r="R120" s="4" t="s">
        <v>126</v>
      </c>
    </row>
    <row r="121" spans="1:18" x14ac:dyDescent="0.2">
      <c r="A121" s="220" t="s">
        <v>315</v>
      </c>
      <c r="B121" s="222" t="s">
        <v>20</v>
      </c>
      <c r="C121" s="220">
        <v>1.52E-2</v>
      </c>
      <c r="D121" s="222" t="s">
        <v>39</v>
      </c>
      <c r="E121" s="222" t="s">
        <v>126</v>
      </c>
      <c r="F121" s="220">
        <v>1.32E-2</v>
      </c>
      <c r="G121" s="222" t="s">
        <v>39</v>
      </c>
      <c r="H121" s="222" t="s">
        <v>126</v>
      </c>
      <c r="I121" s="220"/>
      <c r="J121" s="222" t="s">
        <v>233</v>
      </c>
      <c r="K121" s="220">
        <v>16.2</v>
      </c>
      <c r="L121" s="4" t="s">
        <v>126</v>
      </c>
      <c r="M121" s="4" t="s">
        <v>214</v>
      </c>
      <c r="N121" s="1" t="s">
        <v>19</v>
      </c>
      <c r="O121" s="1">
        <v>0.54382716049382718</v>
      </c>
      <c r="P121" s="1"/>
      <c r="Q121" s="4" t="s">
        <v>21</v>
      </c>
      <c r="R121" s="4" t="s">
        <v>126</v>
      </c>
    </row>
    <row r="122" spans="1:18" x14ac:dyDescent="0.2">
      <c r="A122" s="220" t="s">
        <v>316</v>
      </c>
      <c r="B122" s="222" t="s">
        <v>20</v>
      </c>
      <c r="C122" s="220">
        <v>1.5699999999999999E-2</v>
      </c>
      <c r="D122" s="222" t="s">
        <v>39</v>
      </c>
      <c r="E122" s="222" t="s">
        <v>126</v>
      </c>
      <c r="F122" s="220">
        <v>1.01E-2</v>
      </c>
      <c r="G122" s="222" t="s">
        <v>39</v>
      </c>
      <c r="H122" s="222" t="s">
        <v>126</v>
      </c>
      <c r="I122" s="220"/>
      <c r="J122" s="222" t="s">
        <v>233</v>
      </c>
      <c r="K122" s="220">
        <v>16.2</v>
      </c>
      <c r="L122" s="4" t="s">
        <v>126</v>
      </c>
      <c r="M122" s="4" t="s">
        <v>214</v>
      </c>
      <c r="N122" s="1" t="s">
        <v>19</v>
      </c>
      <c r="O122" s="1">
        <v>0.54382716049382718</v>
      </c>
      <c r="P122" s="1"/>
      <c r="Q122" s="4" t="s">
        <v>21</v>
      </c>
      <c r="R122" s="4" t="s">
        <v>126</v>
      </c>
    </row>
    <row r="123" spans="1:18" x14ac:dyDescent="0.2">
      <c r="A123" s="220" t="s">
        <v>317</v>
      </c>
      <c r="B123" s="222" t="s">
        <v>20</v>
      </c>
      <c r="C123" s="220">
        <v>1.1000000000000001E-3</v>
      </c>
      <c r="D123" s="222" t="s">
        <v>39</v>
      </c>
      <c r="E123" s="222" t="s">
        <v>126</v>
      </c>
      <c r="F123" s="220">
        <v>1.6999999999999999E-3</v>
      </c>
      <c r="G123" s="222" t="s">
        <v>39</v>
      </c>
      <c r="H123" s="222" t="s">
        <v>126</v>
      </c>
      <c r="I123" s="220"/>
      <c r="J123" s="222" t="s">
        <v>233</v>
      </c>
      <c r="K123" s="220">
        <v>16.2</v>
      </c>
      <c r="L123" s="4" t="s">
        <v>126</v>
      </c>
      <c r="M123" s="4" t="s">
        <v>214</v>
      </c>
      <c r="N123" s="1" t="s">
        <v>23</v>
      </c>
      <c r="O123" s="1">
        <v>0.62654320987654322</v>
      </c>
      <c r="P123" s="1"/>
      <c r="Q123" s="4" t="s">
        <v>21</v>
      </c>
      <c r="R123" s="4" t="s">
        <v>126</v>
      </c>
    </row>
    <row r="124" spans="1:18" x14ac:dyDescent="0.2">
      <c r="A124" s="220" t="s">
        <v>318</v>
      </c>
      <c r="B124" s="222" t="s">
        <v>20</v>
      </c>
      <c r="C124" s="220">
        <v>8.9999999999999998E-4</v>
      </c>
      <c r="D124" s="222" t="s">
        <v>39</v>
      </c>
      <c r="E124" s="222" t="s">
        <v>126</v>
      </c>
      <c r="F124" s="220">
        <v>1.4E-3</v>
      </c>
      <c r="G124" s="222" t="s">
        <v>39</v>
      </c>
      <c r="H124" s="222" t="s">
        <v>126</v>
      </c>
      <c r="I124" s="220"/>
      <c r="J124" s="222" t="s">
        <v>233</v>
      </c>
      <c r="K124" s="220">
        <v>16.2</v>
      </c>
      <c r="L124" s="4" t="s">
        <v>126</v>
      </c>
      <c r="M124" s="4" t="s">
        <v>214</v>
      </c>
      <c r="N124" s="1" t="s">
        <v>23</v>
      </c>
      <c r="O124" s="1">
        <v>0.62654320987654322</v>
      </c>
      <c r="P124" s="1"/>
      <c r="Q124" s="4" t="s">
        <v>21</v>
      </c>
      <c r="R124" s="4" t="s">
        <v>126</v>
      </c>
    </row>
    <row r="125" spans="1:18" x14ac:dyDescent="0.2">
      <c r="A125" s="220" t="s">
        <v>319</v>
      </c>
      <c r="B125" s="222" t="s">
        <v>20</v>
      </c>
      <c r="C125" s="220">
        <v>1E-3</v>
      </c>
      <c r="D125" s="222" t="s">
        <v>39</v>
      </c>
      <c r="E125" s="222" t="s">
        <v>126</v>
      </c>
      <c r="F125" s="220">
        <v>1.5E-3</v>
      </c>
      <c r="G125" s="222" t="s">
        <v>39</v>
      </c>
      <c r="H125" s="222" t="s">
        <v>126</v>
      </c>
      <c r="I125" s="220"/>
      <c r="J125" s="222" t="s">
        <v>233</v>
      </c>
      <c r="K125" s="220">
        <v>16.2</v>
      </c>
      <c r="L125" s="4" t="s">
        <v>126</v>
      </c>
      <c r="M125" s="4" t="s">
        <v>214</v>
      </c>
      <c r="N125" s="1" t="s">
        <v>23</v>
      </c>
      <c r="O125" s="1">
        <v>0.62654320987654322</v>
      </c>
      <c r="P125" s="1"/>
      <c r="Q125" s="4" t="s">
        <v>21</v>
      </c>
      <c r="R125" s="4" t="s">
        <v>126</v>
      </c>
    </row>
    <row r="126" spans="1:18" x14ac:dyDescent="0.2">
      <c r="A126" s="220" t="s">
        <v>320</v>
      </c>
      <c r="B126" s="222" t="s">
        <v>20</v>
      </c>
      <c r="C126" s="220">
        <v>3.5999999999999997E-2</v>
      </c>
      <c r="D126" s="222" t="s">
        <v>39</v>
      </c>
      <c r="E126" s="222" t="s">
        <v>126</v>
      </c>
      <c r="F126" s="220">
        <v>4.7E-2</v>
      </c>
      <c r="G126" s="222" t="s">
        <v>39</v>
      </c>
      <c r="H126" s="222" t="s">
        <v>126</v>
      </c>
      <c r="I126" s="220"/>
      <c r="J126" s="222" t="s">
        <v>233</v>
      </c>
      <c r="K126" s="220">
        <v>16.2</v>
      </c>
      <c r="L126" s="4" t="s">
        <v>126</v>
      </c>
      <c r="M126" s="4" t="s">
        <v>214</v>
      </c>
      <c r="N126" s="1"/>
      <c r="O126" s="1"/>
      <c r="P126" s="1"/>
      <c r="Q126" s="4"/>
      <c r="R126" s="4"/>
    </row>
    <row r="127" spans="1:18" x14ac:dyDescent="0.2">
      <c r="A127" s="220" t="s">
        <v>76</v>
      </c>
      <c r="B127" s="222" t="s">
        <v>20</v>
      </c>
      <c r="C127" s="220">
        <v>0.40899999999999997</v>
      </c>
      <c r="D127" s="222" t="s">
        <v>39</v>
      </c>
      <c r="E127" s="222" t="s">
        <v>126</v>
      </c>
      <c r="F127" s="220">
        <v>5.1499999999999997E-2</v>
      </c>
      <c r="G127" s="222" t="s">
        <v>39</v>
      </c>
      <c r="H127" s="222" t="s">
        <v>126</v>
      </c>
      <c r="I127" s="220"/>
      <c r="J127" s="222" t="s">
        <v>233</v>
      </c>
      <c r="K127" s="220">
        <v>8.8000000000000007</v>
      </c>
      <c r="L127" s="4" t="s">
        <v>126</v>
      </c>
      <c r="M127" s="4" t="s">
        <v>214</v>
      </c>
      <c r="N127" s="1" t="s">
        <v>19</v>
      </c>
      <c r="O127" s="1">
        <v>1.0011363636363637</v>
      </c>
      <c r="P127" s="1"/>
      <c r="Q127" s="4" t="s">
        <v>21</v>
      </c>
      <c r="R127" s="4" t="s">
        <v>126</v>
      </c>
    </row>
    <row r="128" spans="1:18" x14ac:dyDescent="0.2">
      <c r="A128" s="220" t="s">
        <v>77</v>
      </c>
      <c r="B128" s="222" t="s">
        <v>20</v>
      </c>
      <c r="C128" s="220">
        <v>0.36749999999999999</v>
      </c>
      <c r="D128" s="222" t="s">
        <v>39</v>
      </c>
      <c r="E128" s="222" t="s">
        <v>126</v>
      </c>
      <c r="F128" s="220">
        <v>8.4900000000000003E-2</v>
      </c>
      <c r="G128" s="222" t="s">
        <v>39</v>
      </c>
      <c r="H128" s="222" t="s">
        <v>126</v>
      </c>
      <c r="I128" s="220"/>
      <c r="J128" s="222" t="s">
        <v>233</v>
      </c>
      <c r="K128" s="220">
        <v>8.8000000000000007</v>
      </c>
      <c r="L128" s="4" t="s">
        <v>126</v>
      </c>
      <c r="M128" s="4" t="s">
        <v>214</v>
      </c>
      <c r="N128" s="1" t="s">
        <v>19</v>
      </c>
      <c r="O128" s="1">
        <v>1.0011363636363637</v>
      </c>
      <c r="P128" s="1"/>
      <c r="Q128" s="4" t="s">
        <v>21</v>
      </c>
      <c r="R128" s="4" t="s">
        <v>126</v>
      </c>
    </row>
    <row r="129" spans="1:18" x14ac:dyDescent="0.2">
      <c r="A129" s="220" t="s">
        <v>79</v>
      </c>
      <c r="B129" s="222" t="s">
        <v>20</v>
      </c>
      <c r="C129" s="220">
        <v>0.34920000000000001</v>
      </c>
      <c r="D129" s="222" t="s">
        <v>39</v>
      </c>
      <c r="E129" s="222" t="s">
        <v>126</v>
      </c>
      <c r="F129" s="220">
        <v>9.3299999999999994E-2</v>
      </c>
      <c r="G129" s="222" t="s">
        <v>39</v>
      </c>
      <c r="H129" s="222" t="s">
        <v>126</v>
      </c>
      <c r="I129" s="220"/>
      <c r="J129" s="222" t="s">
        <v>233</v>
      </c>
      <c r="K129" s="220">
        <v>8.8000000000000007</v>
      </c>
      <c r="L129" s="4" t="s">
        <v>126</v>
      </c>
      <c r="M129" s="4" t="s">
        <v>214</v>
      </c>
      <c r="N129" s="1" t="s">
        <v>19</v>
      </c>
      <c r="O129" s="1">
        <v>1.0011363636363637</v>
      </c>
      <c r="P129" s="1"/>
      <c r="Q129" s="4" t="s">
        <v>21</v>
      </c>
      <c r="R129" s="4" t="s">
        <v>126</v>
      </c>
    </row>
    <row r="130" spans="1:18" x14ac:dyDescent="0.2">
      <c r="A130" s="220" t="s">
        <v>80</v>
      </c>
      <c r="B130" s="222" t="s">
        <v>20</v>
      </c>
      <c r="C130" s="220">
        <v>0.3246</v>
      </c>
      <c r="D130" s="222" t="s">
        <v>39</v>
      </c>
      <c r="E130" s="222" t="s">
        <v>126</v>
      </c>
      <c r="F130" s="220">
        <v>0.1142</v>
      </c>
      <c r="G130" s="222" t="s">
        <v>39</v>
      </c>
      <c r="H130" s="222" t="s">
        <v>126</v>
      </c>
      <c r="I130" s="220"/>
      <c r="J130" s="222" t="s">
        <v>233</v>
      </c>
      <c r="K130" s="220">
        <v>8.8000000000000007</v>
      </c>
      <c r="L130" s="4" t="s">
        <v>126</v>
      </c>
      <c r="M130" s="4" t="s">
        <v>214</v>
      </c>
      <c r="N130" s="1" t="s">
        <v>19</v>
      </c>
      <c r="O130" s="1">
        <v>1.0011363636363637</v>
      </c>
      <c r="P130" s="1"/>
      <c r="Q130" s="4" t="s">
        <v>21</v>
      </c>
      <c r="R130" s="4" t="s">
        <v>126</v>
      </c>
    </row>
    <row r="131" spans="1:18" x14ac:dyDescent="0.2">
      <c r="A131" s="220" t="s">
        <v>81</v>
      </c>
      <c r="B131" s="222" t="s">
        <v>20</v>
      </c>
      <c r="C131" s="220">
        <v>0.1278</v>
      </c>
      <c r="D131" s="222" t="s">
        <v>39</v>
      </c>
      <c r="E131" s="222" t="s">
        <v>126</v>
      </c>
      <c r="F131" s="220">
        <v>0.16800000000000001</v>
      </c>
      <c r="G131" s="222" t="s">
        <v>39</v>
      </c>
      <c r="H131" s="222" t="s">
        <v>126</v>
      </c>
      <c r="I131" s="220"/>
      <c r="J131" s="222" t="s">
        <v>233</v>
      </c>
      <c r="K131" s="220">
        <v>8.8000000000000007</v>
      </c>
      <c r="L131" s="4" t="s">
        <v>126</v>
      </c>
      <c r="M131" s="4" t="s">
        <v>214</v>
      </c>
      <c r="N131" s="1" t="s">
        <v>19</v>
      </c>
      <c r="O131" s="1">
        <v>1.0011363636363637</v>
      </c>
      <c r="P131" s="1"/>
      <c r="Q131" s="4" t="s">
        <v>21</v>
      </c>
      <c r="R131" s="4" t="s">
        <v>126</v>
      </c>
    </row>
    <row r="132" spans="1:18" x14ac:dyDescent="0.2">
      <c r="A132" s="220" t="s">
        <v>82</v>
      </c>
      <c r="B132" s="222" t="s">
        <v>20</v>
      </c>
      <c r="C132" s="220">
        <v>9.2399999999999996E-2</v>
      </c>
      <c r="D132" s="222" t="s">
        <v>39</v>
      </c>
      <c r="E132" s="222" t="s">
        <v>126</v>
      </c>
      <c r="F132" s="220">
        <v>0.1726</v>
      </c>
      <c r="G132" s="222" t="s">
        <v>39</v>
      </c>
      <c r="H132" s="222" t="s">
        <v>126</v>
      </c>
      <c r="I132" s="220"/>
      <c r="J132" s="222" t="s">
        <v>233</v>
      </c>
      <c r="K132" s="220">
        <v>8.8000000000000007</v>
      </c>
      <c r="L132" s="4" t="s">
        <v>126</v>
      </c>
      <c r="M132" s="4" t="s">
        <v>214</v>
      </c>
      <c r="N132" s="1" t="s">
        <v>19</v>
      </c>
      <c r="O132" s="1">
        <v>1.0011363636363637</v>
      </c>
      <c r="P132" s="1"/>
      <c r="Q132" s="4" t="s">
        <v>21</v>
      </c>
      <c r="R132" s="4" t="s">
        <v>126</v>
      </c>
    </row>
    <row r="133" spans="1:18" x14ac:dyDescent="0.2">
      <c r="A133" s="220" t="s">
        <v>83</v>
      </c>
      <c r="B133" s="222" t="s">
        <v>20</v>
      </c>
      <c r="C133" s="220">
        <v>6.4100000000000004E-2</v>
      </c>
      <c r="D133" s="222" t="s">
        <v>39</v>
      </c>
      <c r="E133" s="222" t="s">
        <v>126</v>
      </c>
      <c r="F133" s="220">
        <v>0.16930000000000001</v>
      </c>
      <c r="G133" s="222" t="s">
        <v>39</v>
      </c>
      <c r="H133" s="222" t="s">
        <v>126</v>
      </c>
      <c r="I133" s="220"/>
      <c r="J133" s="222" t="s">
        <v>233</v>
      </c>
      <c r="K133" s="220">
        <v>8.8000000000000007</v>
      </c>
      <c r="L133" s="4" t="s">
        <v>126</v>
      </c>
      <c r="M133" s="4" t="s">
        <v>214</v>
      </c>
      <c r="N133" s="1" t="s">
        <v>19</v>
      </c>
      <c r="O133" s="1">
        <v>1.0011363636363637</v>
      </c>
      <c r="P133" s="1"/>
      <c r="Q133" s="4" t="s">
        <v>21</v>
      </c>
      <c r="R133" s="4" t="s">
        <v>126</v>
      </c>
    </row>
    <row r="134" spans="1:18" x14ac:dyDescent="0.2">
      <c r="A134" s="220" t="s">
        <v>84</v>
      </c>
      <c r="B134" s="222" t="s">
        <v>20</v>
      </c>
      <c r="C134" s="220">
        <v>5.7799999999999997E-2</v>
      </c>
      <c r="D134" s="222" t="s">
        <v>39</v>
      </c>
      <c r="E134" s="222" t="s">
        <v>126</v>
      </c>
      <c r="F134" s="220">
        <v>0.14349999999999999</v>
      </c>
      <c r="G134" s="222" t="s">
        <v>39</v>
      </c>
      <c r="H134" s="222" t="s">
        <v>126</v>
      </c>
      <c r="I134" s="220"/>
      <c r="J134" s="222" t="s">
        <v>233</v>
      </c>
      <c r="K134" s="220">
        <v>8.8000000000000007</v>
      </c>
      <c r="L134" s="4" t="s">
        <v>126</v>
      </c>
      <c r="M134" s="4" t="s">
        <v>214</v>
      </c>
      <c r="N134" s="1" t="s">
        <v>19</v>
      </c>
      <c r="O134" s="1">
        <v>1.0011363636363637</v>
      </c>
      <c r="P134" s="1"/>
      <c r="Q134" s="4" t="s">
        <v>21</v>
      </c>
      <c r="R134" s="4" t="s">
        <v>126</v>
      </c>
    </row>
    <row r="135" spans="1:18" x14ac:dyDescent="0.2">
      <c r="A135" s="220" t="s">
        <v>85</v>
      </c>
      <c r="B135" s="222" t="s">
        <v>20</v>
      </c>
      <c r="C135" s="220">
        <v>4.9299999999999997E-2</v>
      </c>
      <c r="D135" s="222" t="s">
        <v>39</v>
      </c>
      <c r="E135" s="222" t="s">
        <v>126</v>
      </c>
      <c r="F135" s="220">
        <v>0.10920000000000001</v>
      </c>
      <c r="G135" s="222" t="s">
        <v>39</v>
      </c>
      <c r="H135" s="222" t="s">
        <v>126</v>
      </c>
      <c r="I135" s="220"/>
      <c r="J135" s="222" t="s">
        <v>233</v>
      </c>
      <c r="K135" s="220">
        <v>8.8000000000000007</v>
      </c>
      <c r="L135" s="4" t="s">
        <v>126</v>
      </c>
      <c r="M135" s="4" t="s">
        <v>214</v>
      </c>
      <c r="N135" s="1" t="s">
        <v>19</v>
      </c>
      <c r="O135" s="1">
        <v>1.0011363636363637</v>
      </c>
      <c r="P135" s="1"/>
      <c r="Q135" s="4" t="s">
        <v>21</v>
      </c>
      <c r="R135" s="4" t="s">
        <v>126</v>
      </c>
    </row>
    <row r="136" spans="1:18" x14ac:dyDescent="0.2">
      <c r="A136" s="220" t="s">
        <v>86</v>
      </c>
      <c r="B136" s="222" t="s">
        <v>20</v>
      </c>
      <c r="C136" s="220">
        <v>5.28E-2</v>
      </c>
      <c r="D136" s="222" t="s">
        <v>39</v>
      </c>
      <c r="E136" s="222" t="s">
        <v>126</v>
      </c>
      <c r="F136" s="220">
        <v>0.1235</v>
      </c>
      <c r="G136" s="222" t="s">
        <v>39</v>
      </c>
      <c r="H136" s="222" t="s">
        <v>126</v>
      </c>
      <c r="I136" s="220"/>
      <c r="J136" s="222" t="s">
        <v>233</v>
      </c>
      <c r="K136" s="220">
        <v>8.8000000000000007</v>
      </c>
      <c r="L136" s="4" t="s">
        <v>126</v>
      </c>
      <c r="M136" s="4" t="s">
        <v>214</v>
      </c>
      <c r="N136" s="1" t="s">
        <v>19</v>
      </c>
      <c r="O136" s="1">
        <v>1.0011363636363637</v>
      </c>
      <c r="P136" s="1"/>
      <c r="Q136" s="4" t="s">
        <v>21</v>
      </c>
      <c r="R136" s="4" t="s">
        <v>126</v>
      </c>
    </row>
    <row r="137" spans="1:18" x14ac:dyDescent="0.2">
      <c r="A137" s="220" t="s">
        <v>87</v>
      </c>
      <c r="B137" s="222" t="s">
        <v>20</v>
      </c>
      <c r="C137" s="220">
        <v>5.4600000000000003E-2</v>
      </c>
      <c r="D137" s="222" t="s">
        <v>39</v>
      </c>
      <c r="E137" s="222" t="s">
        <v>126</v>
      </c>
      <c r="F137" s="220">
        <v>0.13070000000000001</v>
      </c>
      <c r="G137" s="222" t="s">
        <v>39</v>
      </c>
      <c r="H137" s="222" t="s">
        <v>126</v>
      </c>
      <c r="I137" s="220"/>
      <c r="J137" s="222" t="s">
        <v>233</v>
      </c>
      <c r="K137" s="220">
        <v>8.8000000000000007</v>
      </c>
      <c r="L137" s="4" t="s">
        <v>126</v>
      </c>
      <c r="M137" s="4" t="s">
        <v>214</v>
      </c>
      <c r="N137" s="1" t="s">
        <v>19</v>
      </c>
      <c r="O137" s="1">
        <v>1.0011363636363637</v>
      </c>
      <c r="P137" s="1"/>
      <c r="Q137" s="4" t="s">
        <v>21</v>
      </c>
      <c r="R137" s="4" t="s">
        <v>126</v>
      </c>
    </row>
    <row r="138" spans="1:18" x14ac:dyDescent="0.2">
      <c r="A138" s="220" t="s">
        <v>88</v>
      </c>
      <c r="B138" s="222" t="s">
        <v>20</v>
      </c>
      <c r="C138" s="220">
        <v>5.33E-2</v>
      </c>
      <c r="D138" s="222" t="s">
        <v>39</v>
      </c>
      <c r="E138" s="222" t="s">
        <v>126</v>
      </c>
      <c r="F138" s="220">
        <v>0.124</v>
      </c>
      <c r="G138" s="222" t="s">
        <v>39</v>
      </c>
      <c r="H138" s="222" t="s">
        <v>126</v>
      </c>
      <c r="I138" s="220"/>
      <c r="J138" s="222" t="s">
        <v>233</v>
      </c>
      <c r="K138" s="220">
        <v>8.8000000000000007</v>
      </c>
      <c r="L138" s="4" t="s">
        <v>126</v>
      </c>
      <c r="M138" s="4" t="s">
        <v>214</v>
      </c>
      <c r="N138" s="1" t="s">
        <v>19</v>
      </c>
      <c r="O138" s="1">
        <v>1.0011363636363637</v>
      </c>
      <c r="P138" s="1"/>
      <c r="Q138" s="4" t="s">
        <v>21</v>
      </c>
      <c r="R138" s="4" t="s">
        <v>126</v>
      </c>
    </row>
    <row r="139" spans="1:18" x14ac:dyDescent="0.2">
      <c r="A139" s="220" t="s">
        <v>89</v>
      </c>
      <c r="B139" s="222" t="s">
        <v>20</v>
      </c>
      <c r="C139" s="220">
        <v>3.4099999999999998E-2</v>
      </c>
      <c r="D139" s="222" t="s">
        <v>39</v>
      </c>
      <c r="E139" s="222" t="s">
        <v>126</v>
      </c>
      <c r="F139" s="220">
        <v>2.8500000000000001E-2</v>
      </c>
      <c r="G139" s="222" t="s">
        <v>39</v>
      </c>
      <c r="H139" s="222" t="s">
        <v>126</v>
      </c>
      <c r="I139" s="220"/>
      <c r="J139" s="222" t="s">
        <v>233</v>
      </c>
      <c r="K139" s="220">
        <v>8.8000000000000007</v>
      </c>
      <c r="L139" s="4" t="s">
        <v>126</v>
      </c>
      <c r="M139" s="4" t="s">
        <v>214</v>
      </c>
      <c r="N139" s="1" t="s">
        <v>19</v>
      </c>
      <c r="O139" s="1">
        <v>1.0011363636363637</v>
      </c>
      <c r="P139" s="1"/>
      <c r="Q139" s="4" t="s">
        <v>21</v>
      </c>
      <c r="R139" s="4" t="s">
        <v>126</v>
      </c>
    </row>
    <row r="140" spans="1:18" x14ac:dyDescent="0.2">
      <c r="A140" s="220" t="s">
        <v>90</v>
      </c>
      <c r="B140" s="222" t="s">
        <v>20</v>
      </c>
      <c r="C140" s="220">
        <v>3.2599999999999997E-2</v>
      </c>
      <c r="D140" s="222" t="s">
        <v>39</v>
      </c>
      <c r="E140" s="222" t="s">
        <v>126</v>
      </c>
      <c r="F140" s="220">
        <v>1.77E-2</v>
      </c>
      <c r="G140" s="222" t="s">
        <v>39</v>
      </c>
      <c r="H140" s="222" t="s">
        <v>126</v>
      </c>
      <c r="I140" s="220"/>
      <c r="J140" s="222" t="s">
        <v>233</v>
      </c>
      <c r="K140" s="220">
        <v>8.8000000000000007</v>
      </c>
      <c r="L140" s="4" t="s">
        <v>126</v>
      </c>
      <c r="M140" s="4" t="s">
        <v>214</v>
      </c>
      <c r="N140" s="1" t="s">
        <v>19</v>
      </c>
      <c r="O140" s="1">
        <v>1.0011363636363637</v>
      </c>
      <c r="P140" s="1"/>
      <c r="Q140" s="4" t="s">
        <v>21</v>
      </c>
      <c r="R140" s="4" t="s">
        <v>126</v>
      </c>
    </row>
    <row r="141" spans="1:18" x14ac:dyDescent="0.2">
      <c r="A141" s="220" t="s">
        <v>91</v>
      </c>
      <c r="B141" s="222" t="s">
        <v>20</v>
      </c>
      <c r="C141" s="220">
        <v>5.1000000000000004E-3</v>
      </c>
      <c r="D141" s="222" t="s">
        <v>39</v>
      </c>
      <c r="E141" s="222" t="s">
        <v>126</v>
      </c>
      <c r="F141" s="220">
        <v>4.7999999999999996E-3</v>
      </c>
      <c r="G141" s="222" t="s">
        <v>39</v>
      </c>
      <c r="H141" s="222" t="s">
        <v>126</v>
      </c>
      <c r="I141" s="220"/>
      <c r="J141" s="222" t="s">
        <v>233</v>
      </c>
      <c r="K141" s="220">
        <v>8.8000000000000007</v>
      </c>
      <c r="L141" s="4" t="s">
        <v>126</v>
      </c>
      <c r="M141" s="4" t="s">
        <v>214</v>
      </c>
      <c r="N141" s="1" t="s">
        <v>23</v>
      </c>
      <c r="O141" s="1">
        <v>1.1534090909090908</v>
      </c>
      <c r="P141" s="1"/>
      <c r="Q141" s="4" t="s">
        <v>21</v>
      </c>
      <c r="R141" s="4" t="s">
        <v>126</v>
      </c>
    </row>
    <row r="142" spans="1:18" x14ac:dyDescent="0.2">
      <c r="A142" s="220" t="s">
        <v>92</v>
      </c>
      <c r="B142" s="222" t="s">
        <v>20</v>
      </c>
      <c r="C142" s="220">
        <v>1.966</v>
      </c>
      <c r="D142" s="222" t="s">
        <v>39</v>
      </c>
      <c r="E142" s="222" t="s">
        <v>126</v>
      </c>
      <c r="F142" s="220">
        <v>0.17499999999999999</v>
      </c>
      <c r="G142" s="222" t="s">
        <v>39</v>
      </c>
      <c r="H142" s="222" t="s">
        <v>126</v>
      </c>
      <c r="I142" s="220"/>
      <c r="J142" s="222" t="s">
        <v>233</v>
      </c>
      <c r="K142" s="220">
        <v>8.8000000000000007</v>
      </c>
      <c r="L142" s="4" t="s">
        <v>126</v>
      </c>
      <c r="M142" s="4" t="s">
        <v>214</v>
      </c>
      <c r="N142" s="1" t="s">
        <v>3</v>
      </c>
      <c r="O142" s="1"/>
      <c r="P142" s="1"/>
      <c r="Q142" s="4"/>
      <c r="R142" s="4"/>
    </row>
    <row r="143" spans="1:18" x14ac:dyDescent="0.2">
      <c r="A143" s="220" t="s">
        <v>93</v>
      </c>
      <c r="B143" s="222" t="s">
        <v>20</v>
      </c>
      <c r="C143" s="220">
        <v>1.966</v>
      </c>
      <c r="D143" s="222" t="s">
        <v>39</v>
      </c>
      <c r="E143" s="222" t="s">
        <v>126</v>
      </c>
      <c r="F143" s="220">
        <v>0.17499999999999999</v>
      </c>
      <c r="G143" s="222" t="s">
        <v>39</v>
      </c>
      <c r="H143" s="222" t="s">
        <v>126</v>
      </c>
      <c r="I143" s="220"/>
      <c r="J143" s="222" t="s">
        <v>233</v>
      </c>
      <c r="K143" s="220">
        <v>8.8000000000000007</v>
      </c>
      <c r="L143" s="4" t="s">
        <v>126</v>
      </c>
      <c r="M143" s="4" t="s">
        <v>214</v>
      </c>
      <c r="N143" s="1" t="s">
        <v>4</v>
      </c>
      <c r="O143" s="1">
        <v>0.50681818181818172</v>
      </c>
      <c r="P143" s="1"/>
      <c r="Q143" s="4" t="s">
        <v>21</v>
      </c>
      <c r="R143" s="4" t="s">
        <v>126</v>
      </c>
    </row>
    <row r="144" spans="1:18" x14ac:dyDescent="0.2">
      <c r="A144" s="220" t="s">
        <v>94</v>
      </c>
      <c r="B144" s="222" t="s">
        <v>20</v>
      </c>
      <c r="C144" s="220">
        <v>6.6000000000000003E-2</v>
      </c>
      <c r="D144" s="222" t="s">
        <v>39</v>
      </c>
      <c r="E144" s="222" t="s">
        <v>126</v>
      </c>
      <c r="F144" s="220">
        <v>0.17499999999999999</v>
      </c>
      <c r="G144" s="222" t="s">
        <v>39</v>
      </c>
      <c r="H144" s="222" t="s">
        <v>126</v>
      </c>
      <c r="I144" s="220"/>
      <c r="J144" s="222" t="s">
        <v>233</v>
      </c>
      <c r="K144" s="220">
        <v>8.8000000000000007</v>
      </c>
      <c r="L144" s="4" t="s">
        <v>126</v>
      </c>
      <c r="M144" s="4" t="s">
        <v>214</v>
      </c>
      <c r="N144" s="1" t="s">
        <v>2</v>
      </c>
      <c r="O144" s="1">
        <v>0.65795454545454546</v>
      </c>
      <c r="P144" s="1"/>
      <c r="Q144" s="4" t="s">
        <v>21</v>
      </c>
      <c r="R144" s="4" t="s">
        <v>126</v>
      </c>
    </row>
    <row r="145" spans="1:18" x14ac:dyDescent="0.2">
      <c r="A145" s="220" t="s">
        <v>95</v>
      </c>
      <c r="B145" s="222" t="s">
        <v>20</v>
      </c>
      <c r="C145" s="220">
        <v>0.19700000000000001</v>
      </c>
      <c r="D145" s="222" t="s">
        <v>39</v>
      </c>
      <c r="E145" s="222" t="s">
        <v>126</v>
      </c>
      <c r="F145" s="220">
        <v>0.17499999999999999</v>
      </c>
      <c r="G145" s="222" t="s">
        <v>39</v>
      </c>
      <c r="H145" s="222" t="s">
        <v>126</v>
      </c>
      <c r="I145" s="220"/>
      <c r="J145" s="222" t="s">
        <v>233</v>
      </c>
      <c r="K145" s="220">
        <v>8.8000000000000007</v>
      </c>
      <c r="L145" s="4" t="s">
        <v>126</v>
      </c>
      <c r="M145" s="4" t="s">
        <v>214</v>
      </c>
      <c r="N145" s="1" t="s">
        <v>7</v>
      </c>
      <c r="O145" s="1"/>
      <c r="P145" s="1">
        <v>0.63181818181818172</v>
      </c>
      <c r="Q145" s="4" t="s">
        <v>21</v>
      </c>
      <c r="R145" s="4" t="s">
        <v>126</v>
      </c>
    </row>
    <row r="146" spans="1:18" x14ac:dyDescent="0.2">
      <c r="A146" s="220" t="s">
        <v>96</v>
      </c>
      <c r="B146" s="222" t="s">
        <v>20</v>
      </c>
      <c r="C146" s="220">
        <v>2.1000000000000001E-2</v>
      </c>
      <c r="D146" s="222" t="s">
        <v>39</v>
      </c>
      <c r="E146" s="222" t="s">
        <v>126</v>
      </c>
      <c r="F146" s="220">
        <v>1.7000000000000001E-2</v>
      </c>
      <c r="G146" s="222" t="s">
        <v>39</v>
      </c>
      <c r="H146" s="222" t="s">
        <v>126</v>
      </c>
      <c r="I146" s="220"/>
      <c r="J146" s="222" t="s">
        <v>233</v>
      </c>
      <c r="K146" s="220">
        <v>8.8000000000000007</v>
      </c>
      <c r="L146" s="4" t="s">
        <v>126</v>
      </c>
      <c r="M146" s="4" t="s">
        <v>214</v>
      </c>
      <c r="N146" s="1"/>
      <c r="O146" s="1"/>
      <c r="P146" s="1"/>
      <c r="Q146" s="4"/>
      <c r="R146" s="4"/>
    </row>
    <row r="147" spans="1:18" x14ac:dyDescent="0.2">
      <c r="A147" s="220" t="s">
        <v>97</v>
      </c>
      <c r="B147" s="222" t="s">
        <v>20</v>
      </c>
      <c r="C147" s="220">
        <v>0.40899999999999997</v>
      </c>
      <c r="D147" s="222" t="s">
        <v>39</v>
      </c>
      <c r="E147" s="222" t="s">
        <v>126</v>
      </c>
      <c r="F147" s="220">
        <v>5.1499999999999997E-2</v>
      </c>
      <c r="G147" s="222" t="s">
        <v>39</v>
      </c>
      <c r="H147" s="222" t="s">
        <v>126</v>
      </c>
      <c r="I147" s="220"/>
      <c r="J147" s="222" t="s">
        <v>233</v>
      </c>
      <c r="K147" s="220">
        <v>5.9</v>
      </c>
      <c r="L147" s="4" t="s">
        <v>126</v>
      </c>
      <c r="M147" s="4" t="s">
        <v>214</v>
      </c>
      <c r="N147" s="1" t="s">
        <v>19</v>
      </c>
      <c r="O147" s="1">
        <v>1.4932203389830507</v>
      </c>
      <c r="P147" s="1"/>
      <c r="Q147" s="4" t="s">
        <v>21</v>
      </c>
      <c r="R147" s="4" t="s">
        <v>126</v>
      </c>
    </row>
    <row r="148" spans="1:18" x14ac:dyDescent="0.2">
      <c r="A148" s="220" t="s">
        <v>98</v>
      </c>
      <c r="B148" s="222" t="s">
        <v>20</v>
      </c>
      <c r="C148" s="220">
        <v>0.36749999999999999</v>
      </c>
      <c r="D148" s="222" t="s">
        <v>39</v>
      </c>
      <c r="E148" s="222" t="s">
        <v>126</v>
      </c>
      <c r="F148" s="220">
        <v>8.4900000000000003E-2</v>
      </c>
      <c r="G148" s="222" t="s">
        <v>39</v>
      </c>
      <c r="H148" s="222" t="s">
        <v>126</v>
      </c>
      <c r="I148" s="220"/>
      <c r="J148" s="222" t="s">
        <v>233</v>
      </c>
      <c r="K148" s="220">
        <v>5.9</v>
      </c>
      <c r="L148" s="4" t="s">
        <v>126</v>
      </c>
      <c r="M148" s="4" t="s">
        <v>214</v>
      </c>
      <c r="N148" s="1" t="s">
        <v>19</v>
      </c>
      <c r="O148" s="1">
        <v>1.4932203389830507</v>
      </c>
      <c r="P148" s="1"/>
      <c r="Q148" s="4" t="s">
        <v>21</v>
      </c>
      <c r="R148" s="4" t="s">
        <v>126</v>
      </c>
    </row>
    <row r="149" spans="1:18" x14ac:dyDescent="0.2">
      <c r="A149" s="220" t="s">
        <v>99</v>
      </c>
      <c r="B149" s="222" t="s">
        <v>20</v>
      </c>
      <c r="C149" s="220">
        <v>0.34920000000000001</v>
      </c>
      <c r="D149" s="222" t="s">
        <v>39</v>
      </c>
      <c r="E149" s="222" t="s">
        <v>126</v>
      </c>
      <c r="F149" s="220">
        <v>9.3299999999999994E-2</v>
      </c>
      <c r="G149" s="222" t="s">
        <v>39</v>
      </c>
      <c r="H149" s="222" t="s">
        <v>126</v>
      </c>
      <c r="I149" s="220"/>
      <c r="J149" s="222" t="s">
        <v>233</v>
      </c>
      <c r="K149" s="220">
        <v>5.9</v>
      </c>
      <c r="L149" s="4" t="s">
        <v>126</v>
      </c>
      <c r="M149" s="4" t="s">
        <v>214</v>
      </c>
      <c r="N149" s="1" t="s">
        <v>19</v>
      </c>
      <c r="O149" s="1">
        <v>1.4932203389830507</v>
      </c>
      <c r="P149" s="1"/>
      <c r="Q149" s="4" t="s">
        <v>21</v>
      </c>
      <c r="R149" s="4" t="s">
        <v>126</v>
      </c>
    </row>
    <row r="150" spans="1:18" x14ac:dyDescent="0.2">
      <c r="A150" s="220" t="s">
        <v>100</v>
      </c>
      <c r="B150" s="222" t="s">
        <v>20</v>
      </c>
      <c r="C150" s="220">
        <v>0.3246</v>
      </c>
      <c r="D150" s="222" t="s">
        <v>39</v>
      </c>
      <c r="E150" s="222" t="s">
        <v>126</v>
      </c>
      <c r="F150" s="220">
        <v>0.1142</v>
      </c>
      <c r="G150" s="222" t="s">
        <v>39</v>
      </c>
      <c r="H150" s="222" t="s">
        <v>126</v>
      </c>
      <c r="I150" s="220"/>
      <c r="J150" s="222" t="s">
        <v>233</v>
      </c>
      <c r="K150" s="220">
        <v>5.9</v>
      </c>
      <c r="L150" s="4" t="s">
        <v>126</v>
      </c>
      <c r="M150" s="4" t="s">
        <v>214</v>
      </c>
      <c r="N150" s="1" t="s">
        <v>19</v>
      </c>
      <c r="O150" s="1">
        <v>1.4932203389830507</v>
      </c>
      <c r="P150" s="1"/>
      <c r="Q150" s="4" t="s">
        <v>21</v>
      </c>
      <c r="R150" s="4" t="s">
        <v>126</v>
      </c>
    </row>
    <row r="151" spans="1:18" x14ac:dyDescent="0.2">
      <c r="A151" s="220" t="s">
        <v>101</v>
      </c>
      <c r="B151" s="222" t="s">
        <v>20</v>
      </c>
      <c r="C151" s="220">
        <v>0.1278</v>
      </c>
      <c r="D151" s="222" t="s">
        <v>39</v>
      </c>
      <c r="E151" s="222" t="s">
        <v>126</v>
      </c>
      <c r="F151" s="220">
        <v>0.16800000000000001</v>
      </c>
      <c r="G151" s="222" t="s">
        <v>39</v>
      </c>
      <c r="H151" s="222" t="s">
        <v>126</v>
      </c>
      <c r="I151" s="220"/>
      <c r="J151" s="222" t="s">
        <v>233</v>
      </c>
      <c r="K151" s="220">
        <v>5.9</v>
      </c>
      <c r="L151" s="4" t="s">
        <v>126</v>
      </c>
      <c r="M151" s="4" t="s">
        <v>214</v>
      </c>
      <c r="N151" s="1" t="s">
        <v>19</v>
      </c>
      <c r="O151" s="1">
        <v>1.4932203389830507</v>
      </c>
      <c r="P151" s="1"/>
      <c r="Q151" s="4" t="s">
        <v>21</v>
      </c>
      <c r="R151" s="4" t="s">
        <v>126</v>
      </c>
    </row>
    <row r="152" spans="1:18" x14ac:dyDescent="0.2">
      <c r="A152" s="220" t="s">
        <v>102</v>
      </c>
      <c r="B152" s="222" t="s">
        <v>20</v>
      </c>
      <c r="C152" s="220">
        <v>9.2399999999999996E-2</v>
      </c>
      <c r="D152" s="222" t="s">
        <v>39</v>
      </c>
      <c r="E152" s="222" t="s">
        <v>126</v>
      </c>
      <c r="F152" s="220">
        <v>0.1726</v>
      </c>
      <c r="G152" s="222" t="s">
        <v>39</v>
      </c>
      <c r="H152" s="222" t="s">
        <v>126</v>
      </c>
      <c r="I152" s="220"/>
      <c r="J152" s="222" t="s">
        <v>233</v>
      </c>
      <c r="K152" s="220">
        <v>5.9</v>
      </c>
      <c r="L152" s="4" t="s">
        <v>126</v>
      </c>
      <c r="M152" s="4" t="s">
        <v>214</v>
      </c>
      <c r="N152" s="1" t="s">
        <v>19</v>
      </c>
      <c r="O152" s="1">
        <v>1.4932203389830507</v>
      </c>
      <c r="P152" s="1"/>
      <c r="Q152" s="4" t="s">
        <v>21</v>
      </c>
      <c r="R152" s="4" t="s">
        <v>126</v>
      </c>
    </row>
    <row r="153" spans="1:18" x14ac:dyDescent="0.2">
      <c r="A153" s="220" t="s">
        <v>103</v>
      </c>
      <c r="B153" s="222" t="s">
        <v>20</v>
      </c>
      <c r="C153" s="220">
        <v>6.4100000000000004E-2</v>
      </c>
      <c r="D153" s="222" t="s">
        <v>39</v>
      </c>
      <c r="E153" s="222" t="s">
        <v>126</v>
      </c>
      <c r="F153" s="220">
        <v>0.16930000000000001</v>
      </c>
      <c r="G153" s="222" t="s">
        <v>39</v>
      </c>
      <c r="H153" s="222" t="s">
        <v>126</v>
      </c>
      <c r="I153" s="220"/>
      <c r="J153" s="222" t="s">
        <v>233</v>
      </c>
      <c r="K153" s="220">
        <v>5.9</v>
      </c>
      <c r="L153" s="4" t="s">
        <v>126</v>
      </c>
      <c r="M153" s="4" t="s">
        <v>214</v>
      </c>
      <c r="N153" s="1" t="s">
        <v>19</v>
      </c>
      <c r="O153" s="1">
        <v>1.4932203389830507</v>
      </c>
      <c r="P153" s="1"/>
      <c r="Q153" s="4" t="s">
        <v>21</v>
      </c>
      <c r="R153" s="4" t="s">
        <v>126</v>
      </c>
    </row>
    <row r="154" spans="1:18" x14ac:dyDescent="0.2">
      <c r="A154" s="220" t="s">
        <v>104</v>
      </c>
      <c r="B154" s="222" t="s">
        <v>20</v>
      </c>
      <c r="C154" s="220">
        <v>5.7799999999999997E-2</v>
      </c>
      <c r="D154" s="222" t="s">
        <v>39</v>
      </c>
      <c r="E154" s="222" t="s">
        <v>126</v>
      </c>
      <c r="F154" s="220">
        <v>0.14349999999999999</v>
      </c>
      <c r="G154" s="222" t="s">
        <v>39</v>
      </c>
      <c r="H154" s="222" t="s">
        <v>126</v>
      </c>
      <c r="I154" s="220"/>
      <c r="J154" s="222" t="s">
        <v>233</v>
      </c>
      <c r="K154" s="220">
        <v>5.9</v>
      </c>
      <c r="L154" s="4" t="s">
        <v>126</v>
      </c>
      <c r="M154" s="4" t="s">
        <v>214</v>
      </c>
      <c r="N154" s="1" t="s">
        <v>19</v>
      </c>
      <c r="O154" s="1">
        <v>1.4932203389830507</v>
      </c>
      <c r="P154" s="1"/>
      <c r="Q154" s="4" t="s">
        <v>21</v>
      </c>
      <c r="R154" s="4" t="s">
        <v>126</v>
      </c>
    </row>
    <row r="155" spans="1:18" x14ac:dyDescent="0.2">
      <c r="A155" s="220" t="s">
        <v>105</v>
      </c>
      <c r="B155" s="222" t="s">
        <v>20</v>
      </c>
      <c r="C155" s="220">
        <v>4.9299999999999997E-2</v>
      </c>
      <c r="D155" s="222" t="s">
        <v>39</v>
      </c>
      <c r="E155" s="222" t="s">
        <v>126</v>
      </c>
      <c r="F155" s="220">
        <v>0.10920000000000001</v>
      </c>
      <c r="G155" s="222" t="s">
        <v>39</v>
      </c>
      <c r="H155" s="222" t="s">
        <v>126</v>
      </c>
      <c r="I155" s="220"/>
      <c r="J155" s="222" t="s">
        <v>233</v>
      </c>
      <c r="K155" s="220">
        <v>5.9</v>
      </c>
      <c r="L155" s="4" t="s">
        <v>126</v>
      </c>
      <c r="M155" s="4" t="s">
        <v>214</v>
      </c>
      <c r="N155" s="1" t="s">
        <v>19</v>
      </c>
      <c r="O155" s="1">
        <v>1.4932203389830507</v>
      </c>
      <c r="P155" s="1"/>
      <c r="Q155" s="4" t="s">
        <v>21</v>
      </c>
      <c r="R155" s="4" t="s">
        <v>126</v>
      </c>
    </row>
    <row r="156" spans="1:18" x14ac:dyDescent="0.2">
      <c r="A156" s="220" t="s">
        <v>106</v>
      </c>
      <c r="B156" s="222" t="s">
        <v>20</v>
      </c>
      <c r="C156" s="220">
        <v>5.28E-2</v>
      </c>
      <c r="D156" s="222" t="s">
        <v>39</v>
      </c>
      <c r="E156" s="222" t="s">
        <v>126</v>
      </c>
      <c r="F156" s="220">
        <v>0.1235</v>
      </c>
      <c r="G156" s="222" t="s">
        <v>39</v>
      </c>
      <c r="H156" s="222" t="s">
        <v>126</v>
      </c>
      <c r="I156" s="220"/>
      <c r="J156" s="222" t="s">
        <v>233</v>
      </c>
      <c r="K156" s="220">
        <v>5.9</v>
      </c>
      <c r="L156" s="4" t="s">
        <v>126</v>
      </c>
      <c r="M156" s="4" t="s">
        <v>214</v>
      </c>
      <c r="N156" s="1" t="s">
        <v>19</v>
      </c>
      <c r="O156" s="1">
        <v>1.4932203389830507</v>
      </c>
      <c r="P156" s="1"/>
      <c r="Q156" s="4" t="s">
        <v>21</v>
      </c>
      <c r="R156" s="4" t="s">
        <v>126</v>
      </c>
    </row>
    <row r="157" spans="1:18" x14ac:dyDescent="0.2">
      <c r="A157" s="220" t="s">
        <v>107</v>
      </c>
      <c r="B157" s="222" t="s">
        <v>20</v>
      </c>
      <c r="C157" s="220">
        <v>5.4600000000000003E-2</v>
      </c>
      <c r="D157" s="222" t="s">
        <v>39</v>
      </c>
      <c r="E157" s="222" t="s">
        <v>126</v>
      </c>
      <c r="F157" s="220">
        <v>0.13070000000000001</v>
      </c>
      <c r="G157" s="222" t="s">
        <v>39</v>
      </c>
      <c r="H157" s="222" t="s">
        <v>126</v>
      </c>
      <c r="I157" s="220"/>
      <c r="J157" s="222" t="s">
        <v>233</v>
      </c>
      <c r="K157" s="220">
        <v>5.9</v>
      </c>
      <c r="L157" s="4" t="s">
        <v>126</v>
      </c>
      <c r="M157" s="4" t="s">
        <v>214</v>
      </c>
      <c r="N157" s="1" t="s">
        <v>19</v>
      </c>
      <c r="O157" s="1">
        <v>1.4932203389830507</v>
      </c>
      <c r="P157" s="1"/>
      <c r="Q157" s="4" t="s">
        <v>21</v>
      </c>
      <c r="R157" s="4" t="s">
        <v>126</v>
      </c>
    </row>
    <row r="158" spans="1:18" x14ac:dyDescent="0.2">
      <c r="A158" s="220" t="s">
        <v>108</v>
      </c>
      <c r="B158" s="222" t="s">
        <v>20</v>
      </c>
      <c r="C158" s="220">
        <v>5.33E-2</v>
      </c>
      <c r="D158" s="222" t="s">
        <v>39</v>
      </c>
      <c r="E158" s="222" t="s">
        <v>126</v>
      </c>
      <c r="F158" s="220">
        <v>0.124</v>
      </c>
      <c r="G158" s="222" t="s">
        <v>39</v>
      </c>
      <c r="H158" s="222" t="s">
        <v>126</v>
      </c>
      <c r="I158" s="220"/>
      <c r="J158" s="222" t="s">
        <v>233</v>
      </c>
      <c r="K158" s="220">
        <v>5.9</v>
      </c>
      <c r="L158" s="4" t="s">
        <v>126</v>
      </c>
      <c r="M158" s="4" t="s">
        <v>214</v>
      </c>
      <c r="N158" s="1" t="s">
        <v>19</v>
      </c>
      <c r="O158" s="1">
        <v>1.4932203389830507</v>
      </c>
      <c r="P158" s="1"/>
      <c r="Q158" s="4" t="s">
        <v>21</v>
      </c>
      <c r="R158" s="4" t="s">
        <v>126</v>
      </c>
    </row>
    <row r="159" spans="1:18" x14ac:dyDescent="0.2">
      <c r="A159" s="220" t="s">
        <v>109</v>
      </c>
      <c r="B159" s="222" t="s">
        <v>20</v>
      </c>
      <c r="C159" s="220">
        <v>3.4099999999999998E-2</v>
      </c>
      <c r="D159" s="222" t="s">
        <v>39</v>
      </c>
      <c r="E159" s="222" t="s">
        <v>126</v>
      </c>
      <c r="F159" s="220">
        <v>2.8500000000000001E-2</v>
      </c>
      <c r="G159" s="222" t="s">
        <v>39</v>
      </c>
      <c r="H159" s="222" t="s">
        <v>126</v>
      </c>
      <c r="I159" s="220"/>
      <c r="J159" s="222" t="s">
        <v>233</v>
      </c>
      <c r="K159" s="220">
        <v>5.9</v>
      </c>
      <c r="L159" s="4" t="s">
        <v>126</v>
      </c>
      <c r="M159" s="4" t="s">
        <v>214</v>
      </c>
      <c r="N159" s="1" t="s">
        <v>19</v>
      </c>
      <c r="O159" s="1">
        <v>1.4932203389830507</v>
      </c>
      <c r="P159" s="1"/>
      <c r="Q159" s="4" t="s">
        <v>21</v>
      </c>
      <c r="R159" s="4" t="s">
        <v>126</v>
      </c>
    </row>
    <row r="160" spans="1:18" x14ac:dyDescent="0.2">
      <c r="A160" s="220" t="s">
        <v>110</v>
      </c>
      <c r="B160" s="222" t="s">
        <v>20</v>
      </c>
      <c r="C160" s="220">
        <v>3.2599999999999997E-2</v>
      </c>
      <c r="D160" s="222" t="s">
        <v>39</v>
      </c>
      <c r="E160" s="222" t="s">
        <v>126</v>
      </c>
      <c r="F160" s="220">
        <v>1.77E-2</v>
      </c>
      <c r="G160" s="222" t="s">
        <v>39</v>
      </c>
      <c r="H160" s="222" t="s">
        <v>126</v>
      </c>
      <c r="I160" s="220"/>
      <c r="J160" s="222" t="s">
        <v>233</v>
      </c>
      <c r="K160" s="220">
        <v>5.9</v>
      </c>
      <c r="L160" s="4" t="s">
        <v>126</v>
      </c>
      <c r="M160" s="4" t="s">
        <v>214</v>
      </c>
      <c r="N160" s="1" t="s">
        <v>19</v>
      </c>
      <c r="O160" s="1">
        <v>1.4932203389830507</v>
      </c>
      <c r="P160" s="1"/>
      <c r="Q160" s="4" t="s">
        <v>21</v>
      </c>
      <c r="R160" s="4" t="s">
        <v>126</v>
      </c>
    </row>
    <row r="161" spans="1:20" x14ac:dyDescent="0.2">
      <c r="A161" s="220" t="s">
        <v>112</v>
      </c>
      <c r="B161" s="222" t="s">
        <v>20</v>
      </c>
      <c r="C161" s="220">
        <v>5.1000000000000004E-3</v>
      </c>
      <c r="D161" s="222" t="s">
        <v>39</v>
      </c>
      <c r="E161" s="222" t="s">
        <v>126</v>
      </c>
      <c r="F161" s="220">
        <v>4.7999999999999996E-3</v>
      </c>
      <c r="G161" s="222" t="s">
        <v>39</v>
      </c>
      <c r="H161" s="222" t="s">
        <v>126</v>
      </c>
      <c r="I161" s="220"/>
      <c r="J161" s="222" t="s">
        <v>233</v>
      </c>
      <c r="K161" s="220">
        <v>5.9</v>
      </c>
      <c r="L161" s="4" t="s">
        <v>126</v>
      </c>
      <c r="M161" s="4" t="s">
        <v>214</v>
      </c>
      <c r="N161" s="1" t="s">
        <v>23</v>
      </c>
      <c r="O161" s="1">
        <v>1.7203389830508473</v>
      </c>
      <c r="P161" s="1"/>
      <c r="Q161" s="4" t="s">
        <v>21</v>
      </c>
      <c r="R161" s="4" t="s">
        <v>126</v>
      </c>
    </row>
    <row r="162" spans="1:20" x14ac:dyDescent="0.2">
      <c r="A162" s="220" t="s">
        <v>113</v>
      </c>
      <c r="B162" s="222" t="s">
        <v>20</v>
      </c>
      <c r="C162" s="220">
        <v>1.966</v>
      </c>
      <c r="D162" s="222" t="s">
        <v>39</v>
      </c>
      <c r="E162" s="222" t="s">
        <v>126</v>
      </c>
      <c r="F162" s="220">
        <v>0.17499999999999999</v>
      </c>
      <c r="G162" s="222" t="s">
        <v>39</v>
      </c>
      <c r="H162" s="222" t="s">
        <v>126</v>
      </c>
      <c r="I162" s="220"/>
      <c r="J162" s="222" t="s">
        <v>233</v>
      </c>
      <c r="K162" s="220">
        <v>5.9</v>
      </c>
      <c r="L162" s="4" t="s">
        <v>126</v>
      </c>
      <c r="M162" s="4" t="s">
        <v>214</v>
      </c>
      <c r="N162" s="1" t="s">
        <v>3</v>
      </c>
      <c r="O162" s="1"/>
      <c r="P162" s="1"/>
      <c r="Q162" s="4"/>
      <c r="R162" s="4"/>
    </row>
    <row r="163" spans="1:20" x14ac:dyDescent="0.2">
      <c r="A163" s="220" t="s">
        <v>114</v>
      </c>
      <c r="B163" s="222" t="s">
        <v>20</v>
      </c>
      <c r="C163" s="220">
        <v>1.966</v>
      </c>
      <c r="D163" s="222" t="s">
        <v>39</v>
      </c>
      <c r="E163" s="222" t="s">
        <v>126</v>
      </c>
      <c r="F163" s="220">
        <v>0.17499999999999999</v>
      </c>
      <c r="G163" s="222" t="s">
        <v>39</v>
      </c>
      <c r="H163" s="222" t="s">
        <v>126</v>
      </c>
      <c r="I163" s="220"/>
      <c r="J163" s="222" t="s">
        <v>233</v>
      </c>
      <c r="K163" s="220">
        <v>5.9</v>
      </c>
      <c r="L163" s="4" t="s">
        <v>126</v>
      </c>
      <c r="M163" s="4" t="s">
        <v>214</v>
      </c>
      <c r="N163" s="1" t="s">
        <v>4</v>
      </c>
      <c r="O163" s="1">
        <v>0.75593220338983047</v>
      </c>
      <c r="P163" s="1"/>
      <c r="Q163" s="4" t="s">
        <v>21</v>
      </c>
      <c r="R163" s="4" t="s">
        <v>126</v>
      </c>
    </row>
    <row r="164" spans="1:20" x14ac:dyDescent="0.2">
      <c r="A164" s="220" t="s">
        <v>115</v>
      </c>
      <c r="B164" s="222" t="s">
        <v>20</v>
      </c>
      <c r="C164" s="220">
        <v>6.6000000000000003E-2</v>
      </c>
      <c r="D164" s="222" t="s">
        <v>39</v>
      </c>
      <c r="E164" s="222" t="s">
        <v>126</v>
      </c>
      <c r="F164" s="220">
        <v>0.17499999999999999</v>
      </c>
      <c r="G164" s="222" t="s">
        <v>39</v>
      </c>
      <c r="H164" s="222" t="s">
        <v>126</v>
      </c>
      <c r="I164" s="220"/>
      <c r="J164" s="222" t="s">
        <v>233</v>
      </c>
      <c r="K164" s="220">
        <v>5.9</v>
      </c>
      <c r="L164" s="4" t="s">
        <v>126</v>
      </c>
      <c r="M164" s="4" t="s">
        <v>214</v>
      </c>
      <c r="N164" s="1" t="s">
        <v>2</v>
      </c>
      <c r="O164" s="1">
        <v>0.98135593220338979</v>
      </c>
      <c r="P164" s="1"/>
      <c r="Q164" s="4" t="s">
        <v>21</v>
      </c>
      <c r="R164" s="4" t="s">
        <v>126</v>
      </c>
    </row>
    <row r="165" spans="1:20" x14ac:dyDescent="0.2">
      <c r="A165" s="220" t="s">
        <v>116</v>
      </c>
      <c r="B165" s="222" t="s">
        <v>20</v>
      </c>
      <c r="C165" s="220">
        <v>0.19700000000000001</v>
      </c>
      <c r="D165" s="222" t="s">
        <v>39</v>
      </c>
      <c r="E165" s="222" t="s">
        <v>126</v>
      </c>
      <c r="F165" s="220">
        <v>0.17499999999999999</v>
      </c>
      <c r="G165" s="222" t="s">
        <v>39</v>
      </c>
      <c r="H165" s="222" t="s">
        <v>126</v>
      </c>
      <c r="I165" s="220"/>
      <c r="J165" s="222" t="s">
        <v>233</v>
      </c>
      <c r="K165" s="220">
        <v>5.9</v>
      </c>
      <c r="L165" s="4" t="s">
        <v>126</v>
      </c>
      <c r="M165" s="4" t="s">
        <v>214</v>
      </c>
      <c r="N165" s="1" t="s">
        <v>7</v>
      </c>
      <c r="O165" s="1"/>
      <c r="P165" s="1">
        <v>0.94237288135593211</v>
      </c>
      <c r="Q165" s="4" t="s">
        <v>21</v>
      </c>
      <c r="R165" s="4" t="s">
        <v>126</v>
      </c>
    </row>
    <row r="166" spans="1:20" x14ac:dyDescent="0.2">
      <c r="A166" s="220" t="s">
        <v>117</v>
      </c>
      <c r="B166" s="222" t="s">
        <v>20</v>
      </c>
      <c r="C166" s="220">
        <v>2.1000000000000001E-2</v>
      </c>
      <c r="D166" s="222" t="s">
        <v>39</v>
      </c>
      <c r="E166" s="222" t="s">
        <v>126</v>
      </c>
      <c r="F166" s="220">
        <v>1.7000000000000001E-2</v>
      </c>
      <c r="G166" s="222" t="s">
        <v>39</v>
      </c>
      <c r="H166" s="222" t="s">
        <v>126</v>
      </c>
      <c r="I166" s="220"/>
      <c r="J166" s="222" t="s">
        <v>233</v>
      </c>
      <c r="K166" s="220">
        <v>5.9</v>
      </c>
      <c r="L166" s="4" t="s">
        <v>126</v>
      </c>
      <c r="M166" s="4" t="s">
        <v>214</v>
      </c>
      <c r="N166" s="1"/>
      <c r="O166" s="1"/>
      <c r="P166" s="1"/>
      <c r="Q166" s="4"/>
      <c r="R166" s="4"/>
    </row>
    <row r="167" spans="1:20" x14ac:dyDescent="0.2">
      <c r="A167" s="220" t="s">
        <v>118</v>
      </c>
      <c r="B167" s="222" t="s">
        <v>20</v>
      </c>
      <c r="C167" s="220">
        <v>6.7199999999999996E-2</v>
      </c>
      <c r="D167" s="222" t="s">
        <v>39</v>
      </c>
      <c r="E167" s="222" t="s">
        <v>126</v>
      </c>
      <c r="F167" s="220">
        <v>6.8999999999999999E-3</v>
      </c>
      <c r="G167" s="222" t="s">
        <v>39</v>
      </c>
      <c r="H167" s="222" t="s">
        <v>126</v>
      </c>
      <c r="I167" s="220"/>
      <c r="J167" s="222" t="s">
        <v>233</v>
      </c>
      <c r="K167" s="220">
        <v>50</v>
      </c>
      <c r="L167" s="4" t="s">
        <v>126</v>
      </c>
      <c r="M167" s="4" t="s">
        <v>214</v>
      </c>
      <c r="N167" s="6" t="s">
        <v>23</v>
      </c>
      <c r="O167" s="1">
        <v>0.20300000000000001</v>
      </c>
      <c r="P167" s="1"/>
      <c r="Q167" s="4" t="s">
        <v>21</v>
      </c>
      <c r="R167" s="4" t="s">
        <v>126</v>
      </c>
    </row>
    <row r="168" spans="1:20" x14ac:dyDescent="0.2">
      <c r="A168" s="220" t="s">
        <v>119</v>
      </c>
      <c r="B168" s="222" t="s">
        <v>20</v>
      </c>
      <c r="C168" s="220">
        <v>8.9899999999999994E-2</v>
      </c>
      <c r="D168" s="222" t="s">
        <v>39</v>
      </c>
      <c r="E168" s="222" t="s">
        <v>126</v>
      </c>
      <c r="F168" s="220">
        <v>8.6999999999999994E-3</v>
      </c>
      <c r="G168" s="222" t="s">
        <v>39</v>
      </c>
      <c r="H168" s="222" t="s">
        <v>126</v>
      </c>
      <c r="I168" s="220"/>
      <c r="J168" s="222" t="s">
        <v>233</v>
      </c>
      <c r="K168" s="220">
        <v>50</v>
      </c>
      <c r="L168" s="4" t="s">
        <v>126</v>
      </c>
      <c r="M168" s="4" t="s">
        <v>214</v>
      </c>
      <c r="N168" s="6" t="s">
        <v>23</v>
      </c>
      <c r="O168" s="1">
        <v>0.20300000000000001</v>
      </c>
      <c r="P168" s="1"/>
      <c r="Q168" s="4" t="s">
        <v>21</v>
      </c>
      <c r="R168" s="4" t="s">
        <v>126</v>
      </c>
    </row>
    <row r="169" spans="1:20" x14ac:dyDescent="0.2">
      <c r="A169" s="220" t="s">
        <v>120</v>
      </c>
      <c r="B169" s="222" t="s">
        <v>20</v>
      </c>
      <c r="C169" s="220">
        <v>7.0000000000000007E-2</v>
      </c>
      <c r="D169" s="222" t="s">
        <v>39</v>
      </c>
      <c r="E169" s="222" t="s">
        <v>126</v>
      </c>
      <c r="F169" s="220">
        <v>7.0000000000000001E-3</v>
      </c>
      <c r="G169" s="222" t="s">
        <v>39</v>
      </c>
      <c r="H169" s="222" t="s">
        <v>126</v>
      </c>
      <c r="I169" s="220"/>
      <c r="J169" s="222" t="s">
        <v>233</v>
      </c>
      <c r="K169" s="220">
        <v>50</v>
      </c>
      <c r="L169" s="4" t="s">
        <v>126</v>
      </c>
      <c r="M169" s="4" t="s">
        <v>214</v>
      </c>
      <c r="N169" s="6" t="s">
        <v>23</v>
      </c>
      <c r="O169" s="1">
        <v>0.20300000000000001</v>
      </c>
      <c r="P169" s="1"/>
      <c r="Q169" s="4" t="s">
        <v>21</v>
      </c>
      <c r="R169" s="4" t="s">
        <v>126</v>
      </c>
    </row>
    <row r="170" spans="1:20" x14ac:dyDescent="0.2">
      <c r="B170" s="4"/>
      <c r="E170" s="4"/>
      <c r="F170" s="4"/>
      <c r="H170" s="4"/>
      <c r="I170" s="4"/>
      <c r="N170" s="4"/>
      <c r="O170" s="4"/>
    </row>
    <row r="171" spans="1:20" x14ac:dyDescent="0.2">
      <c r="A171" s="2" t="s">
        <v>127</v>
      </c>
      <c r="B171" s="2"/>
      <c r="C171" s="2"/>
      <c r="D171" s="2"/>
      <c r="E171" s="2"/>
      <c r="F171" s="2"/>
      <c r="G171" s="2"/>
      <c r="H171" s="2"/>
      <c r="I171" s="2"/>
      <c r="J171" s="2"/>
      <c r="K171" s="2"/>
      <c r="L171" s="2"/>
      <c r="M171" s="2"/>
      <c r="N171" s="2"/>
      <c r="O171" s="2"/>
      <c r="P171" s="2"/>
    </row>
    <row r="172" spans="1:20" x14ac:dyDescent="0.2">
      <c r="B172" s="4"/>
      <c r="E172" s="4"/>
      <c r="F172" s="4"/>
      <c r="H172" s="4"/>
      <c r="I172" s="4"/>
      <c r="N172" s="4"/>
      <c r="O172" s="4"/>
    </row>
    <row r="173" spans="1:20" x14ac:dyDescent="0.2">
      <c r="A173" s="5" t="s">
        <v>128</v>
      </c>
      <c r="B173" s="5" t="s">
        <v>12</v>
      </c>
      <c r="C173" s="5" t="s">
        <v>1</v>
      </c>
      <c r="D173" s="5" t="s">
        <v>13</v>
      </c>
      <c r="E173" s="5" t="s">
        <v>14</v>
      </c>
      <c r="F173" s="5" t="s">
        <v>15</v>
      </c>
      <c r="G173" s="5" t="s">
        <v>5</v>
      </c>
      <c r="H173" s="5" t="s">
        <v>34</v>
      </c>
      <c r="I173" s="5" t="s">
        <v>35</v>
      </c>
      <c r="J173" s="5" t="s">
        <v>6</v>
      </c>
      <c r="K173" s="5" t="s">
        <v>36</v>
      </c>
      <c r="L173" s="5" t="s">
        <v>37</v>
      </c>
      <c r="M173" s="5" t="s">
        <v>16</v>
      </c>
      <c r="N173" s="5" t="s">
        <v>18</v>
      </c>
      <c r="O173" s="4"/>
      <c r="S173" s="4"/>
      <c r="T173" s="4"/>
    </row>
    <row r="174" spans="1:20" x14ac:dyDescent="0.2">
      <c r="A174" s="220" t="s">
        <v>129</v>
      </c>
      <c r="B174" s="222" t="s">
        <v>31</v>
      </c>
      <c r="C174" s="220">
        <v>0.17297000000000001</v>
      </c>
      <c r="D174" s="220"/>
      <c r="E174" s="222" t="s">
        <v>21</v>
      </c>
      <c r="F174" s="222" t="s">
        <v>130</v>
      </c>
      <c r="H174" s="4"/>
      <c r="K174" s="4"/>
      <c r="L174" s="4"/>
      <c r="N174" s="4" t="s">
        <v>233</v>
      </c>
    </row>
    <row r="175" spans="1:20" x14ac:dyDescent="0.2">
      <c r="A175" s="220" t="s">
        <v>131</v>
      </c>
      <c r="B175" s="222" t="s">
        <v>31</v>
      </c>
      <c r="C175" s="220">
        <v>0.21486</v>
      </c>
      <c r="D175" s="220"/>
      <c r="E175" s="222" t="s">
        <v>21</v>
      </c>
      <c r="F175" s="222" t="s">
        <v>130</v>
      </c>
      <c r="N175" s="4" t="s">
        <v>233</v>
      </c>
    </row>
    <row r="176" spans="1:20" x14ac:dyDescent="0.2">
      <c r="A176" s="220" t="s">
        <v>132</v>
      </c>
      <c r="B176" s="222" t="s">
        <v>31</v>
      </c>
      <c r="C176" s="220">
        <v>0.29937000000000002</v>
      </c>
      <c r="D176" s="220"/>
      <c r="E176" s="222" t="s">
        <v>21</v>
      </c>
      <c r="F176" s="222" t="s">
        <v>130</v>
      </c>
      <c r="N176" s="4" t="s">
        <v>233</v>
      </c>
    </row>
    <row r="177" spans="1:14" x14ac:dyDescent="0.2">
      <c r="A177" s="220" t="s">
        <v>133</v>
      </c>
      <c r="B177" s="222" t="s">
        <v>31</v>
      </c>
      <c r="C177" s="220">
        <v>0.21071000000000001</v>
      </c>
      <c r="D177" s="220"/>
      <c r="E177" s="222" t="s">
        <v>21</v>
      </c>
      <c r="F177" s="222" t="s">
        <v>130</v>
      </c>
      <c r="N177" s="4" t="s">
        <v>233</v>
      </c>
    </row>
    <row r="178" spans="1:14" x14ac:dyDescent="0.2">
      <c r="A178" s="220" t="s">
        <v>444</v>
      </c>
      <c r="B178" s="222" t="s">
        <v>31</v>
      </c>
      <c r="C178" s="220">
        <v>0.14518</v>
      </c>
      <c r="D178" s="220"/>
      <c r="E178" s="222" t="s">
        <v>21</v>
      </c>
      <c r="F178" s="222" t="s">
        <v>130</v>
      </c>
      <c r="N178" s="4" t="s">
        <v>233</v>
      </c>
    </row>
    <row r="179" spans="1:14" x14ac:dyDescent="0.2">
      <c r="A179" s="220" t="s">
        <v>445</v>
      </c>
      <c r="B179" s="222" t="s">
        <v>31</v>
      </c>
      <c r="C179" s="220">
        <v>0.18096999999999999</v>
      </c>
      <c r="D179" s="220"/>
      <c r="E179" s="222" t="s">
        <v>21</v>
      </c>
      <c r="F179" s="222" t="s">
        <v>130</v>
      </c>
      <c r="N179" s="4" t="s">
        <v>233</v>
      </c>
    </row>
    <row r="180" spans="1:14" x14ac:dyDescent="0.2">
      <c r="A180" s="220" t="s">
        <v>134</v>
      </c>
      <c r="B180" s="222" t="s">
        <v>31</v>
      </c>
      <c r="C180" s="220">
        <v>0.24546000000000001</v>
      </c>
      <c r="D180" s="220"/>
      <c r="E180" s="222" t="s">
        <v>21</v>
      </c>
      <c r="F180" s="222" t="s">
        <v>130</v>
      </c>
      <c r="N180" s="4" t="s">
        <v>233</v>
      </c>
    </row>
    <row r="181" spans="1:14" x14ac:dyDescent="0.2">
      <c r="A181" s="220" t="s">
        <v>135</v>
      </c>
      <c r="B181" s="222" t="s">
        <v>31</v>
      </c>
      <c r="C181" s="220">
        <v>0.19495000000000001</v>
      </c>
      <c r="D181" s="220"/>
      <c r="E181" s="222" t="s">
        <v>21</v>
      </c>
      <c r="F181" s="222" t="s">
        <v>130</v>
      </c>
      <c r="N181" s="4" t="s">
        <v>233</v>
      </c>
    </row>
    <row r="182" spans="1:14" x14ac:dyDescent="0.2">
      <c r="A182" s="220" t="s">
        <v>136</v>
      </c>
      <c r="B182" s="222" t="s">
        <v>31</v>
      </c>
      <c r="C182" s="220">
        <v>0.11914</v>
      </c>
      <c r="D182" s="220"/>
      <c r="E182" s="222" t="s">
        <v>21</v>
      </c>
      <c r="F182" s="222" t="s">
        <v>130</v>
      </c>
      <c r="N182" s="4" t="s">
        <v>233</v>
      </c>
    </row>
    <row r="183" spans="1:14" x14ac:dyDescent="0.2">
      <c r="A183" s="220" t="s">
        <v>137</v>
      </c>
      <c r="B183" s="222" t="s">
        <v>31</v>
      </c>
      <c r="C183" s="220">
        <v>0.21726000000000001</v>
      </c>
      <c r="D183" s="220"/>
      <c r="E183" s="222" t="s">
        <v>21</v>
      </c>
      <c r="F183" s="222" t="s">
        <v>130</v>
      </c>
      <c r="N183" s="4" t="s">
        <v>233</v>
      </c>
    </row>
    <row r="184" spans="1:14" x14ac:dyDescent="0.2">
      <c r="A184" s="220" t="s">
        <v>138</v>
      </c>
      <c r="B184" s="222" t="s">
        <v>31</v>
      </c>
      <c r="C184" s="220">
        <v>0.16470000000000001</v>
      </c>
      <c r="D184" s="220"/>
      <c r="E184" s="222" t="s">
        <v>21</v>
      </c>
      <c r="F184" s="222" t="s">
        <v>130</v>
      </c>
      <c r="N184" s="4" t="s">
        <v>233</v>
      </c>
    </row>
    <row r="185" spans="1:14" x14ac:dyDescent="0.2">
      <c r="A185" s="220" t="s">
        <v>449</v>
      </c>
      <c r="B185" s="222" t="s">
        <v>31</v>
      </c>
      <c r="C185" s="220">
        <v>0.21418999999999999</v>
      </c>
      <c r="D185" s="220"/>
      <c r="E185" s="222" t="s">
        <v>21</v>
      </c>
      <c r="F185" s="222" t="s">
        <v>130</v>
      </c>
      <c r="N185" s="4" t="s">
        <v>233</v>
      </c>
    </row>
    <row r="186" spans="1:14" x14ac:dyDescent="0.2">
      <c r="A186" s="220" t="s">
        <v>450</v>
      </c>
      <c r="B186" s="222" t="s">
        <v>31</v>
      </c>
      <c r="C186" s="220">
        <v>0.19336999999999999</v>
      </c>
      <c r="D186" s="220"/>
      <c r="E186" s="222" t="s">
        <v>21</v>
      </c>
      <c r="F186" s="222" t="s">
        <v>130</v>
      </c>
      <c r="N186" s="4" t="s">
        <v>233</v>
      </c>
    </row>
    <row r="187" spans="1:14" x14ac:dyDescent="0.2">
      <c r="A187" s="220" t="s">
        <v>451</v>
      </c>
      <c r="B187" s="222" t="s">
        <v>31</v>
      </c>
      <c r="C187" s="220">
        <v>0.26943</v>
      </c>
      <c r="D187" s="220"/>
      <c r="E187" s="222" t="s">
        <v>21</v>
      </c>
      <c r="F187" s="222" t="s">
        <v>130</v>
      </c>
      <c r="N187" s="4" t="s">
        <v>233</v>
      </c>
    </row>
    <row r="188" spans="1:14" x14ac:dyDescent="0.2">
      <c r="A188" s="220" t="s">
        <v>446</v>
      </c>
      <c r="B188" s="222" t="s">
        <v>31</v>
      </c>
      <c r="C188" s="220">
        <v>0.19336999999999999</v>
      </c>
      <c r="D188" s="220"/>
      <c r="E188" s="222" t="s">
        <v>21</v>
      </c>
      <c r="F188" s="222" t="s">
        <v>130</v>
      </c>
      <c r="N188" s="4" t="s">
        <v>233</v>
      </c>
    </row>
    <row r="189" spans="1:14" x14ac:dyDescent="0.2">
      <c r="A189" s="220" t="s">
        <v>447</v>
      </c>
      <c r="B189" s="222" t="s">
        <v>31</v>
      </c>
      <c r="C189" s="220">
        <v>0.26943</v>
      </c>
      <c r="D189" s="220"/>
      <c r="E189" s="222" t="s">
        <v>21</v>
      </c>
      <c r="F189" s="222" t="s">
        <v>130</v>
      </c>
      <c r="N189" s="4" t="s">
        <v>233</v>
      </c>
    </row>
    <row r="190" spans="1:14" x14ac:dyDescent="0.2">
      <c r="A190" s="220" t="s">
        <v>448</v>
      </c>
      <c r="B190" s="222" t="s">
        <v>31</v>
      </c>
      <c r="C190" s="220">
        <v>0.21418999999999999</v>
      </c>
      <c r="D190" s="220"/>
      <c r="E190" s="222" t="s">
        <v>21</v>
      </c>
      <c r="F190" s="222" t="s">
        <v>130</v>
      </c>
      <c r="N190" s="4" t="s">
        <v>233</v>
      </c>
    </row>
    <row r="191" spans="1:14" x14ac:dyDescent="0.2">
      <c r="A191" s="222" t="s">
        <v>321</v>
      </c>
      <c r="B191" s="222" t="s">
        <v>31</v>
      </c>
      <c r="C191" s="220">
        <v>0.19406999999999999</v>
      </c>
      <c r="D191" s="220"/>
      <c r="E191" s="222" t="s">
        <v>21</v>
      </c>
      <c r="F191" s="222" t="s">
        <v>130</v>
      </c>
      <c r="N191" s="4" t="s">
        <v>233</v>
      </c>
    </row>
    <row r="192" spans="1:14" x14ac:dyDescent="0.2">
      <c r="A192" s="222" t="s">
        <v>322</v>
      </c>
      <c r="B192" s="222" t="s">
        <v>31</v>
      </c>
      <c r="C192" s="220">
        <v>0.25080000000000002</v>
      </c>
      <c r="D192" s="220"/>
      <c r="E192" s="222" t="s">
        <v>21</v>
      </c>
      <c r="F192" s="222" t="s">
        <v>130</v>
      </c>
      <c r="N192" s="4" t="s">
        <v>233</v>
      </c>
    </row>
    <row r="193" spans="1:14" x14ac:dyDescent="0.2">
      <c r="A193" s="222" t="s">
        <v>452</v>
      </c>
      <c r="B193" s="222" t="s">
        <v>31</v>
      </c>
      <c r="C193" s="220">
        <v>0.26334000000000002</v>
      </c>
      <c r="D193" s="220"/>
      <c r="E193" s="222" t="s">
        <v>21</v>
      </c>
      <c r="F193" s="222" t="s">
        <v>130</v>
      </c>
      <c r="N193" s="4" t="s">
        <v>233</v>
      </c>
    </row>
    <row r="194" spans="1:14" x14ac:dyDescent="0.2">
      <c r="A194" s="222" t="s">
        <v>453</v>
      </c>
      <c r="B194" s="222" t="s">
        <v>31</v>
      </c>
      <c r="C194" s="220">
        <v>0.23826</v>
      </c>
      <c r="D194" s="220"/>
      <c r="E194" s="222" t="s">
        <v>21</v>
      </c>
      <c r="F194" s="222" t="s">
        <v>130</v>
      </c>
      <c r="N194" s="4" t="s">
        <v>233</v>
      </c>
    </row>
    <row r="195" spans="1:14" x14ac:dyDescent="0.2">
      <c r="A195" s="222" t="s">
        <v>323</v>
      </c>
      <c r="B195" s="222" t="s">
        <v>31</v>
      </c>
      <c r="C195" s="220">
        <v>0.25015999999999999</v>
      </c>
      <c r="D195" s="220"/>
      <c r="E195" s="222" t="s">
        <v>21</v>
      </c>
      <c r="F195" s="222" t="s">
        <v>130</v>
      </c>
      <c r="N195" s="4" t="s">
        <v>233</v>
      </c>
    </row>
    <row r="196" spans="1:14" x14ac:dyDescent="0.2">
      <c r="A196" s="220" t="s">
        <v>139</v>
      </c>
      <c r="B196" s="222" t="s">
        <v>31</v>
      </c>
      <c r="C196" s="220">
        <v>8.4989999999999996E-2</v>
      </c>
      <c r="D196" s="220"/>
      <c r="E196" s="222" t="s">
        <v>21</v>
      </c>
      <c r="F196" s="222" t="s">
        <v>130</v>
      </c>
      <c r="N196" s="4" t="s">
        <v>233</v>
      </c>
    </row>
    <row r="197" spans="1:14" x14ac:dyDescent="0.2">
      <c r="A197" s="220" t="s">
        <v>140</v>
      </c>
      <c r="B197" s="222" t="s">
        <v>31</v>
      </c>
      <c r="C197" s="220">
        <v>0.10316</v>
      </c>
      <c r="D197" s="220"/>
      <c r="E197" s="222" t="s">
        <v>21</v>
      </c>
      <c r="F197" s="222" t="s">
        <v>130</v>
      </c>
      <c r="N197" s="4" t="s">
        <v>233</v>
      </c>
    </row>
    <row r="198" spans="1:14" x14ac:dyDescent="0.2">
      <c r="A198" s="220" t="s">
        <v>141</v>
      </c>
      <c r="B198" s="222" t="s">
        <v>31</v>
      </c>
      <c r="C198" s="220">
        <v>0.13724</v>
      </c>
      <c r="D198" s="220"/>
      <c r="E198" s="222" t="s">
        <v>21</v>
      </c>
      <c r="F198" s="222" t="s">
        <v>130</v>
      </c>
      <c r="N198" s="4" t="s">
        <v>233</v>
      </c>
    </row>
    <row r="199" spans="1:14" x14ac:dyDescent="0.2">
      <c r="A199" s="220" t="s">
        <v>142</v>
      </c>
      <c r="B199" s="222" t="s">
        <v>31</v>
      </c>
      <c r="C199" s="220">
        <v>0.11606</v>
      </c>
      <c r="D199" s="220"/>
      <c r="E199" s="222" t="s">
        <v>21</v>
      </c>
      <c r="F199" s="222" t="s">
        <v>130</v>
      </c>
      <c r="N199" s="4" t="s">
        <v>233</v>
      </c>
    </row>
    <row r="200" spans="1:14" x14ac:dyDescent="0.2">
      <c r="A200" s="220" t="s">
        <v>143</v>
      </c>
      <c r="B200" s="222" t="s">
        <v>31</v>
      </c>
      <c r="C200" s="220">
        <v>0.52763000000000004</v>
      </c>
      <c r="D200" s="220"/>
      <c r="E200" s="222" t="s">
        <v>21</v>
      </c>
      <c r="F200" s="222" t="s">
        <v>130</v>
      </c>
      <c r="N200" s="4" t="s">
        <v>233</v>
      </c>
    </row>
    <row r="201" spans="1:14" x14ac:dyDescent="0.2">
      <c r="A201" s="220" t="s">
        <v>144</v>
      </c>
      <c r="B201" s="222" t="s">
        <v>31</v>
      </c>
      <c r="C201" s="220">
        <v>0.57350999999999996</v>
      </c>
      <c r="D201" s="220"/>
      <c r="E201" s="222" t="s">
        <v>21</v>
      </c>
      <c r="F201" s="222" t="s">
        <v>130</v>
      </c>
      <c r="N201" s="4" t="s">
        <v>233</v>
      </c>
    </row>
    <row r="202" spans="1:14" x14ac:dyDescent="0.2">
      <c r="A202" s="220" t="s">
        <v>145</v>
      </c>
      <c r="B202" s="222" t="s">
        <v>31</v>
      </c>
      <c r="C202" s="220">
        <v>0.61939</v>
      </c>
      <c r="D202" s="220"/>
      <c r="E202" s="222" t="s">
        <v>21</v>
      </c>
      <c r="F202" s="222" t="s">
        <v>130</v>
      </c>
      <c r="N202" s="4" t="s">
        <v>233</v>
      </c>
    </row>
    <row r="203" spans="1:14" x14ac:dyDescent="0.2">
      <c r="A203" s="222" t="s">
        <v>433</v>
      </c>
      <c r="B203" s="222" t="s">
        <v>31</v>
      </c>
      <c r="C203" s="220">
        <v>0.56525000000000003</v>
      </c>
      <c r="D203" s="220"/>
      <c r="E203" s="222" t="s">
        <v>21</v>
      </c>
      <c r="F203" s="222" t="s">
        <v>130</v>
      </c>
      <c r="N203" s="4" t="s">
        <v>233</v>
      </c>
    </row>
    <row r="204" spans="1:14" x14ac:dyDescent="0.2">
      <c r="A204" s="220" t="s">
        <v>146</v>
      </c>
      <c r="B204" s="222" t="s">
        <v>31</v>
      </c>
      <c r="C204" s="220">
        <v>0.67125000000000001</v>
      </c>
      <c r="D204" s="220"/>
      <c r="E204" s="222" t="s">
        <v>21</v>
      </c>
      <c r="F204" s="222" t="s">
        <v>130</v>
      </c>
      <c r="N204" s="4" t="s">
        <v>233</v>
      </c>
    </row>
    <row r="205" spans="1:14" x14ac:dyDescent="0.2">
      <c r="A205" s="220" t="s">
        <v>147</v>
      </c>
      <c r="B205" s="222" t="s">
        <v>31</v>
      </c>
      <c r="C205" s="220">
        <v>0.76714000000000004</v>
      </c>
      <c r="D205" s="220"/>
      <c r="E205" s="222" t="s">
        <v>21</v>
      </c>
      <c r="F205" s="222" t="s">
        <v>130</v>
      </c>
      <c r="N205" s="4" t="s">
        <v>233</v>
      </c>
    </row>
    <row r="206" spans="1:14" x14ac:dyDescent="0.2">
      <c r="A206" s="220" t="s">
        <v>148</v>
      </c>
      <c r="B206" s="222" t="s">
        <v>31</v>
      </c>
      <c r="C206" s="220">
        <v>0.86302999999999996</v>
      </c>
      <c r="D206" s="220"/>
      <c r="E206" s="222" t="s">
        <v>21</v>
      </c>
      <c r="F206" s="222" t="s">
        <v>130</v>
      </c>
      <c r="N206" s="4" t="s">
        <v>233</v>
      </c>
    </row>
    <row r="207" spans="1:14" x14ac:dyDescent="0.2">
      <c r="A207" s="222" t="s">
        <v>434</v>
      </c>
      <c r="B207" s="222" t="s">
        <v>31</v>
      </c>
      <c r="C207" s="220">
        <v>0.74987999999999999</v>
      </c>
      <c r="D207" s="220"/>
      <c r="E207" s="222" t="s">
        <v>21</v>
      </c>
      <c r="F207" s="222" t="s">
        <v>130</v>
      </c>
      <c r="N207" s="4" t="s">
        <v>233</v>
      </c>
    </row>
    <row r="208" spans="1:14" x14ac:dyDescent="0.2">
      <c r="A208" s="220" t="s">
        <v>149</v>
      </c>
      <c r="B208" s="222" t="s">
        <v>31</v>
      </c>
      <c r="C208" s="220">
        <v>0.79813999999999996</v>
      </c>
      <c r="D208" s="220"/>
      <c r="E208" s="222" t="s">
        <v>21</v>
      </c>
      <c r="F208" s="222" t="s">
        <v>130</v>
      </c>
      <c r="N208" s="4" t="s">
        <v>233</v>
      </c>
    </row>
    <row r="209" spans="1:14" x14ac:dyDescent="0.2">
      <c r="A209" s="220" t="s">
        <v>150</v>
      </c>
      <c r="B209" s="222" t="s">
        <v>31</v>
      </c>
      <c r="C209" s="220">
        <v>0.97333999999999998</v>
      </c>
      <c r="D209" s="220"/>
      <c r="E209" s="222" t="s">
        <v>21</v>
      </c>
      <c r="F209" s="222" t="s">
        <v>130</v>
      </c>
      <c r="N209" s="4" t="s">
        <v>233</v>
      </c>
    </row>
    <row r="210" spans="1:14" x14ac:dyDescent="0.2">
      <c r="A210" s="220" t="s">
        <v>151</v>
      </c>
      <c r="B210" s="222" t="s">
        <v>31</v>
      </c>
      <c r="C210" s="220">
        <v>1.1485399999999999</v>
      </c>
      <c r="D210" s="220"/>
      <c r="E210" s="222" t="s">
        <v>21</v>
      </c>
      <c r="F210" s="222" t="s">
        <v>130</v>
      </c>
      <c r="N210" s="4" t="s">
        <v>233</v>
      </c>
    </row>
    <row r="211" spans="1:14" x14ac:dyDescent="0.2">
      <c r="A211" s="222" t="s">
        <v>435</v>
      </c>
      <c r="B211" s="222" t="s">
        <v>31</v>
      </c>
      <c r="C211" s="220">
        <v>0.98379000000000005</v>
      </c>
      <c r="D211" s="220"/>
      <c r="E211" s="222" t="s">
        <v>21</v>
      </c>
      <c r="F211" s="222" t="s">
        <v>130</v>
      </c>
      <c r="N211" s="4" t="s">
        <v>233</v>
      </c>
    </row>
    <row r="212" spans="1:14" x14ac:dyDescent="0.2">
      <c r="A212" s="220" t="s">
        <v>152</v>
      </c>
      <c r="B212" s="222" t="s">
        <v>31</v>
      </c>
      <c r="C212" s="220">
        <v>0.82903000000000004</v>
      </c>
      <c r="D212" s="220"/>
      <c r="E212" s="222" t="s">
        <v>21</v>
      </c>
      <c r="F212" s="222" t="s">
        <v>130</v>
      </c>
      <c r="N212" s="4" t="s">
        <v>233</v>
      </c>
    </row>
    <row r="213" spans="1:14" x14ac:dyDescent="0.2">
      <c r="A213" s="220" t="s">
        <v>153</v>
      </c>
      <c r="B213" s="222" t="s">
        <v>31</v>
      </c>
      <c r="C213" s="220">
        <v>0.69213999999999998</v>
      </c>
      <c r="D213" s="220"/>
      <c r="E213" s="222" t="s">
        <v>21</v>
      </c>
      <c r="F213" s="222" t="s">
        <v>130</v>
      </c>
      <c r="N213" s="4" t="s">
        <v>233</v>
      </c>
    </row>
    <row r="214" spans="1:14" x14ac:dyDescent="0.2">
      <c r="A214" s="220" t="s">
        <v>154</v>
      </c>
      <c r="B214" s="222" t="s">
        <v>31</v>
      </c>
      <c r="C214" s="220">
        <v>0.86517999999999995</v>
      </c>
      <c r="D214" s="220"/>
      <c r="E214" s="222" t="s">
        <v>21</v>
      </c>
      <c r="F214" s="222" t="s">
        <v>130</v>
      </c>
      <c r="N214" s="4" t="s">
        <v>233</v>
      </c>
    </row>
    <row r="215" spans="1:14" x14ac:dyDescent="0.2">
      <c r="A215" s="220" t="s">
        <v>155</v>
      </c>
      <c r="B215" s="222" t="s">
        <v>31</v>
      </c>
      <c r="C215" s="220">
        <v>1.0382199999999999</v>
      </c>
      <c r="D215" s="220"/>
      <c r="E215" s="222" t="s">
        <v>21</v>
      </c>
      <c r="F215" s="222" t="s">
        <v>130</v>
      </c>
      <c r="N215" s="4" t="s">
        <v>233</v>
      </c>
    </row>
    <row r="216" spans="1:14" x14ac:dyDescent="0.2">
      <c r="A216" s="222" t="s">
        <v>436</v>
      </c>
      <c r="B216" s="222" t="s">
        <v>31</v>
      </c>
      <c r="C216" s="220">
        <v>0.84787999999999997</v>
      </c>
      <c r="D216" s="220"/>
      <c r="E216" s="222" t="s">
        <v>21</v>
      </c>
      <c r="F216" s="222" t="s">
        <v>130</v>
      </c>
      <c r="N216" s="4" t="s">
        <v>233</v>
      </c>
    </row>
    <row r="217" spans="1:14" x14ac:dyDescent="0.2">
      <c r="A217" s="220" t="s">
        <v>156</v>
      </c>
      <c r="B217" s="222" t="s">
        <v>31</v>
      </c>
      <c r="C217" s="220">
        <v>0.69793000000000005</v>
      </c>
      <c r="D217" s="220"/>
      <c r="E217" s="222" t="s">
        <v>21</v>
      </c>
      <c r="F217" s="222" t="s">
        <v>130</v>
      </c>
      <c r="N217" s="4" t="s">
        <v>233</v>
      </c>
    </row>
    <row r="218" spans="1:14" x14ac:dyDescent="0.2">
      <c r="A218" s="220" t="s">
        <v>157</v>
      </c>
      <c r="B218" s="222" t="s">
        <v>31</v>
      </c>
      <c r="C218" s="220">
        <v>0.93057000000000001</v>
      </c>
      <c r="D218" s="220"/>
      <c r="E218" s="222" t="s">
        <v>21</v>
      </c>
      <c r="F218" s="222" t="s">
        <v>130</v>
      </c>
      <c r="N218" s="4" t="s">
        <v>233</v>
      </c>
    </row>
    <row r="219" spans="1:14" x14ac:dyDescent="0.2">
      <c r="A219" s="220" t="s">
        <v>158</v>
      </c>
      <c r="B219" s="222" t="s">
        <v>31</v>
      </c>
      <c r="C219" s="220">
        <v>1.1632100000000001</v>
      </c>
      <c r="D219" s="220"/>
      <c r="E219" s="222" t="s">
        <v>21</v>
      </c>
      <c r="F219" s="222" t="s">
        <v>130</v>
      </c>
      <c r="N219" s="4" t="s">
        <v>233</v>
      </c>
    </row>
    <row r="220" spans="1:14" x14ac:dyDescent="0.2">
      <c r="A220" s="222" t="s">
        <v>437</v>
      </c>
      <c r="B220" s="222" t="s">
        <v>31</v>
      </c>
      <c r="C220" s="220">
        <v>0.98175000000000001</v>
      </c>
      <c r="D220" s="220"/>
      <c r="E220" s="222" t="s">
        <v>21</v>
      </c>
      <c r="F220" s="222" t="s">
        <v>130</v>
      </c>
      <c r="N220" s="4" t="s">
        <v>233</v>
      </c>
    </row>
    <row r="221" spans="1:14" x14ac:dyDescent="0.2">
      <c r="A221" s="220" t="s">
        <v>159</v>
      </c>
      <c r="B221" s="222" t="s">
        <v>31</v>
      </c>
      <c r="C221" s="220">
        <v>0.96899999999999997</v>
      </c>
      <c r="D221" s="220"/>
      <c r="E221" s="222" t="s">
        <v>21</v>
      </c>
      <c r="F221" s="222" t="s">
        <v>130</v>
      </c>
      <c r="N221" s="4" t="s">
        <v>233</v>
      </c>
    </row>
    <row r="222" spans="1:14" x14ac:dyDescent="0.2">
      <c r="A222" s="220" t="s">
        <v>160</v>
      </c>
      <c r="B222" s="222" t="s">
        <v>31</v>
      </c>
      <c r="C222" s="220">
        <v>0.89522000000000002</v>
      </c>
      <c r="D222" s="220"/>
      <c r="E222" s="222" t="s">
        <v>21</v>
      </c>
      <c r="F222" s="222" t="s">
        <v>130</v>
      </c>
      <c r="N222" s="4" t="s">
        <v>233</v>
      </c>
    </row>
  </sheetData>
  <phoneticPr fontId="1" type="noConversion"/>
  <pageMargins left="0.7" right="0.7" top="0.75" bottom="0.75" header="0.3" footer="0.3"/>
  <pageSetup orientation="portrait"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119</vt:i4>
      </vt:variant>
    </vt:vector>
  </HeadingPairs>
  <TitlesOfParts>
    <vt:vector size="130" baseType="lpstr">
      <vt:lpstr>Introduction</vt:lpstr>
      <vt:lpstr>Activity Data</vt:lpstr>
      <vt:lpstr>Settings</vt:lpstr>
      <vt:lpstr>Summary</vt:lpstr>
      <vt:lpstr>Revisions</vt:lpstr>
      <vt:lpstr>Reference - Custom Messages</vt:lpstr>
      <vt:lpstr>Reference - Lookup and Unit</vt:lpstr>
      <vt:lpstr>Reference - EF Fuel Use</vt:lpstr>
      <vt:lpstr>Reference - EF Road</vt:lpstr>
      <vt:lpstr>Reference - EF Freight</vt:lpstr>
      <vt:lpstr>Reference - EF Public</vt:lpstr>
      <vt:lpstr>Dynamic_message</vt:lpstr>
      <vt:lpstr>Ref_DD_ActivityData</vt:lpstr>
      <vt:lpstr>Ref_DD_ActivityData_Rail</vt:lpstr>
      <vt:lpstr>Ref_DD_Columns</vt:lpstr>
      <vt:lpstr>Ref_DD_DistanceUnit</vt:lpstr>
      <vt:lpstr>Ref_DD_Fuel_Units</vt:lpstr>
      <vt:lpstr>Ref_DD_Fuels</vt:lpstr>
      <vt:lpstr>Ref_DD_IPCC_GWP</vt:lpstr>
      <vt:lpstr>Ref_DD_MasterUnits</vt:lpstr>
      <vt:lpstr>Ref_DD_NA</vt:lpstr>
      <vt:lpstr>Ref_DD_NonUK</vt:lpstr>
      <vt:lpstr>Ref_DD_Numerator</vt:lpstr>
      <vt:lpstr>Ref_DD_PasengerDistanceUnits</vt:lpstr>
      <vt:lpstr>Ref_DD_Region</vt:lpstr>
      <vt:lpstr>Ref_DD_Scope</vt:lpstr>
      <vt:lpstr>Ref_DD_Scope3</vt:lpstr>
      <vt:lpstr>Ref_DD_TransportMode</vt:lpstr>
      <vt:lpstr>Ref_DD_vehicle_FuelUse</vt:lpstr>
      <vt:lpstr>Ref_DD_vehicle_FuelUse_Other</vt:lpstr>
      <vt:lpstr>Ref_DD_vehicle_FuelUse_Other_AirCraft</vt:lpstr>
      <vt:lpstr>Ref_DD_vehicle_FuelUse_Other_Rail</vt:lpstr>
      <vt:lpstr>Ref_DD_vehicle_FuelUse_Other_Road</vt:lpstr>
      <vt:lpstr>Ref_DD_vehicle_FuelUse_Other_Water</vt:lpstr>
      <vt:lpstr>Ref_DD_vehicle_FuelUse_UK</vt:lpstr>
      <vt:lpstr>Ref_DD_vehicle_FuelUse_UK_AirCraft</vt:lpstr>
      <vt:lpstr>Ref_DD_vehicle_FuelUse_UK_Rail</vt:lpstr>
      <vt:lpstr>Ref_DD_vehicle_FuelUse_UK_Road</vt:lpstr>
      <vt:lpstr>Ref_DD_vehicle_FuelUse_UK_Water</vt:lpstr>
      <vt:lpstr>Ref_DD_vehicle_FuelUse_US</vt:lpstr>
      <vt:lpstr>Ref_DD_vehicle_FuelUse_US_Rail</vt:lpstr>
      <vt:lpstr>Ref_DD_vehicle_FuelUse_US_Road</vt:lpstr>
      <vt:lpstr>Ref_DD_vehicle_FuelUse_US_Water</vt:lpstr>
      <vt:lpstr>Ref_DD_vehicle_Passenger_Other</vt:lpstr>
      <vt:lpstr>Ref_DD_vehicle_Passenger_Other_AirCraft</vt:lpstr>
      <vt:lpstr>Ref_DD_vehicle_Passenger_Other_Rail</vt:lpstr>
      <vt:lpstr>Ref_DD_vehicle_Passenger_Other_Road</vt:lpstr>
      <vt:lpstr>Ref_DD_vehicle_Passenger_Other_Water</vt:lpstr>
      <vt:lpstr>Ref_DD_vehicle_Passenger_UK</vt:lpstr>
      <vt:lpstr>Ref_DD_vehicle_Passenger_UK_AirCraft</vt:lpstr>
      <vt:lpstr>Ref_DD_vehicle_Passenger_UK_Rail</vt:lpstr>
      <vt:lpstr>Ref_DD_vehicle_Passenger_UK_Road</vt:lpstr>
      <vt:lpstr>Ref_DD_vehicle_Passenger_UK_Water</vt:lpstr>
      <vt:lpstr>Ref_DD_vehicle_Passenger_US</vt:lpstr>
      <vt:lpstr>Ref_DD_vehicle_Passenger_US_Aircraft</vt:lpstr>
      <vt:lpstr>Ref_DD_vehicle_Passenger_US_Rail</vt:lpstr>
      <vt:lpstr>Ref_DD_vehicle_Passenger_US_Road</vt:lpstr>
      <vt:lpstr>Ref_DD_vehicle_Passenger_US_Water</vt:lpstr>
      <vt:lpstr>Ref_DD_vehicle_vehicleDistance_Other</vt:lpstr>
      <vt:lpstr>Ref_DD_vehicle_vehicleDistance_Other_Road</vt:lpstr>
      <vt:lpstr>Ref_DD_vehicle_vehicleDistance_UK</vt:lpstr>
      <vt:lpstr>Ref_DD_vehicle_vehicleDistance_UK_Road</vt:lpstr>
      <vt:lpstr>Ref_DD_vehicle_vehicleDistance_US</vt:lpstr>
      <vt:lpstr>Ref_DD_vehicle_vehicleDistance_US_Road</vt:lpstr>
      <vt:lpstr>Ref_DD_vehicle_WeightDistance_Other</vt:lpstr>
      <vt:lpstr>Ref_DD_vehicle_WeightDistance_Other_Aircraft</vt:lpstr>
      <vt:lpstr>Ref_DD_vehicle_WeightDistance_Other_Rail</vt:lpstr>
      <vt:lpstr>Ref_DD_vehicle_WeightDistance_Other_Road</vt:lpstr>
      <vt:lpstr>Ref_DD_vehicle_WeightDistance_Other_Water</vt:lpstr>
      <vt:lpstr>Ref_DD_vehicle_WeightDistance_UK</vt:lpstr>
      <vt:lpstr>Ref_DD_vehicle_WeightDistance_UK_Aircraft</vt:lpstr>
      <vt:lpstr>Ref_DD_vehicle_WeightDistance_UK_Rail</vt:lpstr>
      <vt:lpstr>Ref_DD_vehicle_WeightDistance_UK_Road</vt:lpstr>
      <vt:lpstr>Ref_DD_vehicle_WeightDistance_UK_Water</vt:lpstr>
      <vt:lpstr>Ref_DD_vehicle_WeightDistance_US</vt:lpstr>
      <vt:lpstr>Ref_DD_vehicle_WeightDistance_US_AirCraft</vt:lpstr>
      <vt:lpstr>Ref_DD_vehicle_WeightDistance_US_Rail</vt:lpstr>
      <vt:lpstr>Ref_DD_vehicle_WeightDistance_US_Road</vt:lpstr>
      <vt:lpstr>Ref_DD_vehicle_WeightDistance_US_Water</vt:lpstr>
      <vt:lpstr>Ref_DD_WeightDistanceUnits</vt:lpstr>
      <vt:lpstr>Ref_EF_ByFuel</vt:lpstr>
      <vt:lpstr>Ref_EF_ByFuel_CH4_Other</vt:lpstr>
      <vt:lpstr>Ref_EF_ByFuel_CH4_UK</vt:lpstr>
      <vt:lpstr>Ref_EF_ByFuel_CH4_US</vt:lpstr>
      <vt:lpstr>Ref_EF_ByFuel_Other</vt:lpstr>
      <vt:lpstr>Ref_EF_ByFuel_UK</vt:lpstr>
      <vt:lpstr>Ref_EF_ByFuel_US</vt:lpstr>
      <vt:lpstr>Ref_EF_Fuel_Use</vt:lpstr>
      <vt:lpstr>Ref_EF_IPCC_GWP_2001</vt:lpstr>
      <vt:lpstr>Ref_EF_IPCC_GWP_2007</vt:lpstr>
      <vt:lpstr>Ref_EF_IPCC_GWP_2014</vt:lpstr>
      <vt:lpstr>Ref_EF_IPCC_GWP_95</vt:lpstr>
      <vt:lpstr>Ref_EF_Public_Transport</vt:lpstr>
      <vt:lpstr>Ref_EF_Public_Transport_Other</vt:lpstr>
      <vt:lpstr>Ref_EF_Public_Transport_UK</vt:lpstr>
      <vt:lpstr>Ref_EF_Public_Transport_US</vt:lpstr>
      <vt:lpstr>Ref_EF_Vehicle_Distance</vt:lpstr>
      <vt:lpstr>Ref_EF_Vehicle_Distance_Other</vt:lpstr>
      <vt:lpstr>Ref_EF_Vehicle_Distance_UK</vt:lpstr>
      <vt:lpstr>Ref_EF_Vehicle_Distance_US</vt:lpstr>
      <vt:lpstr>Ref_EF_Weight_Distance</vt:lpstr>
      <vt:lpstr>Ref_EF_Weight_Distance_CH4</vt:lpstr>
      <vt:lpstr>Ref_EF_Weight_Distance_CH4_Other</vt:lpstr>
      <vt:lpstr>Ref_EF_Weight_Distance_CH4_UK</vt:lpstr>
      <vt:lpstr>Ref_EF_Weight_Distance_CH4_US</vt:lpstr>
      <vt:lpstr>Ref_EF_Weight_Distance_Other</vt:lpstr>
      <vt:lpstr>Ref_EF_Weight_Distance_UK</vt:lpstr>
      <vt:lpstr>Ref_EF_Weight_Distance_US</vt:lpstr>
      <vt:lpstr>Ref_From_Units</vt:lpstr>
      <vt:lpstr>Ref_FuelUseVehicle_UK</vt:lpstr>
      <vt:lpstr>Ref_FuelUseVehicle_UK_Rail</vt:lpstr>
      <vt:lpstr>Ref_FuelUseVehicle_UK_Road</vt:lpstr>
      <vt:lpstr>Ref_FuelUseVehicle_UK_Water</vt:lpstr>
      <vt:lpstr>Ref_FuelUseVehicle_US</vt:lpstr>
      <vt:lpstr>Ref_FuelUseVehicle_US_Rail</vt:lpstr>
      <vt:lpstr>Ref_FuelUseVehicle_US_Road</vt:lpstr>
      <vt:lpstr>Ref_FuelUseVehicle_US_water</vt:lpstr>
      <vt:lpstr>Ref_Master_Unit_Table</vt:lpstr>
      <vt:lpstr>Ref_Message_configure</vt:lpstr>
      <vt:lpstr>REF_To_Unit</vt:lpstr>
      <vt:lpstr>Ref_Total_Emission</vt:lpstr>
      <vt:lpstr>Ref_Total_Emission_Biomass</vt:lpstr>
      <vt:lpstr>Set_DD_Vehicle_Units</vt:lpstr>
      <vt:lpstr>Setting_IPCC_GWP_VERSION</vt:lpstr>
      <vt:lpstr>Settings_Custom_Fuels</vt:lpstr>
      <vt:lpstr>Settings_Custom_Vehicle</vt:lpstr>
      <vt:lpstr>Tbl_Activity_Heading</vt:lpstr>
      <vt:lpstr>Tbl_Fuel_Settings</vt:lpstr>
      <vt:lpstr>Tbl_User_data</vt:lpstr>
      <vt:lpstr>Tbl_vehical_Settings</vt:lpstr>
    </vt:vector>
  </TitlesOfParts>
  <Company>Globallogic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arvind.mahesh</dc:creator>
  <cp:lastModifiedBy>Yelena Akopian</cp:lastModifiedBy>
  <cp:lastPrinted>2011-06-16T17:00:39Z</cp:lastPrinted>
  <dcterms:created xsi:type="dcterms:W3CDTF">2009-03-06T06:34:12Z</dcterms:created>
  <dcterms:modified xsi:type="dcterms:W3CDTF">2017-03-30T13:16:35Z</dcterms:modified>
</cp:coreProperties>
</file>