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yovan\Desktop\APM\ausol-apm.github.io\project\Documents\"/>
    </mc:Choice>
  </mc:AlternateContent>
  <xr:revisionPtr revIDLastSave="0" documentId="13_ncr:1_{BB66A737-6E5A-49D3-AD54-C66DCFF6F2D2}" xr6:coauthVersionLast="47" xr6:coauthVersionMax="47" xr10:uidLastSave="{00000000-0000-0000-0000-000000000000}"/>
  <bookViews>
    <workbookView xWindow="-110" yWindow="-110" windowWidth="19420" windowHeight="10300" activeTab="3" xr2:uid="{00000000-000D-0000-FFFF-FFFF00000000}"/>
  </bookViews>
  <sheets>
    <sheet name="Tiempos" sheetId="2" r:id="rId1"/>
    <sheet name="VSM" sheetId="4" r:id="rId2"/>
    <sheet name="P. Rendimiento" sheetId="1" r:id="rId3"/>
    <sheet name="E.G. Equipamiento"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3" l="1"/>
  <c r="C3" i="1"/>
  <c r="G22" i="2"/>
  <c r="G21" i="2"/>
  <c r="E18" i="2"/>
  <c r="C32" i="2"/>
  <c r="D11" i="4"/>
  <c r="G3" i="4" s="1"/>
  <c r="B11" i="4"/>
  <c r="G5" i="3"/>
  <c r="D10" i="3"/>
  <c r="B10" i="3"/>
  <c r="B11" i="3"/>
  <c r="J5" i="3"/>
  <c r="F5" i="3"/>
  <c r="H5" i="3"/>
  <c r="I5" i="3"/>
  <c r="E5" i="3"/>
  <c r="F8" i="3" s="1"/>
  <c r="D5" i="3"/>
  <c r="C3" i="3"/>
  <c r="C5" i="3" s="1"/>
  <c r="B3" i="3"/>
  <c r="B5" i="3" s="1"/>
  <c r="B21" i="1"/>
  <c r="F3" i="1"/>
  <c r="G3" i="1" s="1"/>
  <c r="F4" i="1"/>
  <c r="G4" i="1" s="1"/>
  <c r="F2" i="1"/>
  <c r="G2" i="1" s="1"/>
  <c r="I2" i="1" s="1"/>
  <c r="E4" i="2"/>
  <c r="E5" i="2"/>
  <c r="B3" i="1"/>
  <c r="E17" i="2"/>
  <c r="E16" i="2"/>
  <c r="E15" i="2"/>
  <c r="E6" i="2"/>
  <c r="E7" i="2"/>
  <c r="E8" i="2"/>
  <c r="E9" i="2"/>
  <c r="E10" i="2"/>
  <c r="E11" i="2"/>
  <c r="E12" i="2"/>
  <c r="E13" i="2"/>
  <c r="E14" i="2"/>
  <c r="E3" i="2"/>
  <c r="G2" i="4" l="1"/>
  <c r="B9" i="3"/>
  <c r="G5" i="1"/>
  <c r="F5" i="1"/>
  <c r="B12" i="1" l="1"/>
  <c r="B5" i="1"/>
  <c r="F7" i="1" l="1"/>
  <c r="I7" i="1" s="1"/>
  <c r="B11" i="1"/>
  <c r="B10" i="1" s="1"/>
  <c r="B9" i="1" s="1"/>
  <c r="D9" i="3" s="1"/>
  <c r="D8" i="3" s="1"/>
  <c r="B7" i="3" s="1"/>
  <c r="B20" i="1" l="1"/>
  <c r="C20" i="1" s="1"/>
  <c r="C10" i="1"/>
</calcChain>
</file>

<file path=xl/sharedStrings.xml><?xml version="1.0" encoding="utf-8"?>
<sst xmlns="http://schemas.openxmlformats.org/spreadsheetml/2006/main" count="137" uniqueCount="108">
  <si>
    <t>Etapa</t>
  </si>
  <si>
    <t>N°</t>
  </si>
  <si>
    <t>Proceso (s)</t>
  </si>
  <si>
    <t>Set-up (s)</t>
  </si>
  <si>
    <t>Separación</t>
  </si>
  <si>
    <t>Acabados</t>
  </si>
  <si>
    <t>Ensamble paredes</t>
  </si>
  <si>
    <t>Ensamble timon</t>
  </si>
  <si>
    <t>Ensamble moto</t>
  </si>
  <si>
    <t>Ensamble barco</t>
  </si>
  <si>
    <t>Ensamble casa</t>
  </si>
  <si>
    <t>Control de calidad</t>
  </si>
  <si>
    <t>Calcomanias</t>
  </si>
  <si>
    <t>Empaquetado</t>
  </si>
  <si>
    <t>Total</t>
  </si>
  <si>
    <t>Palletizado</t>
  </si>
  <si>
    <t>Estaciones</t>
  </si>
  <si>
    <t>Transporte</t>
  </si>
  <si>
    <t>Tiempo</t>
  </si>
  <si>
    <t>Despacho</t>
  </si>
  <si>
    <t>1 a 2</t>
  </si>
  <si>
    <t>2 a 3</t>
  </si>
  <si>
    <t>3 a 4</t>
  </si>
  <si>
    <t>4 a 5</t>
  </si>
  <si>
    <t>5 a 6</t>
  </si>
  <si>
    <t>6 a 7</t>
  </si>
  <si>
    <t>7 a 8</t>
  </si>
  <si>
    <t>8 a 9</t>
  </si>
  <si>
    <t>Descripción detallada</t>
  </si>
  <si>
    <t>Negro y rojo a separación</t>
  </si>
  <si>
    <t>Azul a separación</t>
  </si>
  <si>
    <t>Negro y rojo a acabados</t>
  </si>
  <si>
    <t>Azul a acabados</t>
  </si>
  <si>
    <t>Paredes y timon buffers</t>
  </si>
  <si>
    <t>Acabos a buffer</t>
  </si>
  <si>
    <t>Buffers a bufferAssembler</t>
  </si>
  <si>
    <t>Assembler a calidad</t>
  </si>
  <si>
    <t>Calidad a calcomanias</t>
  </si>
  <si>
    <t>calcomanias a empaquetado</t>
  </si>
  <si>
    <t>Unidades por tanda</t>
  </si>
  <si>
    <t>Motos</t>
  </si>
  <si>
    <t>Casas</t>
  </si>
  <si>
    <t>Barcos</t>
  </si>
  <si>
    <t>Ubicación</t>
  </si>
  <si>
    <t>Empaquetado a robot</t>
  </si>
  <si>
    <t>Rp (un/hora)</t>
  </si>
  <si>
    <t>Tp (min/un)</t>
  </si>
  <si>
    <t>Tb (min/lote)</t>
  </si>
  <si>
    <t>Tsu (min/lote)</t>
  </si>
  <si>
    <t>Tc (min/un)</t>
  </si>
  <si>
    <t>Indicadores</t>
  </si>
  <si>
    <t>Valor</t>
  </si>
  <si>
    <t>Tandas por día (tandas/dia)</t>
  </si>
  <si>
    <t>Lote en tandas (tandas/lote)</t>
  </si>
  <si>
    <t>Inyección rojo</t>
  </si>
  <si>
    <t>Inyección negro</t>
  </si>
  <si>
    <t>Inyección azul</t>
  </si>
  <si>
    <t>Q(un/lote)</t>
  </si>
  <si>
    <t>PC</t>
  </si>
  <si>
    <t>n</t>
  </si>
  <si>
    <t>S</t>
  </si>
  <si>
    <t>H</t>
  </si>
  <si>
    <t>U</t>
  </si>
  <si>
    <t>Se asume un suministro constante</t>
  </si>
  <si>
    <t>Un por lote</t>
  </si>
  <si>
    <t>MLT (min)</t>
  </si>
  <si>
    <t>Tno (min)</t>
  </si>
  <si>
    <t>Dias de turnos (turnos/lote)</t>
  </si>
  <si>
    <t>Turnos</t>
  </si>
  <si>
    <t>Tiempo entre turnos</t>
  </si>
  <si>
    <t>PENDIENTE WIP - VSM</t>
  </si>
  <si>
    <t>Unidades tanda</t>
  </si>
  <si>
    <t>Takt</t>
  </si>
  <si>
    <t>Jornada (h)</t>
  </si>
  <si>
    <t>MTBF (UT) (h)</t>
  </si>
  <si>
    <t>MTTM (DT) (h)</t>
  </si>
  <si>
    <t>A</t>
  </si>
  <si>
    <t>Disponibilidad por estación</t>
  </si>
  <si>
    <t>Separado</t>
  </si>
  <si>
    <t>Inyección</t>
  </si>
  <si>
    <t>Ensamble general</t>
  </si>
  <si>
    <t>Calidad</t>
  </si>
  <si>
    <t>OEE</t>
  </si>
  <si>
    <t>TEP (h)</t>
  </si>
  <si>
    <t>TIP (h)</t>
  </si>
  <si>
    <t>TER (h)</t>
  </si>
  <si>
    <t>TANP (h)</t>
  </si>
  <si>
    <t>PE</t>
  </si>
  <si>
    <t>RE</t>
  </si>
  <si>
    <t>SE</t>
  </si>
  <si>
    <t>Q</t>
  </si>
  <si>
    <t>Se tiene un desfase del 10% en los tiempos y producción real</t>
  </si>
  <si>
    <t>Acabado</t>
  </si>
  <si>
    <t>Tandas por lote</t>
  </si>
  <si>
    <t>Estación</t>
  </si>
  <si>
    <t>Separar</t>
  </si>
  <si>
    <t>Ensamble</t>
  </si>
  <si>
    <t>Paletizado</t>
  </si>
  <si>
    <t>Relación valor</t>
  </si>
  <si>
    <t>Relación transporte</t>
  </si>
  <si>
    <t>6 a a7</t>
  </si>
  <si>
    <t>0 a 1</t>
  </si>
  <si>
    <t>Tp (h)</t>
  </si>
  <si>
    <t>Tt (h)</t>
  </si>
  <si>
    <t>Los tiempos en el VSM son por tanda… Ya que es una tarea dispendiosa, hacerlo por unidad</t>
  </si>
  <si>
    <t>Relación proceso</t>
  </si>
  <si>
    <t>No es posible encontrar la relación real entre las inyectoras y los moldes de manera directa. Entonces, se parte de los resultados de Tecnomatix, para la obtención de esos tiempos, partiendo de un la suma los productos sobre el tiempo requerido para su producción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</si>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</sst>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16"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164" fontId="0" fillId="3" borderId="0" xfId="0" applyNumberFormat="1" applyFill="1" applyAlignment="1">
      <alignment horizontal="center" vertical="center"/>
    </xf>
    <xf numFmtId="165" fontId="0" fillId="0" borderId="0" xfId="1" applyNumberFormat="1" applyFont="1" applyAlignment="1">
      <alignment horizontal="center" vertical="center"/>
    </xf>
    <xf numFmtId="10" fontId="0" fillId="0" borderId="0" xfId="1" applyNumberFormat="1" applyFont="1" applyAlignment="1">
      <alignment horizontal="center" vertical="center"/>
    </xf>
    <xf numFmtId="10" fontId="0" fillId="0" borderId="0" xfId="0" applyNumberForma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10" fontId="0" fillId="0" borderId="0" xfId="1" applyNumberFormat="1" applyFont="1"/>
    <xf numFmtId="0" fontId="3" fillId="0" borderId="0" xfId="0" applyFont="1"/>
    <xf numFmtId="0" fontId="0" fillId="0" borderId="0" xfId="0" applyAlignment="1">
      <alignment vertical="center" wrapText="1"/>
    </xf>
    <xf numFmtId="0" fontId="3" fillId="0" borderId="0" xfId="0" applyFont="1" applyAlignment="1">
      <alignment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0" fillId="0" borderId="0" xfId="0" applyFont="1" applyAlignment="1">
      <alignment horizontal="center" vertical="center"/>
    </xf>
    <xf numFmtId="10" fontId="1" fillId="0" borderId="0" xfId="1" applyNumberFormat="1" applyFont="1" applyAlignment="1">
      <alignment horizontal="center" vertical="center"/>
    </xf>
  </cellXfs>
  <cellStyles count="2">
    <cellStyle name="Normal" xfId="0" builtinId="0"/>
    <cellStyle name="Porcentaje" xfId="1" builtinId="5"/>
  </cellStyles>
  <dxfs count="21">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323645</xdr:colOff>
      <xdr:row>12</xdr:row>
      <xdr:rowOff>55313</xdr:rowOff>
    </xdr:from>
    <xdr:to>
      <xdr:col>2</xdr:col>
      <xdr:colOff>774700</xdr:colOff>
      <xdr:row>17</xdr:row>
      <xdr:rowOff>162013</xdr:rowOff>
    </xdr:to>
    <xdr:pic>
      <xdr:nvPicPr>
        <xdr:cNvPr id="2" name="Imagen 1">
          <a:extLst>
            <a:ext uri="{FF2B5EF4-FFF2-40B4-BE49-F238E27FC236}">
              <a16:creationId xmlns:a16="http://schemas.microsoft.com/office/drawing/2014/main" id="{F779402D-D268-D79F-73F4-96C8E11F5E2A}"/>
            </a:ext>
          </a:extLst>
        </xdr:cNvPr>
        <xdr:cNvPicPr>
          <a:picLocks noChangeAspect="1"/>
        </xdr:cNvPicPr>
      </xdr:nvPicPr>
      <xdr:blipFill>
        <a:blip xmlns:r="http://schemas.openxmlformats.org/officeDocument/2006/relationships" r:embed="rId1"/>
        <a:stretch>
          <a:fillRect/>
        </a:stretch>
      </xdr:blipFill>
      <xdr:spPr>
        <a:xfrm>
          <a:off x="323645" y="2265113"/>
          <a:ext cx="2819605" cy="1027450"/>
        </a:xfrm>
        <a:prstGeom prst="rect">
          <a:avLst/>
        </a:prstGeom>
      </xdr:spPr>
    </xdr:pic>
    <xdr:clientData/>
  </xdr:twoCellAnchor>
  <xdr:twoCellAnchor editAs="oneCell">
    <xdr:from>
      <xdr:col>2</xdr:col>
      <xdr:colOff>1485901</xdr:colOff>
      <xdr:row>11</xdr:row>
      <xdr:rowOff>117903</xdr:rowOff>
    </xdr:from>
    <xdr:to>
      <xdr:col>5</xdr:col>
      <xdr:colOff>1136651</xdr:colOff>
      <xdr:row>15</xdr:row>
      <xdr:rowOff>139907</xdr:rowOff>
    </xdr:to>
    <xdr:pic>
      <xdr:nvPicPr>
        <xdr:cNvPr id="3" name="Imagen 2">
          <a:extLst>
            <a:ext uri="{FF2B5EF4-FFF2-40B4-BE49-F238E27FC236}">
              <a16:creationId xmlns:a16="http://schemas.microsoft.com/office/drawing/2014/main" id="{9B7F10DC-8793-7DC3-E160-EA27335B4519}"/>
            </a:ext>
          </a:extLst>
        </xdr:cNvPr>
        <xdr:cNvPicPr>
          <a:picLocks noChangeAspect="1"/>
        </xdr:cNvPicPr>
      </xdr:nvPicPr>
      <xdr:blipFill>
        <a:blip xmlns:r="http://schemas.openxmlformats.org/officeDocument/2006/relationships" r:embed="rId2"/>
        <a:stretch>
          <a:fillRect/>
        </a:stretch>
      </xdr:blipFill>
      <xdr:spPr>
        <a:xfrm>
          <a:off x="3854451" y="2143553"/>
          <a:ext cx="3276600" cy="758604"/>
        </a:xfrm>
        <a:prstGeom prst="rect">
          <a:avLst/>
        </a:prstGeom>
      </xdr:spPr>
    </xdr:pic>
    <xdr:clientData/>
  </xdr:twoCellAnchor>
  <xdr:twoCellAnchor editAs="oneCell">
    <xdr:from>
      <xdr:col>6</xdr:col>
      <xdr:colOff>222250</xdr:colOff>
      <xdr:row>6</xdr:row>
      <xdr:rowOff>174933</xdr:rowOff>
    </xdr:from>
    <xdr:to>
      <xdr:col>10</xdr:col>
      <xdr:colOff>283924</xdr:colOff>
      <xdr:row>9</xdr:row>
      <xdr:rowOff>146283</xdr:rowOff>
    </xdr:to>
    <xdr:pic>
      <xdr:nvPicPr>
        <xdr:cNvPr id="4" name="Imagen 3">
          <a:extLst>
            <a:ext uri="{FF2B5EF4-FFF2-40B4-BE49-F238E27FC236}">
              <a16:creationId xmlns:a16="http://schemas.microsoft.com/office/drawing/2014/main" id="{2D0F781B-C547-78A8-7F86-EACCD50BF84E}"/>
            </a:ext>
          </a:extLst>
        </xdr:cNvPr>
        <xdr:cNvPicPr>
          <a:picLocks noChangeAspect="1"/>
        </xdr:cNvPicPr>
      </xdr:nvPicPr>
      <xdr:blipFill>
        <a:blip xmlns:r="http://schemas.openxmlformats.org/officeDocument/2006/relationships" r:embed="rId3"/>
        <a:stretch>
          <a:fillRect/>
        </a:stretch>
      </xdr:blipFill>
      <xdr:spPr>
        <a:xfrm>
          <a:off x="6991350" y="1279833"/>
          <a:ext cx="3020774" cy="523800"/>
        </a:xfrm>
        <a:prstGeom prst="rect">
          <a:avLst/>
        </a:prstGeom>
      </xdr:spPr>
    </xdr:pic>
    <xdr:clientData/>
  </xdr:twoCellAnchor>
  <xdr:twoCellAnchor editAs="oneCell">
    <xdr:from>
      <xdr:col>6</xdr:col>
      <xdr:colOff>565150</xdr:colOff>
      <xdr:row>13</xdr:row>
      <xdr:rowOff>138807</xdr:rowOff>
    </xdr:from>
    <xdr:to>
      <xdr:col>12</xdr:col>
      <xdr:colOff>312549</xdr:colOff>
      <xdr:row>17</xdr:row>
      <xdr:rowOff>133611</xdr:rowOff>
    </xdr:to>
    <xdr:pic>
      <xdr:nvPicPr>
        <xdr:cNvPr id="5" name="Imagen 4">
          <a:extLst>
            <a:ext uri="{FF2B5EF4-FFF2-40B4-BE49-F238E27FC236}">
              <a16:creationId xmlns:a16="http://schemas.microsoft.com/office/drawing/2014/main" id="{755EF70A-E39F-7F65-FA66-053D1D9CF1BE}"/>
            </a:ext>
          </a:extLst>
        </xdr:cNvPr>
        <xdr:cNvPicPr>
          <a:picLocks noChangeAspect="1"/>
        </xdr:cNvPicPr>
      </xdr:nvPicPr>
      <xdr:blipFill>
        <a:blip xmlns:r="http://schemas.openxmlformats.org/officeDocument/2006/relationships" r:embed="rId4"/>
        <a:stretch>
          <a:fillRect/>
        </a:stretch>
      </xdr:blipFill>
      <xdr:spPr>
        <a:xfrm>
          <a:off x="7772400" y="2532757"/>
          <a:ext cx="3925699" cy="731404"/>
        </a:xfrm>
        <a:prstGeom prst="rect">
          <a:avLst/>
        </a:prstGeom>
      </xdr:spPr>
    </xdr:pic>
    <xdr:clientData/>
  </xdr:twoCellAnchor>
  <xdr:twoCellAnchor editAs="oneCell">
    <xdr:from>
      <xdr:col>2</xdr:col>
      <xdr:colOff>1943100</xdr:colOff>
      <xdr:row>18</xdr:row>
      <xdr:rowOff>147295</xdr:rowOff>
    </xdr:from>
    <xdr:to>
      <xdr:col>6</xdr:col>
      <xdr:colOff>429892</xdr:colOff>
      <xdr:row>25</xdr:row>
      <xdr:rowOff>117954</xdr:rowOff>
    </xdr:to>
    <xdr:pic>
      <xdr:nvPicPr>
        <xdr:cNvPr id="6" name="Imagen 5">
          <a:extLst>
            <a:ext uri="{FF2B5EF4-FFF2-40B4-BE49-F238E27FC236}">
              <a16:creationId xmlns:a16="http://schemas.microsoft.com/office/drawing/2014/main" id="{1DD559EF-9011-9EB5-75BD-A2C9BD4FAC3B}"/>
            </a:ext>
          </a:extLst>
        </xdr:cNvPr>
        <xdr:cNvPicPr>
          <a:picLocks noChangeAspect="1"/>
        </xdr:cNvPicPr>
      </xdr:nvPicPr>
      <xdr:blipFill>
        <a:blip xmlns:r="http://schemas.openxmlformats.org/officeDocument/2006/relationships" r:embed="rId5"/>
        <a:stretch>
          <a:fillRect/>
        </a:stretch>
      </xdr:blipFill>
      <xdr:spPr>
        <a:xfrm>
          <a:off x="4140200" y="3461995"/>
          <a:ext cx="3325492" cy="125970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8C99A6-A7D5-417D-A109-187311EB94FC}" name="Tabla1" displayName="Tabla1" ref="A2:E17" totalsRowShown="0" headerRowDxfId="20" dataDxfId="19">
  <autoFilter ref="A2:E17" xr:uid="{E18C99A6-A7D5-417D-A109-187311EB94FC}">
    <filterColumn colId="0" hiddenButton="1"/>
    <filterColumn colId="1" hiddenButton="1"/>
    <filterColumn colId="2" hiddenButton="1"/>
    <filterColumn colId="3" hiddenButton="1"/>
    <filterColumn colId="4" hiddenButton="1"/>
  </autoFilter>
  <sortState xmlns:xlrd2="http://schemas.microsoft.com/office/spreadsheetml/2017/richdata2" ref="A3:E16">
    <sortCondition ref="A2:A16"/>
  </sortState>
  <tableColumns count="5">
    <tableColumn id="1" xr3:uid="{19CD4D76-1CC5-48BF-9617-AC7EBCBF03D9}" name="N°" dataDxfId="18"/>
    <tableColumn id="2" xr3:uid="{060C4D4C-E2DC-4A58-8261-94F68CD86310}" name="Etapa" dataDxfId="17"/>
    <tableColumn id="3" xr3:uid="{F5886262-8B66-44DE-A8CA-CCD44FAC65B8}" name="Proceso (s)" dataDxfId="16"/>
    <tableColumn id="4" xr3:uid="{62AD91F2-5982-477A-8D8D-CF99BCF1C482}" name="Set-up (s)" dataDxfId="15"/>
    <tableColumn id="5" xr3:uid="{E66446FC-83A2-4C34-BC92-FE1238C0EFCC}" name="Total" dataDxfId="14">
      <calculatedColumnFormula>C3+D3</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8768C-2D7E-4818-B4AA-BDD95BDEC2CD}" name="Tabla13" displayName="Tabla13" ref="A20:D31" totalsRowShown="0" headerRowDxfId="13" dataDxfId="12">
  <autoFilter ref="A20:D31" xr:uid="{BC58768C-2D7E-4818-B4AA-BDD95BDEC2CD}"/>
  <sortState xmlns:xlrd2="http://schemas.microsoft.com/office/spreadsheetml/2017/richdata2" ref="A21:D31">
    <sortCondition ref="A20:A31"/>
  </sortState>
  <tableColumns count="4">
    <tableColumn id="1" xr3:uid="{2E55E79A-A296-47B0-B232-9DFF752231C2}" name="N°" dataDxfId="11"/>
    <tableColumn id="2" xr3:uid="{E7AA5353-4CAE-4333-85DE-D237E1BC7118}" name="Ubicación" dataDxfId="10"/>
    <tableColumn id="3" xr3:uid="{CD0B87CE-1351-44F6-9ACE-B3E8564515ED}" name="Tiempo" dataDxfId="9"/>
    <tableColumn id="7" xr3:uid="{CDF80DF5-5F66-4BE8-9877-EFFB1C20A674}" name="Descripción detallada" dataDxfId="8"/>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7802E5-DEBF-4605-AC7B-EFF1F76CF9FB}" name="Tabla4" displayName="Tabla4" ref="A1:D10" totalsRowShown="0" headerRowDxfId="7" dataDxfId="6">
  <autoFilter ref="A1:D10" xr:uid="{1E7802E5-DEBF-4605-AC7B-EFF1F76CF9FB}">
    <filterColumn colId="0" hiddenButton="1"/>
    <filterColumn colId="1" hiddenButton="1"/>
    <filterColumn colId="2" hiddenButton="1"/>
    <filterColumn colId="3" hiddenButton="1"/>
  </autoFilter>
  <tableColumns count="4">
    <tableColumn id="1" xr3:uid="{DD8BD99A-55EB-43B2-85C0-40D72F09E04F}" name="Estación" dataDxfId="5"/>
    <tableColumn id="2" xr3:uid="{C3DCC130-017E-4F1E-92EB-E315A1AEBA87}" name="Tp (h)" dataDxfId="4"/>
    <tableColumn id="3" xr3:uid="{624EB0B8-1FBC-496F-AEB6-4797A4A5FC89}" name="Transporte" dataDxfId="3"/>
    <tableColumn id="4" xr3:uid="{A44E6FD6-1AF4-42AB-A3FE-3BCC3A03A411}" name="Tt (h)" dataDxfId="2"/>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029FE5-C33B-4E02-A4C8-0A378815E268}" name="Tabla3" displayName="Tabla3" ref="A2:J5" totalsRowShown="0" headerRowDxfId="1">
  <autoFilter ref="A2:J5" xr:uid="{5B029FE5-C33B-4E02-A4C8-0A378815E26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FD3036A3-92C4-47AD-AEAD-4738A5E2A4E3}" name="Indicadores" dataDxfId="0"/>
    <tableColumn id="2" xr3:uid="{45921F43-9ADF-496E-9A01-4F8D3E6BB354}" name="Inyección"/>
    <tableColumn id="3" xr3:uid="{CD10CB41-58D2-422E-98F4-84460853D09E}" name="Separado"/>
    <tableColumn id="4" xr3:uid="{304B0503-DEFE-4B0F-A316-C8BCC301392D}" name="Acabado"/>
    <tableColumn id="6" xr3:uid="{1369ADB9-7C04-46C0-8463-92CC60AD6ED2}" name="Ensamble general"/>
    <tableColumn id="7" xr3:uid="{74D6D253-8C91-4922-A738-A64961372299}" name="Calidad"/>
    <tableColumn id="5" xr3:uid="{DF0B388F-BE48-4DC1-9DFA-156D535A63E3}" name="Calcomanias"/>
    <tableColumn id="8" xr3:uid="{A6F638C7-33A8-4B22-8E0B-18452822789D}" name="Empaquetado"/>
    <tableColumn id="9" xr3:uid="{108E8E86-038E-46DE-B6EC-0298F9BA78D8}" name="Palletizado"/>
    <tableColumn id="10" xr3:uid="{B6D79683-564E-46DA-BB68-BAC4B4264CC9}" name="Despacho"/>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72503-A03D-4A72-A530-385213610AD9}">
  <dimension ref="A1:I32"/>
  <sheetViews>
    <sheetView workbookViewId="0">
      <selection activeCell="G13" sqref="G13"/>
    </sheetView>
  </sheetViews>
  <sheetFormatPr baseColWidth="10" defaultRowHeight="14.5" x14ac:dyDescent="0.35"/>
  <cols>
    <col min="1" max="1" width="7.36328125" style="1" bestFit="1" customWidth="1"/>
    <col min="2" max="2" width="16.1796875" style="1" bestFit="1" customWidth="1"/>
    <col min="3" max="3" width="14.54296875" style="1" bestFit="1" customWidth="1"/>
    <col min="4" max="4" width="24.81640625" style="1" bestFit="1" customWidth="1"/>
    <col min="5" max="5" width="11.1796875" style="1" bestFit="1" customWidth="1"/>
    <col min="6" max="6" width="17.1796875" style="1" bestFit="1" customWidth="1"/>
    <col min="7" max="7" width="6.81640625" style="1" bestFit="1" customWidth="1"/>
    <col min="8" max="8" width="26.6328125" style="1" bestFit="1" customWidth="1"/>
    <col min="9" max="9" width="13.36328125" style="1" customWidth="1"/>
    <col min="10" max="10" width="24.81640625" style="1" bestFit="1" customWidth="1"/>
    <col min="11" max="16384" width="10.90625" style="1"/>
  </cols>
  <sheetData>
    <row r="1" spans="1:9" x14ac:dyDescent="0.35">
      <c r="A1" s="18" t="s">
        <v>16</v>
      </c>
      <c r="B1" s="18"/>
      <c r="C1" s="18"/>
      <c r="D1" s="18"/>
      <c r="E1" s="18"/>
      <c r="G1" s="18"/>
      <c r="H1" s="18"/>
      <c r="I1" s="18"/>
    </row>
    <row r="2" spans="1:9" ht="14.5" customHeight="1" x14ac:dyDescent="0.35">
      <c r="A2" s="1" t="s">
        <v>1</v>
      </c>
      <c r="B2" s="1" t="s">
        <v>0</v>
      </c>
      <c r="C2" s="1" t="s">
        <v>2</v>
      </c>
      <c r="D2" s="1" t="s">
        <v>3</v>
      </c>
      <c r="E2" s="1" t="s">
        <v>14</v>
      </c>
      <c r="G2" s="19" t="s">
        <v>106</v>
      </c>
      <c r="H2" s="19"/>
    </row>
    <row r="3" spans="1:9" x14ac:dyDescent="0.35">
      <c r="A3" s="1">
        <v>1.1000000000000001</v>
      </c>
      <c r="B3" s="1" t="s">
        <v>55</v>
      </c>
      <c r="C3" s="1">
        <v>60</v>
      </c>
      <c r="D3" s="1">
        <v>25</v>
      </c>
      <c r="E3" s="1">
        <f>C3+D3</f>
        <v>85</v>
      </c>
      <c r="G3" s="19"/>
      <c r="H3" s="19"/>
    </row>
    <row r="4" spans="1:9" x14ac:dyDescent="0.35">
      <c r="A4" s="1">
        <v>1.2</v>
      </c>
      <c r="B4" s="1" t="s">
        <v>54</v>
      </c>
      <c r="C4" s="1">
        <v>60</v>
      </c>
      <c r="D4" s="1">
        <v>25</v>
      </c>
      <c r="E4" s="1">
        <f t="shared" ref="E4:E5" si="0">C4+D4</f>
        <v>85</v>
      </c>
      <c r="G4" s="19"/>
      <c r="H4" s="19"/>
    </row>
    <row r="5" spans="1:9" x14ac:dyDescent="0.35">
      <c r="A5" s="1">
        <v>1.3</v>
      </c>
      <c r="B5" s="1" t="s">
        <v>56</v>
      </c>
      <c r="C5" s="1">
        <v>60</v>
      </c>
      <c r="D5" s="1">
        <v>25</v>
      </c>
      <c r="E5" s="1">
        <f t="shared" si="0"/>
        <v>85</v>
      </c>
      <c r="G5" s="19"/>
      <c r="H5" s="19"/>
    </row>
    <row r="6" spans="1:9" x14ac:dyDescent="0.35">
      <c r="A6" s="1">
        <v>2</v>
      </c>
      <c r="B6" s="1" t="s">
        <v>4</v>
      </c>
      <c r="C6" s="1">
        <v>90</v>
      </c>
      <c r="D6" s="1">
        <v>0</v>
      </c>
      <c r="E6" s="1">
        <f t="shared" ref="E6:E17" si="1">C6+D6</f>
        <v>90</v>
      </c>
      <c r="G6" s="19"/>
      <c r="H6" s="19"/>
      <c r="I6" s="17"/>
    </row>
    <row r="7" spans="1:9" x14ac:dyDescent="0.35">
      <c r="A7" s="1">
        <v>3</v>
      </c>
      <c r="B7" s="1" t="s">
        <v>5</v>
      </c>
      <c r="C7" s="1">
        <v>5</v>
      </c>
      <c r="D7" s="1">
        <v>0</v>
      </c>
      <c r="E7" s="1">
        <f t="shared" si="1"/>
        <v>5</v>
      </c>
      <c r="G7" s="19"/>
      <c r="H7" s="19"/>
    </row>
    <row r="8" spans="1:9" x14ac:dyDescent="0.35">
      <c r="A8" s="1">
        <v>3.1</v>
      </c>
      <c r="B8" s="1" t="s">
        <v>6</v>
      </c>
      <c r="C8" s="1">
        <v>10</v>
      </c>
      <c r="D8" s="1">
        <v>0</v>
      </c>
      <c r="E8" s="1">
        <f t="shared" si="1"/>
        <v>10</v>
      </c>
      <c r="G8" s="19"/>
      <c r="H8" s="19"/>
    </row>
    <row r="9" spans="1:9" x14ac:dyDescent="0.35">
      <c r="A9" s="1">
        <v>3.2</v>
      </c>
      <c r="B9" s="1" t="s">
        <v>7</v>
      </c>
      <c r="C9" s="1">
        <v>2.5</v>
      </c>
      <c r="D9" s="1">
        <v>0</v>
      </c>
      <c r="E9" s="1">
        <f t="shared" si="1"/>
        <v>2.5</v>
      </c>
      <c r="G9" s="15"/>
      <c r="H9" s="16"/>
    </row>
    <row r="10" spans="1:9" x14ac:dyDescent="0.35">
      <c r="A10" s="1">
        <v>4.0999999999999996</v>
      </c>
      <c r="B10" s="1" t="s">
        <v>8</v>
      </c>
      <c r="C10" s="1">
        <v>2</v>
      </c>
      <c r="D10" s="1">
        <v>0</v>
      </c>
      <c r="E10" s="1">
        <f t="shared" si="1"/>
        <v>2</v>
      </c>
      <c r="G10" s="15"/>
      <c r="H10" s="15"/>
    </row>
    <row r="11" spans="1:9" x14ac:dyDescent="0.35">
      <c r="A11" s="1">
        <v>4.2</v>
      </c>
      <c r="B11" s="1" t="s">
        <v>9</v>
      </c>
      <c r="C11" s="1">
        <v>2.5</v>
      </c>
      <c r="D11" s="1">
        <v>0</v>
      </c>
      <c r="E11" s="1">
        <f t="shared" si="1"/>
        <v>2.5</v>
      </c>
      <c r="G11" s="15"/>
      <c r="H11" s="15"/>
    </row>
    <row r="12" spans="1:9" x14ac:dyDescent="0.35">
      <c r="A12" s="1">
        <v>4.3</v>
      </c>
      <c r="B12" s="1" t="s">
        <v>10</v>
      </c>
      <c r="C12" s="1">
        <v>2</v>
      </c>
      <c r="D12" s="1">
        <v>0</v>
      </c>
      <c r="E12" s="1">
        <f t="shared" si="1"/>
        <v>2</v>
      </c>
    </row>
    <row r="13" spans="1:9" x14ac:dyDescent="0.35">
      <c r="A13" s="1">
        <v>5</v>
      </c>
      <c r="B13" s="1" t="s">
        <v>11</v>
      </c>
      <c r="C13" s="1">
        <v>5</v>
      </c>
      <c r="D13" s="1">
        <v>0</v>
      </c>
      <c r="E13" s="1">
        <f t="shared" si="1"/>
        <v>5</v>
      </c>
      <c r="G13" s="17"/>
    </row>
    <row r="14" spans="1:9" x14ac:dyDescent="0.35">
      <c r="A14" s="1">
        <v>6</v>
      </c>
      <c r="B14" s="1" t="s">
        <v>12</v>
      </c>
      <c r="C14" s="1">
        <v>2</v>
      </c>
      <c r="D14" s="1">
        <v>0</v>
      </c>
      <c r="E14" s="1">
        <f t="shared" si="1"/>
        <v>2</v>
      </c>
    </row>
    <row r="15" spans="1:9" x14ac:dyDescent="0.35">
      <c r="A15" s="1">
        <v>7</v>
      </c>
      <c r="B15" s="1" t="s">
        <v>13</v>
      </c>
      <c r="C15" s="1">
        <v>1</v>
      </c>
      <c r="D15" s="1">
        <v>0</v>
      </c>
      <c r="E15" s="1">
        <f t="shared" si="1"/>
        <v>1</v>
      </c>
    </row>
    <row r="16" spans="1:9" x14ac:dyDescent="0.35">
      <c r="A16" s="1">
        <v>8</v>
      </c>
      <c r="B16" s="1" t="s">
        <v>15</v>
      </c>
      <c r="C16" s="1">
        <v>5.03</v>
      </c>
      <c r="D16" s="1">
        <v>0</v>
      </c>
      <c r="E16" s="1">
        <f t="shared" si="1"/>
        <v>5.03</v>
      </c>
    </row>
    <row r="17" spans="1:8" x14ac:dyDescent="0.35">
      <c r="A17" s="1">
        <v>9</v>
      </c>
      <c r="B17" s="1" t="s">
        <v>19</v>
      </c>
      <c r="C17" s="1">
        <v>20</v>
      </c>
      <c r="D17" s="1">
        <v>10</v>
      </c>
      <c r="E17" s="1">
        <f t="shared" si="1"/>
        <v>30</v>
      </c>
    </row>
    <row r="18" spans="1:8" x14ac:dyDescent="0.35">
      <c r="D18" s="1" t="s">
        <v>14</v>
      </c>
      <c r="E18" s="1">
        <f>SUM(Tabla1[Total])</f>
        <v>412.03</v>
      </c>
    </row>
    <row r="19" spans="1:8" x14ac:dyDescent="0.35">
      <c r="A19" s="18" t="s">
        <v>17</v>
      </c>
      <c r="B19" s="18"/>
      <c r="C19" s="18"/>
      <c r="D19" s="18"/>
      <c r="F19" s="18"/>
      <c r="G19" s="18"/>
      <c r="H19" s="18"/>
    </row>
    <row r="20" spans="1:8" x14ac:dyDescent="0.35">
      <c r="A20" s="1" t="s">
        <v>1</v>
      </c>
      <c r="B20" s="1" t="s">
        <v>43</v>
      </c>
      <c r="C20" s="1" t="s">
        <v>18</v>
      </c>
      <c r="D20" s="1" t="s">
        <v>28</v>
      </c>
    </row>
    <row r="21" spans="1:8" x14ac:dyDescent="0.35">
      <c r="A21" s="1">
        <v>1.1000000000000001</v>
      </c>
      <c r="B21" s="3" t="s">
        <v>20</v>
      </c>
      <c r="C21" s="1">
        <v>15</v>
      </c>
      <c r="D21" s="1" t="s">
        <v>29</v>
      </c>
      <c r="F21" t="s">
        <v>105</v>
      </c>
      <c r="G21" s="13">
        <f>E18/SUM($E$18,$C$32)</f>
        <v>0.69950596743799121</v>
      </c>
    </row>
    <row r="22" spans="1:8" x14ac:dyDescent="0.35">
      <c r="A22" s="1">
        <v>1.2</v>
      </c>
      <c r="B22" s="1" t="s">
        <v>20</v>
      </c>
      <c r="C22" s="1">
        <v>30</v>
      </c>
      <c r="D22" s="1" t="s">
        <v>30</v>
      </c>
      <c r="F22" t="s">
        <v>99</v>
      </c>
      <c r="G22" s="13">
        <f>C32/SUM($E$18,$C$32)</f>
        <v>0.30049403256200874</v>
      </c>
    </row>
    <row r="23" spans="1:8" x14ac:dyDescent="0.35">
      <c r="A23" s="4">
        <v>2.1</v>
      </c>
      <c r="B23" s="4" t="s">
        <v>21</v>
      </c>
      <c r="C23" s="4">
        <v>30</v>
      </c>
      <c r="D23" s="4" t="s">
        <v>31</v>
      </c>
    </row>
    <row r="24" spans="1:8" x14ac:dyDescent="0.35">
      <c r="A24" s="4">
        <v>2.2000000000000002</v>
      </c>
      <c r="B24" s="4" t="s">
        <v>21</v>
      </c>
      <c r="C24" s="4">
        <v>15</v>
      </c>
      <c r="D24" s="4" t="s">
        <v>32</v>
      </c>
    </row>
    <row r="25" spans="1:8" x14ac:dyDescent="0.35">
      <c r="A25" s="1">
        <v>3.1</v>
      </c>
      <c r="B25" s="1" t="s">
        <v>22</v>
      </c>
      <c r="C25" s="1">
        <v>20</v>
      </c>
      <c r="D25" s="1" t="s">
        <v>34</v>
      </c>
    </row>
    <row r="26" spans="1:8" x14ac:dyDescent="0.35">
      <c r="A26" s="1">
        <v>3.2</v>
      </c>
      <c r="B26" s="1" t="s">
        <v>22</v>
      </c>
      <c r="C26" s="1">
        <v>21</v>
      </c>
      <c r="D26" s="1" t="s">
        <v>33</v>
      </c>
    </row>
    <row r="27" spans="1:8" x14ac:dyDescent="0.35">
      <c r="A27" s="4">
        <v>4</v>
      </c>
      <c r="B27" s="4" t="s">
        <v>23</v>
      </c>
      <c r="C27" s="4">
        <v>2</v>
      </c>
      <c r="D27" s="4" t="s">
        <v>35</v>
      </c>
    </row>
    <row r="28" spans="1:8" x14ac:dyDescent="0.35">
      <c r="A28" s="4">
        <v>5</v>
      </c>
      <c r="B28" s="4" t="s">
        <v>24</v>
      </c>
      <c r="C28" s="4">
        <v>15</v>
      </c>
      <c r="D28" s="4" t="s">
        <v>36</v>
      </c>
    </row>
    <row r="29" spans="1:8" x14ac:dyDescent="0.35">
      <c r="A29" s="1">
        <v>6</v>
      </c>
      <c r="B29" s="1" t="s">
        <v>25</v>
      </c>
      <c r="C29" s="1">
        <v>15</v>
      </c>
      <c r="D29" s="1" t="s">
        <v>37</v>
      </c>
    </row>
    <row r="30" spans="1:8" x14ac:dyDescent="0.35">
      <c r="A30" s="1">
        <v>7</v>
      </c>
      <c r="B30" s="1" t="s">
        <v>26</v>
      </c>
      <c r="C30" s="1">
        <v>2</v>
      </c>
      <c r="D30" s="1" t="s">
        <v>38</v>
      </c>
    </row>
    <row r="31" spans="1:8" x14ac:dyDescent="0.35">
      <c r="A31" s="4">
        <v>8</v>
      </c>
      <c r="B31" s="4" t="s">
        <v>27</v>
      </c>
      <c r="C31" s="4">
        <v>12</v>
      </c>
      <c r="D31" s="4" t="s">
        <v>44</v>
      </c>
    </row>
    <row r="32" spans="1:8" x14ac:dyDescent="0.35">
      <c r="B32" s="1" t="s">
        <v>14</v>
      </c>
      <c r="C32" s="1">
        <f>SUM(Tabla13[Tiempo])</f>
        <v>177</v>
      </c>
    </row>
  </sheetData>
  <mergeCells count="5">
    <mergeCell ref="A1:E1"/>
    <mergeCell ref="G1:I1"/>
    <mergeCell ref="A19:D19"/>
    <mergeCell ref="F19:H19"/>
    <mergeCell ref="G2:H8"/>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DB93E-6A43-49FD-BECD-E21C2093DF0D}">
  <dimension ref="A1:J11"/>
  <sheetViews>
    <sheetView workbookViewId="0">
      <selection activeCell="F17" sqref="F17"/>
    </sheetView>
  </sheetViews>
  <sheetFormatPr baseColWidth="10" defaultRowHeight="14.5" x14ac:dyDescent="0.35"/>
  <cols>
    <col min="1" max="1" width="12.54296875" style="1" bestFit="1" customWidth="1"/>
    <col min="2" max="2" width="9.08984375" style="1" customWidth="1"/>
    <col min="3" max="3" width="12" style="1" customWidth="1"/>
    <col min="4" max="4" width="10.08984375" style="1" customWidth="1"/>
    <col min="6" max="6" width="17.1796875" bestFit="1" customWidth="1"/>
    <col min="7" max="7" width="6.81640625" bestFit="1" customWidth="1"/>
  </cols>
  <sheetData>
    <row r="1" spans="1:10" x14ac:dyDescent="0.35">
      <c r="A1" s="1" t="s">
        <v>94</v>
      </c>
      <c r="B1" s="1" t="s">
        <v>102</v>
      </c>
      <c r="C1" s="1" t="s">
        <v>17</v>
      </c>
      <c r="D1" s="1" t="s">
        <v>103</v>
      </c>
    </row>
    <row r="2" spans="1:10" x14ac:dyDescent="0.35">
      <c r="A2" s="1" t="s">
        <v>79</v>
      </c>
      <c r="B2" s="1">
        <v>11.1</v>
      </c>
      <c r="C2" s="1" t="s">
        <v>101</v>
      </c>
      <c r="D2" s="1">
        <v>0</v>
      </c>
      <c r="F2" t="s">
        <v>98</v>
      </c>
      <c r="G2" s="13">
        <f>B11/SUM($B$11,$D$11)</f>
        <v>0.85722195229431786</v>
      </c>
    </row>
    <row r="3" spans="1:10" x14ac:dyDescent="0.35">
      <c r="A3" s="1" t="s">
        <v>95</v>
      </c>
      <c r="B3" s="1">
        <v>11.88</v>
      </c>
      <c r="C3" s="1" t="s">
        <v>20</v>
      </c>
      <c r="D3" s="1">
        <v>3</v>
      </c>
      <c r="F3" t="s">
        <v>99</v>
      </c>
      <c r="G3" s="13">
        <f>D11/SUM($B$11,$D$11)</f>
        <v>0.14277804770568212</v>
      </c>
    </row>
    <row r="4" spans="1:10" x14ac:dyDescent="0.35">
      <c r="A4" s="1" t="s">
        <v>92</v>
      </c>
      <c r="B4" s="1">
        <v>14.06</v>
      </c>
      <c r="C4" s="1" t="s">
        <v>21</v>
      </c>
      <c r="D4" s="1">
        <v>3</v>
      </c>
      <c r="H4" s="14"/>
      <c r="J4" s="14"/>
    </row>
    <row r="5" spans="1:10" x14ac:dyDescent="0.35">
      <c r="A5" s="1" t="s">
        <v>96</v>
      </c>
      <c r="B5" s="1">
        <v>6.59</v>
      </c>
      <c r="C5" s="1" t="s">
        <v>22</v>
      </c>
      <c r="D5" s="1">
        <v>2.61</v>
      </c>
      <c r="F5" s="20" t="s">
        <v>104</v>
      </c>
      <c r="G5" s="20"/>
    </row>
    <row r="6" spans="1:10" ht="14.5" customHeight="1" x14ac:dyDescent="0.35">
      <c r="A6" s="1" t="s">
        <v>81</v>
      </c>
      <c r="B6" s="1">
        <v>21.67</v>
      </c>
      <c r="C6" s="1" t="s">
        <v>23</v>
      </c>
      <c r="D6" s="1">
        <v>1.96</v>
      </c>
      <c r="F6" s="20"/>
      <c r="G6" s="20"/>
    </row>
    <row r="7" spans="1:10" x14ac:dyDescent="0.35">
      <c r="A7" s="1" t="s">
        <v>12</v>
      </c>
      <c r="B7" s="1">
        <v>8.75</v>
      </c>
      <c r="C7" s="1" t="s">
        <v>24</v>
      </c>
      <c r="D7" s="1">
        <v>1.96</v>
      </c>
      <c r="F7" s="20"/>
      <c r="G7" s="20"/>
    </row>
    <row r="8" spans="1:10" x14ac:dyDescent="0.35">
      <c r="A8" s="1" t="s">
        <v>13</v>
      </c>
      <c r="B8" s="1">
        <v>8.75</v>
      </c>
      <c r="C8" s="1" t="s">
        <v>100</v>
      </c>
      <c r="D8" s="1">
        <v>0.26</v>
      </c>
      <c r="F8" s="20"/>
      <c r="G8" s="20"/>
    </row>
    <row r="9" spans="1:10" x14ac:dyDescent="0.35">
      <c r="A9" s="1" t="s">
        <v>97</v>
      </c>
      <c r="B9" s="1">
        <v>1.05</v>
      </c>
      <c r="C9" s="1" t="s">
        <v>26</v>
      </c>
      <c r="D9" s="1">
        <v>1.25</v>
      </c>
    </row>
    <row r="10" spans="1:10" x14ac:dyDescent="0.35">
      <c r="A10" s="1" t="s">
        <v>19</v>
      </c>
      <c r="B10" s="5">
        <v>0.44444444443999997</v>
      </c>
      <c r="C10" s="1" t="s">
        <v>27</v>
      </c>
      <c r="D10" s="1">
        <v>0</v>
      </c>
    </row>
    <row r="11" spans="1:10" x14ac:dyDescent="0.35">
      <c r="A11" s="1" t="s">
        <v>14</v>
      </c>
      <c r="B11" s="5">
        <f>SUM(B2:B10)</f>
        <v>84.294444444439989</v>
      </c>
      <c r="D11" s="1">
        <f t="shared" ref="D11" si="0">SUM(D2:D10)</f>
        <v>14.040000000000001</v>
      </c>
    </row>
  </sheetData>
  <mergeCells count="1">
    <mergeCell ref="F5:G8"/>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
  <sheetViews>
    <sheetView topLeftCell="A7" workbookViewId="0">
      <selection activeCell="C13" sqref="C13"/>
    </sheetView>
  </sheetViews>
  <sheetFormatPr baseColWidth="10" defaultColWidth="8.7265625" defaultRowHeight="14.5" x14ac:dyDescent="0.35"/>
  <cols>
    <col min="1" max="1" width="24.08984375" style="1" bestFit="1" customWidth="1"/>
    <col min="2" max="2" width="9.81640625" style="1" bestFit="1" customWidth="1"/>
    <col min="3" max="3" width="29.54296875" style="1" bestFit="1" customWidth="1"/>
    <col min="4" max="4" width="8.453125" style="1" customWidth="1"/>
    <col min="5" max="5" width="13.90625" style="1" bestFit="1" customWidth="1"/>
    <col min="6" max="6" width="17.36328125" style="1" bestFit="1" customWidth="1"/>
    <col min="7" max="7" width="10.1796875" style="1" bestFit="1" customWidth="1"/>
    <col min="8" max="8" width="9.6328125" style="1" bestFit="1" customWidth="1"/>
    <col min="9" max="9" width="13.81640625" style="1" bestFit="1" customWidth="1"/>
    <col min="10" max="16384" width="8.7265625" style="1"/>
  </cols>
  <sheetData>
    <row r="1" spans="1:9" x14ac:dyDescent="0.35">
      <c r="A1" s="1" t="s">
        <v>52</v>
      </c>
      <c r="B1" s="1">
        <v>66</v>
      </c>
      <c r="C1" s="1" t="s">
        <v>73</v>
      </c>
      <c r="D1" s="18" t="s">
        <v>39</v>
      </c>
      <c r="E1" s="18"/>
      <c r="F1" s="1" t="s">
        <v>39</v>
      </c>
      <c r="G1" s="1" t="s">
        <v>64</v>
      </c>
      <c r="I1" s="1" t="s">
        <v>93</v>
      </c>
    </row>
    <row r="2" spans="1:9" x14ac:dyDescent="0.35">
      <c r="A2" s="1" t="s">
        <v>67</v>
      </c>
      <c r="B2" s="1">
        <v>5</v>
      </c>
      <c r="C2" s="1">
        <v>7</v>
      </c>
      <c r="D2" s="1" t="s">
        <v>40</v>
      </c>
      <c r="E2" s="1">
        <v>8</v>
      </c>
      <c r="F2" s="1">
        <f>E2*$B$1</f>
        <v>528</v>
      </c>
      <c r="G2" s="1">
        <f t="shared" ref="G2:G4" si="0">F2*$B$2</f>
        <v>2640</v>
      </c>
      <c r="I2" s="1">
        <f>G2/8</f>
        <v>330</v>
      </c>
    </row>
    <row r="3" spans="1:9" x14ac:dyDescent="0.35">
      <c r="A3" s="1" t="s">
        <v>53</v>
      </c>
      <c r="B3" s="1">
        <f>B2*B1</f>
        <v>330</v>
      </c>
      <c r="C3" s="1">
        <f>B1*3</f>
        <v>198</v>
      </c>
      <c r="D3" s="1" t="s">
        <v>42</v>
      </c>
      <c r="E3" s="1">
        <v>7</v>
      </c>
      <c r="F3" s="1">
        <f t="shared" ref="F3:F4" si="1">E3*$B$1</f>
        <v>462</v>
      </c>
      <c r="G3" s="1">
        <f t="shared" si="0"/>
        <v>2310</v>
      </c>
    </row>
    <row r="4" spans="1:9" x14ac:dyDescent="0.35">
      <c r="D4" s="1" t="s">
        <v>41</v>
      </c>
      <c r="E4" s="1">
        <v>5</v>
      </c>
      <c r="F4" s="1">
        <f t="shared" si="1"/>
        <v>330</v>
      </c>
      <c r="G4" s="1">
        <f t="shared" si="0"/>
        <v>1650</v>
      </c>
    </row>
    <row r="5" spans="1:9" x14ac:dyDescent="0.35">
      <c r="A5" s="2" t="s">
        <v>72</v>
      </c>
      <c r="B5" s="2">
        <f>C2*60*60/F5</f>
        <v>19.09090909090909</v>
      </c>
      <c r="C5" s="21"/>
      <c r="E5" s="1" t="s">
        <v>71</v>
      </c>
      <c r="F5" s="1">
        <f>SUM(F2:F4)</f>
        <v>1320</v>
      </c>
      <c r="G5" s="2">
        <f>SUM(G2:G4)</f>
        <v>6600</v>
      </c>
      <c r="H5" s="2" t="s">
        <v>57</v>
      </c>
    </row>
    <row r="7" spans="1:9" x14ac:dyDescent="0.35">
      <c r="A7" s="1" t="s">
        <v>50</v>
      </c>
      <c r="B7" s="1" t="s">
        <v>51</v>
      </c>
      <c r="E7" s="1" t="s">
        <v>58</v>
      </c>
      <c r="F7" s="1">
        <f>F8*F9*F10*B12</f>
        <v>6641.5094339622638</v>
      </c>
      <c r="H7" s="1" t="s">
        <v>62</v>
      </c>
      <c r="I7" s="8">
        <f>F5/F7</f>
        <v>0.19875000000000001</v>
      </c>
    </row>
    <row r="8" spans="1:9" x14ac:dyDescent="0.35">
      <c r="A8" s="1" t="s">
        <v>48</v>
      </c>
      <c r="B8" s="5">
        <v>0</v>
      </c>
      <c r="C8" s="6" t="s">
        <v>63</v>
      </c>
      <c r="E8" s="1" t="s">
        <v>59</v>
      </c>
      <c r="F8" s="1">
        <v>1</v>
      </c>
    </row>
    <row r="9" spans="1:9" x14ac:dyDescent="0.35">
      <c r="A9" s="1" t="s">
        <v>49</v>
      </c>
      <c r="B9" s="5">
        <f>B10/G5</f>
        <v>0.36136363636363639</v>
      </c>
      <c r="C9" s="4" t="s">
        <v>68</v>
      </c>
      <c r="E9" s="1" t="s">
        <v>60</v>
      </c>
      <c r="F9" s="1">
        <v>5</v>
      </c>
    </row>
    <row r="10" spans="1:9" x14ac:dyDescent="0.35">
      <c r="A10" s="1" t="s">
        <v>47</v>
      </c>
      <c r="B10" s="5">
        <f>B11*G5</f>
        <v>2385</v>
      </c>
      <c r="C10" s="7">
        <f>B10/60/8</f>
        <v>4.96875</v>
      </c>
      <c r="E10" s="1" t="s">
        <v>61</v>
      </c>
      <c r="F10" s="1">
        <v>8</v>
      </c>
    </row>
    <row r="11" spans="1:9" x14ac:dyDescent="0.35">
      <c r="A11" s="1" t="s">
        <v>46</v>
      </c>
      <c r="B11" s="5">
        <f>60/B12</f>
        <v>0.36136363636363639</v>
      </c>
    </row>
    <row r="12" spans="1:9" x14ac:dyDescent="0.35">
      <c r="A12" s="1" t="s">
        <v>45</v>
      </c>
      <c r="B12" s="10">
        <f>F5/(7+(57/60))</f>
        <v>166.03773584905659</v>
      </c>
    </row>
    <row r="17" spans="1:4" x14ac:dyDescent="0.35">
      <c r="D17" s="1" t="s">
        <v>70</v>
      </c>
    </row>
    <row r="20" spans="1:4" x14ac:dyDescent="0.35">
      <c r="A20" s="1" t="s">
        <v>65</v>
      </c>
      <c r="B20" s="1">
        <f>F8*(B8+G5*B9+B21)</f>
        <v>6237</v>
      </c>
      <c r="C20" s="1">
        <f>B20/60/24</f>
        <v>4.3312499999999998</v>
      </c>
    </row>
    <row r="21" spans="1:4" x14ac:dyDescent="0.35">
      <c r="A21" s="1" t="s">
        <v>66</v>
      </c>
      <c r="B21" s="1">
        <f xml:space="preserve"> 16.05*60*4</f>
        <v>3852</v>
      </c>
      <c r="C21" s="1" t="s">
        <v>69</v>
      </c>
    </row>
  </sheetData>
  <mergeCells count="1">
    <mergeCell ref="D1:E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510CC-D191-4B84-AC9A-C3DC17F5F4F7}">
  <dimension ref="A1:J13"/>
  <sheetViews>
    <sheetView tabSelected="1" zoomScaleNormal="100" workbookViewId="0">
      <selection activeCell="B8" sqref="B8"/>
    </sheetView>
  </sheetViews>
  <sheetFormatPr baseColWidth="10" defaultRowHeight="14.5" x14ac:dyDescent="0.35"/>
  <cols>
    <col min="1" max="1" width="13.08984375" style="1" bestFit="1" customWidth="1"/>
    <col min="2" max="2" width="10.6328125" style="1" customWidth="1"/>
    <col min="3" max="4" width="10.90625" style="1"/>
    <col min="5" max="5" width="17.54296875" style="1" customWidth="1"/>
    <col min="6" max="6" width="10.90625" style="1"/>
    <col min="7" max="7" width="11.26953125" style="1" bestFit="1" customWidth="1"/>
    <col min="8" max="8" width="14.54296875" style="1" customWidth="1"/>
    <col min="9" max="9" width="11.81640625" style="1" customWidth="1"/>
    <col min="10" max="10" width="11" style="1" customWidth="1"/>
    <col min="11" max="16384" width="10.90625" style="1"/>
  </cols>
  <sheetData>
    <row r="1" spans="1:10" x14ac:dyDescent="0.35">
      <c r="A1" s="18" t="s">
        <v>77</v>
      </c>
      <c r="B1" s="18"/>
      <c r="C1" s="18"/>
      <c r="D1" s="18"/>
      <c r="E1" s="18"/>
      <c r="F1" s="18"/>
      <c r="G1" s="18"/>
      <c r="H1" s="18"/>
      <c r="I1" s="18"/>
      <c r="J1" s="18"/>
    </row>
    <row r="2" spans="1:10" x14ac:dyDescent="0.35">
      <c r="A2" s="1" t="s">
        <v>50</v>
      </c>
      <c r="B2" s="1" t="s">
        <v>79</v>
      </c>
      <c r="C2" s="1" t="s">
        <v>78</v>
      </c>
      <c r="D2" s="1" t="s">
        <v>92</v>
      </c>
      <c r="E2" s="1" t="s">
        <v>80</v>
      </c>
      <c r="F2" s="1" t="s">
        <v>81</v>
      </c>
      <c r="G2" s="1" t="s">
        <v>12</v>
      </c>
      <c r="H2" s="1" t="s">
        <v>13</v>
      </c>
      <c r="I2" s="1" t="s">
        <v>15</v>
      </c>
      <c r="J2" s="1" t="s">
        <v>19</v>
      </c>
    </row>
    <row r="3" spans="1:10" x14ac:dyDescent="0.35">
      <c r="A3" s="1" t="s">
        <v>74</v>
      </c>
      <c r="B3" s="1">
        <f>7*5*4</f>
        <v>140</v>
      </c>
      <c r="C3" s="1">
        <f>7*5*2</f>
        <v>70</v>
      </c>
      <c r="D3" s="1">
        <v>70</v>
      </c>
      <c r="E3" s="1">
        <v>70</v>
      </c>
      <c r="F3" s="1">
        <v>70</v>
      </c>
      <c r="G3" s="1">
        <v>70</v>
      </c>
      <c r="H3" s="1">
        <v>70</v>
      </c>
      <c r="I3" s="1">
        <v>140</v>
      </c>
      <c r="J3" s="1">
        <v>70</v>
      </c>
    </row>
    <row r="4" spans="1:10" x14ac:dyDescent="0.35">
      <c r="A4" s="1" t="s">
        <v>75</v>
      </c>
      <c r="B4" s="1">
        <v>12</v>
      </c>
      <c r="C4" s="1">
        <v>2</v>
      </c>
      <c r="D4" s="1">
        <v>2</v>
      </c>
      <c r="E4" s="1">
        <v>8</v>
      </c>
      <c r="F4" s="1">
        <v>2</v>
      </c>
      <c r="G4" s="1">
        <v>3</v>
      </c>
      <c r="H4" s="1">
        <v>3</v>
      </c>
      <c r="I4" s="1">
        <v>8</v>
      </c>
      <c r="J4" s="1">
        <v>2</v>
      </c>
    </row>
    <row r="5" spans="1:10" x14ac:dyDescent="0.35">
      <c r="A5" s="1" t="s">
        <v>76</v>
      </c>
      <c r="B5" s="9">
        <f>B3/SUM(B3:B4)</f>
        <v>0.92105263157894735</v>
      </c>
      <c r="C5" s="9">
        <f>C3/SUM(C3:C4)</f>
        <v>0.97222222222222221</v>
      </c>
      <c r="D5" s="9">
        <f>D3/SUM(D3:D4)</f>
        <v>0.97222222222222221</v>
      </c>
      <c r="E5" s="9">
        <f>E3/SUM(E3:E4)</f>
        <v>0.89743589743589747</v>
      </c>
      <c r="F5" s="9">
        <f t="shared" ref="F5:J5" si="0">F3/SUM(F3:F4)</f>
        <v>0.97222222222222221</v>
      </c>
      <c r="G5" s="9">
        <f t="shared" si="0"/>
        <v>0.95890410958904104</v>
      </c>
      <c r="H5" s="9">
        <f t="shared" si="0"/>
        <v>0.95890410958904104</v>
      </c>
      <c r="I5" s="9">
        <f t="shared" si="0"/>
        <v>0.94594594594594594</v>
      </c>
      <c r="J5" s="9">
        <f t="shared" si="0"/>
        <v>0.97222222222222221</v>
      </c>
    </row>
    <row r="7" spans="1:10" x14ac:dyDescent="0.35">
      <c r="A7" s="12" t="s">
        <v>82</v>
      </c>
      <c r="B7" s="10">
        <f>B8*D8*F8</f>
        <v>0.99147857142857165</v>
      </c>
    </row>
    <row r="8" spans="1:10" x14ac:dyDescent="0.35">
      <c r="A8" s="12" t="s">
        <v>76</v>
      </c>
      <c r="B8" s="22">
        <f>B9/B11</f>
        <v>0.99607142857142861</v>
      </c>
      <c r="C8" s="1" t="s">
        <v>87</v>
      </c>
      <c r="D8" s="9">
        <f>D9*D10</f>
        <v>1.026174256005737</v>
      </c>
      <c r="E8" s="1" t="s">
        <v>90</v>
      </c>
      <c r="F8" s="9">
        <f>('E.G. Equipamiento'!E5*0.97*0.9)/('E.G. Equipamiento'!E5*0.9)</f>
        <v>0.97000000000000008</v>
      </c>
      <c r="G8" s="9"/>
    </row>
    <row r="9" spans="1:10" ht="14.5" customHeight="1" x14ac:dyDescent="0.35">
      <c r="A9" s="12" t="s">
        <v>85</v>
      </c>
      <c r="B9" s="1">
        <f>B11-B10</f>
        <v>6.9725000000000001</v>
      </c>
      <c r="C9" s="1" t="s">
        <v>88</v>
      </c>
      <c r="D9" s="9">
        <f>('P. Rendimiento'!F5*'P. Rendimiento'!B9*1.1*0.9)/(B9*60)</f>
        <v>1.1287916816063108</v>
      </c>
      <c r="E9" s="19" t="s">
        <v>91</v>
      </c>
      <c r="F9" s="19"/>
      <c r="G9" s="11"/>
    </row>
    <row r="10" spans="1:10" x14ac:dyDescent="0.35">
      <c r="A10" s="12" t="s">
        <v>86</v>
      </c>
      <c r="B10" s="1">
        <f>99/3600</f>
        <v>2.75E-2</v>
      </c>
      <c r="C10" s="1" t="s">
        <v>89</v>
      </c>
      <c r="D10" s="9">
        <f>1/1.1</f>
        <v>0.90909090909090906</v>
      </c>
      <c r="E10" s="19"/>
      <c r="F10" s="19"/>
      <c r="G10" s="11"/>
    </row>
    <row r="11" spans="1:10" x14ac:dyDescent="0.35">
      <c r="A11" s="12" t="s">
        <v>83</v>
      </c>
      <c r="B11" s="1">
        <f>8-B12</f>
        <v>7</v>
      </c>
    </row>
    <row r="12" spans="1:10" x14ac:dyDescent="0.35">
      <c r="A12" s="12" t="s">
        <v>84</v>
      </c>
      <c r="B12" s="1">
        <v>1</v>
      </c>
    </row>
    <row r="13" spans="1:10" x14ac:dyDescent="0.35">
      <c r="G13" s="1" t="s">
        <v>107</v>
      </c>
    </row>
  </sheetData>
  <mergeCells count="2">
    <mergeCell ref="A1:J1"/>
    <mergeCell ref="E9:F10"/>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Tiempos</vt:lpstr>
      <vt:lpstr>VSM</vt:lpstr>
      <vt:lpstr>P. Rendimiento</vt:lpstr>
      <vt:lpstr>E.G. Equipamiento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Yovany Vargas</dc:creator>
  <cp:lastModifiedBy>Yovany Vargas</cp:lastModifiedBy>
  <dcterms:created xsi:type="dcterms:W3CDTF">2015-06-05T18:19:34Z</dcterms:created>
  <dcterms:modified xsi:type="dcterms:W3CDTF">2025-01-28T02:48:47Z</dcterms:modified>
</cp:coreProperties>
</file>