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work\DS775 - Prescriptive Analytics\Week 13\"/>
    </mc:Choice>
  </mc:AlternateContent>
  <xr:revisionPtr revIDLastSave="0" documentId="13_ncr:1_{7EBBE924-C25B-44C9-826C-A7E7FEDE9508}" xr6:coauthVersionLast="38" xr6:coauthVersionMax="38" xr10:uidLastSave="{00000000-0000-0000-0000-000000000000}"/>
  <bookViews>
    <workbookView xWindow="0" yWindow="0" windowWidth="28800" windowHeight="12225" tabRatio="644" activeTab="10" xr2:uid="{9D84A911-DACB-4F42-872D-5390F9148A6C}"/>
  </bookViews>
  <sheets>
    <sheet name="16.4.4a-c,e" sheetId="2" r:id="rId1"/>
    <sheet name="16.4.4f" sheetId="3" r:id="rId2"/>
    <sheet name="16-5-2" sheetId="4" r:id="rId3"/>
    <sheet name="16-5-2c(8 cases 1-4)" sheetId="13" r:id="rId4"/>
    <sheet name="16-5-2c(8 cases 5-8) " sheetId="14" r:id="rId5"/>
    <sheet name="16-6-1" sheetId="10" r:id="rId6"/>
    <sheet name="16-6-3" sheetId="6" r:id="rId7"/>
    <sheet name="16-6-6b(.25)" sheetId="7" r:id="rId8"/>
    <sheet name="16-6-6b(.50)" sheetId="11" r:id="rId9"/>
    <sheet name="16-6-6b(.75)" sheetId="12" r:id="rId10"/>
    <sheet name="16-6-7" sheetId="8" r:id="rId11"/>
  </sheets>
  <definedNames>
    <definedName name="CostOfDrilling" localSheetId="3">#REF!</definedName>
    <definedName name="CostOfDrilling" localSheetId="4">#REF!</definedName>
    <definedName name="CostOfDrilling" localSheetId="8">#REF!</definedName>
    <definedName name="CostOfDrilling" localSheetId="9">#REF!</definedName>
    <definedName name="CostOfDrilling">#REF!</definedName>
    <definedName name="CostOfSurvey" localSheetId="3">#REF!</definedName>
    <definedName name="CostOfSurvey" localSheetId="4">#REF!</definedName>
    <definedName name="CostOfSurvey" localSheetId="8">#REF!</definedName>
    <definedName name="CostOfSurvey" localSheetId="9">#REF!</definedName>
    <definedName name="CostOfSurvey">#REF!</definedName>
    <definedName name="ExpectedPayoff" localSheetId="3">#REF!</definedName>
    <definedName name="ExpectedPayoff" localSheetId="4">#REF!</definedName>
    <definedName name="ExpectedPayoff" localSheetId="8">#REF!</definedName>
    <definedName name="ExpectedPayoff" localSheetId="9">#REF!</definedName>
    <definedName name="ExpectedPayoff">#REF!</definedName>
    <definedName name="PriorProbabilityOfOil" localSheetId="3">#REF!</definedName>
    <definedName name="PriorProbabilityOfOil" localSheetId="4">#REF!</definedName>
    <definedName name="PriorProbabilityOfOil" localSheetId="8">#REF!</definedName>
    <definedName name="PriorProbabilityOfOil" localSheetId="9">#REF!</definedName>
    <definedName name="PriorProbabilityOfOil">#REF!</definedName>
    <definedName name="ProbFSS" localSheetId="3">#REF!</definedName>
    <definedName name="ProbFSS" localSheetId="4">#REF!</definedName>
    <definedName name="ProbFSS" localSheetId="8">#REF!</definedName>
    <definedName name="ProbFSS" localSheetId="9">#REF!</definedName>
    <definedName name="ProbFSS">#REF!</definedName>
    <definedName name="ProbFSSGivenOil" localSheetId="3">#REF!</definedName>
    <definedName name="ProbFSSGivenOil" localSheetId="4">#REF!</definedName>
    <definedName name="ProbFSSGivenOil" localSheetId="8">#REF!</definedName>
    <definedName name="ProbFSSGivenOil" localSheetId="9">#REF!</definedName>
    <definedName name="ProbFSSGivenOil">#REF!</definedName>
    <definedName name="ProbOilGivenFSS" localSheetId="3">#REF!</definedName>
    <definedName name="ProbOilGivenFSS" localSheetId="4">#REF!</definedName>
    <definedName name="ProbOilGivenFSS" localSheetId="8">#REF!</definedName>
    <definedName name="ProbOilGivenFSS" localSheetId="9">#REF!</definedName>
    <definedName name="ProbOilGivenFSS">#REF!</definedName>
    <definedName name="ProbOilGivenUSS" localSheetId="3">#REF!</definedName>
    <definedName name="ProbOilGivenUSS" localSheetId="4">#REF!</definedName>
    <definedName name="ProbOilGivenUSS" localSheetId="8">#REF!</definedName>
    <definedName name="ProbOilGivenUSS" localSheetId="9">#REF!</definedName>
    <definedName name="ProbOilGivenUSS">#REF!</definedName>
    <definedName name="ProbUSS" localSheetId="3">#REF!</definedName>
    <definedName name="ProbUSS" localSheetId="4">#REF!</definedName>
    <definedName name="ProbUSS" localSheetId="8">#REF!</definedName>
    <definedName name="ProbUSS" localSheetId="9">#REF!</definedName>
    <definedName name="ProbUSS">#REF!</definedName>
    <definedName name="ProbUSSGivenDry" localSheetId="3">#REF!</definedName>
    <definedName name="ProbUSSGivenDry" localSheetId="4">#REF!</definedName>
    <definedName name="ProbUSSGivenDry" localSheetId="8">#REF!</definedName>
    <definedName name="ProbUSSGivenDry" localSheetId="9">#REF!</definedName>
    <definedName name="ProbUSSGivenDry">#REF!</definedName>
    <definedName name="RevenueIfDry" localSheetId="3">#REF!</definedName>
    <definedName name="RevenueIfDry" localSheetId="4">#REF!</definedName>
    <definedName name="RevenueIfDry" localSheetId="8">#REF!</definedName>
    <definedName name="RevenueIfDry" localSheetId="9">#REF!</definedName>
    <definedName name="RevenueIfDry">#REF!</definedName>
    <definedName name="RevenueIfOil" localSheetId="3">#REF!</definedName>
    <definedName name="RevenueIfOil" localSheetId="4">#REF!</definedName>
    <definedName name="RevenueIfOil" localSheetId="8">#REF!</definedName>
    <definedName name="RevenueIfOil" localSheetId="9">#REF!</definedName>
    <definedName name="RevenueIfOil">#REF!</definedName>
    <definedName name="RevenueIfSell" localSheetId="3">#REF!</definedName>
    <definedName name="RevenueIfSell" localSheetId="4">#REF!</definedName>
    <definedName name="RevenueIfSell" localSheetId="8">#REF!</definedName>
    <definedName name="RevenueIfSell" localSheetId="9">#REF!</definedName>
    <definedName name="RevenueIfSell">#REF!</definedName>
    <definedName name="RiskTolerance" localSheetId="3">#REF!</definedName>
    <definedName name="RiskTolerance" localSheetId="4">#REF!</definedName>
    <definedName name="RiskTolerance" localSheetId="8">#REF!</definedName>
    <definedName name="RiskTolerance" localSheetId="9">#REF!</definedName>
    <definedName name="RiskTolerance">#REF!</definedName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val" hidden="1">0</definedName>
    <definedName name="solver_lcens" hidden="1">-1E+30</definedName>
    <definedName name="solver_lcut" hidden="1">-1E+30</definedName>
    <definedName name="solver_node1" localSheetId="1" hidden="1">"1;$B$28;;;;$A$2;Hiring Decision;1;"</definedName>
    <definedName name="solver_node1" localSheetId="2" hidden="1">"1;$B$41;;;;$A$15;New Node;1;"</definedName>
    <definedName name="solver_node1" localSheetId="3" hidden="1">"1;$B$41;;;;$A$15;New Node;1;"</definedName>
    <definedName name="solver_node1" localSheetId="4" hidden="1">"1;$B$41;;;;$A$15;New Node;1;"</definedName>
    <definedName name="solver_node1" localSheetId="5" hidden="1">"1;$B$48;;;;$A$22;New Node;1;"</definedName>
    <definedName name="solver_node1" localSheetId="7" hidden="1">"1;$J$31;;;;$I$17;New Node;1;"</definedName>
    <definedName name="solver_node1" localSheetId="8" hidden="1">"1;$J$31;;;;$I$17;New Node;1;"</definedName>
    <definedName name="solver_node1" localSheetId="9" hidden="1">"1;$J$31;;;;$I$17;New Node;1;"</definedName>
    <definedName name="solver_node1" localSheetId="10" hidden="1">"1;$I$97;;;;$H$23;New Node;1;"</definedName>
    <definedName name="solver_node10" localSheetId="1" hidden="1">"2;$R$19;$N$21;3000000;=X50;Winning Season;Terminal;1;"</definedName>
    <definedName name="solver_node10" localSheetId="2" hidden="1">"2;$R$32;$N$34;=V13;=AA14;Sell 10k;Terminal;1;"</definedName>
    <definedName name="solver_node10" localSheetId="3" hidden="1">"2;$R$32;$N$34;=V13;=AA14;Sell 10k;Terminal;1;"</definedName>
    <definedName name="solver_node10" localSheetId="4" hidden="1">"2;$R$32;$N$34;=V13;=AA14;Sell 10k;Terminal;1;"</definedName>
    <definedName name="solver_node10" localSheetId="5" hidden="1">"2;$R$39;$N$41;.985;0.5;Oil;Terminal;1;"</definedName>
    <definedName name="solver_node10" localSheetId="7" hidden="1">"2;$R$44;$N$41;=h6;=c7;State 2;Terminal;1;"</definedName>
    <definedName name="solver_node10" localSheetId="8" hidden="1">"2;$R$44;$N$41;=h6;=c7;State 2;Terminal;1;"</definedName>
    <definedName name="solver_node10" localSheetId="9" hidden="1">"2;$R$44;$N$41;=h6;=c7;State 2;Terminal;1;"</definedName>
    <definedName name="solver_node10" localSheetId="10" hidden="1">"2;$Y$65;$U$60;=C9;=D9;=B9;Terminal;1;"</definedName>
    <definedName name="solver_node100" localSheetId="10" hidden="1">"2;$AG$170;$AC$170;=C8;=G8;=B8;Terminal;1;"</definedName>
    <definedName name="solver_node101" localSheetId="10" hidden="1">"2;$AG$175;$AC$170;=C9;=G9;=B9;Terminal;1;"</definedName>
    <definedName name="solver_node102" localSheetId="10" hidden="1">"0;$AC$215;$Y$222;0;=D20;=D6;New Node;1;"</definedName>
    <definedName name="solver_node103" localSheetId="10" hidden="1">"2;$AG$210;$AC$215;=C7;=D7;=B7;Terminal;1;"</definedName>
    <definedName name="solver_node104" localSheetId="10" hidden="1">"2;$AG$215;$AC$215;=C8;=D8;=B8;Terminal;1;"</definedName>
    <definedName name="solver_node105" localSheetId="10" hidden="1">"2;$AG$220;$AC$215;=C9;=D9;=B9;Terminal;1;"</definedName>
    <definedName name="solver_node106" localSheetId="10" hidden="1">"0;$AC$230;$Y$222;0;=E20;=E6;New Node;1;"</definedName>
    <definedName name="solver_node107" localSheetId="10" hidden="1">"2;$AG$225;$AC$230;=C7;=E7;=B7;Terminal;1;"</definedName>
    <definedName name="solver_node108" localSheetId="10" hidden="1">"2;$AG$230;$AC$230;=C8;=E8;=B8;Terminal;1;"</definedName>
    <definedName name="solver_node109" localSheetId="10" hidden="1">"2;$AG$235;$AC$230;=C9;=E9;=B9;Terminal;1;"</definedName>
    <definedName name="solver_node11" localSheetId="1" hidden="1">"2;$R$24;$N$21;-2000000;=Y50;Losing Season;Terminal;1;"</definedName>
    <definedName name="solver_node11" localSheetId="2" hidden="1">"2;$R$37;$N$34;=V14;=AB14;Sell 100k;Terminal;1;"</definedName>
    <definedName name="solver_node11" localSheetId="3" hidden="1">"2;$R$37;$N$34;=V14;=AB14;Sell 100k;Terminal;1;"</definedName>
    <definedName name="solver_node11" localSheetId="4" hidden="1">"2;$R$37;$N$34;=V14;=AB14;Sell 100k;Terminal;1;"</definedName>
    <definedName name="solver_node11" localSheetId="5" hidden="1">"2;$R$44;$N$41;0;0.5;Dry;Terminal;1;"</definedName>
    <definedName name="solver_node11" localSheetId="10" hidden="1">"2;$Y$70;$U$75;=C7;=E7;=B7;Terminal;1;"</definedName>
    <definedName name="solver_node110" localSheetId="10" hidden="1">"2;$AG$110;$AC$110;=C8;=E8;=B8;Terminal;1;"</definedName>
    <definedName name="solver_node111" localSheetId="10" hidden="1">"2;$AG$115;$AC$110;=C9;=E9;=B9;Terminal;1;"</definedName>
    <definedName name="solver_node112" localSheetId="10" hidden="1">"0;$AC$155;$Y$162;0;=D21;=D6;New Node;1;"</definedName>
    <definedName name="solver_node113" localSheetId="10" hidden="1">"2;$AG$150;$AC$155;=C7;=F7;=B7;Terminal;1;"</definedName>
    <definedName name="solver_node114" localSheetId="10" hidden="1">"2;$AG$155;$AC$155;=C8;=F8;=B8;Terminal;1;"</definedName>
    <definedName name="solver_node115" localSheetId="10" hidden="1">"2;$AG$160;$AC$155;=C9;=F9;=B9;Terminal;1;"</definedName>
    <definedName name="solver_node116" localSheetId="10" hidden="1">"0;$AC$170;$Y$162;0;=E21;=E6;New Node;1;"</definedName>
    <definedName name="solver_node117" localSheetId="10" hidden="1">"2;$AG$165;$AC$170;=C7;=G7;=B7;Terminal;1;"</definedName>
    <definedName name="solver_node118" localSheetId="10" hidden="1">"2;$AG$170;$AC$170;=C8;=G8;=B8;Terminal;1;"</definedName>
    <definedName name="solver_node119" localSheetId="10" hidden="1">"2;$AG$175;$AC$170;=C9;=G9;=B9;Terminal;1;"</definedName>
    <definedName name="solver_node12" localSheetId="1" hidden="1">"2;$N$29;$J$25;0;;Do not hold Campaign;Terminal;1;"</definedName>
    <definedName name="solver_node12" localSheetId="2" hidden="1">"2;$N$42;$J$38;=V12;;Sell Rights;Terminal;1;"</definedName>
    <definedName name="solver_node12" localSheetId="3" hidden="1">"2;$N$42;$J$38;=V12;;Sell Rights;Terminal;1;"</definedName>
    <definedName name="solver_node12" localSheetId="4" hidden="1">"2;$N$42;$J$38;=V12;;Sell Rights;Terminal;1;"</definedName>
    <definedName name="solver_node12" localSheetId="5" hidden="1">"2;$N$49;$J$45;0.4;;Sell;Terminal;1;"</definedName>
    <definedName name="solver_node12" localSheetId="10" hidden="1">"2;$Y$75;$U$75;=C8;=E8;=B8;Terminal;1;"</definedName>
    <definedName name="solver_node120" localSheetId="10" hidden="1">"2;$Y$50;$U$50;=C8;=G8;=B8;Terminal;1;"</definedName>
    <definedName name="solver_node121" localSheetId="10" hidden="1">"2;$Y$55;$U$50;=C9;=G9;=B9;Terminal;1;"</definedName>
    <definedName name="solver_node122" localSheetId="10" hidden="1">"0;$AC$95;$Y$102;0;=D20;=D6;New Node;1;"</definedName>
    <definedName name="solver_node123" localSheetId="10" hidden="1">"2;$AG$90;$AC$95;=C7;=D7;=B7;Terminal;1;"</definedName>
    <definedName name="solver_node124" localSheetId="10" hidden="1">"2;$AG$95;$AC$95;=C8;=D8;=B8;Terminal;1;"</definedName>
    <definedName name="solver_node125" localSheetId="10" hidden="1">"2;$AG$100;$AC$95;=C9;=D9;=B9;Terminal;1;"</definedName>
    <definedName name="solver_node126" localSheetId="10" hidden="1">"0;$AC$110;$Y$102;0;=E20;=E6;New Node;1;"</definedName>
    <definedName name="solver_node127" localSheetId="10" hidden="1">"2;$AG$105;$AC$110;=C7;=E7;=B7;Terminal;1;"</definedName>
    <definedName name="solver_node128" localSheetId="10" hidden="1">"2;$AG$110;$AC$110;=C8;=E8;=B8;Terminal;1;"</definedName>
    <definedName name="solver_node129" localSheetId="10" hidden="1">"2;$AG$115;$AC$110;=C9;=E9;=B9;Terminal;1;"</definedName>
    <definedName name="solver_node13" localSheetId="1" hidden="1">"1;$F$40;$B$28;0;;Do not Hire Walsh;New Node;1;"</definedName>
    <definedName name="solver_node13" localSheetId="2" hidden="1">"1;$F$53;$B$41;0;;No Research;New Node;1;"</definedName>
    <definedName name="solver_node13" localSheetId="3" hidden="1">"1;$F$53;$B$41;0;;No Research;New Node;1;"</definedName>
    <definedName name="solver_node13" localSheetId="4" hidden="1">"1;$F$53;$B$41;0;;No Research;New Node;1;"</definedName>
    <definedName name="solver_node13" localSheetId="5" hidden="1">"1;$F$60;$B$48;0;;No Seismic Survey;New Node;1;"</definedName>
    <definedName name="solver_node13" localSheetId="10" hidden="1">"2;$Y$80;$U$75;=C9;=E9;=B9;Terminal;1;"</definedName>
    <definedName name="solver_node130" localSheetId="10" hidden="1">"2;$AG$260;$AC$260;=C8;=E8;=B8;Terminal;1;"</definedName>
    <definedName name="solver_node131" localSheetId="10" hidden="1">"2;$AG$265;$AC$260;=C9;=E9;=B9;Terminal;1;"</definedName>
    <definedName name="solver_node132" localSheetId="10" hidden="1">"0;$U$35;$Q$42;0;0.5;=B14;New Node;1;"</definedName>
    <definedName name="solver_node133" localSheetId="10" hidden="1">"2;$Y$30;$U$35;=C7;=F7;=B7;Terminal;1;"</definedName>
    <definedName name="solver_node134" localSheetId="10" hidden="1">"2;$Y$35;$U$35;=C8;=F8;=B8;Terminal;1;"</definedName>
    <definedName name="solver_node135" localSheetId="10" hidden="1">"2;$Y$40;$U$35;=C9;=F9;=B9;Terminal;1;"</definedName>
    <definedName name="solver_node136" localSheetId="10" hidden="1">"0;$U$50;$Q$42;0;0.5;=B15;New Node;1;"</definedName>
    <definedName name="solver_node137" localSheetId="10" hidden="1">"2;$Y$45;$U$50;=C7;=G7;=B7;Terminal;1;"</definedName>
    <definedName name="solver_node138" localSheetId="10" hidden="1">"2;$Y$50;$U$50;=C8;=G8;=B8;Terminal;1;"</definedName>
    <definedName name="solver_node139" localSheetId="10" hidden="1">"2;$Y$55;$U$50;=C9;=G9;=B9;Terminal;1;"</definedName>
    <definedName name="solver_node14" localSheetId="1" hidden="1">"0;$J$36;$F$40;0;;Hold Campaign;Season Results;1;"</definedName>
    <definedName name="solver_node14" localSheetId="2" hidden="1">"0;$J$49;$F$53;=V9;;Build Computers;New Node;1;"</definedName>
    <definedName name="solver_node14" localSheetId="3" hidden="1">"0;$J$49;$F$53;=V9;;Build Computers;New Node;1;"</definedName>
    <definedName name="solver_node14" localSheetId="4" hidden="1">"0;$J$49;$F$53;=V9;;Build Computers;New Node;1;"</definedName>
    <definedName name="solver_node14" localSheetId="5" hidden="1">"0;$J$56;$F$60;0;;Drill;New Node;1;"</definedName>
    <definedName name="solver_node14" localSheetId="10" hidden="1">"0;$U$30;$Q$37;0;0.5;=B14;New Node;1;"</definedName>
    <definedName name="solver_node140" localSheetId="10" hidden="1">"2;$AK$265;$AG$260;=C9;=G9;=B9;Terminal;1;"</definedName>
    <definedName name="solver_node141" localSheetId="10" hidden="1">"0;$Y$282;$U$259;0;;Do Not Treat Disease A;New Node;1;"</definedName>
    <definedName name="solver_node142" localSheetId="10" hidden="1">"0;$AC$275;$Y$282;0;=D21;=D6;New Node;1;"</definedName>
    <definedName name="solver_node143" localSheetId="10" hidden="1">"2;$AG$270;$AC$275;=C7;=D7;=B7;Terminal;1;"</definedName>
    <definedName name="solver_node144" localSheetId="10" hidden="1">"2;$AG$275;$AC$275;=C8;=D8;=B8;Terminal;1;"</definedName>
    <definedName name="solver_node145" localSheetId="10" hidden="1">"2;$AG$280;$AC$275;=C9;=D9;=B9;Terminal;1;"</definedName>
    <definedName name="solver_node146" localSheetId="10" hidden="1">"0;$AC$290;$Y$282;0;=E21;=E6;New Node;1;"</definedName>
    <definedName name="solver_node147" localSheetId="10" hidden="1">"2;$AG$285;$AC$290;=C7;=E7;=B7;Terminal;1;"</definedName>
    <definedName name="solver_node148" localSheetId="10" hidden="1">"2;$AG$290;$AC$290;=C8;=E8;=B8;Terminal;1;"</definedName>
    <definedName name="solver_node149" localSheetId="10" hidden="1">"2;$AG$295;$AC$290;=C9;=E9;=B9;Terminal;1;"</definedName>
    <definedName name="solver_node15" localSheetId="1" hidden="1">"2;$N$34;$J$36;=W20;=W23;Winning Season;Terminal;1;"</definedName>
    <definedName name="solver_node15" localSheetId="2" hidden="1">"2;$N$47;$J$49;=V13;=V11;Sell 10k;Terminal;1;"</definedName>
    <definedName name="solver_node15" localSheetId="3" hidden="1">"2;$N$47;$J$49;=V13;=V11;Sell 10k;Terminal;1;"</definedName>
    <definedName name="solver_node15" localSheetId="4" hidden="1">"2;$N$47;$J$49;=V13;=V11;Sell 10k;Terminal;1;"</definedName>
    <definedName name="solver_node15" localSheetId="5" hidden="1">"2;$N$54;$J$56;1;0.25;Oil;Terminal;1;"</definedName>
    <definedName name="solver_node15" localSheetId="10" hidden="1">"2;$Y$25;$U$30;=C7;=F7;=B7;Terminal;1;"</definedName>
    <definedName name="solver_node16" localSheetId="1" hidden="1">"2;$N$39;$J$36;=W21;=1-W23;Losing Season;Terminal;1;"</definedName>
    <definedName name="solver_node16" localSheetId="2" hidden="1">"2;$N$52;$J$49;=V14;=1-V11;Sell 100k;Terminal;1;"</definedName>
    <definedName name="solver_node16" localSheetId="3" hidden="1">"2;$N$52;$J$49;=V14;=1-V11;Sell 100k;Terminal;1;"</definedName>
    <definedName name="solver_node16" localSheetId="4" hidden="1">"2;$N$52;$J$49;=V14;=1-V11;Sell 100k;Terminal;1;"</definedName>
    <definedName name="solver_node16" localSheetId="5" hidden="1">"2;$N$59;$J$56;.1;0.75;Dry;Terminal;1;"</definedName>
    <definedName name="solver_node16" localSheetId="10" hidden="1">"2;$Y$30;$U$30;=C8;=F8;=B8;Terminal;1;"</definedName>
    <definedName name="solver_node17" localSheetId="1" hidden="1">"2;$J$44;$F$40;0;;Do not hold Campaign;Terminal;1;"</definedName>
    <definedName name="solver_node17" localSheetId="2" hidden="1">"2;$J$57;$F$53;=V12;;Sell Rights;Terminal;1;"</definedName>
    <definedName name="solver_node17" localSheetId="3" hidden="1">"2;$J$57;$F$53;=V12;;Sell Rights;Terminal;1;"</definedName>
    <definedName name="solver_node17" localSheetId="4" hidden="1">"2;$J$57;$F$53;=V12;;Sell Rights;Terminal;1;"</definedName>
    <definedName name="solver_node17" localSheetId="5" hidden="1">"2;$J$64;$F$60;.4;;Sell;Terminal;1;"</definedName>
    <definedName name="solver_node17" localSheetId="10" hidden="1">"2;$Y$35;$U$30;=C9;=F9;=B9;Terminal;1;"</definedName>
    <definedName name="solver_node18" localSheetId="10" hidden="1">"0;$U$45;$Q$37;0;0.5;=B15;New Node;1;"</definedName>
    <definedName name="solver_node19" localSheetId="10" hidden="1">"2;$Y$40;$U$45;=C7;=G7;=B7;Terminal;1;"</definedName>
    <definedName name="solver_node2" localSheetId="1" hidden="1">"0;$F$17;$B$28;=W22;;Hire Walsh;Season Predictions;1;"</definedName>
    <definedName name="solver_node2" localSheetId="2" hidden="1">"0;$F$30;$B$41;=V10;;Research;New Node;1;"</definedName>
    <definedName name="solver_node2" localSheetId="3" hidden="1">"0;$F$30;$B$41;=V10;;Research;New Node;1;"</definedName>
    <definedName name="solver_node2" localSheetId="4" hidden="1">"0;$F$30;$B$41;=V10;;Research;New Node;1;"</definedName>
    <definedName name="solver_node2" localSheetId="5" hidden="1">"0;$F$37;$B$48;0;;Do Seismic Survey;New Node;1;"</definedName>
    <definedName name="solver_node2" localSheetId="7" hidden="1">"0;$N$21;$J$31;0;;Alternative 1;New Node;1;"</definedName>
    <definedName name="solver_node2" localSheetId="8" hidden="1">"0;$N$21;$J$31;0;;Alternative 1;New Node;1;"</definedName>
    <definedName name="solver_node2" localSheetId="9" hidden="1">"0;$N$21;$J$31;0;;Alternative 1;New Node;1;"</definedName>
    <definedName name="solver_node2" localSheetId="10" hidden="1">"1;$M$52;$I$97;0;;No Test for Disease A;New Node;1;"</definedName>
    <definedName name="solver_node20" localSheetId="10" hidden="1">"2;$Y$45;$U$45;=C8;=G8;=B8;Terminal;1;"</definedName>
    <definedName name="solver_node21" localSheetId="10" hidden="1">"2;$Y$50;$U$45;=C9;=G9;=B9;Terminal;1;"</definedName>
    <definedName name="solver_node22" localSheetId="10" hidden="1">"1;$Q$112;$M$142;0;=C20;=D13;New Node;1;"</definedName>
    <definedName name="solver_node23" localSheetId="10" hidden="1">"0;$U$97;$Q$112;=D3;;Treat Disease A;New Node;1;"</definedName>
    <definedName name="solver_node24" localSheetId="10" hidden="1">"0;$Y$90;$U$97;0;=D20;=D6;New Node;1;"</definedName>
    <definedName name="solver_node25" localSheetId="10" hidden="1">"2;$AC$85;$Y$90;=C7;=D7;=B7;Terminal;1;"</definedName>
    <definedName name="solver_node26" localSheetId="10" hidden="1">"2;$AC$90;$Y$90;=C8;=D8;=B8;Terminal;1;"</definedName>
    <definedName name="solver_node27" localSheetId="10" hidden="1">"2;$AC$95;$Y$90;=C9;=D9;=B9;Terminal;1;"</definedName>
    <definedName name="solver_node28" localSheetId="10" hidden="1">"0;$Y$105;$U$97;0;=E20;=E6;New Node;1;"</definedName>
    <definedName name="solver_node29" localSheetId="10" hidden="1">"2;$AC$100;$Y$105;=C7;=E7;=B7;Terminal;1;"</definedName>
    <definedName name="solver_node3" localSheetId="1" hidden="1">"1;$J$10;$F$17;0;=W49;Predict W Season;Campaign Decision;1;"</definedName>
    <definedName name="solver_node3" localSheetId="2" hidden="1">"1;$J$23;$F$30;0;=V11;Predict 10k;New Node;1;"</definedName>
    <definedName name="solver_node3" localSheetId="3" hidden="1">"1;$J$23;$F$30;0;=V11;Predict 10k;New Node;1;"</definedName>
    <definedName name="solver_node3" localSheetId="4" hidden="1">"1;$J$23;$F$30;0;=V11;Predict 10k;New Node;1;"</definedName>
    <definedName name="solver_node3" localSheetId="5" hidden="1">"1;$J$30;$F$37;0;0.7;Unfavorable;New Node;1;"</definedName>
    <definedName name="solver_node3" localSheetId="7" hidden="1">"2;$R$19;$N$21;=f4;=b7;State 1;Terminal;1;"</definedName>
    <definedName name="solver_node3" localSheetId="8" hidden="1">"2;$R$19;$N$21;=f4;=b7;State 1;Terminal;1;"</definedName>
    <definedName name="solver_node3" localSheetId="9" hidden="1">"2;$R$19;$N$21;=f4;=b7;State 1;Terminal;1;"</definedName>
    <definedName name="solver_node3" localSheetId="10" hidden="1">"0;$Q$37;$M$52;=D3;;Treat Disease A;New Node;1;"</definedName>
    <definedName name="solver_node30" localSheetId="10" hidden="1">"2;$AC$105;$Y$105;=C8;=E8;=B8;Terminal;1;"</definedName>
    <definedName name="solver_node31" localSheetId="10" hidden="1">"2;$AC$110;$Y$105;=C9;=E9;=B9;Terminal;1;"</definedName>
    <definedName name="solver_node32" localSheetId="10" hidden="1">"0;$U$127;$Q$112;0;;Do Not Treat Disease A;New Node;1;"</definedName>
    <definedName name="solver_node33" localSheetId="10" hidden="1">"0;$Y$120;$U$127;0;=D20;=D6;New Node;1;"</definedName>
    <definedName name="solver_node34" localSheetId="10" hidden="1">"2;$AC$115;$Y$120;=C7;=D7;=B7;Terminal;1;"</definedName>
    <definedName name="solver_node35" localSheetId="10" hidden="1">"2;$AC$120;$Y$120;=C8;=D8;=B8;Terminal;1;"</definedName>
    <definedName name="solver_node36" localSheetId="10" hidden="1">"2;$AC$125;$Y$120;=C9;=D9;=B9;Terminal;1;"</definedName>
    <definedName name="solver_node37" localSheetId="10" hidden="1">"0;$Y$135;$U$127;0;=E20;=E6;New Node;1;"</definedName>
    <definedName name="solver_node38" localSheetId="10" hidden="1">"2;$AC$130;$Y$135;=C7;=E7;=B7;Terminal;1;"</definedName>
    <definedName name="solver_node39" localSheetId="10" hidden="1">"2;$AC$135;$Y$135;=C8;=E8;=B8;Terminal;1;"</definedName>
    <definedName name="solver_node4" localSheetId="1" hidden="1">"0;$N$6;$J$10;0;;Hold Campaign;Campaign Results given findings;1;"</definedName>
    <definedName name="solver_node4" localSheetId="2" hidden="1">"0;$N$19;$J$23;=V9;;Build Computers;New Node;1;"</definedName>
    <definedName name="solver_node4" localSheetId="3" hidden="1">"0;$N$19;$J$23;=V9;;Build Computers;New Node;1;"</definedName>
    <definedName name="solver_node4" localSheetId="4" hidden="1">"0;$N$19;$J$23;=V9;;Build Computers;New Node;1;"</definedName>
    <definedName name="solver_node4" localSheetId="5" hidden="1">"0;$N$26;$J$30;0;;Drill;New Node;1;"</definedName>
    <definedName name="solver_node4" localSheetId="7" hidden="1">"2;$R$24;$N$21;=h4;=c7;State 2;Terminal;1;"</definedName>
    <definedName name="solver_node4" localSheetId="8" hidden="1">"2;$R$24;$N$21;=h4;=c7;State 2;Terminal;1;"</definedName>
    <definedName name="solver_node4" localSheetId="9" hidden="1">"2;$R$24;$N$21;=h4;=c7;State 2;Terminal;1;"</definedName>
    <definedName name="solver_node4" localSheetId="10" hidden="1">"0;$Q$67;$M$52;0;;Do Not Treat Disease A;New Node;1;"</definedName>
    <definedName name="solver_node40" localSheetId="10" hidden="1">"2;$AC$140;$Y$135;=C9;=E9;=B9;Terminal;1;"</definedName>
    <definedName name="solver_node41" localSheetId="10" hidden="1">"1;$Q$172;$M$142;0;=C21;=E13;New Node;1;"</definedName>
    <definedName name="solver_node42" localSheetId="10" hidden="1">"0;$U$157;$Q$172;=D3;;Treat Disease A;New Node;1;"</definedName>
    <definedName name="solver_node43" localSheetId="10" hidden="1">"0;$Y$150;$U$157;0;=D21;=D6;New Node;1;"</definedName>
    <definedName name="solver_node44" localSheetId="10" hidden="1">"2;$AC$145;$Y$150;=C7;=F7;=B7;Terminal;1;"</definedName>
    <definedName name="solver_node45" localSheetId="10" hidden="1">"2;$AC$150;$Y$150;=C8;=F8;=B8;Terminal;1;"</definedName>
    <definedName name="solver_node46" localSheetId="10" hidden="1">"2;$AC$155;$Y$150;=C9;=F9;=B9;Terminal;1;"</definedName>
    <definedName name="solver_node47" localSheetId="10" hidden="1">"0;$Y$165;$U$157;0;=E21;=E6;New Node;1;"</definedName>
    <definedName name="solver_node48" localSheetId="10" hidden="1">"2;$AC$160;$Y$165;=C7;=G7;=B7;Terminal;1;"</definedName>
    <definedName name="solver_node49" localSheetId="10" hidden="1">"2;$AC$165;$Y$165;=C8;=G8;=B8;Terminal;1;"</definedName>
    <definedName name="solver_node5" localSheetId="1" hidden="1">"2;$R$4;$N$6;3000000;=X49;Winning Season;Terminal;1;"</definedName>
    <definedName name="solver_node5" localSheetId="2" hidden="1">"2;$R$17;$N$19;=V13;=AA13;Sell 10k;Terminal;1;"</definedName>
    <definedName name="solver_node5" localSheetId="3" hidden="1">"2;$R$17;$N$19;=V13;=AA13;Sell 10k;Terminal;1;"</definedName>
    <definedName name="solver_node5" localSheetId="4" hidden="1">"2;$R$17;$N$19;=V13;=AA13;Sell 10k;Terminal;1;"</definedName>
    <definedName name="solver_node5" localSheetId="5" hidden="1">"2;$R$24;$N$26;.985;.143;Oil;Terminal;1;"</definedName>
    <definedName name="solver_node5" localSheetId="7" hidden="1">"0;$N$31;$J$31;0;;Alternative 2;New Node;1;"</definedName>
    <definedName name="solver_node5" localSheetId="8" hidden="1">"0;$N$31;$J$31;0;;Alternative 2;New Node;1;"</definedName>
    <definedName name="solver_node5" localSheetId="9" hidden="1">"0;$N$31;$J$31;0;;Alternative 2;New Node;1;"</definedName>
    <definedName name="solver_node5" localSheetId="10" hidden="1">"0;$U$60;$Q$67;0;=C14;=B14;New Node;1;"</definedName>
    <definedName name="solver_node50" localSheetId="10" hidden="1">"2;$AC$170;$Y$165;=C9;=G9;=B9;Terminal;1;"</definedName>
    <definedName name="solver_node51" localSheetId="10" hidden="1">"0;$U$187;$Q$172;0;;Do Not Treat Disease A;New Node;1;"</definedName>
    <definedName name="solver_node52" localSheetId="10" hidden="1">"0;$Y$180;$U$187;0;=D21;=D6;New Node;1;"</definedName>
    <definedName name="solver_node53" localSheetId="10" hidden="1">"2;$AC$175;$Y$180;=C7;=D7;=B7;Terminal;1;"</definedName>
    <definedName name="solver_node54" localSheetId="10" hidden="1">"2;$AC$180;$Y$180;=C8;=D8;=B8;Terminal;1;"</definedName>
    <definedName name="solver_node55" localSheetId="10" hidden="1">"2;$AC$185;$Y$180;=C9;=D9;=B9;Terminal;1;"</definedName>
    <definedName name="solver_node56" localSheetId="10" hidden="1">"0;$Y$195;$U$187;0;=E21;=E6;New Node;1;"</definedName>
    <definedName name="solver_node57" localSheetId="10" hidden="1">"2;$AC$190;$Y$195;=C7;=E7;=B7;Terminal;1;"</definedName>
    <definedName name="solver_node58" localSheetId="10" hidden="1">"2;$AC$195;$Y$195;=C8;=E8;=B8;Terminal;1;"</definedName>
    <definedName name="solver_node59" localSheetId="10" hidden="1">"2;$AC$200;$Y$195;=C9;=E9;=B9;Terminal;1;"</definedName>
    <definedName name="solver_node6" localSheetId="1" hidden="1">"2;$R$9;$N$6;-2000000;=Y49;Losing Season;Terminal;1;"</definedName>
    <definedName name="solver_node6" localSheetId="2" hidden="1">"2;$R$22;$N$19;=V14;=AB13;Sell 100k;Terminal;1;"</definedName>
    <definedName name="solver_node6" localSheetId="3" hidden="1">"2;$R$22;$N$19;=V14;=AB13;Sell 100k;Terminal;1;"</definedName>
    <definedName name="solver_node6" localSheetId="4" hidden="1">"2;$R$22;$N$19;=V14;=AB13;Sell 100k;Terminal;1;"</definedName>
    <definedName name="solver_node6" localSheetId="5" hidden="1">"2;$R$29;$N$26;0;0.857;Dry;Terminal;1;"</definedName>
    <definedName name="solver_node6" localSheetId="7" hidden="1">"2;$R$29;$N$31;=f5;=b7;State 1;Terminal;1;"</definedName>
    <definedName name="solver_node6" localSheetId="8" hidden="1">"2;$R$29;$N$31;=f5;=b7;State 1;Terminal;1;"</definedName>
    <definedName name="solver_node6" localSheetId="9" hidden="1">"2;$R$29;$N$31;=f5;=b7;State 1;Terminal;1;"</definedName>
    <definedName name="solver_node6" localSheetId="10" hidden="1">"0;$U$75;$Q$67;0;=C15;=B15;New Node;1;"</definedName>
    <definedName name="solver_node60" localSheetId="10" hidden="1">"0;$U$35;$Q$42;0;0.5;=B14;New Node;1;"</definedName>
    <definedName name="solver_node61" localSheetId="10" hidden="1">"2;$Y$30;$U$35;=C7;=F7;=B7;Terminal;1;"</definedName>
    <definedName name="solver_node62" localSheetId="10" hidden="1">"2;$Y$35;$U$35;=C8;=F8;=B8;Terminal;1;"</definedName>
    <definedName name="solver_node63" localSheetId="10" hidden="1">"2;$Y$40;$U$35;=C9;=F9;=B9;Terminal;1;"</definedName>
    <definedName name="solver_node64" localSheetId="10" hidden="1">"0;$U$50;$Q$42;0;0.5;=B15;New Node;1;"</definedName>
    <definedName name="solver_node65" localSheetId="10" hidden="1">"2;$Y$45;$U$50;=C7;=G7;=B7;Terminal;1;"</definedName>
    <definedName name="solver_node66" localSheetId="10" hidden="1">"2;$Y$50;$U$50;=C8;=G8;=B8;Terminal;1;"</definedName>
    <definedName name="solver_node67" localSheetId="10" hidden="1">"2;$Y$55;$U$50;=C9;=G9;=B9;Terminal;1;"</definedName>
    <definedName name="solver_node68" localSheetId="10" hidden="1">"0;$AC$95;$Y$102;0;=D20;=D6;New Node;1;"</definedName>
    <definedName name="solver_node69" localSheetId="10" hidden="1">"2;$AG$90;$AC$95;=C7;=D7;=B7;Terminal;1;"</definedName>
    <definedName name="solver_node7" localSheetId="1" hidden="1">"2;$N$14;$J$10;0;;Do not hold Campaign;Terminal;1;"</definedName>
    <definedName name="solver_node7" localSheetId="2" hidden="1">"2;$N$27;$J$23;=V12;;Sell Rights;Terminal;1;"</definedName>
    <definedName name="solver_node7" localSheetId="3" hidden="1">"2;$N$27;$J$23;=V12;;Sell Rights;Terminal;1;"</definedName>
    <definedName name="solver_node7" localSheetId="4" hidden="1">"2;$N$27;$J$23;=V12;;Sell Rights;Terminal;1;"</definedName>
    <definedName name="solver_node7" localSheetId="5" hidden="1">"2;$N$34;$J$30;0.4;;Sell;Terminal;1;"</definedName>
    <definedName name="solver_node7" localSheetId="7" hidden="1">"2;$R$34;$N$31;=h5;=c7;State 2;Terminal;1;"</definedName>
    <definedName name="solver_node7" localSheetId="8" hidden="1">"2;$R$34;$N$31;=h5;=c7;State 2;Terminal;1;"</definedName>
    <definedName name="solver_node7" localSheetId="9" hidden="1">"2;$R$34;$N$31;=h5;=c7;State 2;Terminal;1;"</definedName>
    <definedName name="solver_node7" localSheetId="10" hidden="1">"0;$M$142;$I$97;=D2;;Test for Disease A;New Node;1;"</definedName>
    <definedName name="solver_node70" localSheetId="10" hidden="1">"2;$AG$95;$AC$95;=C8;=D8;=B8;Terminal;1;"</definedName>
    <definedName name="solver_node71" localSheetId="10" hidden="1">"2;$AG$100;$AC$95;=C9;=D9;=B9;Terminal;1;"</definedName>
    <definedName name="solver_node72" localSheetId="10" hidden="1">"0;$AC$110;$Y$102;0;=E20;=E6;New Node;1;"</definedName>
    <definedName name="solver_node73" localSheetId="10" hidden="1">"2;$AG$105;$AC$110;=C7;=E7;=B7;Terminal;1;"</definedName>
    <definedName name="solver_node74" localSheetId="10" hidden="1">"2;$AG$110;$AC$110;=C8;=E8;=B8;Terminal;1;"</definedName>
    <definedName name="solver_node75" localSheetId="10" hidden="1">"2;$AG$115;$AC$110;=C9;=E9;=B9;Terminal;1;"</definedName>
    <definedName name="solver_node76" localSheetId="10" hidden="1">"0;$AC$155;$Y$162;0;=D21;=D6;New Node;1;"</definedName>
    <definedName name="solver_node77" localSheetId="10" hidden="1">"2;$AG$150;$AC$155;=C7;=F7;=B7;Terminal;1;"</definedName>
    <definedName name="solver_node78" localSheetId="10" hidden="1">"2;$AG$155;$AC$155;=C8;=F8;=B8;Terminal;1;"</definedName>
    <definedName name="solver_node79" localSheetId="10" hidden="1">"2;$AG$160;$AC$155;=C9;=F9;=B9;Terminal;1;"</definedName>
    <definedName name="solver_node8" localSheetId="1" hidden="1">"1;$J$25;$F$17;0;=1-W49;Predict L Season;Campaign Decision;1;"</definedName>
    <definedName name="solver_node8" localSheetId="2" hidden="1">"1;$J$38;$F$30;0;=1-V11;Predict 100k;New Node;1;"</definedName>
    <definedName name="solver_node8" localSheetId="3" hidden="1">"1;$J$38;$F$30;0;=1-V11;Predict 100k;New Node;1;"</definedName>
    <definedName name="solver_node8" localSheetId="4" hidden="1">"1;$J$38;$F$30;0;=1-V11;Predict 100k;New Node;1;"</definedName>
    <definedName name="solver_node8" localSheetId="5" hidden="1">"1;$J$45;$F$37;0;0.3;Favorable;New Node;1;"</definedName>
    <definedName name="solver_node8" localSheetId="7" hidden="1">"0;$N$41;$J$31;;;Alternative 3;New Node;1;"</definedName>
    <definedName name="solver_node8" localSheetId="8" hidden="1">"0;$N$41;$J$31;;;Alternative 3;New Node;1;"</definedName>
    <definedName name="solver_node8" localSheetId="9" hidden="1">"0;$N$41;$J$31;;;Alternative 3;New Node;1;"</definedName>
    <definedName name="solver_node8" localSheetId="10" hidden="1">"2;$Y$55;$U$60;=C7;=D7;=B7;Terminal;1;"</definedName>
    <definedName name="solver_node80" localSheetId="10" hidden="1">"0;$AC$170;$Y$162;0;=E21;=E6;New Node;1;"</definedName>
    <definedName name="solver_node81" localSheetId="10" hidden="1">"2;$AG$165;$AC$170;=C7;=G7;=B7;Terminal;1;"</definedName>
    <definedName name="solver_node82" localSheetId="10" hidden="1">"2;$AG$170;$AC$170;=C8;=G8;=B8;Terminal;1;"</definedName>
    <definedName name="solver_node83" localSheetId="10" hidden="1">"2;$AG$175;$AC$170;=C9;=G9;=B9;Terminal;1;"</definedName>
    <definedName name="solver_node84" localSheetId="10" hidden="1">"0;$AC$215;$Y$222;0;=D20;=D6;New Node;1;"</definedName>
    <definedName name="solver_node85" localSheetId="10" hidden="1">"2;$AG$210;$AC$215;=C7;=D7;=B7;Terminal;1;"</definedName>
    <definedName name="solver_node86" localSheetId="10" hidden="1">"2;$AG$215;$AC$215;=C8;=D8;=B8;Terminal;1;"</definedName>
    <definedName name="solver_node87" localSheetId="10" hidden="1">"2;$AG$220;$AC$215;=C9;=D9;=B9;Terminal;1;"</definedName>
    <definedName name="solver_node88" localSheetId="10" hidden="1">"0;$AC$230;$Y$222;0;=E20;=E6;New Node;1;"</definedName>
    <definedName name="solver_node89" localSheetId="10" hidden="1">"2;$AG$225;$AC$230;=C7;=E7;=B7;Terminal;1;"</definedName>
    <definedName name="solver_node9" localSheetId="1" hidden="1">"0;$N$21;$J$25;0;;Hold Campaign;Campaign Given Findings;1;"</definedName>
    <definedName name="solver_node9" localSheetId="2" hidden="1">"0;$N$34;$J$38;=V9;;Build Computers;New Node;1;"</definedName>
    <definedName name="solver_node9" localSheetId="3" hidden="1">"0;$N$34;$J$38;=V9;;Build Computers;New Node;1;"</definedName>
    <definedName name="solver_node9" localSheetId="4" hidden="1">"0;$N$34;$J$38;=V9;;Build Computers;New Node;1;"</definedName>
    <definedName name="solver_node9" localSheetId="5" hidden="1">"0;$N$41;$J$45;0;;Drill;New Node;1;"</definedName>
    <definedName name="solver_node9" localSheetId="7" hidden="1">"2;$R$39;$N$41;=f6;=b7;State 1;Terminal;1;"</definedName>
    <definedName name="solver_node9" localSheetId="8" hidden="1">"2;$R$39;$N$41;=f6;=b7;State 1;Terminal;1;"</definedName>
    <definedName name="solver_node9" localSheetId="9" hidden="1">"2;$R$39;$N$41;=f6;=b7;State 1;Terminal;1;"</definedName>
    <definedName name="solver_node9" localSheetId="10" hidden="1">"2;$Y$60;$U$60;=C8;=D8;=B8;Terminal;1;"</definedName>
    <definedName name="solver_node90" localSheetId="10" hidden="1">"2;$AG$230;$AC$230;=C8;=E8;=B8;Terminal;1;"</definedName>
    <definedName name="solver_node91" localSheetId="10" hidden="1">"2;$AG$235;$AC$230;=C9;=E9;=B9;Terminal;1;"</definedName>
    <definedName name="solver_node92" localSheetId="10" hidden="1">"0;$AC$275;$Y$282;0;=D21;=D6;New Node;1;"</definedName>
    <definedName name="solver_node93" localSheetId="10" hidden="1">"2;$AG$270;$AC$275;=C7;=F7;=B7;Terminal;1;"</definedName>
    <definedName name="solver_node94" localSheetId="10" hidden="1">"2;$AG$275;$AC$275;=C8;=F8;=B8;Terminal;1;"</definedName>
    <definedName name="solver_node95" localSheetId="10" hidden="1">"2;$AG$280;$AC$275;=C9;=F9;=B9;Terminal;1;"</definedName>
    <definedName name="solver_node96" localSheetId="10" hidden="1">"0;$AC$290;$Y$282;0;=E21;=E6;New Node;1;"</definedName>
    <definedName name="solver_node97" localSheetId="10" hidden="1">"2;$AG$285;$AC$290;=C7;=G7;=B7;Terminal;1;"</definedName>
    <definedName name="solver_node98" localSheetId="10" hidden="1">"2;$AG$290;$AC$290;=C8;=G8;=B8;Terminal;1;"</definedName>
    <definedName name="solver_node99" localSheetId="10" hidden="1">"2;$AG$295;$AC$290;=C9;=G9;=B9;Terminal;1;"</definedName>
    <definedName name="solver_nodes" localSheetId="1" hidden="1">17</definedName>
    <definedName name="solver_nodes" localSheetId="2" hidden="1">17</definedName>
    <definedName name="solver_nodes" localSheetId="3" hidden="1">17</definedName>
    <definedName name="solver_nodes" localSheetId="4" hidden="1">17</definedName>
    <definedName name="solver_nodes" localSheetId="5" hidden="1">17</definedName>
    <definedName name="solver_nodes" localSheetId="7" hidden="1">10</definedName>
    <definedName name="solver_nodes" localSheetId="8" hidden="1">10</definedName>
    <definedName name="solver_nodes" localSheetId="9" hidden="1">10</definedName>
    <definedName name="solver_nodes" localSheetId="10" hidden="1">59</definedName>
    <definedName name="solver_nsim" hidden="1">1</definedName>
    <definedName name="solver_nssim" hidden="1">-1</definedName>
    <definedName name="solver_ntri" hidden="1">1000</definedName>
    <definedName name="solver_rgen" hidden="1">1</definedName>
    <definedName name="solver_rsmp" hidden="1">2</definedName>
    <definedName name="solver_seed" hidden="1">0</definedName>
    <definedName name="solver_strm" hidden="1">0</definedName>
    <definedName name="solver_tree_a" localSheetId="1" hidden="1">1</definedName>
    <definedName name="solver_tree_a" localSheetId="2" hidden="1">1</definedName>
    <definedName name="solver_tree_a" localSheetId="3" hidden="1">1</definedName>
    <definedName name="solver_tree_a" localSheetId="4" hidden="1">1</definedName>
    <definedName name="solver_tree_a" localSheetId="5" hidden="1">1</definedName>
    <definedName name="solver_tree_a" localSheetId="7" hidden="1">1</definedName>
    <definedName name="solver_tree_a" localSheetId="8" hidden="1">1</definedName>
    <definedName name="solver_tree_a" localSheetId="9" hidden="1">1</definedName>
    <definedName name="solver_tree_a" localSheetId="10" hidden="1">1</definedName>
    <definedName name="solver_tree_b" localSheetId="1" hidden="1">1</definedName>
    <definedName name="solver_tree_b" localSheetId="2" hidden="1">1</definedName>
    <definedName name="solver_tree_b" localSheetId="3" hidden="1">1</definedName>
    <definedName name="solver_tree_b" localSheetId="4" hidden="1">1</definedName>
    <definedName name="solver_tree_b" localSheetId="5" hidden="1">1</definedName>
    <definedName name="solver_tree_b" localSheetId="7" hidden="1">1</definedName>
    <definedName name="solver_tree_b" localSheetId="8" hidden="1">1</definedName>
    <definedName name="solver_tree_b" localSheetId="9" hidden="1">1</definedName>
    <definedName name="solver_tree_b" localSheetId="10" hidden="1">1</definedName>
    <definedName name="solver_tree_rt" localSheetId="1" hidden="1">1000000000000</definedName>
    <definedName name="solver_tree_rt" localSheetId="2" hidden="1">1000000000000</definedName>
    <definedName name="solver_tree_rt" localSheetId="3" hidden="1">1000000000000</definedName>
    <definedName name="solver_tree_rt" localSheetId="4" hidden="1">1000000000000</definedName>
    <definedName name="solver_tree_rt" localSheetId="5" hidden="1">1000000000000</definedName>
    <definedName name="solver_tree_rt" localSheetId="7" hidden="1">1000000000000</definedName>
    <definedName name="solver_tree_rt" localSheetId="8" hidden="1">1000000000000</definedName>
    <definedName name="solver_tree_rt" localSheetId="9" hidden="1">1000000000000</definedName>
    <definedName name="solver_tree_rt" localSheetId="10" hidden="1">1000000000000</definedName>
    <definedName name="solver_treeroot" localSheetId="1" hidden="1">'16.4.4f'!$A$2</definedName>
    <definedName name="solver_treeroot" localSheetId="2" hidden="1">'16-5-2'!$A$15</definedName>
    <definedName name="solver_treeroot" localSheetId="3" hidden="1">'16-5-2c(8 cases 1-4)'!$A$15</definedName>
    <definedName name="solver_treeroot" localSheetId="4" hidden="1">'16-5-2c(8 cases 5-8) '!$A$15</definedName>
    <definedName name="solver_treeroot" localSheetId="5" hidden="1">'16-6-1'!$A$22</definedName>
    <definedName name="solver_treeroot" localSheetId="7" hidden="1">'16-6-6b(.25)'!$I$17</definedName>
    <definedName name="solver_treeroot" localSheetId="8" hidden="1">'16-6-6b(.50)'!$I$17</definedName>
    <definedName name="solver_treeroot" localSheetId="9" hidden="1">'16-6-6b(.75)'!$I$17</definedName>
    <definedName name="solver_treeroot" localSheetId="10" hidden="1">'16-6-7'!$H$23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10" hidden="1">2</definedName>
    <definedName name="solver_ucens" hidden="1">1E+30</definedName>
    <definedName name="solver_ucut" hidden="1">1E+30</definedName>
    <definedName name="solver_ver" localSheetId="2" hidden="1">17</definedName>
    <definedName name="solver_ver" localSheetId="3" hidden="1">17</definedName>
    <definedName name="solver_ver" localSheetId="4" hidden="1">17</definedName>
    <definedName name="solver_ver" localSheetId="10" hidden="1">17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1" i="4" l="1"/>
  <c r="AA198" i="8"/>
  <c r="AA201" i="8"/>
  <c r="K143" i="8"/>
  <c r="AD200" i="8"/>
  <c r="AB201" i="8"/>
  <c r="AA199" i="8"/>
  <c r="AA193" i="8"/>
  <c r="AA196" i="8"/>
  <c r="AD195" i="8"/>
  <c r="AB196" i="8"/>
  <c r="AA194" i="8"/>
  <c r="AA188" i="8"/>
  <c r="AA191" i="8"/>
  <c r="AD190" i="8"/>
  <c r="AB191" i="8"/>
  <c r="AA189" i="8"/>
  <c r="W193" i="8"/>
  <c r="X196" i="8"/>
  <c r="W194" i="8"/>
  <c r="AA183" i="8"/>
  <c r="AA186" i="8"/>
  <c r="AD185" i="8"/>
  <c r="AB186" i="8"/>
  <c r="AA184" i="8"/>
  <c r="AA178" i="8"/>
  <c r="AA181" i="8"/>
  <c r="AD180" i="8"/>
  <c r="AB181" i="8"/>
  <c r="AA179" i="8"/>
  <c r="AA173" i="8"/>
  <c r="AA176" i="8"/>
  <c r="AD175" i="8"/>
  <c r="AB176" i="8"/>
  <c r="AA174" i="8"/>
  <c r="W178" i="8"/>
  <c r="X181" i="8"/>
  <c r="W179" i="8"/>
  <c r="T188" i="8"/>
  <c r="AA168" i="8"/>
  <c r="AA171" i="8"/>
  <c r="S158" i="8"/>
  <c r="AD170" i="8"/>
  <c r="AB171" i="8"/>
  <c r="AA169" i="8"/>
  <c r="AA163" i="8"/>
  <c r="AA166" i="8"/>
  <c r="AD165" i="8"/>
  <c r="AB166" i="8"/>
  <c r="AA164" i="8"/>
  <c r="AA158" i="8"/>
  <c r="AA161" i="8"/>
  <c r="AD160" i="8"/>
  <c r="AB161" i="8"/>
  <c r="AA159" i="8"/>
  <c r="W163" i="8"/>
  <c r="X166" i="8"/>
  <c r="W164" i="8"/>
  <c r="AA153" i="8"/>
  <c r="AA156" i="8"/>
  <c r="AD155" i="8"/>
  <c r="AB156" i="8"/>
  <c r="AA154" i="8"/>
  <c r="AA148" i="8"/>
  <c r="AA151" i="8"/>
  <c r="AD150" i="8"/>
  <c r="AB151" i="8"/>
  <c r="AA149" i="8"/>
  <c r="AA143" i="8"/>
  <c r="AA146" i="8"/>
  <c r="AD145" i="8"/>
  <c r="AB146" i="8"/>
  <c r="AA144" i="8"/>
  <c r="W148" i="8"/>
  <c r="X151" i="8"/>
  <c r="W149" i="8"/>
  <c r="T158" i="8"/>
  <c r="O170" i="8"/>
  <c r="P173" i="8"/>
  <c r="Q172" i="8"/>
  <c r="O171" i="8"/>
  <c r="AA138" i="8"/>
  <c r="AA141" i="8"/>
  <c r="AD140" i="8"/>
  <c r="AB141" i="8"/>
  <c r="AA139" i="8"/>
  <c r="AA133" i="8"/>
  <c r="AA136" i="8"/>
  <c r="AD135" i="8"/>
  <c r="AB136" i="8"/>
  <c r="AA134" i="8"/>
  <c r="AA128" i="8"/>
  <c r="AA131" i="8"/>
  <c r="AD130" i="8"/>
  <c r="AB131" i="8"/>
  <c r="AA129" i="8"/>
  <c r="W133" i="8"/>
  <c r="X136" i="8"/>
  <c r="W134" i="8"/>
  <c r="AA123" i="8"/>
  <c r="AA126" i="8"/>
  <c r="AD125" i="8"/>
  <c r="AB126" i="8"/>
  <c r="AA124" i="8"/>
  <c r="AA118" i="8"/>
  <c r="AA121" i="8"/>
  <c r="AD120" i="8"/>
  <c r="AB121" i="8"/>
  <c r="AA119" i="8"/>
  <c r="AA113" i="8"/>
  <c r="AA116" i="8"/>
  <c r="AD115" i="8"/>
  <c r="AB116" i="8"/>
  <c r="AA114" i="8"/>
  <c r="W118" i="8"/>
  <c r="X121" i="8"/>
  <c r="W119" i="8"/>
  <c r="T128" i="8"/>
  <c r="AA108" i="8"/>
  <c r="AA111" i="8"/>
  <c r="S98" i="8"/>
  <c r="AD110" i="8"/>
  <c r="AB111" i="8"/>
  <c r="AA109" i="8"/>
  <c r="AA103" i="8"/>
  <c r="AA106" i="8"/>
  <c r="AD105" i="8"/>
  <c r="AB106" i="8"/>
  <c r="AA104" i="8"/>
  <c r="AA98" i="8"/>
  <c r="AA101" i="8"/>
  <c r="AD100" i="8"/>
  <c r="AB101" i="8"/>
  <c r="AA99" i="8"/>
  <c r="W103" i="8"/>
  <c r="X106" i="8"/>
  <c r="W104" i="8"/>
  <c r="AA93" i="8"/>
  <c r="AA96" i="8"/>
  <c r="AD95" i="8"/>
  <c r="AB96" i="8"/>
  <c r="AA94" i="8"/>
  <c r="AA88" i="8"/>
  <c r="AA91" i="8"/>
  <c r="AD90" i="8"/>
  <c r="AB91" i="8"/>
  <c r="AA89" i="8"/>
  <c r="AA83" i="8"/>
  <c r="AA86" i="8"/>
  <c r="AD85" i="8"/>
  <c r="AB86" i="8"/>
  <c r="AA84" i="8"/>
  <c r="W88" i="8"/>
  <c r="X91" i="8"/>
  <c r="W89" i="8"/>
  <c r="T98" i="8"/>
  <c r="O110" i="8"/>
  <c r="P113" i="8"/>
  <c r="Q112" i="8"/>
  <c r="O111" i="8"/>
  <c r="L143" i="8"/>
  <c r="W78" i="8"/>
  <c r="W81" i="8"/>
  <c r="AD80" i="8"/>
  <c r="X81" i="8"/>
  <c r="W79" i="8"/>
  <c r="W73" i="8"/>
  <c r="W76" i="8"/>
  <c r="AD75" i="8"/>
  <c r="X76" i="8"/>
  <c r="W74" i="8"/>
  <c r="W68" i="8"/>
  <c r="W71" i="8"/>
  <c r="AD70" i="8"/>
  <c r="X71" i="8"/>
  <c r="W69" i="8"/>
  <c r="S73" i="8"/>
  <c r="T76" i="8"/>
  <c r="S74" i="8"/>
  <c r="W63" i="8"/>
  <c r="W66" i="8"/>
  <c r="AD65" i="8"/>
  <c r="X66" i="8"/>
  <c r="W64" i="8"/>
  <c r="W58" i="8"/>
  <c r="W61" i="8"/>
  <c r="AD60" i="8"/>
  <c r="X61" i="8"/>
  <c r="W59" i="8"/>
  <c r="W53" i="8"/>
  <c r="W56" i="8"/>
  <c r="AD55" i="8"/>
  <c r="X56" i="8"/>
  <c r="W54" i="8"/>
  <c r="S58" i="8"/>
  <c r="T61" i="8"/>
  <c r="S59" i="8"/>
  <c r="P68" i="8"/>
  <c r="W48" i="8"/>
  <c r="W51" i="8"/>
  <c r="O38" i="8"/>
  <c r="AD50" i="8"/>
  <c r="X51" i="8"/>
  <c r="W49" i="8"/>
  <c r="W43" i="8"/>
  <c r="W46" i="8"/>
  <c r="AD45" i="8"/>
  <c r="X46" i="8"/>
  <c r="W44" i="8"/>
  <c r="W38" i="8"/>
  <c r="W41" i="8"/>
  <c r="AD40" i="8"/>
  <c r="X41" i="8"/>
  <c r="W39" i="8"/>
  <c r="T46" i="8"/>
  <c r="S44" i="8"/>
  <c r="W33" i="8"/>
  <c r="W36" i="8"/>
  <c r="AD35" i="8"/>
  <c r="X36" i="8"/>
  <c r="W34" i="8"/>
  <c r="W28" i="8"/>
  <c r="W31" i="8"/>
  <c r="AD30" i="8"/>
  <c r="X31" i="8"/>
  <c r="W29" i="8"/>
  <c r="W23" i="8"/>
  <c r="W26" i="8"/>
  <c r="AD25" i="8"/>
  <c r="X26" i="8"/>
  <c r="W24" i="8"/>
  <c r="T31" i="8"/>
  <c r="S29" i="8"/>
  <c r="P38" i="8"/>
  <c r="L53" i="8"/>
  <c r="M52" i="8"/>
  <c r="H98" i="8"/>
  <c r="I97" i="8"/>
  <c r="E21" i="8"/>
  <c r="D21" i="8"/>
  <c r="C21" i="8"/>
  <c r="E20" i="8"/>
  <c r="D20" i="8"/>
  <c r="C20" i="8"/>
  <c r="K7" i="8"/>
  <c r="K6" i="8"/>
  <c r="H58" i="14"/>
  <c r="S57" i="14"/>
  <c r="I58" i="14"/>
  <c r="V11" i="14"/>
  <c r="L45" i="14"/>
  <c r="L50" i="14"/>
  <c r="V13" i="14"/>
  <c r="L48" i="14"/>
  <c r="H50" i="14"/>
  <c r="S47" i="14"/>
  <c r="M48" i="14"/>
  <c r="V14" i="14"/>
  <c r="L53" i="14"/>
  <c r="S52" i="14"/>
  <c r="M53" i="14"/>
  <c r="I50" i="14"/>
  <c r="E54" i="14"/>
  <c r="F53" i="14"/>
  <c r="L43" i="14"/>
  <c r="D31" i="14"/>
  <c r="S42" i="14"/>
  <c r="M43" i="14"/>
  <c r="H21" i="14"/>
  <c r="H36" i="14"/>
  <c r="AA4" i="14"/>
  <c r="V6" i="14"/>
  <c r="Z4" i="14"/>
  <c r="W6" i="14"/>
  <c r="Z5" i="14"/>
  <c r="AB5" i="14"/>
  <c r="AA5" i="14"/>
  <c r="AA13" i="14"/>
  <c r="P15" i="14"/>
  <c r="AB13" i="14"/>
  <c r="P20" i="14"/>
  <c r="P18" i="14"/>
  <c r="L20" i="14"/>
  <c r="S17" i="14"/>
  <c r="Q18" i="14"/>
  <c r="P23" i="14"/>
  <c r="S22" i="14"/>
  <c r="Q23" i="14"/>
  <c r="M20" i="14"/>
  <c r="L28" i="14"/>
  <c r="S27" i="14"/>
  <c r="M28" i="14"/>
  <c r="I24" i="14"/>
  <c r="AB4" i="14"/>
  <c r="AA14" i="14"/>
  <c r="P30" i="14"/>
  <c r="AB14" i="14"/>
  <c r="P35" i="14"/>
  <c r="P33" i="14"/>
  <c r="L35" i="14"/>
  <c r="S32" i="14"/>
  <c r="Q33" i="14"/>
  <c r="P38" i="14"/>
  <c r="S37" i="14"/>
  <c r="Q38" i="14"/>
  <c r="M35" i="14"/>
  <c r="I39" i="14"/>
  <c r="E31" i="14"/>
  <c r="A42" i="14"/>
  <c r="B41" i="14"/>
  <c r="J38" i="14"/>
  <c r="W25" i="14"/>
  <c r="J23" i="14"/>
  <c r="W24" i="14"/>
  <c r="U24" i="14"/>
  <c r="V21" i="14"/>
  <c r="AE17" i="14"/>
  <c r="AD17" i="14"/>
  <c r="AC17" i="14"/>
  <c r="AB17" i="14"/>
  <c r="AA17" i="14"/>
  <c r="Z17" i="14"/>
  <c r="Y17" i="14"/>
  <c r="AE16" i="14"/>
  <c r="AD16" i="14"/>
  <c r="AC16" i="14"/>
  <c r="AB16" i="14"/>
  <c r="AA16" i="14"/>
  <c r="Z16" i="14"/>
  <c r="Y16" i="14"/>
  <c r="AE15" i="14"/>
  <c r="AD15" i="14"/>
  <c r="AC15" i="14"/>
  <c r="AB15" i="14"/>
  <c r="AA15" i="14"/>
  <c r="Z15" i="14"/>
  <c r="Y15" i="14"/>
  <c r="AE14" i="14"/>
  <c r="AD14" i="14"/>
  <c r="AC14" i="14"/>
  <c r="Z14" i="14"/>
  <c r="Y14" i="14"/>
  <c r="AL12" i="14"/>
  <c r="AK12" i="14"/>
  <c r="AJ12" i="14"/>
  <c r="AI12" i="14"/>
  <c r="AH12" i="14"/>
  <c r="AE13" i="14"/>
  <c r="AD13" i="14"/>
  <c r="AC13" i="14"/>
  <c r="Z13" i="14"/>
  <c r="Y13" i="14"/>
  <c r="AK11" i="14"/>
  <c r="AJ11" i="14"/>
  <c r="AE12" i="14"/>
  <c r="AD12" i="14"/>
  <c r="AC12" i="14"/>
  <c r="AB12" i="14"/>
  <c r="AA12" i="14"/>
  <c r="AL5" i="14"/>
  <c r="AK5" i="14"/>
  <c r="AJ5" i="14"/>
  <c r="AI5" i="14"/>
  <c r="AH5" i="14"/>
  <c r="W5" i="14"/>
  <c r="V5" i="14"/>
  <c r="AK4" i="14"/>
  <c r="AJ4" i="14"/>
  <c r="W4" i="14"/>
  <c r="V4" i="14"/>
  <c r="V13" i="13"/>
  <c r="V12" i="13"/>
  <c r="W5" i="13"/>
  <c r="V5" i="13"/>
  <c r="V11" i="13"/>
  <c r="H58" i="13"/>
  <c r="S57" i="13"/>
  <c r="I58" i="13"/>
  <c r="L45" i="13"/>
  <c r="L50" i="13"/>
  <c r="L48" i="13"/>
  <c r="H50" i="13"/>
  <c r="S47" i="13"/>
  <c r="M48" i="13"/>
  <c r="V14" i="13"/>
  <c r="L53" i="13"/>
  <c r="S52" i="13"/>
  <c r="M53" i="13"/>
  <c r="I50" i="13"/>
  <c r="E54" i="13"/>
  <c r="F53" i="13"/>
  <c r="L43" i="13"/>
  <c r="D31" i="13"/>
  <c r="S42" i="13"/>
  <c r="M43" i="13"/>
  <c r="H21" i="13"/>
  <c r="H36" i="13"/>
  <c r="AA4" i="13"/>
  <c r="V6" i="13"/>
  <c r="Z4" i="13"/>
  <c r="W6" i="13"/>
  <c r="Z5" i="13"/>
  <c r="AB5" i="13"/>
  <c r="AA5" i="13"/>
  <c r="AA13" i="13"/>
  <c r="P15" i="13"/>
  <c r="AB13" i="13"/>
  <c r="P20" i="13"/>
  <c r="P18" i="13"/>
  <c r="L20" i="13"/>
  <c r="S17" i="13"/>
  <c r="Q18" i="13"/>
  <c r="P23" i="13"/>
  <c r="S22" i="13"/>
  <c r="Q23" i="13"/>
  <c r="M20" i="13"/>
  <c r="L28" i="13"/>
  <c r="S27" i="13"/>
  <c r="M28" i="13"/>
  <c r="I24" i="13"/>
  <c r="AB4" i="13"/>
  <c r="AA14" i="13"/>
  <c r="P30" i="13"/>
  <c r="AB14" i="13"/>
  <c r="P35" i="13"/>
  <c r="P33" i="13"/>
  <c r="L35" i="13"/>
  <c r="S32" i="13"/>
  <c r="Q33" i="13"/>
  <c r="P38" i="13"/>
  <c r="S37" i="13"/>
  <c r="Q38" i="13"/>
  <c r="M35" i="13"/>
  <c r="I39" i="13"/>
  <c r="E31" i="13"/>
  <c r="A42" i="13"/>
  <c r="B41" i="13"/>
  <c r="J38" i="13"/>
  <c r="AL12" i="13"/>
  <c r="W25" i="13"/>
  <c r="AK12" i="13"/>
  <c r="J23" i="13"/>
  <c r="W24" i="13"/>
  <c r="AJ12" i="13"/>
  <c r="U24" i="13"/>
  <c r="AI12" i="13"/>
  <c r="V21" i="13"/>
  <c r="AH12" i="13"/>
  <c r="AK11" i="13"/>
  <c r="AJ11" i="13"/>
  <c r="AL5" i="13"/>
  <c r="AK5" i="13"/>
  <c r="AJ5" i="13"/>
  <c r="AI5" i="13"/>
  <c r="AH5" i="13"/>
  <c r="AK4" i="13"/>
  <c r="AJ4" i="13"/>
  <c r="AE17" i="13"/>
  <c r="AD17" i="13"/>
  <c r="AC17" i="13"/>
  <c r="AB17" i="13"/>
  <c r="AA17" i="13"/>
  <c r="Z17" i="13"/>
  <c r="Y17" i="13"/>
  <c r="AE16" i="13"/>
  <c r="AD16" i="13"/>
  <c r="AC16" i="13"/>
  <c r="AB16" i="13"/>
  <c r="AA16" i="13"/>
  <c r="Z16" i="13"/>
  <c r="Y16" i="13"/>
  <c r="AE15" i="13"/>
  <c r="AD15" i="13"/>
  <c r="AC15" i="13"/>
  <c r="AB15" i="13"/>
  <c r="AA15" i="13"/>
  <c r="Z15" i="13"/>
  <c r="Y15" i="13"/>
  <c r="AE14" i="13"/>
  <c r="AD14" i="13"/>
  <c r="AC14" i="13"/>
  <c r="Z14" i="13"/>
  <c r="Y14" i="13"/>
  <c r="AE13" i="13"/>
  <c r="AD13" i="13"/>
  <c r="AC13" i="13"/>
  <c r="Z13" i="13"/>
  <c r="Y13" i="13"/>
  <c r="AE12" i="13"/>
  <c r="AD12" i="13"/>
  <c r="AC12" i="13"/>
  <c r="AB12" i="13"/>
  <c r="AA12" i="13"/>
  <c r="W4" i="13"/>
  <c r="V4" i="13"/>
  <c r="B21" i="8"/>
  <c r="B20" i="8"/>
  <c r="E19" i="8"/>
  <c r="D19" i="8"/>
  <c r="H6" i="12"/>
  <c r="P45" i="12"/>
  <c r="S44" i="12"/>
  <c r="Q45" i="12"/>
  <c r="C7" i="12"/>
  <c r="P42" i="12"/>
  <c r="B7" i="12"/>
  <c r="P37" i="12"/>
  <c r="F6" i="12"/>
  <c r="P40" i="12"/>
  <c r="S39" i="12"/>
  <c r="Q40" i="12"/>
  <c r="M42" i="12"/>
  <c r="H5" i="12"/>
  <c r="P35" i="12"/>
  <c r="S34" i="12"/>
  <c r="Q35" i="12"/>
  <c r="P32" i="12"/>
  <c r="P27" i="12"/>
  <c r="F5" i="12"/>
  <c r="P30" i="12"/>
  <c r="S29" i="12"/>
  <c r="Q30" i="12"/>
  <c r="M32" i="12"/>
  <c r="P17" i="12"/>
  <c r="P22" i="12"/>
  <c r="F4" i="12"/>
  <c r="P20" i="12"/>
  <c r="S19" i="12"/>
  <c r="Q20" i="12"/>
  <c r="H4" i="12"/>
  <c r="P25" i="12"/>
  <c r="S24" i="12"/>
  <c r="Q25" i="12"/>
  <c r="M22" i="12"/>
  <c r="I32" i="12"/>
  <c r="J31" i="12"/>
  <c r="F8" i="12"/>
  <c r="B7" i="11"/>
  <c r="C7" i="11"/>
  <c r="H6" i="11"/>
  <c r="P45" i="11"/>
  <c r="S44" i="11"/>
  <c r="Q45" i="11"/>
  <c r="P42" i="11"/>
  <c r="P37" i="11"/>
  <c r="F6" i="11"/>
  <c r="P40" i="11"/>
  <c r="S39" i="11"/>
  <c r="Q40" i="11"/>
  <c r="M42" i="11"/>
  <c r="H5" i="11"/>
  <c r="P35" i="11"/>
  <c r="S34" i="11"/>
  <c r="Q35" i="11"/>
  <c r="P32" i="11"/>
  <c r="P27" i="11"/>
  <c r="F5" i="11"/>
  <c r="P30" i="11"/>
  <c r="S29" i="11"/>
  <c r="Q30" i="11"/>
  <c r="M32" i="11"/>
  <c r="P17" i="11"/>
  <c r="P22" i="11"/>
  <c r="F4" i="11"/>
  <c r="P20" i="11"/>
  <c r="S19" i="11"/>
  <c r="Q20" i="11"/>
  <c r="H4" i="11"/>
  <c r="P25" i="11"/>
  <c r="S24" i="11"/>
  <c r="Q25" i="11"/>
  <c r="M22" i="11"/>
  <c r="I32" i="11"/>
  <c r="J31" i="11"/>
  <c r="F8" i="11"/>
  <c r="H6" i="7"/>
  <c r="P45" i="7"/>
  <c r="S44" i="7"/>
  <c r="Q45" i="7"/>
  <c r="M42" i="7"/>
  <c r="I32" i="7"/>
  <c r="J31" i="7"/>
  <c r="F8" i="7"/>
  <c r="P42" i="7"/>
  <c r="P37" i="7"/>
  <c r="P40" i="7"/>
  <c r="S39" i="7"/>
  <c r="Q40" i="7"/>
  <c r="P32" i="7"/>
  <c r="P35" i="7"/>
  <c r="S34" i="7"/>
  <c r="Q35" i="7"/>
  <c r="P27" i="7"/>
  <c r="P30" i="7"/>
  <c r="S29" i="7"/>
  <c r="Q30" i="7"/>
  <c r="M32" i="7"/>
  <c r="P22" i="7"/>
  <c r="P25" i="7"/>
  <c r="S24" i="7"/>
  <c r="Q25" i="7"/>
  <c r="P17" i="7"/>
  <c r="P20" i="7"/>
  <c r="S19" i="7"/>
  <c r="Q20" i="7"/>
  <c r="M22" i="7"/>
  <c r="F1" i="7"/>
  <c r="C7" i="7"/>
  <c r="B7" i="7"/>
  <c r="F6" i="7"/>
  <c r="H5" i="7"/>
  <c r="F5" i="7"/>
  <c r="H4" i="7"/>
  <c r="F4" i="7"/>
  <c r="D14" i="6"/>
  <c r="C12" i="6"/>
  <c r="C5" i="6"/>
  <c r="C4" i="6"/>
  <c r="C3" i="6"/>
  <c r="S39" i="10"/>
  <c r="Q40" i="10"/>
  <c r="S44" i="10"/>
  <c r="Q45" i="10"/>
  <c r="M42" i="10"/>
  <c r="S49" i="10"/>
  <c r="M50" i="10"/>
  <c r="I46" i="10"/>
  <c r="J45" i="10"/>
  <c r="V42" i="10"/>
  <c r="S64" i="10"/>
  <c r="I65" i="10"/>
  <c r="S59" i="10"/>
  <c r="M60" i="10"/>
  <c r="S54" i="10"/>
  <c r="M55" i="10"/>
  <c r="I57" i="10"/>
  <c r="E61" i="10"/>
  <c r="F60" i="10"/>
  <c r="S34" i="10"/>
  <c r="M35" i="10"/>
  <c r="S29" i="10"/>
  <c r="Q30" i="10"/>
  <c r="S24" i="10"/>
  <c r="Q25" i="10"/>
  <c r="M27" i="10"/>
  <c r="I31" i="10"/>
  <c r="J30" i="10"/>
  <c r="E38" i="10"/>
  <c r="A49" i="10"/>
  <c r="B48" i="10"/>
  <c r="V38" i="10"/>
  <c r="V34" i="10"/>
  <c r="V31" i="10"/>
  <c r="L20" i="4"/>
  <c r="V13" i="4"/>
  <c r="P18" i="4"/>
  <c r="D31" i="4"/>
  <c r="S17" i="4"/>
  <c r="Q18" i="4"/>
  <c r="V14" i="4"/>
  <c r="P23" i="4"/>
  <c r="S22" i="4"/>
  <c r="Q23" i="4"/>
  <c r="V6" i="4"/>
  <c r="Z4" i="4"/>
  <c r="W6" i="4"/>
  <c r="Z5" i="4"/>
  <c r="AA4" i="4"/>
  <c r="AB5" i="4"/>
  <c r="AA5" i="4"/>
  <c r="AA13" i="4"/>
  <c r="P15" i="4"/>
  <c r="AB13" i="4"/>
  <c r="P20" i="4"/>
  <c r="M20" i="4"/>
  <c r="L28" i="4"/>
  <c r="S27" i="4"/>
  <c r="M28" i="4"/>
  <c r="I24" i="4"/>
  <c r="L35" i="4"/>
  <c r="P33" i="4"/>
  <c r="S32" i="4"/>
  <c r="Q33" i="4"/>
  <c r="P38" i="4"/>
  <c r="S37" i="4"/>
  <c r="Q38" i="4"/>
  <c r="AB4" i="4"/>
  <c r="AA14" i="4"/>
  <c r="P30" i="4"/>
  <c r="AB14" i="4"/>
  <c r="P35" i="4"/>
  <c r="M35" i="4"/>
  <c r="L43" i="4"/>
  <c r="S42" i="4"/>
  <c r="M43" i="4"/>
  <c r="I39" i="4"/>
  <c r="H21" i="4"/>
  <c r="H36" i="4"/>
  <c r="E31" i="4"/>
  <c r="H50" i="4"/>
  <c r="L48" i="4"/>
  <c r="S47" i="4"/>
  <c r="M48" i="4"/>
  <c r="L53" i="4"/>
  <c r="S52" i="4"/>
  <c r="M53" i="4"/>
  <c r="L45" i="4"/>
  <c r="L50" i="4"/>
  <c r="I50" i="4"/>
  <c r="H58" i="4"/>
  <c r="S57" i="4"/>
  <c r="I58" i="4"/>
  <c r="E54" i="4"/>
  <c r="A42" i="4"/>
  <c r="AL36" i="4"/>
  <c r="J38" i="4"/>
  <c r="W25" i="4"/>
  <c r="AK36" i="4"/>
  <c r="J23" i="4"/>
  <c r="W24" i="4"/>
  <c r="AJ36" i="4"/>
  <c r="AK35" i="4"/>
  <c r="AJ35" i="4"/>
  <c r="F53" i="4"/>
  <c r="U24" i="4"/>
  <c r="AI36" i="4"/>
  <c r="B41" i="4"/>
  <c r="V21" i="4"/>
  <c r="AH36" i="4"/>
  <c r="AL28" i="4"/>
  <c r="AK28" i="4"/>
  <c r="AJ28" i="4"/>
  <c r="AK27" i="4"/>
  <c r="AJ27" i="4"/>
  <c r="AI28" i="4"/>
  <c r="AH28" i="4"/>
  <c r="AL20" i="4"/>
  <c r="AK20" i="4"/>
  <c r="AJ20" i="4"/>
  <c r="AK19" i="4"/>
  <c r="AJ19" i="4"/>
  <c r="AI20" i="4"/>
  <c r="AH20" i="4"/>
  <c r="AH4" i="4"/>
  <c r="AL4" i="4"/>
  <c r="AK4" i="4"/>
  <c r="AJ4" i="4"/>
  <c r="AI4" i="4"/>
  <c r="AK3" i="4"/>
  <c r="AJ3" i="4"/>
  <c r="AG6" i="4"/>
  <c r="AG7" i="4"/>
  <c r="AG8" i="4"/>
  <c r="AG9" i="4"/>
  <c r="AG10" i="4"/>
  <c r="AG11" i="4"/>
  <c r="AG12" i="4"/>
  <c r="AG13" i="4"/>
  <c r="AG14" i="4"/>
  <c r="AG15" i="4"/>
  <c r="Z14" i="4"/>
  <c r="Z13" i="4"/>
  <c r="W4" i="4"/>
  <c r="V4" i="4"/>
  <c r="AE17" i="4"/>
  <c r="AD17" i="4"/>
  <c r="AC17" i="4"/>
  <c r="AB17" i="4"/>
  <c r="AA17" i="4"/>
  <c r="Z17" i="4"/>
  <c r="Y17" i="4"/>
  <c r="AE16" i="4"/>
  <c r="AD16" i="4"/>
  <c r="AC16" i="4"/>
  <c r="AB16" i="4"/>
  <c r="AA16" i="4"/>
  <c r="Z16" i="4"/>
  <c r="Y16" i="4"/>
  <c r="AE15" i="4"/>
  <c r="AD15" i="4"/>
  <c r="AC15" i="4"/>
  <c r="AB15" i="4"/>
  <c r="AA15" i="4"/>
  <c r="Z15" i="4"/>
  <c r="Y15" i="4"/>
  <c r="AE14" i="4"/>
  <c r="AD14" i="4"/>
  <c r="AC14" i="4"/>
  <c r="Y14" i="4"/>
  <c r="AE13" i="4"/>
  <c r="AD13" i="4"/>
  <c r="AC13" i="4"/>
  <c r="Y13" i="4"/>
  <c r="AE12" i="4"/>
  <c r="AD12" i="4"/>
  <c r="AC12" i="4"/>
  <c r="AB12" i="4"/>
  <c r="AA12" i="4"/>
  <c r="S44" i="3"/>
  <c r="I45" i="3"/>
  <c r="L37" i="3"/>
  <c r="L40" i="3"/>
  <c r="S39" i="3"/>
  <c r="M40" i="3"/>
  <c r="L32" i="3"/>
  <c r="L35" i="3"/>
  <c r="S34" i="3"/>
  <c r="M35" i="3"/>
  <c r="I37" i="3"/>
  <c r="E41" i="3"/>
  <c r="F40" i="3"/>
  <c r="D18" i="3"/>
  <c r="S29" i="3"/>
  <c r="M30" i="3"/>
  <c r="Y26" i="3"/>
  <c r="W26" i="3"/>
  <c r="W25" i="3"/>
  <c r="Y25" i="3"/>
  <c r="Y32" i="3"/>
  <c r="P22" i="3"/>
  <c r="S24" i="3"/>
  <c r="Q25" i="3"/>
  <c r="X32" i="3"/>
  <c r="P17" i="3"/>
  <c r="S19" i="3"/>
  <c r="Q20" i="3"/>
  <c r="M22" i="3"/>
  <c r="X25" i="3"/>
  <c r="X26" i="3"/>
  <c r="W31" i="3"/>
  <c r="H23" i="3"/>
  <c r="I26" i="3"/>
  <c r="J25" i="3"/>
  <c r="S14" i="3"/>
  <c r="M15" i="3"/>
  <c r="Y31" i="3"/>
  <c r="P7" i="3"/>
  <c r="S9" i="3"/>
  <c r="Q10" i="3"/>
  <c r="X31" i="3"/>
  <c r="P2" i="3"/>
  <c r="S4" i="3"/>
  <c r="Q5" i="3"/>
  <c r="M7" i="3"/>
  <c r="H8" i="3"/>
  <c r="I11" i="3"/>
  <c r="J10" i="3"/>
  <c r="E18" i="3"/>
  <c r="A29" i="3"/>
  <c r="B28" i="3"/>
  <c r="X15" i="3"/>
  <c r="X14" i="3"/>
  <c r="V14" i="3"/>
  <c r="W10" i="3"/>
  <c r="W32" i="3"/>
  <c r="V32" i="3"/>
  <c r="V31" i="3"/>
  <c r="Y30" i="3"/>
  <c r="X30" i="3"/>
  <c r="E34" i="2"/>
  <c r="D34" i="2"/>
  <c r="C34" i="2"/>
  <c r="B34" i="2"/>
  <c r="E33" i="2"/>
  <c r="D33" i="2"/>
  <c r="C33" i="2"/>
  <c r="B33" i="2"/>
  <c r="E32" i="2"/>
  <c r="D32" i="2"/>
  <c r="E12" i="2"/>
  <c r="E11" i="2"/>
</calcChain>
</file>

<file path=xl/sharedStrings.xml><?xml version="1.0" encoding="utf-8"?>
<sst xmlns="http://schemas.openxmlformats.org/spreadsheetml/2006/main" count="452" uniqueCount="157">
  <si>
    <t>Winning Season</t>
  </si>
  <si>
    <t>Campaign Earnings if W</t>
  </si>
  <si>
    <t>Hold Campaign</t>
  </si>
  <si>
    <t>Campaign Losses if L</t>
  </si>
  <si>
    <t>Walsh's Payment</t>
  </si>
  <si>
    <t>Prior Winning Probability</t>
  </si>
  <si>
    <t>Losing Season</t>
  </si>
  <si>
    <t>P(Walsh predicts correctly|Winning)</t>
  </si>
  <si>
    <t>Action</t>
  </si>
  <si>
    <t>Hire Walsh?</t>
  </si>
  <si>
    <t>No Campaign</t>
  </si>
  <si>
    <t>If No</t>
  </si>
  <si>
    <t>If Yes</t>
  </si>
  <si>
    <t>Hire Walsh</t>
  </si>
  <si>
    <t>If Walsh predicts winning season</t>
  </si>
  <si>
    <t>If Walsh predicts losing season</t>
  </si>
  <si>
    <t>Data:</t>
  </si>
  <si>
    <t>P(Finding | State)</t>
  </si>
  <si>
    <t>State of</t>
  </si>
  <si>
    <t>Prior</t>
  </si>
  <si>
    <t>Finding</t>
  </si>
  <si>
    <t>Nature</t>
  </si>
  <si>
    <t>Probability</t>
  </si>
  <si>
    <t>Predict Winning Season</t>
  </si>
  <si>
    <t>Predict Losing Season</t>
  </si>
  <si>
    <t>Posterior</t>
  </si>
  <si>
    <t>P(State | Finding)</t>
  </si>
  <si>
    <t>Probabilities:</t>
  </si>
  <si>
    <t>State of Nature</t>
  </si>
  <si>
    <t>P(Finding)</t>
  </si>
  <si>
    <t>Campaign</t>
  </si>
  <si>
    <t>Alternatives</t>
  </si>
  <si>
    <t>Prior Probs</t>
  </si>
  <si>
    <t>States of Nature</t>
  </si>
  <si>
    <t>16-4-4a - States, Alternatives, and the Payoff Table</t>
  </si>
  <si>
    <t>16-4-4b - Bayes decision rule and alternative choice</t>
  </si>
  <si>
    <t>The expected payout for undertaking the campaign is</t>
  </si>
  <si>
    <t>more than if the campaign is not undertaken.</t>
  </si>
  <si>
    <t xml:space="preserve">EVPI = Expected value with perfect information - </t>
  </si>
  <si>
    <t>Expected value without experimentation</t>
  </si>
  <si>
    <t>Bayes Decision Rule $M</t>
  </si>
  <si>
    <t>16-4-4c - Find EVPI</t>
  </si>
  <si>
    <t>16-4-4e - Find Posterior Probabilities</t>
  </si>
  <si>
    <t>Predict W Season</t>
  </si>
  <si>
    <t>Predict L Season</t>
  </si>
  <si>
    <t>Do not Hire Walsh</t>
  </si>
  <si>
    <t>Do not hold Campaign</t>
  </si>
  <si>
    <t>Sell 10k</t>
  </si>
  <si>
    <t>Sell 100k</t>
  </si>
  <si>
    <t>Research: 10k</t>
  </si>
  <si>
    <t>Research: 100k</t>
  </si>
  <si>
    <t xml:space="preserve">=[ (.6)($3M) + (.4)($0M)] - $1M = $0.8M </t>
  </si>
  <si>
    <t>Profit per computer</t>
  </si>
  <si>
    <t>Alternative</t>
  </si>
  <si>
    <t>Sell Rights</t>
  </si>
  <si>
    <t>Build Computers</t>
  </si>
  <si>
    <t>States - Sale levels</t>
  </si>
  <si>
    <t>Research cost $M</t>
  </si>
  <si>
    <t>Prior Prob.</t>
  </si>
  <si>
    <t>Research</t>
  </si>
  <si>
    <t>No Research</t>
  </si>
  <si>
    <t>Predict 10k</t>
  </si>
  <si>
    <t>Predict 100k</t>
  </si>
  <si>
    <t>Perform Research?</t>
  </si>
  <si>
    <t>If 10k Predicted</t>
  </si>
  <si>
    <t>If 100k Predicted</t>
  </si>
  <si>
    <t>Prior prob. Of 10k</t>
  </si>
  <si>
    <t>If No Research</t>
  </si>
  <si>
    <t>If Research Done</t>
  </si>
  <si>
    <t>Expected Payout</t>
  </si>
  <si>
    <t xml:space="preserve">Prior Prob. </t>
  </si>
  <si>
    <t>of 10k Sales</t>
  </si>
  <si>
    <t>Build Setup Cost $M</t>
  </si>
  <si>
    <t>Build 10k Sales $M</t>
  </si>
  <si>
    <t>Build 100k Sales $M</t>
  </si>
  <si>
    <t>Sell Rights $M</t>
  </si>
  <si>
    <t>16-5-2 a) Decision Tree</t>
  </si>
  <si>
    <t>Part 16.5.2 b)</t>
  </si>
  <si>
    <t>Rights Sales</t>
  </si>
  <si>
    <t>Part 16.5.2 c) - Sensitivity on rights sales ($15M + 10%)</t>
  </si>
  <si>
    <t>Setup Cost</t>
  </si>
  <si>
    <t>Part 16.5.2 c) - Sensitivity on setup cost ($-6M + 10%)</t>
  </si>
  <si>
    <t>Part 16.5.2 c) - Sensitivity on unit profit ($600 + 10%)</t>
  </si>
  <si>
    <t>Unit Profit</t>
  </si>
  <si>
    <t>Favorable</t>
  </si>
  <si>
    <t>Unfavorable</t>
  </si>
  <si>
    <t>Oil</t>
  </si>
  <si>
    <t>Drill</t>
  </si>
  <si>
    <t>Dry</t>
  </si>
  <si>
    <t>Sell</t>
  </si>
  <si>
    <t>No Seismic Survey</t>
  </si>
  <si>
    <t>Do Seismic Survey</t>
  </si>
  <si>
    <t>If Survey Not Done</t>
  </si>
  <si>
    <t>If Survey Done</t>
  </si>
  <si>
    <t>And Favorable</t>
  </si>
  <si>
    <t>And Unfavorable</t>
  </si>
  <si>
    <t xml:space="preserve">U(10) = </t>
  </si>
  <si>
    <t xml:space="preserve">U(19) = </t>
  </si>
  <si>
    <t xml:space="preserve">U(30) = </t>
  </si>
  <si>
    <t>Receive 10K</t>
  </si>
  <si>
    <t>Receive 30K</t>
  </si>
  <si>
    <t>Expected:</t>
  </si>
  <si>
    <t>K</t>
  </si>
  <si>
    <t xml:space="preserve">U(24) = sqrt(24+6) = </t>
  </si>
  <si>
    <t>To maximize expected utility, the investment</t>
  </si>
  <si>
    <t>option should be taken instead of the</t>
  </si>
  <si>
    <t>Min</t>
  </si>
  <si>
    <t>Max</t>
  </si>
  <si>
    <t>Alternative 1</t>
  </si>
  <si>
    <t>Alternative 2</t>
  </si>
  <si>
    <t>Alternative 2 (investment)</t>
  </si>
  <si>
    <t>Alternative 1 ($19k guarantee)</t>
  </si>
  <si>
    <t>U(M in thousands) = SQRT(M+6)</t>
  </si>
  <si>
    <t>Using Bayes Decision rule</t>
  </si>
  <si>
    <t>guaranteed $19000, since</t>
  </si>
  <si>
    <t>U(19) &lt; U(24)</t>
  </si>
  <si>
    <t>S1</t>
  </si>
  <si>
    <t>S2</t>
  </si>
  <si>
    <t>A1</t>
  </si>
  <si>
    <t>A2</t>
  </si>
  <si>
    <t>A3</t>
  </si>
  <si>
    <t>Prior of S1</t>
  </si>
  <si>
    <t>Risk</t>
  </si>
  <si>
    <t>Alternative 3</t>
  </si>
  <si>
    <t>State 1</t>
  </si>
  <si>
    <t>State 2</t>
  </si>
  <si>
    <t>Risk(A1S1)</t>
  </si>
  <si>
    <t>Risk(A1S2)</t>
  </si>
  <si>
    <t>Risk(A2S1)</t>
  </si>
  <si>
    <t>Risk(A3S1)</t>
  </si>
  <si>
    <t>Risk(A2S2)</t>
  </si>
  <si>
    <t>Risk(A3S2)</t>
  </si>
  <si>
    <t>=</t>
  </si>
  <si>
    <t xml:space="preserve">Choice: </t>
  </si>
  <si>
    <t>Risk = 1-exp(-M/50))</t>
  </si>
  <si>
    <t>Has Disease A</t>
  </si>
  <si>
    <t>Has Disease B</t>
  </si>
  <si>
    <t>Outcome</t>
  </si>
  <si>
    <t>Predict Positive:A</t>
  </si>
  <si>
    <t>Predict Negative:A</t>
  </si>
  <si>
    <t>Die</t>
  </si>
  <si>
    <t>Survive, Poor Health</t>
  </si>
  <si>
    <t>Return to Good Health</t>
  </si>
  <si>
    <t>No Treatment for A</t>
  </si>
  <si>
    <t>Treatment for A</t>
  </si>
  <si>
    <t>Utility</t>
  </si>
  <si>
    <t>Test Utility Cost for Patient</t>
  </si>
  <si>
    <t>Treatment Utility Cost for Patient</t>
  </si>
  <si>
    <t>No Test for Disease A</t>
  </si>
  <si>
    <t>Test for Disease A</t>
  </si>
  <si>
    <t>Treat Disease A</t>
  </si>
  <si>
    <t>Do Not Treat Disease A</t>
  </si>
  <si>
    <t>Part 16.5.2 c) - Sensitivity on setup cost ($-6M + 10% with low sales figure of $13.5M)</t>
  </si>
  <si>
    <t>Part 16.5.2 c) - Sensitivity on unit profit ($600 + 10% with low sales figure of $13.5M)</t>
  </si>
  <si>
    <t>Part 16.5.2 c) - Sensitivity on setup cost ($-6M + 10% with high sales figure of $16.5M)</t>
  </si>
  <si>
    <t>Part 16.5.2 c) - Sensitivity on unit profit ($600 + 10% with high sales figure of $16.5M)</t>
  </si>
  <si>
    <t>Optimal Action Given Utility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</si>
</sst>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&quot;$&quot;#,##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Geneva"/>
    </font>
    <font>
      <b/>
      <sz val="1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161">
    <xf numFmtId="0" fontId="0" fillId="0" borderId="0" xfId="0"/>
    <xf numFmtId="9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6" xfId="2" applyFont="1" applyFill="1" applyBorder="1" applyAlignment="1">
      <alignment horizontal="left"/>
    </xf>
    <xf numFmtId="0" fontId="5" fillId="0" borderId="7" xfId="2" applyFont="1" applyFill="1" applyBorder="1" applyAlignment="1">
      <alignment horizontal="center"/>
    </xf>
    <xf numFmtId="0" fontId="5" fillId="0" borderId="9" xfId="2" applyFont="1" applyFill="1" applyBorder="1" applyAlignment="1">
      <alignment horizontal="center"/>
    </xf>
    <xf numFmtId="0" fontId="5" fillId="0" borderId="10" xfId="2" applyFont="1" applyFill="1" applyBorder="1" applyAlignment="1">
      <alignment horizontal="center"/>
    </xf>
    <xf numFmtId="0" fontId="5" fillId="0" borderId="12" xfId="2" applyFont="1" applyFill="1" applyBorder="1" applyAlignment="1">
      <alignment horizontal="center"/>
    </xf>
    <xf numFmtId="0" fontId="5" fillId="0" borderId="13" xfId="2" applyFont="1" applyFill="1" applyBorder="1" applyAlignment="1">
      <alignment horizontal="center"/>
    </xf>
    <xf numFmtId="0" fontId="5" fillId="2" borderId="14" xfId="2" applyFont="1" applyFill="1" applyBorder="1" applyAlignment="1">
      <alignment horizontal="center"/>
    </xf>
    <xf numFmtId="0" fontId="5" fillId="2" borderId="15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/>
    </xf>
    <xf numFmtId="0" fontId="5" fillId="2" borderId="16" xfId="2" applyFont="1" applyFill="1" applyBorder="1" applyAlignment="1">
      <alignment horizontal="center"/>
    </xf>
    <xf numFmtId="0" fontId="5" fillId="2" borderId="17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  <xf numFmtId="0" fontId="5" fillId="0" borderId="0" xfId="2" applyFont="1" applyAlignment="1">
      <alignment horizontal="center"/>
    </xf>
    <xf numFmtId="0" fontId="5" fillId="0" borderId="3" xfId="2" applyFont="1" applyBorder="1" applyAlignment="1">
      <alignment horizontal="center"/>
    </xf>
    <xf numFmtId="0" fontId="4" fillId="0" borderId="18" xfId="2" applyFont="1" applyFill="1" applyBorder="1" applyAlignment="1">
      <alignment horizontal="left"/>
    </xf>
    <xf numFmtId="0" fontId="5" fillId="0" borderId="19" xfId="2" applyFont="1" applyFill="1" applyBorder="1" applyAlignment="1">
      <alignment horizontal="center"/>
    </xf>
    <xf numFmtId="0" fontId="4" fillId="0" borderId="20" xfId="2" applyFont="1" applyFill="1" applyBorder="1" applyAlignment="1">
      <alignment horizontal="left"/>
    </xf>
    <xf numFmtId="0" fontId="5" fillId="0" borderId="21" xfId="2" applyFont="1" applyFill="1" applyBorder="1" applyAlignment="1">
      <alignment horizontal="center"/>
    </xf>
    <xf numFmtId="0" fontId="5" fillId="0" borderId="22" xfId="2" applyFont="1" applyFill="1" applyBorder="1" applyAlignment="1">
      <alignment horizontal="center"/>
    </xf>
    <xf numFmtId="0" fontId="5" fillId="4" borderId="23" xfId="2" applyNumberFormat="1" applyFont="1" applyFill="1" applyBorder="1" applyAlignment="1">
      <alignment horizontal="center"/>
    </xf>
    <xf numFmtId="0" fontId="5" fillId="4" borderId="15" xfId="2" applyNumberFormat="1" applyFont="1" applyFill="1" applyBorder="1" applyAlignment="1">
      <alignment horizontal="center"/>
    </xf>
    <xf numFmtId="0" fontId="5" fillId="4" borderId="9" xfId="2" applyFont="1" applyFill="1" applyBorder="1" applyAlignment="1">
      <alignment horizontal="center"/>
    </xf>
    <xf numFmtId="0" fontId="5" fillId="4" borderId="24" xfId="2" applyFont="1" applyFill="1" applyBorder="1" applyAlignment="1">
      <alignment horizontal="center"/>
    </xf>
    <xf numFmtId="0" fontId="5" fillId="4" borderId="11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/>
    </xf>
    <xf numFmtId="0" fontId="5" fillId="4" borderId="16" xfId="2" applyFont="1" applyFill="1" applyBorder="1" applyAlignment="1">
      <alignment horizontal="center"/>
    </xf>
    <xf numFmtId="0" fontId="5" fillId="4" borderId="17" xfId="2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  <xf numFmtId="0" fontId="5" fillId="4" borderId="4" xfId="2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0" fillId="0" borderId="28" xfId="0" applyBorder="1"/>
    <xf numFmtId="0" fontId="0" fillId="0" borderId="29" xfId="0" applyBorder="1"/>
    <xf numFmtId="0" fontId="0" fillId="0" borderId="25" xfId="0" applyBorder="1"/>
    <xf numFmtId="0" fontId="0" fillId="0" borderId="0" xfId="0" applyFill="1" applyBorder="1"/>
    <xf numFmtId="0" fontId="0" fillId="3" borderId="28" xfId="0" applyFill="1" applyBorder="1"/>
    <xf numFmtId="0" fontId="0" fillId="0" borderId="0" xfId="0" quotePrefix="1"/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/>
    <xf numFmtId="0" fontId="0" fillId="0" borderId="0" xfId="0" applyAlignment="1">
      <alignment horizontal="left"/>
    </xf>
    <xf numFmtId="0" fontId="5" fillId="5" borderId="14" xfId="2" applyFont="1" applyFill="1" applyBorder="1" applyAlignment="1">
      <alignment horizontal="center"/>
    </xf>
    <xf numFmtId="0" fontId="5" fillId="5" borderId="15" xfId="2" applyFont="1" applyFill="1" applyBorder="1" applyAlignment="1">
      <alignment horizontal="center"/>
    </xf>
    <xf numFmtId="0" fontId="5" fillId="5" borderId="9" xfId="2" applyFont="1" applyFill="1" applyBorder="1" applyAlignment="1">
      <alignment horizontal="center"/>
    </xf>
    <xf numFmtId="0" fontId="5" fillId="5" borderId="10" xfId="2" applyFont="1" applyFill="1" applyBorder="1" applyAlignment="1">
      <alignment horizontal="center"/>
    </xf>
    <xf numFmtId="0" fontId="5" fillId="5" borderId="0" xfId="2" applyFont="1" applyFill="1" applyBorder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5" fillId="5" borderId="16" xfId="2" applyFont="1" applyFill="1" applyBorder="1" applyAlignment="1">
      <alignment horizontal="center"/>
    </xf>
    <xf numFmtId="0" fontId="5" fillId="5" borderId="17" xfId="2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5" fillId="0" borderId="31" xfId="2" applyFont="1" applyFill="1" applyBorder="1" applyAlignment="1">
      <alignment horizontal="center"/>
    </xf>
    <xf numFmtId="0" fontId="5" fillId="6" borderId="23" xfId="2" applyNumberFormat="1" applyFont="1" applyFill="1" applyBorder="1" applyAlignment="1">
      <alignment horizontal="center"/>
    </xf>
    <xf numFmtId="0" fontId="5" fillId="6" borderId="14" xfId="2" applyNumberFormat="1" applyFont="1" applyFill="1" applyBorder="1" applyAlignment="1">
      <alignment horizontal="center"/>
    </xf>
    <xf numFmtId="0" fontId="5" fillId="6" borderId="15" xfId="2" applyNumberFormat="1" applyFont="1" applyFill="1" applyBorder="1" applyAlignment="1">
      <alignment horizontal="center"/>
    </xf>
    <xf numFmtId="0" fontId="5" fillId="4" borderId="32" xfId="2" applyFont="1" applyFill="1" applyBorder="1" applyAlignment="1">
      <alignment horizontal="center"/>
    </xf>
    <xf numFmtId="0" fontId="5" fillId="6" borderId="0" xfId="2" applyFont="1" applyFill="1" applyBorder="1" applyAlignment="1">
      <alignment horizontal="center"/>
    </xf>
    <xf numFmtId="0" fontId="5" fillId="6" borderId="5" xfId="2" applyFont="1" applyFill="1" applyBorder="1" applyAlignment="1">
      <alignment horizontal="center"/>
    </xf>
    <xf numFmtId="0" fontId="5" fillId="4" borderId="10" xfId="2" applyFont="1" applyFill="1" applyBorder="1" applyAlignment="1">
      <alignment horizontal="center"/>
    </xf>
    <xf numFmtId="0" fontId="5" fillId="4" borderId="33" xfId="2" applyFont="1" applyFill="1" applyBorder="1" applyAlignment="1">
      <alignment horizontal="center"/>
    </xf>
    <xf numFmtId="0" fontId="5" fillId="6" borderId="3" xfId="2" applyFont="1" applyFill="1" applyBorder="1" applyAlignment="1">
      <alignment horizontal="center"/>
    </xf>
    <xf numFmtId="0" fontId="5" fillId="6" borderId="4" xfId="2" applyFont="1" applyFill="1" applyBorder="1" applyAlignment="1">
      <alignment horizontal="center"/>
    </xf>
    <xf numFmtId="0" fontId="0" fillId="0" borderId="28" xfId="0" applyFont="1" applyBorder="1"/>
    <xf numFmtId="0" fontId="0" fillId="0" borderId="29" xfId="0" applyFont="1" applyBorder="1"/>
    <xf numFmtId="164" fontId="0" fillId="0" borderId="26" xfId="1" applyNumberFormat="1" applyFont="1" applyBorder="1" applyAlignment="1">
      <alignment horizontal="center"/>
    </xf>
    <xf numFmtId="164" fontId="0" fillId="0" borderId="24" xfId="1" applyNumberFormat="1" applyFont="1" applyBorder="1" applyAlignment="1">
      <alignment horizontal="center"/>
    </xf>
    <xf numFmtId="164" fontId="0" fillId="0" borderId="23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0" fontId="0" fillId="0" borderId="27" xfId="0" applyFont="1" applyFill="1" applyBorder="1"/>
    <xf numFmtId="164" fontId="0" fillId="0" borderId="0" xfId="0" applyNumberFormat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34" xfId="0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164" fontId="0" fillId="7" borderId="0" xfId="1" applyNumberFormat="1" applyFont="1" applyFill="1" applyBorder="1"/>
    <xf numFmtId="0" fontId="0" fillId="7" borderId="0" xfId="0" applyFill="1"/>
    <xf numFmtId="164" fontId="0" fillId="7" borderId="0" xfId="0" applyNumberFormat="1" applyFill="1"/>
    <xf numFmtId="0" fontId="2" fillId="0" borderId="0" xfId="0" applyFont="1"/>
    <xf numFmtId="9" fontId="0" fillId="0" borderId="0" xfId="3" applyFont="1"/>
    <xf numFmtId="0" fontId="0" fillId="0" borderId="34" xfId="0" applyBorder="1"/>
    <xf numFmtId="0" fontId="0" fillId="0" borderId="0" xfId="0" applyBorder="1"/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0" xfId="0" applyFill="1"/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4" xfId="0" applyBorder="1"/>
    <xf numFmtId="0" fontId="0" fillId="0" borderId="11" xfId="0" applyFill="1" applyBorder="1" applyAlignment="1">
      <alignment horizontal="center"/>
    </xf>
    <xf numFmtId="0" fontId="0" fillId="0" borderId="10" xfId="0" applyBorder="1"/>
    <xf numFmtId="0" fontId="0" fillId="0" borderId="23" xfId="0" applyFill="1" applyBorder="1" applyAlignment="1">
      <alignment horizontal="center"/>
    </xf>
    <xf numFmtId="0" fontId="0" fillId="0" borderId="13" xfId="0" applyBorder="1"/>
    <xf numFmtId="165" fontId="0" fillId="0" borderId="23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8" borderId="0" xfId="0" applyFill="1"/>
    <xf numFmtId="0" fontId="0" fillId="8" borderId="35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6" fontId="0" fillId="7" borderId="0" xfId="1" applyNumberFormat="1" applyFont="1" applyFill="1" applyBorder="1"/>
    <xf numFmtId="166" fontId="0" fillId="0" borderId="23" xfId="1" applyNumberFormat="1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0" fontId="5" fillId="0" borderId="11" xfId="2" applyFont="1" applyFill="1" applyBorder="1" applyAlignment="1">
      <alignment horizontal="center"/>
    </xf>
    <xf numFmtId="0" fontId="5" fillId="0" borderId="5" xfId="2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8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6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4" fillId="0" borderId="18" xfId="2" applyFont="1" applyFill="1" applyBorder="1" applyAlignment="1">
      <alignment horizontal="center"/>
    </xf>
    <xf numFmtId="0" fontId="4" fillId="0" borderId="19" xfId="2" applyFont="1" applyFill="1" applyBorder="1" applyAlignment="1">
      <alignment horizontal="center"/>
    </xf>
    <xf numFmtId="0" fontId="4" fillId="0" borderId="20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</cellXfs>
  <cellStyles count="4">
    <cellStyle name="Currency" xfId="1" builtinId="4"/>
    <cellStyle name="Normal" xfId="0" builtinId="0"/>
    <cellStyle name="Normal_Ch.10 - Decision Analysis.xls" xfId="2" xr:uid="{4C4BAC6E-5D4C-4365-9E06-43AD22B0204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2247900</xdr:colOff>
      <xdr:row>10</xdr:row>
      <xdr:rowOff>0</xdr:rowOff>
    </xdr:from>
    <xdr:to>
      <xdr:col>22</xdr:col>
      <xdr:colOff>257175</xdr:colOff>
      <xdr:row>13</xdr:row>
      <xdr:rowOff>0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690CED6F-00C1-4E72-8796-F7F545970C24}"/>
            </a:ext>
          </a:extLst>
        </xdr:cNvPr>
        <xdr:cNvCxnSpPr/>
      </xdr:nvCxnSpPr>
      <xdr:spPr>
        <a:xfrm flipH="1">
          <a:off x="14820900" y="2114550"/>
          <a:ext cx="2762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323850</xdr:colOff>
      <xdr:row>10</xdr:row>
      <xdr:rowOff>9525</xdr:rowOff>
    </xdr:from>
    <xdr:to>
      <xdr:col>23</xdr:col>
      <xdr:colOff>28575</xdr:colOff>
      <xdr:row>13</xdr:row>
      <xdr:rowOff>9525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id="{B93A4D69-B63D-4456-A4ED-EC848F90143D}"/>
            </a:ext>
          </a:extLst>
        </xdr:cNvPr>
        <xdr:cNvCxnSpPr/>
      </xdr:nvCxnSpPr>
      <xdr:spPr>
        <a:xfrm>
          <a:off x="15163800" y="2124075"/>
          <a:ext cx="3143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19050</xdr:colOff>
      <xdr:row>27</xdr:row>
      <xdr:rowOff>152400</xdr:rowOff>
    </xdr:to>
    <xdr:sp macro="" textlink="">
      <xdr:nvSpPr>
        <xdr:cNvPr id="554" name="Solver_shape$B$28">
          <a:extLst>
            <a:ext uri="{FF2B5EF4-FFF2-40B4-BE49-F238E27FC236}">
              <a16:creationId xmlns:a16="http://schemas.microsoft.com/office/drawing/2014/main" id="{90EBC9BB-BF5E-4EC0-A4A1-E31C0ED87FD7}"/>
            </a:ext>
          </a:extLst>
        </xdr:cNvPr>
        <xdr:cNvSpPr/>
      </xdr:nvSpPr>
      <xdr:spPr>
        <a:xfrm>
          <a:off x="609600" y="51435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27</xdr:row>
      <xdr:rowOff>76200</xdr:rowOff>
    </xdr:from>
    <xdr:to>
      <xdr:col>1</xdr:col>
      <xdr:colOff>0</xdr:colOff>
      <xdr:row>27</xdr:row>
      <xdr:rowOff>76200</xdr:rowOff>
    </xdr:to>
    <xdr:cxnSp macro="">
      <xdr:nvCxnSpPr>
        <xdr:cNvPr id="555" name="Solver_line$B$28">
          <a:extLst>
            <a:ext uri="{FF2B5EF4-FFF2-40B4-BE49-F238E27FC236}">
              <a16:creationId xmlns:a16="http://schemas.microsoft.com/office/drawing/2014/main" id="{B855F0E0-6269-4798-830E-DF3CF2CFBC46}"/>
            </a:ext>
          </a:extLst>
        </xdr:cNvPr>
        <xdr:cNvCxnSpPr/>
      </xdr:nvCxnSpPr>
      <xdr:spPr>
        <a:xfrm>
          <a:off x="0" y="521970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76200</xdr:rowOff>
    </xdr:from>
    <xdr:to>
      <xdr:col>3</xdr:col>
      <xdr:colOff>0</xdr:colOff>
      <xdr:row>27</xdr:row>
      <xdr:rowOff>76200</xdr:rowOff>
    </xdr:to>
    <xdr:cxnSp macro="">
      <xdr:nvCxnSpPr>
        <xdr:cNvPr id="556" name="Solver_shapecon$F$17">
          <a:extLst>
            <a:ext uri="{FF2B5EF4-FFF2-40B4-BE49-F238E27FC236}">
              <a16:creationId xmlns:a16="http://schemas.microsoft.com/office/drawing/2014/main" id="{F33FFBD1-9BD6-4420-B366-2C82CB7A3666}"/>
            </a:ext>
          </a:extLst>
        </xdr:cNvPr>
        <xdr:cNvCxnSpPr/>
      </xdr:nvCxnSpPr>
      <xdr:spPr>
        <a:xfrm flipV="1">
          <a:off x="762000" y="3124200"/>
          <a:ext cx="247650" cy="2095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19050</xdr:colOff>
      <xdr:row>16</xdr:row>
      <xdr:rowOff>152400</xdr:rowOff>
    </xdr:to>
    <xdr:sp macro="" textlink="">
      <xdr:nvSpPr>
        <xdr:cNvPr id="557" name="Solver_shape$F$17">
          <a:extLst>
            <a:ext uri="{FF2B5EF4-FFF2-40B4-BE49-F238E27FC236}">
              <a16:creationId xmlns:a16="http://schemas.microsoft.com/office/drawing/2014/main" id="{57C403F8-85B0-45AF-84A5-B3109BDABB5C}"/>
            </a:ext>
          </a:extLst>
        </xdr:cNvPr>
        <xdr:cNvSpPr/>
      </xdr:nvSpPr>
      <xdr:spPr>
        <a:xfrm>
          <a:off x="2695575" y="3048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16</xdr:row>
      <xdr:rowOff>76200</xdr:rowOff>
    </xdr:from>
    <xdr:to>
      <xdr:col>5</xdr:col>
      <xdr:colOff>0</xdr:colOff>
      <xdr:row>16</xdr:row>
      <xdr:rowOff>76200</xdr:rowOff>
    </xdr:to>
    <xdr:cxnSp macro="">
      <xdr:nvCxnSpPr>
        <xdr:cNvPr id="558" name="Solver_line$F$17">
          <a:extLst>
            <a:ext uri="{FF2B5EF4-FFF2-40B4-BE49-F238E27FC236}">
              <a16:creationId xmlns:a16="http://schemas.microsoft.com/office/drawing/2014/main" id="{407FF3A1-B468-4A02-8C12-7D910E1C84FB}"/>
            </a:ext>
          </a:extLst>
        </xdr:cNvPr>
        <xdr:cNvCxnSpPr/>
      </xdr:nvCxnSpPr>
      <xdr:spPr>
        <a:xfrm>
          <a:off x="1009650" y="3124200"/>
          <a:ext cx="16859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76200</xdr:rowOff>
    </xdr:from>
    <xdr:to>
      <xdr:col>7</xdr:col>
      <xdr:colOff>0</xdr:colOff>
      <xdr:row>16</xdr:row>
      <xdr:rowOff>76200</xdr:rowOff>
    </xdr:to>
    <xdr:cxnSp macro="">
      <xdr:nvCxnSpPr>
        <xdr:cNvPr id="559" name="Solver_shapecon$J$10">
          <a:extLst>
            <a:ext uri="{FF2B5EF4-FFF2-40B4-BE49-F238E27FC236}">
              <a16:creationId xmlns:a16="http://schemas.microsoft.com/office/drawing/2014/main" id="{7BD4B069-29C9-42B9-A568-8ABB2EB7182B}"/>
            </a:ext>
          </a:extLst>
        </xdr:cNvPr>
        <xdr:cNvCxnSpPr/>
      </xdr:nvCxnSpPr>
      <xdr:spPr>
        <a:xfrm flipV="1">
          <a:off x="2847975" y="1790700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19050</xdr:colOff>
      <xdr:row>9</xdr:row>
      <xdr:rowOff>152400</xdr:rowOff>
    </xdr:to>
    <xdr:sp macro="" textlink="">
      <xdr:nvSpPr>
        <xdr:cNvPr id="560" name="Solver_shape$J$10">
          <a:extLst>
            <a:ext uri="{FF2B5EF4-FFF2-40B4-BE49-F238E27FC236}">
              <a16:creationId xmlns:a16="http://schemas.microsoft.com/office/drawing/2014/main" id="{5E9EC8D6-28AF-4416-824E-304DF2C7E3A8}"/>
            </a:ext>
          </a:extLst>
        </xdr:cNvPr>
        <xdr:cNvSpPr/>
      </xdr:nvSpPr>
      <xdr:spPr>
        <a:xfrm>
          <a:off x="5305425" y="17145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9</xdr:row>
      <xdr:rowOff>76200</xdr:rowOff>
    </xdr:from>
    <xdr:to>
      <xdr:col>9</xdr:col>
      <xdr:colOff>0</xdr:colOff>
      <xdr:row>9</xdr:row>
      <xdr:rowOff>76200</xdr:rowOff>
    </xdr:to>
    <xdr:cxnSp macro="">
      <xdr:nvCxnSpPr>
        <xdr:cNvPr id="561" name="Solver_line$J$10">
          <a:extLst>
            <a:ext uri="{FF2B5EF4-FFF2-40B4-BE49-F238E27FC236}">
              <a16:creationId xmlns:a16="http://schemas.microsoft.com/office/drawing/2014/main" id="{8A41842A-3AE1-4961-9248-B7611D1C386D}"/>
            </a:ext>
          </a:extLst>
        </xdr:cNvPr>
        <xdr:cNvCxnSpPr/>
      </xdr:nvCxnSpPr>
      <xdr:spPr>
        <a:xfrm>
          <a:off x="3095625" y="1790700"/>
          <a:ext cx="22098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76200</xdr:rowOff>
    </xdr:from>
    <xdr:to>
      <xdr:col>11</xdr:col>
      <xdr:colOff>0</xdr:colOff>
      <xdr:row>9</xdr:row>
      <xdr:rowOff>76200</xdr:rowOff>
    </xdr:to>
    <xdr:cxnSp macro="">
      <xdr:nvCxnSpPr>
        <xdr:cNvPr id="562" name="Solver_shapecon$N$6">
          <a:extLst>
            <a:ext uri="{FF2B5EF4-FFF2-40B4-BE49-F238E27FC236}">
              <a16:creationId xmlns:a16="http://schemas.microsoft.com/office/drawing/2014/main" id="{C4C3DCD1-87A6-4D48-885C-927E28024C8E}"/>
            </a:ext>
          </a:extLst>
        </xdr:cNvPr>
        <xdr:cNvCxnSpPr/>
      </xdr:nvCxnSpPr>
      <xdr:spPr>
        <a:xfrm flipV="1">
          <a:off x="5457825" y="1028700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</xdr:row>
      <xdr:rowOff>0</xdr:rowOff>
    </xdr:from>
    <xdr:to>
      <xdr:col>14</xdr:col>
      <xdr:colOff>0</xdr:colOff>
      <xdr:row>5</xdr:row>
      <xdr:rowOff>152400</xdr:rowOff>
    </xdr:to>
    <xdr:sp macro="" textlink="">
      <xdr:nvSpPr>
        <xdr:cNvPr id="563" name="Solver_shape$N$6">
          <a:extLst>
            <a:ext uri="{FF2B5EF4-FFF2-40B4-BE49-F238E27FC236}">
              <a16:creationId xmlns:a16="http://schemas.microsoft.com/office/drawing/2014/main" id="{FA00E9B9-C1B8-4A9B-B926-8E157F147686}"/>
            </a:ext>
          </a:extLst>
        </xdr:cNvPr>
        <xdr:cNvSpPr/>
      </xdr:nvSpPr>
      <xdr:spPr>
        <a:xfrm>
          <a:off x="7962900" y="9525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5</xdr:row>
      <xdr:rowOff>76200</xdr:rowOff>
    </xdr:from>
    <xdr:to>
      <xdr:col>13</xdr:col>
      <xdr:colOff>0</xdr:colOff>
      <xdr:row>5</xdr:row>
      <xdr:rowOff>76200</xdr:rowOff>
    </xdr:to>
    <xdr:cxnSp macro="">
      <xdr:nvCxnSpPr>
        <xdr:cNvPr id="564" name="Solver_line$N$6">
          <a:extLst>
            <a:ext uri="{FF2B5EF4-FFF2-40B4-BE49-F238E27FC236}">
              <a16:creationId xmlns:a16="http://schemas.microsoft.com/office/drawing/2014/main" id="{2A6FB22A-6457-460E-93E7-2FADA420A4CD}"/>
            </a:ext>
          </a:extLst>
        </xdr:cNvPr>
        <xdr:cNvCxnSpPr/>
      </xdr:nvCxnSpPr>
      <xdr:spPr>
        <a:xfrm>
          <a:off x="5705475" y="1028700"/>
          <a:ext cx="22574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76200</xdr:rowOff>
    </xdr:from>
    <xdr:to>
      <xdr:col>15</xdr:col>
      <xdr:colOff>0</xdr:colOff>
      <xdr:row>5</xdr:row>
      <xdr:rowOff>76200</xdr:rowOff>
    </xdr:to>
    <xdr:cxnSp macro="">
      <xdr:nvCxnSpPr>
        <xdr:cNvPr id="565" name="Solver_shapecon$R$4">
          <a:extLst>
            <a:ext uri="{FF2B5EF4-FFF2-40B4-BE49-F238E27FC236}">
              <a16:creationId xmlns:a16="http://schemas.microsoft.com/office/drawing/2014/main" id="{E91F5915-D40E-48A1-AB9F-7BD0B36E8702}"/>
            </a:ext>
          </a:extLst>
        </xdr:cNvPr>
        <xdr:cNvCxnSpPr/>
      </xdr:nvCxnSpPr>
      <xdr:spPr>
        <a:xfrm flipV="1">
          <a:off x="8115300" y="6477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0</xdr:colOff>
      <xdr:row>3</xdr:row>
      <xdr:rowOff>152400</xdr:rowOff>
    </xdr:to>
    <xdr:sp macro="" textlink="">
      <xdr:nvSpPr>
        <xdr:cNvPr id="566" name="Solver_shape$R$4">
          <a:extLst>
            <a:ext uri="{FF2B5EF4-FFF2-40B4-BE49-F238E27FC236}">
              <a16:creationId xmlns:a16="http://schemas.microsoft.com/office/drawing/2014/main" id="{B31B5A11-CA7B-434E-ABB8-B69F642C8C97}"/>
            </a:ext>
          </a:extLst>
        </xdr:cNvPr>
        <xdr:cNvSpPr/>
      </xdr:nvSpPr>
      <xdr:spPr>
        <a:xfrm rot="16200000">
          <a:off x="9972675" y="571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</xdr:row>
      <xdr:rowOff>76200</xdr:rowOff>
    </xdr:from>
    <xdr:to>
      <xdr:col>17</xdr:col>
      <xdr:colOff>0</xdr:colOff>
      <xdr:row>3</xdr:row>
      <xdr:rowOff>76200</xdr:rowOff>
    </xdr:to>
    <xdr:cxnSp macro="">
      <xdr:nvCxnSpPr>
        <xdr:cNvPr id="567" name="Solver_line$R$4">
          <a:extLst>
            <a:ext uri="{FF2B5EF4-FFF2-40B4-BE49-F238E27FC236}">
              <a16:creationId xmlns:a16="http://schemas.microsoft.com/office/drawing/2014/main" id="{FCFFC3D2-2CEC-4CF9-B50E-62DEFCC56DD4}"/>
            </a:ext>
          </a:extLst>
        </xdr:cNvPr>
        <xdr:cNvCxnSpPr/>
      </xdr:nvCxnSpPr>
      <xdr:spPr>
        <a:xfrm>
          <a:off x="8362950" y="647700"/>
          <a:ext cx="1609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76200</xdr:rowOff>
    </xdr:from>
    <xdr:to>
      <xdr:col>15</xdr:col>
      <xdr:colOff>0</xdr:colOff>
      <xdr:row>8</xdr:row>
      <xdr:rowOff>76200</xdr:rowOff>
    </xdr:to>
    <xdr:cxnSp macro="">
      <xdr:nvCxnSpPr>
        <xdr:cNvPr id="568" name="Solver_shapecon$R$9">
          <a:extLst>
            <a:ext uri="{FF2B5EF4-FFF2-40B4-BE49-F238E27FC236}">
              <a16:creationId xmlns:a16="http://schemas.microsoft.com/office/drawing/2014/main" id="{F3812697-2753-456D-BEFD-63FB5ACA641F}"/>
            </a:ext>
          </a:extLst>
        </xdr:cNvPr>
        <xdr:cNvCxnSpPr/>
      </xdr:nvCxnSpPr>
      <xdr:spPr>
        <a:xfrm>
          <a:off x="8115300" y="9906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0</xdr:colOff>
      <xdr:row>8</xdr:row>
      <xdr:rowOff>152400</xdr:rowOff>
    </xdr:to>
    <xdr:sp macro="" textlink="">
      <xdr:nvSpPr>
        <xdr:cNvPr id="569" name="Solver_shape$R$9">
          <a:extLst>
            <a:ext uri="{FF2B5EF4-FFF2-40B4-BE49-F238E27FC236}">
              <a16:creationId xmlns:a16="http://schemas.microsoft.com/office/drawing/2014/main" id="{330D7D3D-72AE-470F-8FDF-4A7FBF0FAEC6}"/>
            </a:ext>
          </a:extLst>
        </xdr:cNvPr>
        <xdr:cNvSpPr/>
      </xdr:nvSpPr>
      <xdr:spPr>
        <a:xfrm rot="16200000">
          <a:off x="9972675" y="14478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</xdr:row>
      <xdr:rowOff>76200</xdr:rowOff>
    </xdr:from>
    <xdr:to>
      <xdr:col>17</xdr:col>
      <xdr:colOff>0</xdr:colOff>
      <xdr:row>8</xdr:row>
      <xdr:rowOff>76200</xdr:rowOff>
    </xdr:to>
    <xdr:cxnSp macro="">
      <xdr:nvCxnSpPr>
        <xdr:cNvPr id="570" name="Solver_line$R$9">
          <a:extLst>
            <a:ext uri="{FF2B5EF4-FFF2-40B4-BE49-F238E27FC236}">
              <a16:creationId xmlns:a16="http://schemas.microsoft.com/office/drawing/2014/main" id="{B4C9495F-02D5-4E18-A537-8A6A00D3D435}"/>
            </a:ext>
          </a:extLst>
        </xdr:cNvPr>
        <xdr:cNvCxnSpPr/>
      </xdr:nvCxnSpPr>
      <xdr:spPr>
        <a:xfrm>
          <a:off x="8362950" y="1524000"/>
          <a:ext cx="1609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76200</xdr:rowOff>
    </xdr:from>
    <xdr:to>
      <xdr:col>11</xdr:col>
      <xdr:colOff>0</xdr:colOff>
      <xdr:row>13</xdr:row>
      <xdr:rowOff>76200</xdr:rowOff>
    </xdr:to>
    <xdr:cxnSp macro="">
      <xdr:nvCxnSpPr>
        <xdr:cNvPr id="571" name="Solver_shapecon$N$14">
          <a:extLst>
            <a:ext uri="{FF2B5EF4-FFF2-40B4-BE49-F238E27FC236}">
              <a16:creationId xmlns:a16="http://schemas.microsoft.com/office/drawing/2014/main" id="{101BF423-7EEF-4913-9049-599134304D18}"/>
            </a:ext>
          </a:extLst>
        </xdr:cNvPr>
        <xdr:cNvCxnSpPr/>
      </xdr:nvCxnSpPr>
      <xdr:spPr>
        <a:xfrm>
          <a:off x="5457825" y="1676400"/>
          <a:ext cx="247650" cy="723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13</xdr:row>
      <xdr:rowOff>0</xdr:rowOff>
    </xdr:from>
    <xdr:to>
      <xdr:col>14</xdr:col>
      <xdr:colOff>0</xdr:colOff>
      <xdr:row>13</xdr:row>
      <xdr:rowOff>152400</xdr:rowOff>
    </xdr:to>
    <xdr:sp macro="" textlink="">
      <xdr:nvSpPr>
        <xdr:cNvPr id="572" name="Solver_shape$N$14">
          <a:extLst>
            <a:ext uri="{FF2B5EF4-FFF2-40B4-BE49-F238E27FC236}">
              <a16:creationId xmlns:a16="http://schemas.microsoft.com/office/drawing/2014/main" id="{89BD2A96-A27D-4984-93A1-90BC5A062E5B}"/>
            </a:ext>
          </a:extLst>
        </xdr:cNvPr>
        <xdr:cNvSpPr/>
      </xdr:nvSpPr>
      <xdr:spPr>
        <a:xfrm rot="16200000">
          <a:off x="7962900" y="23241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13</xdr:row>
      <xdr:rowOff>76200</xdr:rowOff>
    </xdr:from>
    <xdr:to>
      <xdr:col>17</xdr:col>
      <xdr:colOff>0</xdr:colOff>
      <xdr:row>13</xdr:row>
      <xdr:rowOff>76200</xdr:rowOff>
    </xdr:to>
    <xdr:cxnSp macro="">
      <xdr:nvCxnSpPr>
        <xdr:cNvPr id="573" name="Solver_dash$N$14">
          <a:extLst>
            <a:ext uri="{FF2B5EF4-FFF2-40B4-BE49-F238E27FC236}">
              <a16:creationId xmlns:a16="http://schemas.microsoft.com/office/drawing/2014/main" id="{2FD4D27D-9397-4650-867B-912992654522}"/>
            </a:ext>
          </a:extLst>
        </xdr:cNvPr>
        <xdr:cNvCxnSpPr/>
      </xdr:nvCxnSpPr>
      <xdr:spPr>
        <a:xfrm>
          <a:off x="8115300" y="2400300"/>
          <a:ext cx="1857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76200</xdr:rowOff>
    </xdr:from>
    <xdr:to>
      <xdr:col>13</xdr:col>
      <xdr:colOff>0</xdr:colOff>
      <xdr:row>13</xdr:row>
      <xdr:rowOff>76200</xdr:rowOff>
    </xdr:to>
    <xdr:cxnSp macro="">
      <xdr:nvCxnSpPr>
        <xdr:cNvPr id="574" name="Solver_line$N$14">
          <a:extLst>
            <a:ext uri="{FF2B5EF4-FFF2-40B4-BE49-F238E27FC236}">
              <a16:creationId xmlns:a16="http://schemas.microsoft.com/office/drawing/2014/main" id="{0CA8FAE0-76A7-45A0-AFE8-1DE69C33F3FF}"/>
            </a:ext>
          </a:extLst>
        </xdr:cNvPr>
        <xdr:cNvCxnSpPr/>
      </xdr:nvCxnSpPr>
      <xdr:spPr>
        <a:xfrm>
          <a:off x="5705475" y="2400300"/>
          <a:ext cx="22574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76200</xdr:rowOff>
    </xdr:from>
    <xdr:to>
      <xdr:col>7</xdr:col>
      <xdr:colOff>0</xdr:colOff>
      <xdr:row>24</xdr:row>
      <xdr:rowOff>76200</xdr:rowOff>
    </xdr:to>
    <xdr:cxnSp macro="">
      <xdr:nvCxnSpPr>
        <xdr:cNvPr id="575" name="Solver_shapecon$J$25">
          <a:extLst>
            <a:ext uri="{FF2B5EF4-FFF2-40B4-BE49-F238E27FC236}">
              <a16:creationId xmlns:a16="http://schemas.microsoft.com/office/drawing/2014/main" id="{DB493762-5B86-4B51-A869-E7681DD12C38}"/>
            </a:ext>
          </a:extLst>
        </xdr:cNvPr>
        <xdr:cNvCxnSpPr/>
      </xdr:nvCxnSpPr>
      <xdr:spPr>
        <a:xfrm>
          <a:off x="2847975" y="2933700"/>
          <a:ext cx="247650" cy="1485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24</xdr:row>
      <xdr:rowOff>0</xdr:rowOff>
    </xdr:from>
    <xdr:to>
      <xdr:col>10</xdr:col>
      <xdr:colOff>19050</xdr:colOff>
      <xdr:row>24</xdr:row>
      <xdr:rowOff>152400</xdr:rowOff>
    </xdr:to>
    <xdr:sp macro="" textlink="">
      <xdr:nvSpPr>
        <xdr:cNvPr id="576" name="Solver_shape$J$25">
          <a:extLst>
            <a:ext uri="{FF2B5EF4-FFF2-40B4-BE49-F238E27FC236}">
              <a16:creationId xmlns:a16="http://schemas.microsoft.com/office/drawing/2014/main" id="{D7A51600-F758-41B0-A51E-22F797B2DFE6}"/>
            </a:ext>
          </a:extLst>
        </xdr:cNvPr>
        <xdr:cNvSpPr/>
      </xdr:nvSpPr>
      <xdr:spPr>
        <a:xfrm>
          <a:off x="5305425" y="43434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24</xdr:row>
      <xdr:rowOff>76200</xdr:rowOff>
    </xdr:from>
    <xdr:to>
      <xdr:col>9</xdr:col>
      <xdr:colOff>0</xdr:colOff>
      <xdr:row>24</xdr:row>
      <xdr:rowOff>76200</xdr:rowOff>
    </xdr:to>
    <xdr:cxnSp macro="">
      <xdr:nvCxnSpPr>
        <xdr:cNvPr id="577" name="Solver_line$J$25">
          <a:extLst>
            <a:ext uri="{FF2B5EF4-FFF2-40B4-BE49-F238E27FC236}">
              <a16:creationId xmlns:a16="http://schemas.microsoft.com/office/drawing/2014/main" id="{0EF5F071-8C9F-4FB6-8816-EB7E39857919}"/>
            </a:ext>
          </a:extLst>
        </xdr:cNvPr>
        <xdr:cNvCxnSpPr/>
      </xdr:nvCxnSpPr>
      <xdr:spPr>
        <a:xfrm>
          <a:off x="3095625" y="4419600"/>
          <a:ext cx="22098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76200</xdr:rowOff>
    </xdr:from>
    <xdr:to>
      <xdr:col>11</xdr:col>
      <xdr:colOff>0</xdr:colOff>
      <xdr:row>24</xdr:row>
      <xdr:rowOff>76200</xdr:rowOff>
    </xdr:to>
    <xdr:cxnSp macro="">
      <xdr:nvCxnSpPr>
        <xdr:cNvPr id="578" name="Solver_shapecon$N$21">
          <a:extLst>
            <a:ext uri="{FF2B5EF4-FFF2-40B4-BE49-F238E27FC236}">
              <a16:creationId xmlns:a16="http://schemas.microsoft.com/office/drawing/2014/main" id="{F4E37BD0-CBF8-44B8-B804-E772ACBE6342}"/>
            </a:ext>
          </a:extLst>
        </xdr:cNvPr>
        <xdr:cNvCxnSpPr/>
      </xdr:nvCxnSpPr>
      <xdr:spPr>
        <a:xfrm flipV="1">
          <a:off x="5457825" y="3657600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20</xdr:row>
      <xdr:rowOff>0</xdr:rowOff>
    </xdr:from>
    <xdr:to>
      <xdr:col>14</xdr:col>
      <xdr:colOff>0</xdr:colOff>
      <xdr:row>20</xdr:row>
      <xdr:rowOff>152400</xdr:rowOff>
    </xdr:to>
    <xdr:sp macro="" textlink="">
      <xdr:nvSpPr>
        <xdr:cNvPr id="579" name="Solver_shape$N$21">
          <a:extLst>
            <a:ext uri="{FF2B5EF4-FFF2-40B4-BE49-F238E27FC236}">
              <a16:creationId xmlns:a16="http://schemas.microsoft.com/office/drawing/2014/main" id="{AB3D8FDB-32EE-4262-B386-A2889C1FC43E}"/>
            </a:ext>
          </a:extLst>
        </xdr:cNvPr>
        <xdr:cNvSpPr/>
      </xdr:nvSpPr>
      <xdr:spPr>
        <a:xfrm>
          <a:off x="7962900" y="35814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20</xdr:row>
      <xdr:rowOff>76200</xdr:rowOff>
    </xdr:from>
    <xdr:to>
      <xdr:col>13</xdr:col>
      <xdr:colOff>0</xdr:colOff>
      <xdr:row>20</xdr:row>
      <xdr:rowOff>76200</xdr:rowOff>
    </xdr:to>
    <xdr:cxnSp macro="">
      <xdr:nvCxnSpPr>
        <xdr:cNvPr id="580" name="Solver_line$N$21">
          <a:extLst>
            <a:ext uri="{FF2B5EF4-FFF2-40B4-BE49-F238E27FC236}">
              <a16:creationId xmlns:a16="http://schemas.microsoft.com/office/drawing/2014/main" id="{003E562B-9C5F-45B4-AE35-EC06D71B3876}"/>
            </a:ext>
          </a:extLst>
        </xdr:cNvPr>
        <xdr:cNvCxnSpPr/>
      </xdr:nvCxnSpPr>
      <xdr:spPr>
        <a:xfrm>
          <a:off x="5705475" y="3657600"/>
          <a:ext cx="22574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76200</xdr:rowOff>
    </xdr:from>
    <xdr:to>
      <xdr:col>15</xdr:col>
      <xdr:colOff>0</xdr:colOff>
      <xdr:row>20</xdr:row>
      <xdr:rowOff>76200</xdr:rowOff>
    </xdr:to>
    <xdr:cxnSp macro="">
      <xdr:nvCxnSpPr>
        <xdr:cNvPr id="581" name="Solver_shapecon$R$19">
          <a:extLst>
            <a:ext uri="{FF2B5EF4-FFF2-40B4-BE49-F238E27FC236}">
              <a16:creationId xmlns:a16="http://schemas.microsoft.com/office/drawing/2014/main" id="{ACA5FE50-6B4F-4DA6-A468-91EFCAB81FEF}"/>
            </a:ext>
          </a:extLst>
        </xdr:cNvPr>
        <xdr:cNvCxnSpPr/>
      </xdr:nvCxnSpPr>
      <xdr:spPr>
        <a:xfrm flipV="1">
          <a:off x="8115300" y="32766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18</xdr:row>
      <xdr:rowOff>0</xdr:rowOff>
    </xdr:from>
    <xdr:to>
      <xdr:col>18</xdr:col>
      <xdr:colOff>0</xdr:colOff>
      <xdr:row>18</xdr:row>
      <xdr:rowOff>152400</xdr:rowOff>
    </xdr:to>
    <xdr:sp macro="" textlink="">
      <xdr:nvSpPr>
        <xdr:cNvPr id="582" name="Solver_shape$R$19">
          <a:extLst>
            <a:ext uri="{FF2B5EF4-FFF2-40B4-BE49-F238E27FC236}">
              <a16:creationId xmlns:a16="http://schemas.microsoft.com/office/drawing/2014/main" id="{9A1E9C24-E5F4-4A57-9EA5-273F3A06FD7D}"/>
            </a:ext>
          </a:extLst>
        </xdr:cNvPr>
        <xdr:cNvSpPr/>
      </xdr:nvSpPr>
      <xdr:spPr>
        <a:xfrm rot="16200000">
          <a:off x="9972675" y="32004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18</xdr:row>
      <xdr:rowOff>76200</xdr:rowOff>
    </xdr:from>
    <xdr:to>
      <xdr:col>17</xdr:col>
      <xdr:colOff>0</xdr:colOff>
      <xdr:row>18</xdr:row>
      <xdr:rowOff>76200</xdr:rowOff>
    </xdr:to>
    <xdr:cxnSp macro="">
      <xdr:nvCxnSpPr>
        <xdr:cNvPr id="583" name="Solver_line$R$19">
          <a:extLst>
            <a:ext uri="{FF2B5EF4-FFF2-40B4-BE49-F238E27FC236}">
              <a16:creationId xmlns:a16="http://schemas.microsoft.com/office/drawing/2014/main" id="{E9FE17EE-25B6-4612-A59E-106DDB83E9B7}"/>
            </a:ext>
          </a:extLst>
        </xdr:cNvPr>
        <xdr:cNvCxnSpPr/>
      </xdr:nvCxnSpPr>
      <xdr:spPr>
        <a:xfrm>
          <a:off x="8362950" y="3276600"/>
          <a:ext cx="1609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76200</xdr:rowOff>
    </xdr:from>
    <xdr:to>
      <xdr:col>15</xdr:col>
      <xdr:colOff>0</xdr:colOff>
      <xdr:row>23</xdr:row>
      <xdr:rowOff>76200</xdr:rowOff>
    </xdr:to>
    <xdr:cxnSp macro="">
      <xdr:nvCxnSpPr>
        <xdr:cNvPr id="584" name="Solver_shapecon$R$24">
          <a:extLst>
            <a:ext uri="{FF2B5EF4-FFF2-40B4-BE49-F238E27FC236}">
              <a16:creationId xmlns:a16="http://schemas.microsoft.com/office/drawing/2014/main" id="{0FFEA6F4-8AA7-459D-A060-B1680FD358C5}"/>
            </a:ext>
          </a:extLst>
        </xdr:cNvPr>
        <xdr:cNvCxnSpPr/>
      </xdr:nvCxnSpPr>
      <xdr:spPr>
        <a:xfrm>
          <a:off x="8115300" y="36195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23</xdr:row>
      <xdr:rowOff>0</xdr:rowOff>
    </xdr:from>
    <xdr:to>
      <xdr:col>18</xdr:col>
      <xdr:colOff>0</xdr:colOff>
      <xdr:row>23</xdr:row>
      <xdr:rowOff>152400</xdr:rowOff>
    </xdr:to>
    <xdr:sp macro="" textlink="">
      <xdr:nvSpPr>
        <xdr:cNvPr id="585" name="Solver_shape$R$24">
          <a:extLst>
            <a:ext uri="{FF2B5EF4-FFF2-40B4-BE49-F238E27FC236}">
              <a16:creationId xmlns:a16="http://schemas.microsoft.com/office/drawing/2014/main" id="{EE22B0D2-1A22-40FB-8A9D-E3FE574B2347}"/>
            </a:ext>
          </a:extLst>
        </xdr:cNvPr>
        <xdr:cNvSpPr/>
      </xdr:nvSpPr>
      <xdr:spPr>
        <a:xfrm rot="16200000">
          <a:off x="9972675" y="40767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23</xdr:row>
      <xdr:rowOff>76200</xdr:rowOff>
    </xdr:from>
    <xdr:to>
      <xdr:col>17</xdr:col>
      <xdr:colOff>0</xdr:colOff>
      <xdr:row>23</xdr:row>
      <xdr:rowOff>76200</xdr:rowOff>
    </xdr:to>
    <xdr:cxnSp macro="">
      <xdr:nvCxnSpPr>
        <xdr:cNvPr id="586" name="Solver_line$R$24">
          <a:extLst>
            <a:ext uri="{FF2B5EF4-FFF2-40B4-BE49-F238E27FC236}">
              <a16:creationId xmlns:a16="http://schemas.microsoft.com/office/drawing/2014/main" id="{D1927AEB-0027-4230-A1BE-8B7A6C5FFFDE}"/>
            </a:ext>
          </a:extLst>
        </xdr:cNvPr>
        <xdr:cNvCxnSpPr/>
      </xdr:nvCxnSpPr>
      <xdr:spPr>
        <a:xfrm>
          <a:off x="8362950" y="4152900"/>
          <a:ext cx="1609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76200</xdr:rowOff>
    </xdr:from>
    <xdr:to>
      <xdr:col>11</xdr:col>
      <xdr:colOff>0</xdr:colOff>
      <xdr:row>28</xdr:row>
      <xdr:rowOff>76200</xdr:rowOff>
    </xdr:to>
    <xdr:cxnSp macro="">
      <xdr:nvCxnSpPr>
        <xdr:cNvPr id="587" name="Solver_shapecon$N$29">
          <a:extLst>
            <a:ext uri="{FF2B5EF4-FFF2-40B4-BE49-F238E27FC236}">
              <a16:creationId xmlns:a16="http://schemas.microsoft.com/office/drawing/2014/main" id="{1615AFA6-649B-4786-B94F-439A50B3198D}"/>
            </a:ext>
          </a:extLst>
        </xdr:cNvPr>
        <xdr:cNvCxnSpPr/>
      </xdr:nvCxnSpPr>
      <xdr:spPr>
        <a:xfrm>
          <a:off x="5457825" y="4305300"/>
          <a:ext cx="247650" cy="685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28</xdr:row>
      <xdr:rowOff>0</xdr:rowOff>
    </xdr:from>
    <xdr:to>
      <xdr:col>14</xdr:col>
      <xdr:colOff>0</xdr:colOff>
      <xdr:row>28</xdr:row>
      <xdr:rowOff>152400</xdr:rowOff>
    </xdr:to>
    <xdr:sp macro="" textlink="">
      <xdr:nvSpPr>
        <xdr:cNvPr id="588" name="Solver_shape$N$29">
          <a:extLst>
            <a:ext uri="{FF2B5EF4-FFF2-40B4-BE49-F238E27FC236}">
              <a16:creationId xmlns:a16="http://schemas.microsoft.com/office/drawing/2014/main" id="{6FB580B7-69A8-4B0A-9F73-95B109208FA5}"/>
            </a:ext>
          </a:extLst>
        </xdr:cNvPr>
        <xdr:cNvSpPr/>
      </xdr:nvSpPr>
      <xdr:spPr>
        <a:xfrm rot="16200000">
          <a:off x="7962900" y="49149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28</xdr:row>
      <xdr:rowOff>76200</xdr:rowOff>
    </xdr:from>
    <xdr:to>
      <xdr:col>17</xdr:col>
      <xdr:colOff>0</xdr:colOff>
      <xdr:row>28</xdr:row>
      <xdr:rowOff>76200</xdr:rowOff>
    </xdr:to>
    <xdr:cxnSp macro="">
      <xdr:nvCxnSpPr>
        <xdr:cNvPr id="589" name="Solver_dash$N$29">
          <a:extLst>
            <a:ext uri="{FF2B5EF4-FFF2-40B4-BE49-F238E27FC236}">
              <a16:creationId xmlns:a16="http://schemas.microsoft.com/office/drawing/2014/main" id="{67D57C92-7D12-41DC-AD1F-2C8DA1E8AA96}"/>
            </a:ext>
          </a:extLst>
        </xdr:cNvPr>
        <xdr:cNvCxnSpPr/>
      </xdr:nvCxnSpPr>
      <xdr:spPr>
        <a:xfrm>
          <a:off x="8115300" y="4991100"/>
          <a:ext cx="1857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76200</xdr:rowOff>
    </xdr:from>
    <xdr:to>
      <xdr:col>13</xdr:col>
      <xdr:colOff>0</xdr:colOff>
      <xdr:row>28</xdr:row>
      <xdr:rowOff>76200</xdr:rowOff>
    </xdr:to>
    <xdr:cxnSp macro="">
      <xdr:nvCxnSpPr>
        <xdr:cNvPr id="590" name="Solver_line$N$29">
          <a:extLst>
            <a:ext uri="{FF2B5EF4-FFF2-40B4-BE49-F238E27FC236}">
              <a16:creationId xmlns:a16="http://schemas.microsoft.com/office/drawing/2014/main" id="{0A569F5A-885B-4FB2-97D7-DA82C79CF93C}"/>
            </a:ext>
          </a:extLst>
        </xdr:cNvPr>
        <xdr:cNvCxnSpPr/>
      </xdr:nvCxnSpPr>
      <xdr:spPr>
        <a:xfrm>
          <a:off x="5705475" y="4991100"/>
          <a:ext cx="22574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76200</xdr:rowOff>
    </xdr:from>
    <xdr:to>
      <xdr:col>3</xdr:col>
      <xdr:colOff>0</xdr:colOff>
      <xdr:row>39</xdr:row>
      <xdr:rowOff>76200</xdr:rowOff>
    </xdr:to>
    <xdr:cxnSp macro="">
      <xdr:nvCxnSpPr>
        <xdr:cNvPr id="591" name="Solver_shapecon$F$40">
          <a:extLst>
            <a:ext uri="{FF2B5EF4-FFF2-40B4-BE49-F238E27FC236}">
              <a16:creationId xmlns:a16="http://schemas.microsoft.com/office/drawing/2014/main" id="{004CC772-D77B-4999-B791-6FA6B00EB3FA}"/>
            </a:ext>
          </a:extLst>
        </xdr:cNvPr>
        <xdr:cNvCxnSpPr/>
      </xdr:nvCxnSpPr>
      <xdr:spPr>
        <a:xfrm>
          <a:off x="762000" y="4838700"/>
          <a:ext cx="247650" cy="22193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19050</xdr:colOff>
      <xdr:row>39</xdr:row>
      <xdr:rowOff>152400</xdr:rowOff>
    </xdr:to>
    <xdr:sp macro="" textlink="">
      <xdr:nvSpPr>
        <xdr:cNvPr id="592" name="Solver_shape$F$40">
          <a:extLst>
            <a:ext uri="{FF2B5EF4-FFF2-40B4-BE49-F238E27FC236}">
              <a16:creationId xmlns:a16="http://schemas.microsoft.com/office/drawing/2014/main" id="{2AD2ECDA-F568-4976-9C38-3EF1F2BF907C}"/>
            </a:ext>
          </a:extLst>
        </xdr:cNvPr>
        <xdr:cNvSpPr/>
      </xdr:nvSpPr>
      <xdr:spPr>
        <a:xfrm>
          <a:off x="2695575" y="698182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39</xdr:row>
      <xdr:rowOff>76200</xdr:rowOff>
    </xdr:from>
    <xdr:to>
      <xdr:col>5</xdr:col>
      <xdr:colOff>0</xdr:colOff>
      <xdr:row>39</xdr:row>
      <xdr:rowOff>76200</xdr:rowOff>
    </xdr:to>
    <xdr:cxnSp macro="">
      <xdr:nvCxnSpPr>
        <xdr:cNvPr id="593" name="Solver_line$F$40">
          <a:extLst>
            <a:ext uri="{FF2B5EF4-FFF2-40B4-BE49-F238E27FC236}">
              <a16:creationId xmlns:a16="http://schemas.microsoft.com/office/drawing/2014/main" id="{37F25C65-754E-4147-A62F-37C49C8F68A6}"/>
            </a:ext>
          </a:extLst>
        </xdr:cNvPr>
        <xdr:cNvCxnSpPr/>
      </xdr:nvCxnSpPr>
      <xdr:spPr>
        <a:xfrm>
          <a:off x="1009650" y="7058025"/>
          <a:ext cx="16859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</xdr:row>
      <xdr:rowOff>76200</xdr:rowOff>
    </xdr:from>
    <xdr:to>
      <xdr:col>7</xdr:col>
      <xdr:colOff>0</xdr:colOff>
      <xdr:row>39</xdr:row>
      <xdr:rowOff>76200</xdr:rowOff>
    </xdr:to>
    <xdr:cxnSp macro="">
      <xdr:nvCxnSpPr>
        <xdr:cNvPr id="594" name="Solver_shapecon$J$36">
          <a:extLst>
            <a:ext uri="{FF2B5EF4-FFF2-40B4-BE49-F238E27FC236}">
              <a16:creationId xmlns:a16="http://schemas.microsoft.com/office/drawing/2014/main" id="{611CFAAF-F822-4D88-BECB-0C95FCC5EF2F}"/>
            </a:ext>
          </a:extLst>
        </xdr:cNvPr>
        <xdr:cNvCxnSpPr/>
      </xdr:nvCxnSpPr>
      <xdr:spPr>
        <a:xfrm flipV="1">
          <a:off x="2847975" y="6286500"/>
          <a:ext cx="247650" cy="771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35</xdr:row>
      <xdr:rowOff>0</xdr:rowOff>
    </xdr:from>
    <xdr:to>
      <xdr:col>10</xdr:col>
      <xdr:colOff>19050</xdr:colOff>
      <xdr:row>35</xdr:row>
      <xdr:rowOff>152400</xdr:rowOff>
    </xdr:to>
    <xdr:sp macro="" textlink="">
      <xdr:nvSpPr>
        <xdr:cNvPr id="595" name="Solver_shape$J$36">
          <a:extLst>
            <a:ext uri="{FF2B5EF4-FFF2-40B4-BE49-F238E27FC236}">
              <a16:creationId xmlns:a16="http://schemas.microsoft.com/office/drawing/2014/main" id="{52286A79-95C5-467A-B74B-645B13F02575}"/>
            </a:ext>
          </a:extLst>
        </xdr:cNvPr>
        <xdr:cNvSpPr/>
      </xdr:nvSpPr>
      <xdr:spPr>
        <a:xfrm>
          <a:off x="5305425" y="62103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35</xdr:row>
      <xdr:rowOff>76200</xdr:rowOff>
    </xdr:from>
    <xdr:to>
      <xdr:col>9</xdr:col>
      <xdr:colOff>0</xdr:colOff>
      <xdr:row>35</xdr:row>
      <xdr:rowOff>76200</xdr:rowOff>
    </xdr:to>
    <xdr:cxnSp macro="">
      <xdr:nvCxnSpPr>
        <xdr:cNvPr id="596" name="Solver_line$J$36">
          <a:extLst>
            <a:ext uri="{FF2B5EF4-FFF2-40B4-BE49-F238E27FC236}">
              <a16:creationId xmlns:a16="http://schemas.microsoft.com/office/drawing/2014/main" id="{7EC2F0FB-2CE4-47BD-941B-4C0C3FEC74B6}"/>
            </a:ext>
          </a:extLst>
        </xdr:cNvPr>
        <xdr:cNvCxnSpPr/>
      </xdr:nvCxnSpPr>
      <xdr:spPr>
        <a:xfrm>
          <a:off x="3095625" y="6286500"/>
          <a:ext cx="22098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76200</xdr:rowOff>
    </xdr:from>
    <xdr:to>
      <xdr:col>11</xdr:col>
      <xdr:colOff>0</xdr:colOff>
      <xdr:row>35</xdr:row>
      <xdr:rowOff>76200</xdr:rowOff>
    </xdr:to>
    <xdr:cxnSp macro="">
      <xdr:nvCxnSpPr>
        <xdr:cNvPr id="597" name="Solver_shapecon$N$34">
          <a:extLst>
            <a:ext uri="{FF2B5EF4-FFF2-40B4-BE49-F238E27FC236}">
              <a16:creationId xmlns:a16="http://schemas.microsoft.com/office/drawing/2014/main" id="{0B906F37-55A3-44E1-855B-0DD53D6D02C3}"/>
            </a:ext>
          </a:extLst>
        </xdr:cNvPr>
        <xdr:cNvCxnSpPr/>
      </xdr:nvCxnSpPr>
      <xdr:spPr>
        <a:xfrm flipV="1">
          <a:off x="5457825" y="59055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0</xdr:colOff>
      <xdr:row>33</xdr:row>
      <xdr:rowOff>152400</xdr:rowOff>
    </xdr:to>
    <xdr:sp macro="" textlink="">
      <xdr:nvSpPr>
        <xdr:cNvPr id="598" name="Solver_shape$N$34">
          <a:extLst>
            <a:ext uri="{FF2B5EF4-FFF2-40B4-BE49-F238E27FC236}">
              <a16:creationId xmlns:a16="http://schemas.microsoft.com/office/drawing/2014/main" id="{A1C0CCFA-8657-4564-B744-19241C2105E6}"/>
            </a:ext>
          </a:extLst>
        </xdr:cNvPr>
        <xdr:cNvSpPr/>
      </xdr:nvSpPr>
      <xdr:spPr>
        <a:xfrm rot="16200000">
          <a:off x="7962900" y="5829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33</xdr:row>
      <xdr:rowOff>76200</xdr:rowOff>
    </xdr:from>
    <xdr:to>
      <xdr:col>17</xdr:col>
      <xdr:colOff>0</xdr:colOff>
      <xdr:row>33</xdr:row>
      <xdr:rowOff>76200</xdr:rowOff>
    </xdr:to>
    <xdr:cxnSp macro="">
      <xdr:nvCxnSpPr>
        <xdr:cNvPr id="599" name="Solver_dash$N$34">
          <a:extLst>
            <a:ext uri="{FF2B5EF4-FFF2-40B4-BE49-F238E27FC236}">
              <a16:creationId xmlns:a16="http://schemas.microsoft.com/office/drawing/2014/main" id="{DFEC5FB9-627F-4253-B229-43C0E6C18736}"/>
            </a:ext>
          </a:extLst>
        </xdr:cNvPr>
        <xdr:cNvCxnSpPr/>
      </xdr:nvCxnSpPr>
      <xdr:spPr>
        <a:xfrm>
          <a:off x="8115300" y="5905500"/>
          <a:ext cx="1857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76200</xdr:rowOff>
    </xdr:from>
    <xdr:to>
      <xdr:col>13</xdr:col>
      <xdr:colOff>0</xdr:colOff>
      <xdr:row>33</xdr:row>
      <xdr:rowOff>76200</xdr:rowOff>
    </xdr:to>
    <xdr:cxnSp macro="">
      <xdr:nvCxnSpPr>
        <xdr:cNvPr id="600" name="Solver_line$N$34">
          <a:extLst>
            <a:ext uri="{FF2B5EF4-FFF2-40B4-BE49-F238E27FC236}">
              <a16:creationId xmlns:a16="http://schemas.microsoft.com/office/drawing/2014/main" id="{2E8F8738-54BE-418F-869F-3EAE7BC96BC8}"/>
            </a:ext>
          </a:extLst>
        </xdr:cNvPr>
        <xdr:cNvCxnSpPr/>
      </xdr:nvCxnSpPr>
      <xdr:spPr>
        <a:xfrm>
          <a:off x="5705475" y="5905500"/>
          <a:ext cx="22574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76200</xdr:rowOff>
    </xdr:from>
    <xdr:to>
      <xdr:col>11</xdr:col>
      <xdr:colOff>0</xdr:colOff>
      <xdr:row>38</xdr:row>
      <xdr:rowOff>76200</xdr:rowOff>
    </xdr:to>
    <xdr:cxnSp macro="">
      <xdr:nvCxnSpPr>
        <xdr:cNvPr id="601" name="Solver_shapecon$N$39">
          <a:extLst>
            <a:ext uri="{FF2B5EF4-FFF2-40B4-BE49-F238E27FC236}">
              <a16:creationId xmlns:a16="http://schemas.microsoft.com/office/drawing/2014/main" id="{6FAE93F8-083C-441F-B85D-5D5555DC517A}"/>
            </a:ext>
          </a:extLst>
        </xdr:cNvPr>
        <xdr:cNvCxnSpPr/>
      </xdr:nvCxnSpPr>
      <xdr:spPr>
        <a:xfrm>
          <a:off x="5457825" y="6248400"/>
          <a:ext cx="247650" cy="5429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38</xdr:row>
      <xdr:rowOff>0</xdr:rowOff>
    </xdr:from>
    <xdr:to>
      <xdr:col>14</xdr:col>
      <xdr:colOff>0</xdr:colOff>
      <xdr:row>38</xdr:row>
      <xdr:rowOff>152400</xdr:rowOff>
    </xdr:to>
    <xdr:sp macro="" textlink="">
      <xdr:nvSpPr>
        <xdr:cNvPr id="602" name="Solver_shape$N$39">
          <a:extLst>
            <a:ext uri="{FF2B5EF4-FFF2-40B4-BE49-F238E27FC236}">
              <a16:creationId xmlns:a16="http://schemas.microsoft.com/office/drawing/2014/main" id="{07E87611-A146-434F-908A-29C0A2FEAB3B}"/>
            </a:ext>
          </a:extLst>
        </xdr:cNvPr>
        <xdr:cNvSpPr/>
      </xdr:nvSpPr>
      <xdr:spPr>
        <a:xfrm rot="16200000">
          <a:off x="7962900" y="67151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38</xdr:row>
      <xdr:rowOff>76200</xdr:rowOff>
    </xdr:from>
    <xdr:to>
      <xdr:col>17</xdr:col>
      <xdr:colOff>0</xdr:colOff>
      <xdr:row>38</xdr:row>
      <xdr:rowOff>76200</xdr:rowOff>
    </xdr:to>
    <xdr:cxnSp macro="">
      <xdr:nvCxnSpPr>
        <xdr:cNvPr id="603" name="Solver_dash$N$39">
          <a:extLst>
            <a:ext uri="{FF2B5EF4-FFF2-40B4-BE49-F238E27FC236}">
              <a16:creationId xmlns:a16="http://schemas.microsoft.com/office/drawing/2014/main" id="{7A2449B3-A6DF-4F9D-8CE6-CD0E15012CC2}"/>
            </a:ext>
          </a:extLst>
        </xdr:cNvPr>
        <xdr:cNvCxnSpPr/>
      </xdr:nvCxnSpPr>
      <xdr:spPr>
        <a:xfrm>
          <a:off x="8115300" y="6791325"/>
          <a:ext cx="1857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38</xdr:row>
      <xdr:rowOff>76200</xdr:rowOff>
    </xdr:from>
    <xdr:to>
      <xdr:col>13</xdr:col>
      <xdr:colOff>0</xdr:colOff>
      <xdr:row>38</xdr:row>
      <xdr:rowOff>76200</xdr:rowOff>
    </xdr:to>
    <xdr:cxnSp macro="">
      <xdr:nvCxnSpPr>
        <xdr:cNvPr id="604" name="Solver_line$N$39">
          <a:extLst>
            <a:ext uri="{FF2B5EF4-FFF2-40B4-BE49-F238E27FC236}">
              <a16:creationId xmlns:a16="http://schemas.microsoft.com/office/drawing/2014/main" id="{B9A453EE-56AE-44E5-BF3A-6313B89F3E3E}"/>
            </a:ext>
          </a:extLst>
        </xdr:cNvPr>
        <xdr:cNvCxnSpPr/>
      </xdr:nvCxnSpPr>
      <xdr:spPr>
        <a:xfrm>
          <a:off x="5705475" y="6791325"/>
          <a:ext cx="22574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76200</xdr:rowOff>
    </xdr:from>
    <xdr:to>
      <xdr:col>7</xdr:col>
      <xdr:colOff>0</xdr:colOff>
      <xdr:row>43</xdr:row>
      <xdr:rowOff>76200</xdr:rowOff>
    </xdr:to>
    <xdr:cxnSp macro="">
      <xdr:nvCxnSpPr>
        <xdr:cNvPr id="605" name="Solver_shapecon$J$44">
          <a:extLst>
            <a:ext uri="{FF2B5EF4-FFF2-40B4-BE49-F238E27FC236}">
              <a16:creationId xmlns:a16="http://schemas.microsoft.com/office/drawing/2014/main" id="{6274E99E-6C34-470C-A5C7-EB9A266F7E3B}"/>
            </a:ext>
          </a:extLst>
        </xdr:cNvPr>
        <xdr:cNvCxnSpPr/>
      </xdr:nvCxnSpPr>
      <xdr:spPr>
        <a:xfrm>
          <a:off x="2847975" y="6943725"/>
          <a:ext cx="247650" cy="7334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43</xdr:row>
      <xdr:rowOff>0</xdr:rowOff>
    </xdr:from>
    <xdr:to>
      <xdr:col>10</xdr:col>
      <xdr:colOff>19050</xdr:colOff>
      <xdr:row>43</xdr:row>
      <xdr:rowOff>152400</xdr:rowOff>
    </xdr:to>
    <xdr:sp macro="" textlink="">
      <xdr:nvSpPr>
        <xdr:cNvPr id="606" name="Solver_shape$J$44">
          <a:extLst>
            <a:ext uri="{FF2B5EF4-FFF2-40B4-BE49-F238E27FC236}">
              <a16:creationId xmlns:a16="http://schemas.microsoft.com/office/drawing/2014/main" id="{703BEA2E-DA24-4F74-B14E-1D686E54BF68}"/>
            </a:ext>
          </a:extLst>
        </xdr:cNvPr>
        <xdr:cNvSpPr/>
      </xdr:nvSpPr>
      <xdr:spPr>
        <a:xfrm rot="16200000">
          <a:off x="5305425" y="76009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43</xdr:row>
      <xdr:rowOff>76200</xdr:rowOff>
    </xdr:from>
    <xdr:to>
      <xdr:col>17</xdr:col>
      <xdr:colOff>0</xdr:colOff>
      <xdr:row>43</xdr:row>
      <xdr:rowOff>76200</xdr:rowOff>
    </xdr:to>
    <xdr:cxnSp macro="">
      <xdr:nvCxnSpPr>
        <xdr:cNvPr id="607" name="Solver_dash$J$44">
          <a:extLst>
            <a:ext uri="{FF2B5EF4-FFF2-40B4-BE49-F238E27FC236}">
              <a16:creationId xmlns:a16="http://schemas.microsoft.com/office/drawing/2014/main" id="{E998056C-4F95-4706-BFA8-68A972C06022}"/>
            </a:ext>
          </a:extLst>
        </xdr:cNvPr>
        <xdr:cNvCxnSpPr/>
      </xdr:nvCxnSpPr>
      <xdr:spPr>
        <a:xfrm>
          <a:off x="5457825" y="7677150"/>
          <a:ext cx="4514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</xdr:row>
      <xdr:rowOff>76200</xdr:rowOff>
    </xdr:from>
    <xdr:to>
      <xdr:col>9</xdr:col>
      <xdr:colOff>0</xdr:colOff>
      <xdr:row>43</xdr:row>
      <xdr:rowOff>76200</xdr:rowOff>
    </xdr:to>
    <xdr:cxnSp macro="">
      <xdr:nvCxnSpPr>
        <xdr:cNvPr id="608" name="Solver_line$J$44">
          <a:extLst>
            <a:ext uri="{FF2B5EF4-FFF2-40B4-BE49-F238E27FC236}">
              <a16:creationId xmlns:a16="http://schemas.microsoft.com/office/drawing/2014/main" id="{5EF761C1-0189-4098-B073-16DF538CBD62}"/>
            </a:ext>
          </a:extLst>
        </xdr:cNvPr>
        <xdr:cNvCxnSpPr/>
      </xdr:nvCxnSpPr>
      <xdr:spPr>
        <a:xfrm>
          <a:off x="3095625" y="7677150"/>
          <a:ext cx="22098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1168400</xdr:colOff>
      <xdr:row>21</xdr:row>
      <xdr:rowOff>76200</xdr:rowOff>
    </xdr:from>
    <xdr:to>
      <xdr:col>21</xdr:col>
      <xdr:colOff>279400</xdr:colOff>
      <xdr:row>22</xdr:row>
      <xdr:rowOff>146050</xdr:rowOff>
    </xdr:to>
    <xdr:cxnSp macro="">
      <xdr:nvCxnSpPr>
        <xdr:cNvPr id="1220" name="Straight Arrow Connector 1219">
          <a:extLst>
            <a:ext uri="{FF2B5EF4-FFF2-40B4-BE49-F238E27FC236}">
              <a16:creationId xmlns:a16="http://schemas.microsoft.com/office/drawing/2014/main" id="{52E89205-5E4A-4DD2-AFE5-C6AB7EB6971A}"/>
            </a:ext>
          </a:extLst>
        </xdr:cNvPr>
        <xdr:cNvCxnSpPr/>
      </xdr:nvCxnSpPr>
      <xdr:spPr>
        <a:xfrm flipH="1">
          <a:off x="8451850" y="4114800"/>
          <a:ext cx="36195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666750</xdr:colOff>
      <xdr:row>21</xdr:row>
      <xdr:rowOff>50800</xdr:rowOff>
    </xdr:from>
    <xdr:to>
      <xdr:col>22</xdr:col>
      <xdr:colOff>114300</xdr:colOff>
      <xdr:row>22</xdr:row>
      <xdr:rowOff>165100</xdr:rowOff>
    </xdr:to>
    <xdr:cxnSp macro="">
      <xdr:nvCxnSpPr>
        <xdr:cNvPr id="1222" name="Straight Arrow Connector 1221">
          <a:extLst>
            <a:ext uri="{FF2B5EF4-FFF2-40B4-BE49-F238E27FC236}">
              <a16:creationId xmlns:a16="http://schemas.microsoft.com/office/drawing/2014/main" id="{BCA2B5C7-90FC-450E-A523-062FE4427BC7}"/>
            </a:ext>
          </a:extLst>
        </xdr:cNvPr>
        <xdr:cNvCxnSpPr/>
      </xdr:nvCxnSpPr>
      <xdr:spPr>
        <a:xfrm>
          <a:off x="9201150" y="4089400"/>
          <a:ext cx="2476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19050</xdr:colOff>
      <xdr:row>40</xdr:row>
      <xdr:rowOff>152400</xdr:rowOff>
    </xdr:to>
    <xdr:sp macro="" textlink="">
      <xdr:nvSpPr>
        <xdr:cNvPr id="1674" name="Solver_shape$B$41">
          <a:extLst>
            <a:ext uri="{FF2B5EF4-FFF2-40B4-BE49-F238E27FC236}">
              <a16:creationId xmlns:a16="http://schemas.microsoft.com/office/drawing/2014/main" id="{CD5F62DC-BF1F-414A-8CE3-1186DEAC512D}"/>
            </a:ext>
          </a:extLst>
        </xdr:cNvPr>
        <xdr:cNvSpPr/>
      </xdr:nvSpPr>
      <xdr:spPr>
        <a:xfrm>
          <a:off x="609600" y="725805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40</xdr:row>
      <xdr:rowOff>76200</xdr:rowOff>
    </xdr:from>
    <xdr:to>
      <xdr:col>1</xdr:col>
      <xdr:colOff>0</xdr:colOff>
      <xdr:row>40</xdr:row>
      <xdr:rowOff>76200</xdr:rowOff>
    </xdr:to>
    <xdr:cxnSp macro="">
      <xdr:nvCxnSpPr>
        <xdr:cNvPr id="1675" name="Solver_line$B$41">
          <a:extLst>
            <a:ext uri="{FF2B5EF4-FFF2-40B4-BE49-F238E27FC236}">
              <a16:creationId xmlns:a16="http://schemas.microsoft.com/office/drawing/2014/main" id="{A422200B-596F-4004-872C-81E5131EEE8B}"/>
            </a:ext>
          </a:extLst>
        </xdr:cNvPr>
        <xdr:cNvCxnSpPr/>
      </xdr:nvCxnSpPr>
      <xdr:spPr>
        <a:xfrm>
          <a:off x="0" y="733425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76200</xdr:rowOff>
    </xdr:from>
    <xdr:to>
      <xdr:col>3</xdr:col>
      <xdr:colOff>0</xdr:colOff>
      <xdr:row>40</xdr:row>
      <xdr:rowOff>76200</xdr:rowOff>
    </xdr:to>
    <xdr:cxnSp macro="">
      <xdr:nvCxnSpPr>
        <xdr:cNvPr id="1676" name="Solver_shapecon$F$30">
          <a:extLst>
            <a:ext uri="{FF2B5EF4-FFF2-40B4-BE49-F238E27FC236}">
              <a16:creationId xmlns:a16="http://schemas.microsoft.com/office/drawing/2014/main" id="{F537079C-EB6F-4AFF-AE56-0ADA9C9E7FA4}"/>
            </a:ext>
          </a:extLst>
        </xdr:cNvPr>
        <xdr:cNvCxnSpPr/>
      </xdr:nvCxnSpPr>
      <xdr:spPr>
        <a:xfrm flipV="1">
          <a:off x="762000" y="5429250"/>
          <a:ext cx="247650" cy="1905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19050</xdr:colOff>
      <xdr:row>29</xdr:row>
      <xdr:rowOff>152400</xdr:rowOff>
    </xdr:to>
    <xdr:sp macro="" textlink="">
      <xdr:nvSpPr>
        <xdr:cNvPr id="1677" name="Solver_shape$F$30">
          <a:extLst>
            <a:ext uri="{FF2B5EF4-FFF2-40B4-BE49-F238E27FC236}">
              <a16:creationId xmlns:a16="http://schemas.microsoft.com/office/drawing/2014/main" id="{5B3F5400-F20B-4151-A404-A0B3A8CACD7E}"/>
            </a:ext>
          </a:extLst>
        </xdr:cNvPr>
        <xdr:cNvSpPr/>
      </xdr:nvSpPr>
      <xdr:spPr>
        <a:xfrm>
          <a:off x="2009775" y="535305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29</xdr:row>
      <xdr:rowOff>76200</xdr:rowOff>
    </xdr:from>
    <xdr:to>
      <xdr:col>5</xdr:col>
      <xdr:colOff>0</xdr:colOff>
      <xdr:row>29</xdr:row>
      <xdr:rowOff>76200</xdr:rowOff>
    </xdr:to>
    <xdr:cxnSp macro="">
      <xdr:nvCxnSpPr>
        <xdr:cNvPr id="1678" name="Solver_line$F$30">
          <a:extLst>
            <a:ext uri="{FF2B5EF4-FFF2-40B4-BE49-F238E27FC236}">
              <a16:creationId xmlns:a16="http://schemas.microsoft.com/office/drawing/2014/main" id="{75F488CB-F786-450C-92DC-B642F7F133D5}"/>
            </a:ext>
          </a:extLst>
        </xdr:cNvPr>
        <xdr:cNvCxnSpPr/>
      </xdr:nvCxnSpPr>
      <xdr:spPr>
        <a:xfrm>
          <a:off x="1009650" y="5429250"/>
          <a:ext cx="10001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29</xdr:row>
      <xdr:rowOff>76200</xdr:rowOff>
    </xdr:to>
    <xdr:cxnSp macro="">
      <xdr:nvCxnSpPr>
        <xdr:cNvPr id="1679" name="Solver_shapecon$J$23">
          <a:extLst>
            <a:ext uri="{FF2B5EF4-FFF2-40B4-BE49-F238E27FC236}">
              <a16:creationId xmlns:a16="http://schemas.microsoft.com/office/drawing/2014/main" id="{FDACD546-1073-4D52-A2E5-C2E89BFECBC9}"/>
            </a:ext>
          </a:extLst>
        </xdr:cNvPr>
        <xdr:cNvCxnSpPr/>
      </xdr:nvCxnSpPr>
      <xdr:spPr>
        <a:xfrm flipV="1">
          <a:off x="2162175" y="4171950"/>
          <a:ext cx="247650" cy="1257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19050</xdr:colOff>
      <xdr:row>22</xdr:row>
      <xdr:rowOff>152400</xdr:rowOff>
    </xdr:to>
    <xdr:sp macro="" textlink="">
      <xdr:nvSpPr>
        <xdr:cNvPr id="1680" name="Solver_shape$J$23">
          <a:extLst>
            <a:ext uri="{FF2B5EF4-FFF2-40B4-BE49-F238E27FC236}">
              <a16:creationId xmlns:a16="http://schemas.microsoft.com/office/drawing/2014/main" id="{13228A32-62A2-4311-B939-4657787737BF}"/>
            </a:ext>
          </a:extLst>
        </xdr:cNvPr>
        <xdr:cNvSpPr/>
      </xdr:nvSpPr>
      <xdr:spPr>
        <a:xfrm>
          <a:off x="3733800" y="409575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cxnSp macro="">
      <xdr:nvCxnSpPr>
        <xdr:cNvPr id="1681" name="Solver_line$J$23">
          <a:extLst>
            <a:ext uri="{FF2B5EF4-FFF2-40B4-BE49-F238E27FC236}">
              <a16:creationId xmlns:a16="http://schemas.microsoft.com/office/drawing/2014/main" id="{B18FECD6-9C25-4711-9167-349DBECAD5D3}"/>
            </a:ext>
          </a:extLst>
        </xdr:cNvPr>
        <xdr:cNvCxnSpPr/>
      </xdr:nvCxnSpPr>
      <xdr:spPr>
        <a:xfrm>
          <a:off x="2409825" y="4171950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76200</xdr:rowOff>
    </xdr:from>
    <xdr:to>
      <xdr:col>11</xdr:col>
      <xdr:colOff>0</xdr:colOff>
      <xdr:row>22</xdr:row>
      <xdr:rowOff>76200</xdr:rowOff>
    </xdr:to>
    <xdr:cxnSp macro="">
      <xdr:nvCxnSpPr>
        <xdr:cNvPr id="1682" name="Solver_shapecon$N$19">
          <a:extLst>
            <a:ext uri="{FF2B5EF4-FFF2-40B4-BE49-F238E27FC236}">
              <a16:creationId xmlns:a16="http://schemas.microsoft.com/office/drawing/2014/main" id="{31995D6D-AF87-4E9B-84E8-DCD07D48B9BC}"/>
            </a:ext>
          </a:extLst>
        </xdr:cNvPr>
        <xdr:cNvCxnSpPr/>
      </xdr:nvCxnSpPr>
      <xdr:spPr>
        <a:xfrm flipV="1">
          <a:off x="3886200" y="3486150"/>
          <a:ext cx="247650" cy="685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18</xdr:row>
      <xdr:rowOff>0</xdr:rowOff>
    </xdr:from>
    <xdr:to>
      <xdr:col>14</xdr:col>
      <xdr:colOff>0</xdr:colOff>
      <xdr:row>18</xdr:row>
      <xdr:rowOff>152400</xdr:rowOff>
    </xdr:to>
    <xdr:sp macro="" textlink="">
      <xdr:nvSpPr>
        <xdr:cNvPr id="1683" name="Solver_shape$N$19">
          <a:extLst>
            <a:ext uri="{FF2B5EF4-FFF2-40B4-BE49-F238E27FC236}">
              <a16:creationId xmlns:a16="http://schemas.microsoft.com/office/drawing/2014/main" id="{1E087044-9263-44CB-B79A-A29D840DE072}"/>
            </a:ext>
          </a:extLst>
        </xdr:cNvPr>
        <xdr:cNvSpPr/>
      </xdr:nvSpPr>
      <xdr:spPr>
        <a:xfrm>
          <a:off x="5457825" y="340995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18</xdr:row>
      <xdr:rowOff>76200</xdr:rowOff>
    </xdr:from>
    <xdr:to>
      <xdr:col>13</xdr:col>
      <xdr:colOff>0</xdr:colOff>
      <xdr:row>18</xdr:row>
      <xdr:rowOff>76200</xdr:rowOff>
    </xdr:to>
    <xdr:cxnSp macro="">
      <xdr:nvCxnSpPr>
        <xdr:cNvPr id="1684" name="Solver_line$N$19">
          <a:extLst>
            <a:ext uri="{FF2B5EF4-FFF2-40B4-BE49-F238E27FC236}">
              <a16:creationId xmlns:a16="http://schemas.microsoft.com/office/drawing/2014/main" id="{D070A93F-8277-4C0C-840D-D7AC09F1332E}"/>
            </a:ext>
          </a:extLst>
        </xdr:cNvPr>
        <xdr:cNvCxnSpPr/>
      </xdr:nvCxnSpPr>
      <xdr:spPr>
        <a:xfrm>
          <a:off x="4133850" y="3486150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76200</xdr:rowOff>
    </xdr:from>
    <xdr:to>
      <xdr:col>15</xdr:col>
      <xdr:colOff>0</xdr:colOff>
      <xdr:row>18</xdr:row>
      <xdr:rowOff>76200</xdr:rowOff>
    </xdr:to>
    <xdr:cxnSp macro="">
      <xdr:nvCxnSpPr>
        <xdr:cNvPr id="1685" name="Solver_shapecon$R$17">
          <a:extLst>
            <a:ext uri="{FF2B5EF4-FFF2-40B4-BE49-F238E27FC236}">
              <a16:creationId xmlns:a16="http://schemas.microsoft.com/office/drawing/2014/main" id="{AF324B2C-29A2-4A7C-A055-DB775CEB7AAA}"/>
            </a:ext>
          </a:extLst>
        </xdr:cNvPr>
        <xdr:cNvCxnSpPr/>
      </xdr:nvCxnSpPr>
      <xdr:spPr>
        <a:xfrm flipV="1">
          <a:off x="5610225" y="3143250"/>
          <a:ext cx="247650" cy="342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16</xdr:row>
      <xdr:rowOff>0</xdr:rowOff>
    </xdr:from>
    <xdr:to>
      <xdr:col>18</xdr:col>
      <xdr:colOff>0</xdr:colOff>
      <xdr:row>16</xdr:row>
      <xdr:rowOff>152400</xdr:rowOff>
    </xdr:to>
    <xdr:sp macro="" textlink="">
      <xdr:nvSpPr>
        <xdr:cNvPr id="1686" name="Solver_shape$R$17">
          <a:extLst>
            <a:ext uri="{FF2B5EF4-FFF2-40B4-BE49-F238E27FC236}">
              <a16:creationId xmlns:a16="http://schemas.microsoft.com/office/drawing/2014/main" id="{7B39CEEB-002A-4088-A67D-A38A3F625C45}"/>
            </a:ext>
          </a:extLst>
        </xdr:cNvPr>
        <xdr:cNvSpPr/>
      </xdr:nvSpPr>
      <xdr:spPr>
        <a:xfrm rot="16200000">
          <a:off x="6705600" y="30670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16</xdr:row>
      <xdr:rowOff>76200</xdr:rowOff>
    </xdr:from>
    <xdr:to>
      <xdr:col>17</xdr:col>
      <xdr:colOff>0</xdr:colOff>
      <xdr:row>16</xdr:row>
      <xdr:rowOff>76200</xdr:rowOff>
    </xdr:to>
    <xdr:cxnSp macro="">
      <xdr:nvCxnSpPr>
        <xdr:cNvPr id="1687" name="Solver_line$R$17">
          <a:extLst>
            <a:ext uri="{FF2B5EF4-FFF2-40B4-BE49-F238E27FC236}">
              <a16:creationId xmlns:a16="http://schemas.microsoft.com/office/drawing/2014/main" id="{0F82CEF4-CA27-4FE0-948A-144CC6F2CCDF}"/>
            </a:ext>
          </a:extLst>
        </xdr:cNvPr>
        <xdr:cNvCxnSpPr/>
      </xdr:nvCxnSpPr>
      <xdr:spPr>
        <a:xfrm>
          <a:off x="5857875" y="3143250"/>
          <a:ext cx="847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76200</xdr:rowOff>
    </xdr:from>
    <xdr:to>
      <xdr:col>15</xdr:col>
      <xdr:colOff>0</xdr:colOff>
      <xdr:row>21</xdr:row>
      <xdr:rowOff>76200</xdr:rowOff>
    </xdr:to>
    <xdr:cxnSp macro="">
      <xdr:nvCxnSpPr>
        <xdr:cNvPr id="1688" name="Solver_shapecon$R$22">
          <a:extLst>
            <a:ext uri="{FF2B5EF4-FFF2-40B4-BE49-F238E27FC236}">
              <a16:creationId xmlns:a16="http://schemas.microsoft.com/office/drawing/2014/main" id="{C407337E-8821-472F-AA63-23C35E99AC19}"/>
            </a:ext>
          </a:extLst>
        </xdr:cNvPr>
        <xdr:cNvCxnSpPr/>
      </xdr:nvCxnSpPr>
      <xdr:spPr>
        <a:xfrm>
          <a:off x="5610225" y="348615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21</xdr:row>
      <xdr:rowOff>0</xdr:rowOff>
    </xdr:from>
    <xdr:to>
      <xdr:col>18</xdr:col>
      <xdr:colOff>0</xdr:colOff>
      <xdr:row>21</xdr:row>
      <xdr:rowOff>152400</xdr:rowOff>
    </xdr:to>
    <xdr:sp macro="" textlink="">
      <xdr:nvSpPr>
        <xdr:cNvPr id="1689" name="Solver_shape$R$22">
          <a:extLst>
            <a:ext uri="{FF2B5EF4-FFF2-40B4-BE49-F238E27FC236}">
              <a16:creationId xmlns:a16="http://schemas.microsoft.com/office/drawing/2014/main" id="{D3E38095-40BD-46F9-B7EE-73EACA990BE6}"/>
            </a:ext>
          </a:extLst>
        </xdr:cNvPr>
        <xdr:cNvSpPr/>
      </xdr:nvSpPr>
      <xdr:spPr>
        <a:xfrm rot="16200000">
          <a:off x="6705600" y="39433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21</xdr:row>
      <xdr:rowOff>76200</xdr:rowOff>
    </xdr:from>
    <xdr:to>
      <xdr:col>17</xdr:col>
      <xdr:colOff>0</xdr:colOff>
      <xdr:row>21</xdr:row>
      <xdr:rowOff>76200</xdr:rowOff>
    </xdr:to>
    <xdr:cxnSp macro="">
      <xdr:nvCxnSpPr>
        <xdr:cNvPr id="1690" name="Solver_line$R$22">
          <a:extLst>
            <a:ext uri="{FF2B5EF4-FFF2-40B4-BE49-F238E27FC236}">
              <a16:creationId xmlns:a16="http://schemas.microsoft.com/office/drawing/2014/main" id="{733D31F3-8E72-4035-A619-F114E5262853}"/>
            </a:ext>
          </a:extLst>
        </xdr:cNvPr>
        <xdr:cNvCxnSpPr/>
      </xdr:nvCxnSpPr>
      <xdr:spPr>
        <a:xfrm>
          <a:off x="5857875" y="4019550"/>
          <a:ext cx="847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76200</xdr:rowOff>
    </xdr:from>
    <xdr:to>
      <xdr:col>11</xdr:col>
      <xdr:colOff>0</xdr:colOff>
      <xdr:row>26</xdr:row>
      <xdr:rowOff>76200</xdr:rowOff>
    </xdr:to>
    <xdr:cxnSp macro="">
      <xdr:nvCxnSpPr>
        <xdr:cNvPr id="1691" name="Solver_shapecon$N$27">
          <a:extLst>
            <a:ext uri="{FF2B5EF4-FFF2-40B4-BE49-F238E27FC236}">
              <a16:creationId xmlns:a16="http://schemas.microsoft.com/office/drawing/2014/main" id="{8963602F-4EB7-414F-9CB2-F0F14AAC72EF}"/>
            </a:ext>
          </a:extLst>
        </xdr:cNvPr>
        <xdr:cNvCxnSpPr/>
      </xdr:nvCxnSpPr>
      <xdr:spPr>
        <a:xfrm>
          <a:off x="3886200" y="4171950"/>
          <a:ext cx="247650" cy="723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26</xdr:row>
      <xdr:rowOff>0</xdr:rowOff>
    </xdr:from>
    <xdr:to>
      <xdr:col>14</xdr:col>
      <xdr:colOff>0</xdr:colOff>
      <xdr:row>26</xdr:row>
      <xdr:rowOff>152400</xdr:rowOff>
    </xdr:to>
    <xdr:sp macro="" textlink="">
      <xdr:nvSpPr>
        <xdr:cNvPr id="1692" name="Solver_shape$N$27">
          <a:extLst>
            <a:ext uri="{FF2B5EF4-FFF2-40B4-BE49-F238E27FC236}">
              <a16:creationId xmlns:a16="http://schemas.microsoft.com/office/drawing/2014/main" id="{5F7C5738-B61C-47E8-A941-16BBA1D84508}"/>
            </a:ext>
          </a:extLst>
        </xdr:cNvPr>
        <xdr:cNvSpPr/>
      </xdr:nvSpPr>
      <xdr:spPr>
        <a:xfrm rot="16200000">
          <a:off x="5457825" y="48196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26</xdr:row>
      <xdr:rowOff>76200</xdr:rowOff>
    </xdr:from>
    <xdr:to>
      <xdr:col>17</xdr:col>
      <xdr:colOff>0</xdr:colOff>
      <xdr:row>26</xdr:row>
      <xdr:rowOff>76200</xdr:rowOff>
    </xdr:to>
    <xdr:cxnSp macro="">
      <xdr:nvCxnSpPr>
        <xdr:cNvPr id="1693" name="Solver_dash$N$27">
          <a:extLst>
            <a:ext uri="{FF2B5EF4-FFF2-40B4-BE49-F238E27FC236}">
              <a16:creationId xmlns:a16="http://schemas.microsoft.com/office/drawing/2014/main" id="{4272FA11-4B2E-4101-805C-DF9914412AE2}"/>
            </a:ext>
          </a:extLst>
        </xdr:cNvPr>
        <xdr:cNvCxnSpPr/>
      </xdr:nvCxnSpPr>
      <xdr:spPr>
        <a:xfrm>
          <a:off x="5610225" y="4895850"/>
          <a:ext cx="109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76200</xdr:rowOff>
    </xdr:from>
    <xdr:to>
      <xdr:col>13</xdr:col>
      <xdr:colOff>0</xdr:colOff>
      <xdr:row>26</xdr:row>
      <xdr:rowOff>76200</xdr:rowOff>
    </xdr:to>
    <xdr:cxnSp macro="">
      <xdr:nvCxnSpPr>
        <xdr:cNvPr id="1694" name="Solver_line$N$27">
          <a:extLst>
            <a:ext uri="{FF2B5EF4-FFF2-40B4-BE49-F238E27FC236}">
              <a16:creationId xmlns:a16="http://schemas.microsoft.com/office/drawing/2014/main" id="{AEACB246-CD06-47AF-9851-9CDB99651DA2}"/>
            </a:ext>
          </a:extLst>
        </xdr:cNvPr>
        <xdr:cNvCxnSpPr/>
      </xdr:nvCxnSpPr>
      <xdr:spPr>
        <a:xfrm>
          <a:off x="4133850" y="4895850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76200</xdr:rowOff>
    </xdr:from>
    <xdr:to>
      <xdr:col>7</xdr:col>
      <xdr:colOff>0</xdr:colOff>
      <xdr:row>37</xdr:row>
      <xdr:rowOff>76200</xdr:rowOff>
    </xdr:to>
    <xdr:cxnSp macro="">
      <xdr:nvCxnSpPr>
        <xdr:cNvPr id="1695" name="Solver_shapecon$J$38">
          <a:extLst>
            <a:ext uri="{FF2B5EF4-FFF2-40B4-BE49-F238E27FC236}">
              <a16:creationId xmlns:a16="http://schemas.microsoft.com/office/drawing/2014/main" id="{0214FA30-5B65-41BF-99F6-DE1478D4A0F9}"/>
            </a:ext>
          </a:extLst>
        </xdr:cNvPr>
        <xdr:cNvCxnSpPr/>
      </xdr:nvCxnSpPr>
      <xdr:spPr>
        <a:xfrm>
          <a:off x="2162175" y="5429250"/>
          <a:ext cx="247650" cy="13716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19050</xdr:colOff>
      <xdr:row>37</xdr:row>
      <xdr:rowOff>152400</xdr:rowOff>
    </xdr:to>
    <xdr:sp macro="" textlink="">
      <xdr:nvSpPr>
        <xdr:cNvPr id="1696" name="Solver_shape$J$38">
          <a:extLst>
            <a:ext uri="{FF2B5EF4-FFF2-40B4-BE49-F238E27FC236}">
              <a16:creationId xmlns:a16="http://schemas.microsoft.com/office/drawing/2014/main" id="{41446D61-E1D5-418F-B925-935C05EE2E98}"/>
            </a:ext>
          </a:extLst>
        </xdr:cNvPr>
        <xdr:cNvSpPr/>
      </xdr:nvSpPr>
      <xdr:spPr>
        <a:xfrm>
          <a:off x="3733800" y="672465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37</xdr:row>
      <xdr:rowOff>76200</xdr:rowOff>
    </xdr:from>
    <xdr:to>
      <xdr:col>9</xdr:col>
      <xdr:colOff>0</xdr:colOff>
      <xdr:row>37</xdr:row>
      <xdr:rowOff>76200</xdr:rowOff>
    </xdr:to>
    <xdr:cxnSp macro="">
      <xdr:nvCxnSpPr>
        <xdr:cNvPr id="1697" name="Solver_line$J$38">
          <a:extLst>
            <a:ext uri="{FF2B5EF4-FFF2-40B4-BE49-F238E27FC236}">
              <a16:creationId xmlns:a16="http://schemas.microsoft.com/office/drawing/2014/main" id="{2896B10D-6B49-46AE-AA3B-D071FC8F661E}"/>
            </a:ext>
          </a:extLst>
        </xdr:cNvPr>
        <xdr:cNvCxnSpPr/>
      </xdr:nvCxnSpPr>
      <xdr:spPr>
        <a:xfrm>
          <a:off x="2409825" y="6800850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76200</xdr:rowOff>
    </xdr:from>
    <xdr:to>
      <xdr:col>11</xdr:col>
      <xdr:colOff>0</xdr:colOff>
      <xdr:row>37</xdr:row>
      <xdr:rowOff>76200</xdr:rowOff>
    </xdr:to>
    <xdr:cxnSp macro="">
      <xdr:nvCxnSpPr>
        <xdr:cNvPr id="1698" name="Solver_shapecon$N$34">
          <a:extLst>
            <a:ext uri="{FF2B5EF4-FFF2-40B4-BE49-F238E27FC236}">
              <a16:creationId xmlns:a16="http://schemas.microsoft.com/office/drawing/2014/main" id="{D848BA89-E42D-4B17-879D-CF07A527DA5C}"/>
            </a:ext>
          </a:extLst>
        </xdr:cNvPr>
        <xdr:cNvCxnSpPr/>
      </xdr:nvCxnSpPr>
      <xdr:spPr>
        <a:xfrm flipV="1">
          <a:off x="3886200" y="6115050"/>
          <a:ext cx="247650" cy="685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0</xdr:colOff>
      <xdr:row>33</xdr:row>
      <xdr:rowOff>152400</xdr:rowOff>
    </xdr:to>
    <xdr:sp macro="" textlink="">
      <xdr:nvSpPr>
        <xdr:cNvPr id="1699" name="Solver_shape$N$34">
          <a:extLst>
            <a:ext uri="{FF2B5EF4-FFF2-40B4-BE49-F238E27FC236}">
              <a16:creationId xmlns:a16="http://schemas.microsoft.com/office/drawing/2014/main" id="{AE762E59-EC83-45D2-84F3-24CBF1D55D7F}"/>
            </a:ext>
          </a:extLst>
        </xdr:cNvPr>
        <xdr:cNvSpPr/>
      </xdr:nvSpPr>
      <xdr:spPr>
        <a:xfrm>
          <a:off x="5457825" y="603885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33</xdr:row>
      <xdr:rowOff>76200</xdr:rowOff>
    </xdr:from>
    <xdr:to>
      <xdr:col>13</xdr:col>
      <xdr:colOff>0</xdr:colOff>
      <xdr:row>33</xdr:row>
      <xdr:rowOff>76200</xdr:rowOff>
    </xdr:to>
    <xdr:cxnSp macro="">
      <xdr:nvCxnSpPr>
        <xdr:cNvPr id="1700" name="Solver_line$N$34">
          <a:extLst>
            <a:ext uri="{FF2B5EF4-FFF2-40B4-BE49-F238E27FC236}">
              <a16:creationId xmlns:a16="http://schemas.microsoft.com/office/drawing/2014/main" id="{50755C61-E1A7-453D-8997-1249DAF0EDB4}"/>
            </a:ext>
          </a:extLst>
        </xdr:cNvPr>
        <xdr:cNvCxnSpPr/>
      </xdr:nvCxnSpPr>
      <xdr:spPr>
        <a:xfrm>
          <a:off x="4133850" y="6115050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31</xdr:row>
      <xdr:rowOff>76200</xdr:rowOff>
    </xdr:from>
    <xdr:to>
      <xdr:col>15</xdr:col>
      <xdr:colOff>0</xdr:colOff>
      <xdr:row>33</xdr:row>
      <xdr:rowOff>76200</xdr:rowOff>
    </xdr:to>
    <xdr:cxnSp macro="">
      <xdr:nvCxnSpPr>
        <xdr:cNvPr id="1701" name="Solver_shapecon$R$32">
          <a:extLst>
            <a:ext uri="{FF2B5EF4-FFF2-40B4-BE49-F238E27FC236}">
              <a16:creationId xmlns:a16="http://schemas.microsoft.com/office/drawing/2014/main" id="{12D5D50B-B2AB-47FB-B6F1-27879A51C5D9}"/>
            </a:ext>
          </a:extLst>
        </xdr:cNvPr>
        <xdr:cNvCxnSpPr/>
      </xdr:nvCxnSpPr>
      <xdr:spPr>
        <a:xfrm flipV="1">
          <a:off x="5610225" y="5772150"/>
          <a:ext cx="247650" cy="342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31</xdr:row>
      <xdr:rowOff>0</xdr:rowOff>
    </xdr:from>
    <xdr:to>
      <xdr:col>18</xdr:col>
      <xdr:colOff>0</xdr:colOff>
      <xdr:row>31</xdr:row>
      <xdr:rowOff>152400</xdr:rowOff>
    </xdr:to>
    <xdr:sp macro="" textlink="">
      <xdr:nvSpPr>
        <xdr:cNvPr id="1702" name="Solver_shape$R$32">
          <a:extLst>
            <a:ext uri="{FF2B5EF4-FFF2-40B4-BE49-F238E27FC236}">
              <a16:creationId xmlns:a16="http://schemas.microsoft.com/office/drawing/2014/main" id="{44822019-6447-4CD2-8AD3-BB4529029A74}"/>
            </a:ext>
          </a:extLst>
        </xdr:cNvPr>
        <xdr:cNvSpPr/>
      </xdr:nvSpPr>
      <xdr:spPr>
        <a:xfrm rot="16200000">
          <a:off x="6705600" y="56959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31</xdr:row>
      <xdr:rowOff>76200</xdr:rowOff>
    </xdr:from>
    <xdr:to>
      <xdr:col>17</xdr:col>
      <xdr:colOff>0</xdr:colOff>
      <xdr:row>31</xdr:row>
      <xdr:rowOff>76200</xdr:rowOff>
    </xdr:to>
    <xdr:cxnSp macro="">
      <xdr:nvCxnSpPr>
        <xdr:cNvPr id="1703" name="Solver_line$R$32">
          <a:extLst>
            <a:ext uri="{FF2B5EF4-FFF2-40B4-BE49-F238E27FC236}">
              <a16:creationId xmlns:a16="http://schemas.microsoft.com/office/drawing/2014/main" id="{5EEA19D0-3DA0-4967-9511-24813C1CAACA}"/>
            </a:ext>
          </a:extLst>
        </xdr:cNvPr>
        <xdr:cNvCxnSpPr/>
      </xdr:nvCxnSpPr>
      <xdr:spPr>
        <a:xfrm>
          <a:off x="5857875" y="5772150"/>
          <a:ext cx="847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76200</xdr:rowOff>
    </xdr:from>
    <xdr:to>
      <xdr:col>15</xdr:col>
      <xdr:colOff>0</xdr:colOff>
      <xdr:row>36</xdr:row>
      <xdr:rowOff>76200</xdr:rowOff>
    </xdr:to>
    <xdr:cxnSp macro="">
      <xdr:nvCxnSpPr>
        <xdr:cNvPr id="1704" name="Solver_shapecon$R$37">
          <a:extLst>
            <a:ext uri="{FF2B5EF4-FFF2-40B4-BE49-F238E27FC236}">
              <a16:creationId xmlns:a16="http://schemas.microsoft.com/office/drawing/2014/main" id="{19D35387-2B18-47B6-8F52-B3A9C82BB57A}"/>
            </a:ext>
          </a:extLst>
        </xdr:cNvPr>
        <xdr:cNvCxnSpPr/>
      </xdr:nvCxnSpPr>
      <xdr:spPr>
        <a:xfrm>
          <a:off x="5610225" y="611505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36</xdr:row>
      <xdr:rowOff>0</xdr:rowOff>
    </xdr:from>
    <xdr:to>
      <xdr:col>18</xdr:col>
      <xdr:colOff>0</xdr:colOff>
      <xdr:row>36</xdr:row>
      <xdr:rowOff>152400</xdr:rowOff>
    </xdr:to>
    <xdr:sp macro="" textlink="">
      <xdr:nvSpPr>
        <xdr:cNvPr id="1705" name="Solver_shape$R$37">
          <a:extLst>
            <a:ext uri="{FF2B5EF4-FFF2-40B4-BE49-F238E27FC236}">
              <a16:creationId xmlns:a16="http://schemas.microsoft.com/office/drawing/2014/main" id="{98BD2786-1B5A-4357-9CAC-5ACDDC35AC9E}"/>
            </a:ext>
          </a:extLst>
        </xdr:cNvPr>
        <xdr:cNvSpPr/>
      </xdr:nvSpPr>
      <xdr:spPr>
        <a:xfrm rot="16200000">
          <a:off x="6705600" y="65722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36</xdr:row>
      <xdr:rowOff>76200</xdr:rowOff>
    </xdr:from>
    <xdr:to>
      <xdr:col>17</xdr:col>
      <xdr:colOff>0</xdr:colOff>
      <xdr:row>36</xdr:row>
      <xdr:rowOff>76200</xdr:rowOff>
    </xdr:to>
    <xdr:cxnSp macro="">
      <xdr:nvCxnSpPr>
        <xdr:cNvPr id="1706" name="Solver_line$R$37">
          <a:extLst>
            <a:ext uri="{FF2B5EF4-FFF2-40B4-BE49-F238E27FC236}">
              <a16:creationId xmlns:a16="http://schemas.microsoft.com/office/drawing/2014/main" id="{A71108F6-3330-43F4-81F5-E0F7058AC003}"/>
            </a:ext>
          </a:extLst>
        </xdr:cNvPr>
        <xdr:cNvCxnSpPr/>
      </xdr:nvCxnSpPr>
      <xdr:spPr>
        <a:xfrm>
          <a:off x="5857875" y="6648450"/>
          <a:ext cx="847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76200</xdr:rowOff>
    </xdr:from>
    <xdr:to>
      <xdr:col>11</xdr:col>
      <xdr:colOff>0</xdr:colOff>
      <xdr:row>41</xdr:row>
      <xdr:rowOff>76200</xdr:rowOff>
    </xdr:to>
    <xdr:cxnSp macro="">
      <xdr:nvCxnSpPr>
        <xdr:cNvPr id="1707" name="Solver_shapecon$N$42">
          <a:extLst>
            <a:ext uri="{FF2B5EF4-FFF2-40B4-BE49-F238E27FC236}">
              <a16:creationId xmlns:a16="http://schemas.microsoft.com/office/drawing/2014/main" id="{38505D59-DFA1-4763-A4E3-63C86E929316}"/>
            </a:ext>
          </a:extLst>
        </xdr:cNvPr>
        <xdr:cNvCxnSpPr/>
      </xdr:nvCxnSpPr>
      <xdr:spPr>
        <a:xfrm>
          <a:off x="3886200" y="6800850"/>
          <a:ext cx="247650" cy="685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41</xdr:row>
      <xdr:rowOff>0</xdr:rowOff>
    </xdr:from>
    <xdr:to>
      <xdr:col>14</xdr:col>
      <xdr:colOff>0</xdr:colOff>
      <xdr:row>41</xdr:row>
      <xdr:rowOff>152400</xdr:rowOff>
    </xdr:to>
    <xdr:sp macro="" textlink="">
      <xdr:nvSpPr>
        <xdr:cNvPr id="1708" name="Solver_shape$N$42">
          <a:extLst>
            <a:ext uri="{FF2B5EF4-FFF2-40B4-BE49-F238E27FC236}">
              <a16:creationId xmlns:a16="http://schemas.microsoft.com/office/drawing/2014/main" id="{07C14629-C376-4C33-A54C-11E59390EC16}"/>
            </a:ext>
          </a:extLst>
        </xdr:cNvPr>
        <xdr:cNvSpPr/>
      </xdr:nvSpPr>
      <xdr:spPr>
        <a:xfrm rot="16200000">
          <a:off x="5457825" y="74104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41</xdr:row>
      <xdr:rowOff>76200</xdr:rowOff>
    </xdr:from>
    <xdr:to>
      <xdr:col>17</xdr:col>
      <xdr:colOff>0</xdr:colOff>
      <xdr:row>41</xdr:row>
      <xdr:rowOff>76200</xdr:rowOff>
    </xdr:to>
    <xdr:cxnSp macro="">
      <xdr:nvCxnSpPr>
        <xdr:cNvPr id="1709" name="Solver_dash$N$42">
          <a:extLst>
            <a:ext uri="{FF2B5EF4-FFF2-40B4-BE49-F238E27FC236}">
              <a16:creationId xmlns:a16="http://schemas.microsoft.com/office/drawing/2014/main" id="{63B38F2D-D4A4-46FB-9A4D-ED5321CA2344}"/>
            </a:ext>
          </a:extLst>
        </xdr:cNvPr>
        <xdr:cNvCxnSpPr/>
      </xdr:nvCxnSpPr>
      <xdr:spPr>
        <a:xfrm>
          <a:off x="5610225" y="7486650"/>
          <a:ext cx="109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41</xdr:row>
      <xdr:rowOff>76200</xdr:rowOff>
    </xdr:from>
    <xdr:to>
      <xdr:col>13</xdr:col>
      <xdr:colOff>0</xdr:colOff>
      <xdr:row>41</xdr:row>
      <xdr:rowOff>76200</xdr:rowOff>
    </xdr:to>
    <xdr:cxnSp macro="">
      <xdr:nvCxnSpPr>
        <xdr:cNvPr id="1710" name="Solver_line$N$42">
          <a:extLst>
            <a:ext uri="{FF2B5EF4-FFF2-40B4-BE49-F238E27FC236}">
              <a16:creationId xmlns:a16="http://schemas.microsoft.com/office/drawing/2014/main" id="{D2E6F8E6-E369-4567-AB87-8198DA7C4EC2}"/>
            </a:ext>
          </a:extLst>
        </xdr:cNvPr>
        <xdr:cNvCxnSpPr/>
      </xdr:nvCxnSpPr>
      <xdr:spPr>
        <a:xfrm>
          <a:off x="4133850" y="7486650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76200</xdr:rowOff>
    </xdr:from>
    <xdr:to>
      <xdr:col>3</xdr:col>
      <xdr:colOff>0</xdr:colOff>
      <xdr:row>52</xdr:row>
      <xdr:rowOff>76200</xdr:rowOff>
    </xdr:to>
    <xdr:cxnSp macro="">
      <xdr:nvCxnSpPr>
        <xdr:cNvPr id="1711" name="Solver_shapecon$F$53">
          <a:extLst>
            <a:ext uri="{FF2B5EF4-FFF2-40B4-BE49-F238E27FC236}">
              <a16:creationId xmlns:a16="http://schemas.microsoft.com/office/drawing/2014/main" id="{6289A14A-07C7-4DFE-8512-B2A4D63DD818}"/>
            </a:ext>
          </a:extLst>
        </xdr:cNvPr>
        <xdr:cNvCxnSpPr/>
      </xdr:nvCxnSpPr>
      <xdr:spPr>
        <a:xfrm>
          <a:off x="762000" y="7334250"/>
          <a:ext cx="247650" cy="2095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19050</xdr:colOff>
      <xdr:row>52</xdr:row>
      <xdr:rowOff>152400</xdr:rowOff>
    </xdr:to>
    <xdr:sp macro="" textlink="">
      <xdr:nvSpPr>
        <xdr:cNvPr id="1712" name="Solver_shape$F$53">
          <a:extLst>
            <a:ext uri="{FF2B5EF4-FFF2-40B4-BE49-F238E27FC236}">
              <a16:creationId xmlns:a16="http://schemas.microsoft.com/office/drawing/2014/main" id="{D21B05E4-288D-4068-84FF-1A1C6ACF7079}"/>
            </a:ext>
          </a:extLst>
        </xdr:cNvPr>
        <xdr:cNvSpPr/>
      </xdr:nvSpPr>
      <xdr:spPr>
        <a:xfrm>
          <a:off x="2009775" y="935355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52</xdr:row>
      <xdr:rowOff>76200</xdr:rowOff>
    </xdr:from>
    <xdr:to>
      <xdr:col>5</xdr:col>
      <xdr:colOff>0</xdr:colOff>
      <xdr:row>52</xdr:row>
      <xdr:rowOff>76200</xdr:rowOff>
    </xdr:to>
    <xdr:cxnSp macro="">
      <xdr:nvCxnSpPr>
        <xdr:cNvPr id="1713" name="Solver_line$F$53">
          <a:extLst>
            <a:ext uri="{FF2B5EF4-FFF2-40B4-BE49-F238E27FC236}">
              <a16:creationId xmlns:a16="http://schemas.microsoft.com/office/drawing/2014/main" id="{84E280E8-9D7E-49C2-8EDB-52836A9FE267}"/>
            </a:ext>
          </a:extLst>
        </xdr:cNvPr>
        <xdr:cNvCxnSpPr/>
      </xdr:nvCxnSpPr>
      <xdr:spPr>
        <a:xfrm>
          <a:off x="1009650" y="9429750"/>
          <a:ext cx="10001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76200</xdr:rowOff>
    </xdr:from>
    <xdr:to>
      <xdr:col>7</xdr:col>
      <xdr:colOff>0</xdr:colOff>
      <xdr:row>52</xdr:row>
      <xdr:rowOff>76200</xdr:rowOff>
    </xdr:to>
    <xdr:cxnSp macro="">
      <xdr:nvCxnSpPr>
        <xdr:cNvPr id="1714" name="Solver_shapecon$J$49">
          <a:extLst>
            <a:ext uri="{FF2B5EF4-FFF2-40B4-BE49-F238E27FC236}">
              <a16:creationId xmlns:a16="http://schemas.microsoft.com/office/drawing/2014/main" id="{D11E424C-0CED-48FA-AFC9-D0F87D99EECA}"/>
            </a:ext>
          </a:extLst>
        </xdr:cNvPr>
        <xdr:cNvCxnSpPr/>
      </xdr:nvCxnSpPr>
      <xdr:spPr>
        <a:xfrm flipV="1">
          <a:off x="2162175" y="8743950"/>
          <a:ext cx="247650" cy="685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48</xdr:row>
      <xdr:rowOff>0</xdr:rowOff>
    </xdr:from>
    <xdr:to>
      <xdr:col>10</xdr:col>
      <xdr:colOff>19050</xdr:colOff>
      <xdr:row>48</xdr:row>
      <xdr:rowOff>152400</xdr:rowOff>
    </xdr:to>
    <xdr:sp macro="" textlink="">
      <xdr:nvSpPr>
        <xdr:cNvPr id="1715" name="Solver_shape$J$49">
          <a:extLst>
            <a:ext uri="{FF2B5EF4-FFF2-40B4-BE49-F238E27FC236}">
              <a16:creationId xmlns:a16="http://schemas.microsoft.com/office/drawing/2014/main" id="{16263A2A-8AE3-4B62-BEFA-4EEF09730490}"/>
            </a:ext>
          </a:extLst>
        </xdr:cNvPr>
        <xdr:cNvSpPr/>
      </xdr:nvSpPr>
      <xdr:spPr>
        <a:xfrm>
          <a:off x="3733800" y="866775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48</xdr:row>
      <xdr:rowOff>76200</xdr:rowOff>
    </xdr:from>
    <xdr:to>
      <xdr:col>9</xdr:col>
      <xdr:colOff>0</xdr:colOff>
      <xdr:row>48</xdr:row>
      <xdr:rowOff>76200</xdr:rowOff>
    </xdr:to>
    <xdr:cxnSp macro="">
      <xdr:nvCxnSpPr>
        <xdr:cNvPr id="1716" name="Solver_line$J$49">
          <a:extLst>
            <a:ext uri="{FF2B5EF4-FFF2-40B4-BE49-F238E27FC236}">
              <a16:creationId xmlns:a16="http://schemas.microsoft.com/office/drawing/2014/main" id="{5A18FB00-D1B5-4503-B52F-C3114B3C590E}"/>
            </a:ext>
          </a:extLst>
        </xdr:cNvPr>
        <xdr:cNvCxnSpPr/>
      </xdr:nvCxnSpPr>
      <xdr:spPr>
        <a:xfrm>
          <a:off x="2409825" y="8743950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46</xdr:row>
      <xdr:rowOff>76200</xdr:rowOff>
    </xdr:from>
    <xdr:to>
      <xdr:col>11</xdr:col>
      <xdr:colOff>0</xdr:colOff>
      <xdr:row>48</xdr:row>
      <xdr:rowOff>76200</xdr:rowOff>
    </xdr:to>
    <xdr:cxnSp macro="">
      <xdr:nvCxnSpPr>
        <xdr:cNvPr id="1717" name="Solver_shapecon$N$47">
          <a:extLst>
            <a:ext uri="{FF2B5EF4-FFF2-40B4-BE49-F238E27FC236}">
              <a16:creationId xmlns:a16="http://schemas.microsoft.com/office/drawing/2014/main" id="{6BAF3129-987A-4F30-AFC9-FECBBF2E45F1}"/>
            </a:ext>
          </a:extLst>
        </xdr:cNvPr>
        <xdr:cNvCxnSpPr/>
      </xdr:nvCxnSpPr>
      <xdr:spPr>
        <a:xfrm flipV="1">
          <a:off x="3886200" y="8401050"/>
          <a:ext cx="247650" cy="342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46</xdr:row>
      <xdr:rowOff>0</xdr:rowOff>
    </xdr:from>
    <xdr:to>
      <xdr:col>14</xdr:col>
      <xdr:colOff>0</xdr:colOff>
      <xdr:row>46</xdr:row>
      <xdr:rowOff>152400</xdr:rowOff>
    </xdr:to>
    <xdr:sp macro="" textlink="">
      <xdr:nvSpPr>
        <xdr:cNvPr id="1718" name="Solver_shape$N$47">
          <a:extLst>
            <a:ext uri="{FF2B5EF4-FFF2-40B4-BE49-F238E27FC236}">
              <a16:creationId xmlns:a16="http://schemas.microsoft.com/office/drawing/2014/main" id="{0B99FE30-A427-4EAA-958A-DE0BEC685DFE}"/>
            </a:ext>
          </a:extLst>
        </xdr:cNvPr>
        <xdr:cNvSpPr/>
      </xdr:nvSpPr>
      <xdr:spPr>
        <a:xfrm rot="16200000">
          <a:off x="5457825" y="83248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46</xdr:row>
      <xdr:rowOff>76200</xdr:rowOff>
    </xdr:from>
    <xdr:to>
      <xdr:col>17</xdr:col>
      <xdr:colOff>0</xdr:colOff>
      <xdr:row>46</xdr:row>
      <xdr:rowOff>76200</xdr:rowOff>
    </xdr:to>
    <xdr:cxnSp macro="">
      <xdr:nvCxnSpPr>
        <xdr:cNvPr id="1719" name="Solver_dash$N$47">
          <a:extLst>
            <a:ext uri="{FF2B5EF4-FFF2-40B4-BE49-F238E27FC236}">
              <a16:creationId xmlns:a16="http://schemas.microsoft.com/office/drawing/2014/main" id="{A6961D24-450A-41A0-9652-9738136EC7D3}"/>
            </a:ext>
          </a:extLst>
        </xdr:cNvPr>
        <xdr:cNvCxnSpPr/>
      </xdr:nvCxnSpPr>
      <xdr:spPr>
        <a:xfrm>
          <a:off x="5610225" y="8401050"/>
          <a:ext cx="109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46</xdr:row>
      <xdr:rowOff>76200</xdr:rowOff>
    </xdr:from>
    <xdr:to>
      <xdr:col>13</xdr:col>
      <xdr:colOff>0</xdr:colOff>
      <xdr:row>46</xdr:row>
      <xdr:rowOff>76200</xdr:rowOff>
    </xdr:to>
    <xdr:cxnSp macro="">
      <xdr:nvCxnSpPr>
        <xdr:cNvPr id="1720" name="Solver_line$N$47">
          <a:extLst>
            <a:ext uri="{FF2B5EF4-FFF2-40B4-BE49-F238E27FC236}">
              <a16:creationId xmlns:a16="http://schemas.microsoft.com/office/drawing/2014/main" id="{7962CFBE-A70E-42A3-B4DA-BD8EAE37B793}"/>
            </a:ext>
          </a:extLst>
        </xdr:cNvPr>
        <xdr:cNvCxnSpPr/>
      </xdr:nvCxnSpPr>
      <xdr:spPr>
        <a:xfrm>
          <a:off x="4133850" y="8401050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48</xdr:row>
      <xdr:rowOff>76200</xdr:rowOff>
    </xdr:from>
    <xdr:to>
      <xdr:col>11</xdr:col>
      <xdr:colOff>0</xdr:colOff>
      <xdr:row>51</xdr:row>
      <xdr:rowOff>76200</xdr:rowOff>
    </xdr:to>
    <xdr:cxnSp macro="">
      <xdr:nvCxnSpPr>
        <xdr:cNvPr id="1721" name="Solver_shapecon$N$52">
          <a:extLst>
            <a:ext uri="{FF2B5EF4-FFF2-40B4-BE49-F238E27FC236}">
              <a16:creationId xmlns:a16="http://schemas.microsoft.com/office/drawing/2014/main" id="{7CC57FC4-78CC-4F18-96B1-748E3CB6CEE6}"/>
            </a:ext>
          </a:extLst>
        </xdr:cNvPr>
        <xdr:cNvCxnSpPr/>
      </xdr:nvCxnSpPr>
      <xdr:spPr>
        <a:xfrm>
          <a:off x="3886200" y="874395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51</xdr:row>
      <xdr:rowOff>0</xdr:rowOff>
    </xdr:from>
    <xdr:to>
      <xdr:col>14</xdr:col>
      <xdr:colOff>0</xdr:colOff>
      <xdr:row>51</xdr:row>
      <xdr:rowOff>152400</xdr:rowOff>
    </xdr:to>
    <xdr:sp macro="" textlink="">
      <xdr:nvSpPr>
        <xdr:cNvPr id="1722" name="Solver_shape$N$52">
          <a:extLst>
            <a:ext uri="{FF2B5EF4-FFF2-40B4-BE49-F238E27FC236}">
              <a16:creationId xmlns:a16="http://schemas.microsoft.com/office/drawing/2014/main" id="{C02688C5-2A47-4B82-8EE5-9A601F22212C}"/>
            </a:ext>
          </a:extLst>
        </xdr:cNvPr>
        <xdr:cNvSpPr/>
      </xdr:nvSpPr>
      <xdr:spPr>
        <a:xfrm rot="16200000">
          <a:off x="5457825" y="92011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51</xdr:row>
      <xdr:rowOff>76200</xdr:rowOff>
    </xdr:from>
    <xdr:to>
      <xdr:col>17</xdr:col>
      <xdr:colOff>0</xdr:colOff>
      <xdr:row>51</xdr:row>
      <xdr:rowOff>76200</xdr:rowOff>
    </xdr:to>
    <xdr:cxnSp macro="">
      <xdr:nvCxnSpPr>
        <xdr:cNvPr id="1723" name="Solver_dash$N$52">
          <a:extLst>
            <a:ext uri="{FF2B5EF4-FFF2-40B4-BE49-F238E27FC236}">
              <a16:creationId xmlns:a16="http://schemas.microsoft.com/office/drawing/2014/main" id="{B28DAA84-E02D-49C4-A433-B506D725ECEB}"/>
            </a:ext>
          </a:extLst>
        </xdr:cNvPr>
        <xdr:cNvCxnSpPr/>
      </xdr:nvCxnSpPr>
      <xdr:spPr>
        <a:xfrm>
          <a:off x="5610225" y="9277350"/>
          <a:ext cx="109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76200</xdr:rowOff>
    </xdr:from>
    <xdr:to>
      <xdr:col>13</xdr:col>
      <xdr:colOff>0</xdr:colOff>
      <xdr:row>51</xdr:row>
      <xdr:rowOff>76200</xdr:rowOff>
    </xdr:to>
    <xdr:cxnSp macro="">
      <xdr:nvCxnSpPr>
        <xdr:cNvPr id="1724" name="Solver_line$N$52">
          <a:extLst>
            <a:ext uri="{FF2B5EF4-FFF2-40B4-BE49-F238E27FC236}">
              <a16:creationId xmlns:a16="http://schemas.microsoft.com/office/drawing/2014/main" id="{5BA11479-B3A6-4073-BCEC-DEB58EDB4071}"/>
            </a:ext>
          </a:extLst>
        </xdr:cNvPr>
        <xdr:cNvCxnSpPr/>
      </xdr:nvCxnSpPr>
      <xdr:spPr>
        <a:xfrm>
          <a:off x="4133850" y="9277350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52</xdr:row>
      <xdr:rowOff>76200</xdr:rowOff>
    </xdr:from>
    <xdr:to>
      <xdr:col>7</xdr:col>
      <xdr:colOff>0</xdr:colOff>
      <xdr:row>56</xdr:row>
      <xdr:rowOff>76200</xdr:rowOff>
    </xdr:to>
    <xdr:cxnSp macro="">
      <xdr:nvCxnSpPr>
        <xdr:cNvPr id="1725" name="Solver_shapecon$J$57">
          <a:extLst>
            <a:ext uri="{FF2B5EF4-FFF2-40B4-BE49-F238E27FC236}">
              <a16:creationId xmlns:a16="http://schemas.microsoft.com/office/drawing/2014/main" id="{C71CBC7B-DDD5-4238-9252-13204E8AD183}"/>
            </a:ext>
          </a:extLst>
        </xdr:cNvPr>
        <xdr:cNvCxnSpPr/>
      </xdr:nvCxnSpPr>
      <xdr:spPr>
        <a:xfrm>
          <a:off x="2162175" y="9429750"/>
          <a:ext cx="247650" cy="723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56</xdr:row>
      <xdr:rowOff>0</xdr:rowOff>
    </xdr:from>
    <xdr:to>
      <xdr:col>10</xdr:col>
      <xdr:colOff>19050</xdr:colOff>
      <xdr:row>56</xdr:row>
      <xdr:rowOff>152400</xdr:rowOff>
    </xdr:to>
    <xdr:sp macro="" textlink="">
      <xdr:nvSpPr>
        <xdr:cNvPr id="1726" name="Solver_shape$J$57">
          <a:extLst>
            <a:ext uri="{FF2B5EF4-FFF2-40B4-BE49-F238E27FC236}">
              <a16:creationId xmlns:a16="http://schemas.microsoft.com/office/drawing/2014/main" id="{31F3211E-B2E1-4C59-BAFA-B71C05836E1C}"/>
            </a:ext>
          </a:extLst>
        </xdr:cNvPr>
        <xdr:cNvSpPr/>
      </xdr:nvSpPr>
      <xdr:spPr>
        <a:xfrm rot="16200000">
          <a:off x="3733800" y="100774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56</xdr:row>
      <xdr:rowOff>76200</xdr:rowOff>
    </xdr:from>
    <xdr:to>
      <xdr:col>17</xdr:col>
      <xdr:colOff>0</xdr:colOff>
      <xdr:row>56</xdr:row>
      <xdr:rowOff>76200</xdr:rowOff>
    </xdr:to>
    <xdr:cxnSp macro="">
      <xdr:nvCxnSpPr>
        <xdr:cNvPr id="1727" name="Solver_dash$J$57">
          <a:extLst>
            <a:ext uri="{FF2B5EF4-FFF2-40B4-BE49-F238E27FC236}">
              <a16:creationId xmlns:a16="http://schemas.microsoft.com/office/drawing/2014/main" id="{993D1D5A-5567-4943-A1E5-9F3CD1DDAB03}"/>
            </a:ext>
          </a:extLst>
        </xdr:cNvPr>
        <xdr:cNvCxnSpPr/>
      </xdr:nvCxnSpPr>
      <xdr:spPr>
        <a:xfrm>
          <a:off x="3886200" y="10153650"/>
          <a:ext cx="28194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56</xdr:row>
      <xdr:rowOff>76200</xdr:rowOff>
    </xdr:from>
    <xdr:to>
      <xdr:col>9</xdr:col>
      <xdr:colOff>0</xdr:colOff>
      <xdr:row>56</xdr:row>
      <xdr:rowOff>76200</xdr:rowOff>
    </xdr:to>
    <xdr:cxnSp macro="">
      <xdr:nvCxnSpPr>
        <xdr:cNvPr id="1728" name="Solver_line$J$57">
          <a:extLst>
            <a:ext uri="{FF2B5EF4-FFF2-40B4-BE49-F238E27FC236}">
              <a16:creationId xmlns:a16="http://schemas.microsoft.com/office/drawing/2014/main" id="{ACFB8460-EC2B-4A1F-8F37-4E70EFF11BC5}"/>
            </a:ext>
          </a:extLst>
        </xdr:cNvPr>
        <xdr:cNvCxnSpPr/>
      </xdr:nvCxnSpPr>
      <xdr:spPr>
        <a:xfrm>
          <a:off x="2409825" y="10153650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1168400</xdr:colOff>
      <xdr:row>21</xdr:row>
      <xdr:rowOff>76200</xdr:rowOff>
    </xdr:from>
    <xdr:to>
      <xdr:col>21</xdr:col>
      <xdr:colOff>279400</xdr:colOff>
      <xdr:row>22</xdr:row>
      <xdr:rowOff>146050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56A0B7E-9737-45AD-A768-A6A5FCAB8477}"/>
            </a:ext>
          </a:extLst>
        </xdr:cNvPr>
        <xdr:cNvCxnSpPr/>
      </xdr:nvCxnSpPr>
      <xdr:spPr>
        <a:xfrm flipH="1">
          <a:off x="8502650" y="4105275"/>
          <a:ext cx="358775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666750</xdr:colOff>
      <xdr:row>21</xdr:row>
      <xdr:rowOff>50800</xdr:rowOff>
    </xdr:from>
    <xdr:to>
      <xdr:col>22</xdr:col>
      <xdr:colOff>114300</xdr:colOff>
      <xdr:row>22</xdr:row>
      <xdr:rowOff>165100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1680620-DB08-4E5A-9E08-837C8CEBFF77}"/>
            </a:ext>
          </a:extLst>
        </xdr:cNvPr>
        <xdr:cNvCxnSpPr/>
      </xdr:nvCxnSpPr>
      <xdr:spPr>
        <a:xfrm>
          <a:off x="9248775" y="4079875"/>
          <a:ext cx="2476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19050</xdr:colOff>
      <xdr:row>40</xdr:row>
      <xdr:rowOff>152400</xdr:rowOff>
    </xdr:to>
    <xdr:sp macro="" textlink="">
      <xdr:nvSpPr>
        <xdr:cNvPr id="4" name="Solver_shape$B$41">
          <a:extLst>
            <a:ext uri="{FF2B5EF4-FFF2-40B4-BE49-F238E27FC236}">
              <a16:creationId xmlns:a16="http://schemas.microsoft.com/office/drawing/2014/main" id="{C906CE42-E7D2-4CB3-B40A-731DFAC410B9}"/>
            </a:ext>
          </a:extLst>
        </xdr:cNvPr>
        <xdr:cNvSpPr/>
      </xdr:nvSpPr>
      <xdr:spPr>
        <a:xfrm>
          <a:off x="609600" y="76485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40</xdr:row>
      <xdr:rowOff>76200</xdr:rowOff>
    </xdr:from>
    <xdr:to>
      <xdr:col>1</xdr:col>
      <xdr:colOff>0</xdr:colOff>
      <xdr:row>40</xdr:row>
      <xdr:rowOff>76200</xdr:rowOff>
    </xdr:to>
    <xdr:cxnSp macro="">
      <xdr:nvCxnSpPr>
        <xdr:cNvPr id="5" name="Solver_line$B$41">
          <a:extLst>
            <a:ext uri="{FF2B5EF4-FFF2-40B4-BE49-F238E27FC236}">
              <a16:creationId xmlns:a16="http://schemas.microsoft.com/office/drawing/2014/main" id="{0141BF6D-F567-4307-8DB0-4EFBD1520CE2}"/>
            </a:ext>
          </a:extLst>
        </xdr:cNvPr>
        <xdr:cNvCxnSpPr/>
      </xdr:nvCxnSpPr>
      <xdr:spPr>
        <a:xfrm>
          <a:off x="0" y="7724775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76200</xdr:rowOff>
    </xdr:from>
    <xdr:to>
      <xdr:col>3</xdr:col>
      <xdr:colOff>0</xdr:colOff>
      <xdr:row>40</xdr:row>
      <xdr:rowOff>76200</xdr:rowOff>
    </xdr:to>
    <xdr:cxnSp macro="">
      <xdr:nvCxnSpPr>
        <xdr:cNvPr id="6" name="Solver_shapecon$F$30">
          <a:extLst>
            <a:ext uri="{FF2B5EF4-FFF2-40B4-BE49-F238E27FC236}">
              <a16:creationId xmlns:a16="http://schemas.microsoft.com/office/drawing/2014/main" id="{F4FFA883-1975-45D1-8065-9BFDE2B55012}"/>
            </a:ext>
          </a:extLst>
        </xdr:cNvPr>
        <xdr:cNvCxnSpPr/>
      </xdr:nvCxnSpPr>
      <xdr:spPr>
        <a:xfrm flipV="1">
          <a:off x="742950" y="5629275"/>
          <a:ext cx="247650" cy="2095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19050</xdr:colOff>
      <xdr:row>29</xdr:row>
      <xdr:rowOff>152400</xdr:rowOff>
    </xdr:to>
    <xdr:sp macro="" textlink="">
      <xdr:nvSpPr>
        <xdr:cNvPr id="7" name="Solver_shape$F$30">
          <a:extLst>
            <a:ext uri="{FF2B5EF4-FFF2-40B4-BE49-F238E27FC236}">
              <a16:creationId xmlns:a16="http://schemas.microsoft.com/office/drawing/2014/main" id="{DDFFAC40-2B9F-47EF-B349-367D1EB828B6}"/>
            </a:ext>
          </a:extLst>
        </xdr:cNvPr>
        <xdr:cNvSpPr/>
      </xdr:nvSpPr>
      <xdr:spPr>
        <a:xfrm>
          <a:off x="2057400" y="55530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29</xdr:row>
      <xdr:rowOff>76200</xdr:rowOff>
    </xdr:from>
    <xdr:to>
      <xdr:col>5</xdr:col>
      <xdr:colOff>0</xdr:colOff>
      <xdr:row>29</xdr:row>
      <xdr:rowOff>76200</xdr:rowOff>
    </xdr:to>
    <xdr:cxnSp macro="">
      <xdr:nvCxnSpPr>
        <xdr:cNvPr id="8" name="Solver_line$F$30">
          <a:extLst>
            <a:ext uri="{FF2B5EF4-FFF2-40B4-BE49-F238E27FC236}">
              <a16:creationId xmlns:a16="http://schemas.microsoft.com/office/drawing/2014/main" id="{9A12F934-AD83-4121-8E7D-6DC9EE9477EC}"/>
            </a:ext>
          </a:extLst>
        </xdr:cNvPr>
        <xdr:cNvCxnSpPr/>
      </xdr:nvCxnSpPr>
      <xdr:spPr>
        <a:xfrm>
          <a:off x="990600" y="5629275"/>
          <a:ext cx="10668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29</xdr:row>
      <xdr:rowOff>76200</xdr:rowOff>
    </xdr:to>
    <xdr:cxnSp macro="">
      <xdr:nvCxnSpPr>
        <xdr:cNvPr id="9" name="Solver_shapecon$J$23">
          <a:extLst>
            <a:ext uri="{FF2B5EF4-FFF2-40B4-BE49-F238E27FC236}">
              <a16:creationId xmlns:a16="http://schemas.microsoft.com/office/drawing/2014/main" id="{DF579F50-3619-426F-B588-5C08F4C97984}"/>
            </a:ext>
          </a:extLst>
        </xdr:cNvPr>
        <xdr:cNvCxnSpPr/>
      </xdr:nvCxnSpPr>
      <xdr:spPr>
        <a:xfrm flipV="1">
          <a:off x="2190750" y="4295775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19050</xdr:colOff>
      <xdr:row>22</xdr:row>
      <xdr:rowOff>152400</xdr:rowOff>
    </xdr:to>
    <xdr:sp macro="" textlink="">
      <xdr:nvSpPr>
        <xdr:cNvPr id="10" name="Solver_shape$J$23">
          <a:extLst>
            <a:ext uri="{FF2B5EF4-FFF2-40B4-BE49-F238E27FC236}">
              <a16:creationId xmlns:a16="http://schemas.microsoft.com/office/drawing/2014/main" id="{343505F2-DB83-4A57-B5C3-D21A67A1190A}"/>
            </a:ext>
          </a:extLst>
        </xdr:cNvPr>
        <xdr:cNvSpPr/>
      </xdr:nvSpPr>
      <xdr:spPr>
        <a:xfrm>
          <a:off x="3762375" y="42195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cxnSp macro="">
      <xdr:nvCxnSpPr>
        <xdr:cNvPr id="11" name="Solver_line$J$23">
          <a:extLst>
            <a:ext uri="{FF2B5EF4-FFF2-40B4-BE49-F238E27FC236}">
              <a16:creationId xmlns:a16="http://schemas.microsoft.com/office/drawing/2014/main" id="{13ED50D6-2F79-486F-B785-B72A27778EB3}"/>
            </a:ext>
          </a:extLst>
        </xdr:cNvPr>
        <xdr:cNvCxnSpPr/>
      </xdr:nvCxnSpPr>
      <xdr:spPr>
        <a:xfrm>
          <a:off x="2438400" y="42957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76200</xdr:rowOff>
    </xdr:from>
    <xdr:to>
      <xdr:col>11</xdr:col>
      <xdr:colOff>0</xdr:colOff>
      <xdr:row>22</xdr:row>
      <xdr:rowOff>76200</xdr:rowOff>
    </xdr:to>
    <xdr:cxnSp macro="">
      <xdr:nvCxnSpPr>
        <xdr:cNvPr id="12" name="Solver_shapecon$N$19">
          <a:extLst>
            <a:ext uri="{FF2B5EF4-FFF2-40B4-BE49-F238E27FC236}">
              <a16:creationId xmlns:a16="http://schemas.microsoft.com/office/drawing/2014/main" id="{DF417E64-DBB2-4DEF-B1B7-2478AA42725E}"/>
            </a:ext>
          </a:extLst>
        </xdr:cNvPr>
        <xdr:cNvCxnSpPr/>
      </xdr:nvCxnSpPr>
      <xdr:spPr>
        <a:xfrm flipV="1">
          <a:off x="3895725" y="353377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18</xdr:row>
      <xdr:rowOff>0</xdr:rowOff>
    </xdr:from>
    <xdr:to>
      <xdr:col>14</xdr:col>
      <xdr:colOff>0</xdr:colOff>
      <xdr:row>18</xdr:row>
      <xdr:rowOff>152400</xdr:rowOff>
    </xdr:to>
    <xdr:sp macro="" textlink="">
      <xdr:nvSpPr>
        <xdr:cNvPr id="13" name="Solver_shape$N$19">
          <a:extLst>
            <a:ext uri="{FF2B5EF4-FFF2-40B4-BE49-F238E27FC236}">
              <a16:creationId xmlns:a16="http://schemas.microsoft.com/office/drawing/2014/main" id="{40DF9880-0296-4B63-8898-0CF25DAFB2E5}"/>
            </a:ext>
          </a:extLst>
        </xdr:cNvPr>
        <xdr:cNvSpPr/>
      </xdr:nvSpPr>
      <xdr:spPr>
        <a:xfrm>
          <a:off x="5467350" y="34575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18</xdr:row>
      <xdr:rowOff>76200</xdr:rowOff>
    </xdr:from>
    <xdr:to>
      <xdr:col>13</xdr:col>
      <xdr:colOff>0</xdr:colOff>
      <xdr:row>18</xdr:row>
      <xdr:rowOff>76200</xdr:rowOff>
    </xdr:to>
    <xdr:cxnSp macro="">
      <xdr:nvCxnSpPr>
        <xdr:cNvPr id="14" name="Solver_line$N$19">
          <a:extLst>
            <a:ext uri="{FF2B5EF4-FFF2-40B4-BE49-F238E27FC236}">
              <a16:creationId xmlns:a16="http://schemas.microsoft.com/office/drawing/2014/main" id="{2CBBE6AE-F8AC-4FCB-8EC0-605611D6C946}"/>
            </a:ext>
          </a:extLst>
        </xdr:cNvPr>
        <xdr:cNvCxnSpPr/>
      </xdr:nvCxnSpPr>
      <xdr:spPr>
        <a:xfrm>
          <a:off x="4143375" y="35337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76200</xdr:rowOff>
    </xdr:from>
    <xdr:to>
      <xdr:col>15</xdr:col>
      <xdr:colOff>0</xdr:colOff>
      <xdr:row>18</xdr:row>
      <xdr:rowOff>76200</xdr:rowOff>
    </xdr:to>
    <xdr:cxnSp macro="">
      <xdr:nvCxnSpPr>
        <xdr:cNvPr id="15" name="Solver_shapecon$R$17">
          <a:extLst>
            <a:ext uri="{FF2B5EF4-FFF2-40B4-BE49-F238E27FC236}">
              <a16:creationId xmlns:a16="http://schemas.microsoft.com/office/drawing/2014/main" id="{D608075A-8EF6-44AD-B587-CE8E1C906422}"/>
            </a:ext>
          </a:extLst>
        </xdr:cNvPr>
        <xdr:cNvCxnSpPr/>
      </xdr:nvCxnSpPr>
      <xdr:spPr>
        <a:xfrm flipV="1">
          <a:off x="5619750" y="3143250"/>
          <a:ext cx="247650" cy="390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16</xdr:row>
      <xdr:rowOff>0</xdr:rowOff>
    </xdr:from>
    <xdr:to>
      <xdr:col>18</xdr:col>
      <xdr:colOff>0</xdr:colOff>
      <xdr:row>16</xdr:row>
      <xdr:rowOff>152400</xdr:rowOff>
    </xdr:to>
    <xdr:sp macro="" textlink="">
      <xdr:nvSpPr>
        <xdr:cNvPr id="16" name="Solver_shape$R$17">
          <a:extLst>
            <a:ext uri="{FF2B5EF4-FFF2-40B4-BE49-F238E27FC236}">
              <a16:creationId xmlns:a16="http://schemas.microsoft.com/office/drawing/2014/main" id="{9D79B4F0-EF3C-493A-9661-84B2BA61C1A6}"/>
            </a:ext>
          </a:extLst>
        </xdr:cNvPr>
        <xdr:cNvSpPr/>
      </xdr:nvSpPr>
      <xdr:spPr>
        <a:xfrm rot="16200000">
          <a:off x="6715125" y="30670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16</xdr:row>
      <xdr:rowOff>76200</xdr:rowOff>
    </xdr:from>
    <xdr:to>
      <xdr:col>17</xdr:col>
      <xdr:colOff>0</xdr:colOff>
      <xdr:row>16</xdr:row>
      <xdr:rowOff>76200</xdr:rowOff>
    </xdr:to>
    <xdr:cxnSp macro="">
      <xdr:nvCxnSpPr>
        <xdr:cNvPr id="17" name="Solver_line$R$17">
          <a:extLst>
            <a:ext uri="{FF2B5EF4-FFF2-40B4-BE49-F238E27FC236}">
              <a16:creationId xmlns:a16="http://schemas.microsoft.com/office/drawing/2014/main" id="{8324C7A5-BA6C-4FC0-9F6B-C9E4C3AE52D4}"/>
            </a:ext>
          </a:extLst>
        </xdr:cNvPr>
        <xdr:cNvCxnSpPr/>
      </xdr:nvCxnSpPr>
      <xdr:spPr>
        <a:xfrm>
          <a:off x="5867400" y="3143250"/>
          <a:ext cx="847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76200</xdr:rowOff>
    </xdr:from>
    <xdr:to>
      <xdr:col>15</xdr:col>
      <xdr:colOff>0</xdr:colOff>
      <xdr:row>21</xdr:row>
      <xdr:rowOff>76200</xdr:rowOff>
    </xdr:to>
    <xdr:cxnSp macro="">
      <xdr:nvCxnSpPr>
        <xdr:cNvPr id="18" name="Solver_shapecon$R$22">
          <a:extLst>
            <a:ext uri="{FF2B5EF4-FFF2-40B4-BE49-F238E27FC236}">
              <a16:creationId xmlns:a16="http://schemas.microsoft.com/office/drawing/2014/main" id="{31CBE3CC-551A-4ED2-ACB6-0983E053EC9C}"/>
            </a:ext>
          </a:extLst>
        </xdr:cNvPr>
        <xdr:cNvCxnSpPr/>
      </xdr:nvCxnSpPr>
      <xdr:spPr>
        <a:xfrm>
          <a:off x="5619750" y="3533775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21</xdr:row>
      <xdr:rowOff>0</xdr:rowOff>
    </xdr:from>
    <xdr:to>
      <xdr:col>18</xdr:col>
      <xdr:colOff>0</xdr:colOff>
      <xdr:row>21</xdr:row>
      <xdr:rowOff>152400</xdr:rowOff>
    </xdr:to>
    <xdr:sp macro="" textlink="">
      <xdr:nvSpPr>
        <xdr:cNvPr id="19" name="Solver_shape$R$22">
          <a:extLst>
            <a:ext uri="{FF2B5EF4-FFF2-40B4-BE49-F238E27FC236}">
              <a16:creationId xmlns:a16="http://schemas.microsoft.com/office/drawing/2014/main" id="{68EFB73A-C612-4A37-B06A-640406E9185C}"/>
            </a:ext>
          </a:extLst>
        </xdr:cNvPr>
        <xdr:cNvSpPr/>
      </xdr:nvSpPr>
      <xdr:spPr>
        <a:xfrm rot="16200000">
          <a:off x="6715125" y="40290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21</xdr:row>
      <xdr:rowOff>76200</xdr:rowOff>
    </xdr:from>
    <xdr:to>
      <xdr:col>17</xdr:col>
      <xdr:colOff>0</xdr:colOff>
      <xdr:row>21</xdr:row>
      <xdr:rowOff>76200</xdr:rowOff>
    </xdr:to>
    <xdr:cxnSp macro="">
      <xdr:nvCxnSpPr>
        <xdr:cNvPr id="20" name="Solver_line$R$22">
          <a:extLst>
            <a:ext uri="{FF2B5EF4-FFF2-40B4-BE49-F238E27FC236}">
              <a16:creationId xmlns:a16="http://schemas.microsoft.com/office/drawing/2014/main" id="{FEACA91E-63F5-4DFF-BFC2-0815F982AB3B}"/>
            </a:ext>
          </a:extLst>
        </xdr:cNvPr>
        <xdr:cNvCxnSpPr/>
      </xdr:nvCxnSpPr>
      <xdr:spPr>
        <a:xfrm>
          <a:off x="5867400" y="4105275"/>
          <a:ext cx="847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76200</xdr:rowOff>
    </xdr:from>
    <xdr:to>
      <xdr:col>11</xdr:col>
      <xdr:colOff>0</xdr:colOff>
      <xdr:row>26</xdr:row>
      <xdr:rowOff>76200</xdr:rowOff>
    </xdr:to>
    <xdr:cxnSp macro="">
      <xdr:nvCxnSpPr>
        <xdr:cNvPr id="21" name="Solver_shapecon$N$27">
          <a:extLst>
            <a:ext uri="{FF2B5EF4-FFF2-40B4-BE49-F238E27FC236}">
              <a16:creationId xmlns:a16="http://schemas.microsoft.com/office/drawing/2014/main" id="{B469F5E5-025E-4034-8201-0F4BB1828334}"/>
            </a:ext>
          </a:extLst>
        </xdr:cNvPr>
        <xdr:cNvCxnSpPr/>
      </xdr:nvCxnSpPr>
      <xdr:spPr>
        <a:xfrm>
          <a:off x="3895725" y="429577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26</xdr:row>
      <xdr:rowOff>0</xdr:rowOff>
    </xdr:from>
    <xdr:to>
      <xdr:col>14</xdr:col>
      <xdr:colOff>0</xdr:colOff>
      <xdr:row>26</xdr:row>
      <xdr:rowOff>152400</xdr:rowOff>
    </xdr:to>
    <xdr:sp macro="" textlink="">
      <xdr:nvSpPr>
        <xdr:cNvPr id="22" name="Solver_shape$N$27">
          <a:extLst>
            <a:ext uri="{FF2B5EF4-FFF2-40B4-BE49-F238E27FC236}">
              <a16:creationId xmlns:a16="http://schemas.microsoft.com/office/drawing/2014/main" id="{21DCDEBE-54BA-43C1-8878-68476FFABD6F}"/>
            </a:ext>
          </a:extLst>
        </xdr:cNvPr>
        <xdr:cNvSpPr/>
      </xdr:nvSpPr>
      <xdr:spPr>
        <a:xfrm rot="16200000">
          <a:off x="5467350" y="4981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26</xdr:row>
      <xdr:rowOff>76200</xdr:rowOff>
    </xdr:from>
    <xdr:to>
      <xdr:col>17</xdr:col>
      <xdr:colOff>0</xdr:colOff>
      <xdr:row>26</xdr:row>
      <xdr:rowOff>76200</xdr:rowOff>
    </xdr:to>
    <xdr:cxnSp macro="">
      <xdr:nvCxnSpPr>
        <xdr:cNvPr id="23" name="Solver_dash$N$27">
          <a:extLst>
            <a:ext uri="{FF2B5EF4-FFF2-40B4-BE49-F238E27FC236}">
              <a16:creationId xmlns:a16="http://schemas.microsoft.com/office/drawing/2014/main" id="{789BAE88-39DB-46E4-A5B8-8B527152082B}"/>
            </a:ext>
          </a:extLst>
        </xdr:cNvPr>
        <xdr:cNvCxnSpPr/>
      </xdr:nvCxnSpPr>
      <xdr:spPr>
        <a:xfrm>
          <a:off x="5619750" y="5057775"/>
          <a:ext cx="109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76200</xdr:rowOff>
    </xdr:from>
    <xdr:to>
      <xdr:col>13</xdr:col>
      <xdr:colOff>0</xdr:colOff>
      <xdr:row>26</xdr:row>
      <xdr:rowOff>76200</xdr:rowOff>
    </xdr:to>
    <xdr:cxnSp macro="">
      <xdr:nvCxnSpPr>
        <xdr:cNvPr id="24" name="Solver_line$N$27">
          <a:extLst>
            <a:ext uri="{FF2B5EF4-FFF2-40B4-BE49-F238E27FC236}">
              <a16:creationId xmlns:a16="http://schemas.microsoft.com/office/drawing/2014/main" id="{4D29ECB6-E3BD-4D30-B6FC-F027B43CE803}"/>
            </a:ext>
          </a:extLst>
        </xdr:cNvPr>
        <xdr:cNvCxnSpPr/>
      </xdr:nvCxnSpPr>
      <xdr:spPr>
        <a:xfrm>
          <a:off x="4143375" y="50577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76200</xdr:rowOff>
    </xdr:from>
    <xdr:to>
      <xdr:col>7</xdr:col>
      <xdr:colOff>0</xdr:colOff>
      <xdr:row>37</xdr:row>
      <xdr:rowOff>76200</xdr:rowOff>
    </xdr:to>
    <xdr:cxnSp macro="">
      <xdr:nvCxnSpPr>
        <xdr:cNvPr id="25" name="Solver_shapecon$J$38">
          <a:extLst>
            <a:ext uri="{FF2B5EF4-FFF2-40B4-BE49-F238E27FC236}">
              <a16:creationId xmlns:a16="http://schemas.microsoft.com/office/drawing/2014/main" id="{14CF49BE-EB41-4278-9378-B3EBDB418A51}"/>
            </a:ext>
          </a:extLst>
        </xdr:cNvPr>
        <xdr:cNvCxnSpPr/>
      </xdr:nvCxnSpPr>
      <xdr:spPr>
        <a:xfrm>
          <a:off x="2190750" y="5629275"/>
          <a:ext cx="247650" cy="1524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19050</xdr:colOff>
      <xdr:row>37</xdr:row>
      <xdr:rowOff>152400</xdr:rowOff>
    </xdr:to>
    <xdr:sp macro="" textlink="">
      <xdr:nvSpPr>
        <xdr:cNvPr id="26" name="Solver_shape$J$38">
          <a:extLst>
            <a:ext uri="{FF2B5EF4-FFF2-40B4-BE49-F238E27FC236}">
              <a16:creationId xmlns:a16="http://schemas.microsoft.com/office/drawing/2014/main" id="{21746DAD-B564-4AA7-B7F8-7D737558AF65}"/>
            </a:ext>
          </a:extLst>
        </xdr:cNvPr>
        <xdr:cNvSpPr/>
      </xdr:nvSpPr>
      <xdr:spPr>
        <a:xfrm>
          <a:off x="3762375" y="70770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37</xdr:row>
      <xdr:rowOff>76200</xdr:rowOff>
    </xdr:from>
    <xdr:to>
      <xdr:col>9</xdr:col>
      <xdr:colOff>0</xdr:colOff>
      <xdr:row>37</xdr:row>
      <xdr:rowOff>76200</xdr:rowOff>
    </xdr:to>
    <xdr:cxnSp macro="">
      <xdr:nvCxnSpPr>
        <xdr:cNvPr id="27" name="Solver_line$J$38">
          <a:extLst>
            <a:ext uri="{FF2B5EF4-FFF2-40B4-BE49-F238E27FC236}">
              <a16:creationId xmlns:a16="http://schemas.microsoft.com/office/drawing/2014/main" id="{26578A47-AE08-4E16-970B-E7C16DD80350}"/>
            </a:ext>
          </a:extLst>
        </xdr:cNvPr>
        <xdr:cNvCxnSpPr/>
      </xdr:nvCxnSpPr>
      <xdr:spPr>
        <a:xfrm>
          <a:off x="2438400" y="71532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76200</xdr:rowOff>
    </xdr:from>
    <xdr:to>
      <xdr:col>11</xdr:col>
      <xdr:colOff>0</xdr:colOff>
      <xdr:row>37</xdr:row>
      <xdr:rowOff>76200</xdr:rowOff>
    </xdr:to>
    <xdr:cxnSp macro="">
      <xdr:nvCxnSpPr>
        <xdr:cNvPr id="28" name="Solver_shapecon$N$34">
          <a:extLst>
            <a:ext uri="{FF2B5EF4-FFF2-40B4-BE49-F238E27FC236}">
              <a16:creationId xmlns:a16="http://schemas.microsoft.com/office/drawing/2014/main" id="{6DDFFE3A-B3A6-4F7F-89F9-896B2B5FCBAC}"/>
            </a:ext>
          </a:extLst>
        </xdr:cNvPr>
        <xdr:cNvCxnSpPr/>
      </xdr:nvCxnSpPr>
      <xdr:spPr>
        <a:xfrm flipV="1">
          <a:off x="3895725" y="639127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0</xdr:colOff>
      <xdr:row>33</xdr:row>
      <xdr:rowOff>152400</xdr:rowOff>
    </xdr:to>
    <xdr:sp macro="" textlink="">
      <xdr:nvSpPr>
        <xdr:cNvPr id="29" name="Solver_shape$N$34">
          <a:extLst>
            <a:ext uri="{FF2B5EF4-FFF2-40B4-BE49-F238E27FC236}">
              <a16:creationId xmlns:a16="http://schemas.microsoft.com/office/drawing/2014/main" id="{6BC83D79-EEA5-460E-98F1-323A28CDF685}"/>
            </a:ext>
          </a:extLst>
        </xdr:cNvPr>
        <xdr:cNvSpPr/>
      </xdr:nvSpPr>
      <xdr:spPr>
        <a:xfrm>
          <a:off x="5467350" y="63150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33</xdr:row>
      <xdr:rowOff>76200</xdr:rowOff>
    </xdr:from>
    <xdr:to>
      <xdr:col>13</xdr:col>
      <xdr:colOff>0</xdr:colOff>
      <xdr:row>33</xdr:row>
      <xdr:rowOff>76200</xdr:rowOff>
    </xdr:to>
    <xdr:cxnSp macro="">
      <xdr:nvCxnSpPr>
        <xdr:cNvPr id="30" name="Solver_line$N$34">
          <a:extLst>
            <a:ext uri="{FF2B5EF4-FFF2-40B4-BE49-F238E27FC236}">
              <a16:creationId xmlns:a16="http://schemas.microsoft.com/office/drawing/2014/main" id="{98F044BD-7AB4-4D58-9F9F-F808200CAFB5}"/>
            </a:ext>
          </a:extLst>
        </xdr:cNvPr>
        <xdr:cNvCxnSpPr/>
      </xdr:nvCxnSpPr>
      <xdr:spPr>
        <a:xfrm>
          <a:off x="4143375" y="63912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31</xdr:row>
      <xdr:rowOff>76200</xdr:rowOff>
    </xdr:from>
    <xdr:to>
      <xdr:col>15</xdr:col>
      <xdr:colOff>0</xdr:colOff>
      <xdr:row>33</xdr:row>
      <xdr:rowOff>76200</xdr:rowOff>
    </xdr:to>
    <xdr:cxnSp macro="">
      <xdr:nvCxnSpPr>
        <xdr:cNvPr id="31" name="Solver_shapecon$R$32">
          <a:extLst>
            <a:ext uri="{FF2B5EF4-FFF2-40B4-BE49-F238E27FC236}">
              <a16:creationId xmlns:a16="http://schemas.microsoft.com/office/drawing/2014/main" id="{7DEE29DB-46DE-4C5A-8B96-6AB0DE8E8E05}"/>
            </a:ext>
          </a:extLst>
        </xdr:cNvPr>
        <xdr:cNvCxnSpPr/>
      </xdr:nvCxnSpPr>
      <xdr:spPr>
        <a:xfrm flipV="1">
          <a:off x="5619750" y="6010275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31</xdr:row>
      <xdr:rowOff>0</xdr:rowOff>
    </xdr:from>
    <xdr:to>
      <xdr:col>18</xdr:col>
      <xdr:colOff>0</xdr:colOff>
      <xdr:row>31</xdr:row>
      <xdr:rowOff>152400</xdr:rowOff>
    </xdr:to>
    <xdr:sp macro="" textlink="">
      <xdr:nvSpPr>
        <xdr:cNvPr id="32" name="Solver_shape$R$32">
          <a:extLst>
            <a:ext uri="{FF2B5EF4-FFF2-40B4-BE49-F238E27FC236}">
              <a16:creationId xmlns:a16="http://schemas.microsoft.com/office/drawing/2014/main" id="{E9ABAA8C-F519-4828-983F-A1CDA9931E8A}"/>
            </a:ext>
          </a:extLst>
        </xdr:cNvPr>
        <xdr:cNvSpPr/>
      </xdr:nvSpPr>
      <xdr:spPr>
        <a:xfrm rot="16200000">
          <a:off x="6715125" y="59340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31</xdr:row>
      <xdr:rowOff>76200</xdr:rowOff>
    </xdr:from>
    <xdr:to>
      <xdr:col>17</xdr:col>
      <xdr:colOff>0</xdr:colOff>
      <xdr:row>31</xdr:row>
      <xdr:rowOff>76200</xdr:rowOff>
    </xdr:to>
    <xdr:cxnSp macro="">
      <xdr:nvCxnSpPr>
        <xdr:cNvPr id="33" name="Solver_line$R$32">
          <a:extLst>
            <a:ext uri="{FF2B5EF4-FFF2-40B4-BE49-F238E27FC236}">
              <a16:creationId xmlns:a16="http://schemas.microsoft.com/office/drawing/2014/main" id="{AFEEC7CD-0C7E-4967-9184-840B3BFF3AAC}"/>
            </a:ext>
          </a:extLst>
        </xdr:cNvPr>
        <xdr:cNvCxnSpPr/>
      </xdr:nvCxnSpPr>
      <xdr:spPr>
        <a:xfrm>
          <a:off x="5867400" y="6010275"/>
          <a:ext cx="847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76200</xdr:rowOff>
    </xdr:from>
    <xdr:to>
      <xdr:col>15</xdr:col>
      <xdr:colOff>0</xdr:colOff>
      <xdr:row>36</xdr:row>
      <xdr:rowOff>76200</xdr:rowOff>
    </xdr:to>
    <xdr:cxnSp macro="">
      <xdr:nvCxnSpPr>
        <xdr:cNvPr id="34" name="Solver_shapecon$R$37">
          <a:extLst>
            <a:ext uri="{FF2B5EF4-FFF2-40B4-BE49-F238E27FC236}">
              <a16:creationId xmlns:a16="http://schemas.microsoft.com/office/drawing/2014/main" id="{2778EEEE-D2C6-4E2A-8A49-D6A46BEFB0A5}"/>
            </a:ext>
          </a:extLst>
        </xdr:cNvPr>
        <xdr:cNvCxnSpPr/>
      </xdr:nvCxnSpPr>
      <xdr:spPr>
        <a:xfrm>
          <a:off x="5619750" y="6391275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36</xdr:row>
      <xdr:rowOff>0</xdr:rowOff>
    </xdr:from>
    <xdr:to>
      <xdr:col>18</xdr:col>
      <xdr:colOff>0</xdr:colOff>
      <xdr:row>36</xdr:row>
      <xdr:rowOff>152400</xdr:rowOff>
    </xdr:to>
    <xdr:sp macro="" textlink="">
      <xdr:nvSpPr>
        <xdr:cNvPr id="35" name="Solver_shape$R$37">
          <a:extLst>
            <a:ext uri="{FF2B5EF4-FFF2-40B4-BE49-F238E27FC236}">
              <a16:creationId xmlns:a16="http://schemas.microsoft.com/office/drawing/2014/main" id="{47FB230D-FAF3-4B2B-87D8-6FC3C7629EF1}"/>
            </a:ext>
          </a:extLst>
        </xdr:cNvPr>
        <xdr:cNvSpPr/>
      </xdr:nvSpPr>
      <xdr:spPr>
        <a:xfrm rot="16200000">
          <a:off x="6715125" y="6886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36</xdr:row>
      <xdr:rowOff>76200</xdr:rowOff>
    </xdr:from>
    <xdr:to>
      <xdr:col>17</xdr:col>
      <xdr:colOff>0</xdr:colOff>
      <xdr:row>36</xdr:row>
      <xdr:rowOff>76200</xdr:rowOff>
    </xdr:to>
    <xdr:cxnSp macro="">
      <xdr:nvCxnSpPr>
        <xdr:cNvPr id="36" name="Solver_line$R$37">
          <a:extLst>
            <a:ext uri="{FF2B5EF4-FFF2-40B4-BE49-F238E27FC236}">
              <a16:creationId xmlns:a16="http://schemas.microsoft.com/office/drawing/2014/main" id="{28E2EF3F-D036-44F3-A8DA-7D29E2F5E41E}"/>
            </a:ext>
          </a:extLst>
        </xdr:cNvPr>
        <xdr:cNvCxnSpPr/>
      </xdr:nvCxnSpPr>
      <xdr:spPr>
        <a:xfrm>
          <a:off x="5867400" y="6962775"/>
          <a:ext cx="847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76200</xdr:rowOff>
    </xdr:from>
    <xdr:to>
      <xdr:col>11</xdr:col>
      <xdr:colOff>0</xdr:colOff>
      <xdr:row>41</xdr:row>
      <xdr:rowOff>76200</xdr:rowOff>
    </xdr:to>
    <xdr:cxnSp macro="">
      <xdr:nvCxnSpPr>
        <xdr:cNvPr id="37" name="Solver_shapecon$N$42">
          <a:extLst>
            <a:ext uri="{FF2B5EF4-FFF2-40B4-BE49-F238E27FC236}">
              <a16:creationId xmlns:a16="http://schemas.microsoft.com/office/drawing/2014/main" id="{04F009BB-3D4D-4578-AC41-2BB6D0D361A4}"/>
            </a:ext>
          </a:extLst>
        </xdr:cNvPr>
        <xdr:cNvCxnSpPr/>
      </xdr:nvCxnSpPr>
      <xdr:spPr>
        <a:xfrm>
          <a:off x="3895725" y="715327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41</xdr:row>
      <xdr:rowOff>0</xdr:rowOff>
    </xdr:from>
    <xdr:to>
      <xdr:col>14</xdr:col>
      <xdr:colOff>0</xdr:colOff>
      <xdr:row>41</xdr:row>
      <xdr:rowOff>152400</xdr:rowOff>
    </xdr:to>
    <xdr:sp macro="" textlink="">
      <xdr:nvSpPr>
        <xdr:cNvPr id="38" name="Solver_shape$N$42">
          <a:extLst>
            <a:ext uri="{FF2B5EF4-FFF2-40B4-BE49-F238E27FC236}">
              <a16:creationId xmlns:a16="http://schemas.microsoft.com/office/drawing/2014/main" id="{DBEB8F42-F926-40FE-AC50-92CA8D2E47A6}"/>
            </a:ext>
          </a:extLst>
        </xdr:cNvPr>
        <xdr:cNvSpPr/>
      </xdr:nvSpPr>
      <xdr:spPr>
        <a:xfrm rot="16200000">
          <a:off x="5467350" y="78390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41</xdr:row>
      <xdr:rowOff>76200</xdr:rowOff>
    </xdr:from>
    <xdr:to>
      <xdr:col>17</xdr:col>
      <xdr:colOff>0</xdr:colOff>
      <xdr:row>41</xdr:row>
      <xdr:rowOff>76200</xdr:rowOff>
    </xdr:to>
    <xdr:cxnSp macro="">
      <xdr:nvCxnSpPr>
        <xdr:cNvPr id="39" name="Solver_dash$N$42">
          <a:extLst>
            <a:ext uri="{FF2B5EF4-FFF2-40B4-BE49-F238E27FC236}">
              <a16:creationId xmlns:a16="http://schemas.microsoft.com/office/drawing/2014/main" id="{F603A637-995F-4357-B892-1615817CC659}"/>
            </a:ext>
          </a:extLst>
        </xdr:cNvPr>
        <xdr:cNvCxnSpPr/>
      </xdr:nvCxnSpPr>
      <xdr:spPr>
        <a:xfrm>
          <a:off x="5619750" y="7915275"/>
          <a:ext cx="109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41</xdr:row>
      <xdr:rowOff>76200</xdr:rowOff>
    </xdr:from>
    <xdr:to>
      <xdr:col>13</xdr:col>
      <xdr:colOff>0</xdr:colOff>
      <xdr:row>41</xdr:row>
      <xdr:rowOff>76200</xdr:rowOff>
    </xdr:to>
    <xdr:cxnSp macro="">
      <xdr:nvCxnSpPr>
        <xdr:cNvPr id="40" name="Solver_line$N$42">
          <a:extLst>
            <a:ext uri="{FF2B5EF4-FFF2-40B4-BE49-F238E27FC236}">
              <a16:creationId xmlns:a16="http://schemas.microsoft.com/office/drawing/2014/main" id="{65791410-CC72-461B-AB15-12B9EB3354D3}"/>
            </a:ext>
          </a:extLst>
        </xdr:cNvPr>
        <xdr:cNvCxnSpPr/>
      </xdr:nvCxnSpPr>
      <xdr:spPr>
        <a:xfrm>
          <a:off x="4143375" y="79152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76200</xdr:rowOff>
    </xdr:from>
    <xdr:to>
      <xdr:col>3</xdr:col>
      <xdr:colOff>0</xdr:colOff>
      <xdr:row>52</xdr:row>
      <xdr:rowOff>76200</xdr:rowOff>
    </xdr:to>
    <xdr:cxnSp macro="">
      <xdr:nvCxnSpPr>
        <xdr:cNvPr id="41" name="Solver_shapecon$F$53">
          <a:extLst>
            <a:ext uri="{FF2B5EF4-FFF2-40B4-BE49-F238E27FC236}">
              <a16:creationId xmlns:a16="http://schemas.microsoft.com/office/drawing/2014/main" id="{CAF261D6-7DC2-4CAA-9ADC-239C0013BDA5}"/>
            </a:ext>
          </a:extLst>
        </xdr:cNvPr>
        <xdr:cNvCxnSpPr/>
      </xdr:nvCxnSpPr>
      <xdr:spPr>
        <a:xfrm>
          <a:off x="742950" y="7724775"/>
          <a:ext cx="247650" cy="2286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19050</xdr:colOff>
      <xdr:row>52</xdr:row>
      <xdr:rowOff>152400</xdr:rowOff>
    </xdr:to>
    <xdr:sp macro="" textlink="">
      <xdr:nvSpPr>
        <xdr:cNvPr id="42" name="Solver_shape$F$53">
          <a:extLst>
            <a:ext uri="{FF2B5EF4-FFF2-40B4-BE49-F238E27FC236}">
              <a16:creationId xmlns:a16="http://schemas.microsoft.com/office/drawing/2014/main" id="{85C47F68-BE05-44E4-A1F7-ADE7F55808CF}"/>
            </a:ext>
          </a:extLst>
        </xdr:cNvPr>
        <xdr:cNvSpPr/>
      </xdr:nvSpPr>
      <xdr:spPr>
        <a:xfrm>
          <a:off x="2057400" y="99345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52</xdr:row>
      <xdr:rowOff>76200</xdr:rowOff>
    </xdr:from>
    <xdr:to>
      <xdr:col>5</xdr:col>
      <xdr:colOff>0</xdr:colOff>
      <xdr:row>52</xdr:row>
      <xdr:rowOff>76200</xdr:rowOff>
    </xdr:to>
    <xdr:cxnSp macro="">
      <xdr:nvCxnSpPr>
        <xdr:cNvPr id="43" name="Solver_line$F$53">
          <a:extLst>
            <a:ext uri="{FF2B5EF4-FFF2-40B4-BE49-F238E27FC236}">
              <a16:creationId xmlns:a16="http://schemas.microsoft.com/office/drawing/2014/main" id="{43368EAE-739C-4002-97CA-16F2C00F99BF}"/>
            </a:ext>
          </a:extLst>
        </xdr:cNvPr>
        <xdr:cNvCxnSpPr/>
      </xdr:nvCxnSpPr>
      <xdr:spPr>
        <a:xfrm>
          <a:off x="990600" y="10010775"/>
          <a:ext cx="10668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76200</xdr:rowOff>
    </xdr:from>
    <xdr:to>
      <xdr:col>7</xdr:col>
      <xdr:colOff>0</xdr:colOff>
      <xdr:row>52</xdr:row>
      <xdr:rowOff>76200</xdr:rowOff>
    </xdr:to>
    <xdr:cxnSp macro="">
      <xdr:nvCxnSpPr>
        <xdr:cNvPr id="44" name="Solver_shapecon$J$49">
          <a:extLst>
            <a:ext uri="{FF2B5EF4-FFF2-40B4-BE49-F238E27FC236}">
              <a16:creationId xmlns:a16="http://schemas.microsoft.com/office/drawing/2014/main" id="{0DEDC05F-9369-4AFF-83CB-2432A5E6D06A}"/>
            </a:ext>
          </a:extLst>
        </xdr:cNvPr>
        <xdr:cNvCxnSpPr/>
      </xdr:nvCxnSpPr>
      <xdr:spPr>
        <a:xfrm flipV="1">
          <a:off x="2190750" y="924877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48</xdr:row>
      <xdr:rowOff>0</xdr:rowOff>
    </xdr:from>
    <xdr:to>
      <xdr:col>10</xdr:col>
      <xdr:colOff>19050</xdr:colOff>
      <xdr:row>48</xdr:row>
      <xdr:rowOff>152400</xdr:rowOff>
    </xdr:to>
    <xdr:sp macro="" textlink="">
      <xdr:nvSpPr>
        <xdr:cNvPr id="45" name="Solver_shape$J$49">
          <a:extLst>
            <a:ext uri="{FF2B5EF4-FFF2-40B4-BE49-F238E27FC236}">
              <a16:creationId xmlns:a16="http://schemas.microsoft.com/office/drawing/2014/main" id="{DD48BB90-87EE-4105-9142-2F73C3B3DFA4}"/>
            </a:ext>
          </a:extLst>
        </xdr:cNvPr>
        <xdr:cNvSpPr/>
      </xdr:nvSpPr>
      <xdr:spPr>
        <a:xfrm>
          <a:off x="3762375" y="91725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48</xdr:row>
      <xdr:rowOff>76200</xdr:rowOff>
    </xdr:from>
    <xdr:to>
      <xdr:col>9</xdr:col>
      <xdr:colOff>0</xdr:colOff>
      <xdr:row>48</xdr:row>
      <xdr:rowOff>76200</xdr:rowOff>
    </xdr:to>
    <xdr:cxnSp macro="">
      <xdr:nvCxnSpPr>
        <xdr:cNvPr id="46" name="Solver_line$J$49">
          <a:extLst>
            <a:ext uri="{FF2B5EF4-FFF2-40B4-BE49-F238E27FC236}">
              <a16:creationId xmlns:a16="http://schemas.microsoft.com/office/drawing/2014/main" id="{275FAE76-7462-4D0C-B82A-95F37A82D80C}"/>
            </a:ext>
          </a:extLst>
        </xdr:cNvPr>
        <xdr:cNvCxnSpPr/>
      </xdr:nvCxnSpPr>
      <xdr:spPr>
        <a:xfrm>
          <a:off x="2438400" y="92487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46</xdr:row>
      <xdr:rowOff>76200</xdr:rowOff>
    </xdr:from>
    <xdr:to>
      <xdr:col>11</xdr:col>
      <xdr:colOff>0</xdr:colOff>
      <xdr:row>48</xdr:row>
      <xdr:rowOff>76200</xdr:rowOff>
    </xdr:to>
    <xdr:cxnSp macro="">
      <xdr:nvCxnSpPr>
        <xdr:cNvPr id="47" name="Solver_shapecon$N$47">
          <a:extLst>
            <a:ext uri="{FF2B5EF4-FFF2-40B4-BE49-F238E27FC236}">
              <a16:creationId xmlns:a16="http://schemas.microsoft.com/office/drawing/2014/main" id="{E53B128A-DC1F-4544-917C-D736256C522F}"/>
            </a:ext>
          </a:extLst>
        </xdr:cNvPr>
        <xdr:cNvCxnSpPr/>
      </xdr:nvCxnSpPr>
      <xdr:spPr>
        <a:xfrm flipV="1">
          <a:off x="3895725" y="8867775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46</xdr:row>
      <xdr:rowOff>0</xdr:rowOff>
    </xdr:from>
    <xdr:to>
      <xdr:col>14</xdr:col>
      <xdr:colOff>0</xdr:colOff>
      <xdr:row>46</xdr:row>
      <xdr:rowOff>152400</xdr:rowOff>
    </xdr:to>
    <xdr:sp macro="" textlink="">
      <xdr:nvSpPr>
        <xdr:cNvPr id="48" name="Solver_shape$N$47">
          <a:extLst>
            <a:ext uri="{FF2B5EF4-FFF2-40B4-BE49-F238E27FC236}">
              <a16:creationId xmlns:a16="http://schemas.microsoft.com/office/drawing/2014/main" id="{ABDB4FCE-911D-4958-8763-8B3D87E37C95}"/>
            </a:ext>
          </a:extLst>
        </xdr:cNvPr>
        <xdr:cNvSpPr/>
      </xdr:nvSpPr>
      <xdr:spPr>
        <a:xfrm rot="16200000">
          <a:off x="5467350" y="8791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46</xdr:row>
      <xdr:rowOff>76200</xdr:rowOff>
    </xdr:from>
    <xdr:to>
      <xdr:col>17</xdr:col>
      <xdr:colOff>0</xdr:colOff>
      <xdr:row>46</xdr:row>
      <xdr:rowOff>76200</xdr:rowOff>
    </xdr:to>
    <xdr:cxnSp macro="">
      <xdr:nvCxnSpPr>
        <xdr:cNvPr id="49" name="Solver_dash$N$47">
          <a:extLst>
            <a:ext uri="{FF2B5EF4-FFF2-40B4-BE49-F238E27FC236}">
              <a16:creationId xmlns:a16="http://schemas.microsoft.com/office/drawing/2014/main" id="{01BAADCE-07FD-4502-9E55-63945005A1F9}"/>
            </a:ext>
          </a:extLst>
        </xdr:cNvPr>
        <xdr:cNvCxnSpPr/>
      </xdr:nvCxnSpPr>
      <xdr:spPr>
        <a:xfrm>
          <a:off x="5619750" y="8867775"/>
          <a:ext cx="109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46</xdr:row>
      <xdr:rowOff>76200</xdr:rowOff>
    </xdr:from>
    <xdr:to>
      <xdr:col>13</xdr:col>
      <xdr:colOff>0</xdr:colOff>
      <xdr:row>46</xdr:row>
      <xdr:rowOff>76200</xdr:rowOff>
    </xdr:to>
    <xdr:cxnSp macro="">
      <xdr:nvCxnSpPr>
        <xdr:cNvPr id="50" name="Solver_line$N$47">
          <a:extLst>
            <a:ext uri="{FF2B5EF4-FFF2-40B4-BE49-F238E27FC236}">
              <a16:creationId xmlns:a16="http://schemas.microsoft.com/office/drawing/2014/main" id="{0804F123-7F61-4C21-AF45-79D84A421DF9}"/>
            </a:ext>
          </a:extLst>
        </xdr:cNvPr>
        <xdr:cNvCxnSpPr/>
      </xdr:nvCxnSpPr>
      <xdr:spPr>
        <a:xfrm>
          <a:off x="4143375" y="88677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48</xdr:row>
      <xdr:rowOff>76200</xdr:rowOff>
    </xdr:from>
    <xdr:to>
      <xdr:col>11</xdr:col>
      <xdr:colOff>0</xdr:colOff>
      <xdr:row>51</xdr:row>
      <xdr:rowOff>76200</xdr:rowOff>
    </xdr:to>
    <xdr:cxnSp macro="">
      <xdr:nvCxnSpPr>
        <xdr:cNvPr id="51" name="Solver_shapecon$N$52">
          <a:extLst>
            <a:ext uri="{FF2B5EF4-FFF2-40B4-BE49-F238E27FC236}">
              <a16:creationId xmlns:a16="http://schemas.microsoft.com/office/drawing/2014/main" id="{9FFB6756-9CFF-4980-9D39-3E6BE28FE72E}"/>
            </a:ext>
          </a:extLst>
        </xdr:cNvPr>
        <xdr:cNvCxnSpPr/>
      </xdr:nvCxnSpPr>
      <xdr:spPr>
        <a:xfrm>
          <a:off x="3895725" y="9248775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51</xdr:row>
      <xdr:rowOff>0</xdr:rowOff>
    </xdr:from>
    <xdr:to>
      <xdr:col>14</xdr:col>
      <xdr:colOff>0</xdr:colOff>
      <xdr:row>51</xdr:row>
      <xdr:rowOff>152400</xdr:rowOff>
    </xdr:to>
    <xdr:sp macro="" textlink="">
      <xdr:nvSpPr>
        <xdr:cNvPr id="52" name="Solver_shape$N$52">
          <a:extLst>
            <a:ext uri="{FF2B5EF4-FFF2-40B4-BE49-F238E27FC236}">
              <a16:creationId xmlns:a16="http://schemas.microsoft.com/office/drawing/2014/main" id="{DF0DEC9E-F0D3-44AE-A41D-BA97F95737D6}"/>
            </a:ext>
          </a:extLst>
        </xdr:cNvPr>
        <xdr:cNvSpPr/>
      </xdr:nvSpPr>
      <xdr:spPr>
        <a:xfrm rot="16200000">
          <a:off x="5467350" y="97440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51</xdr:row>
      <xdr:rowOff>76200</xdr:rowOff>
    </xdr:from>
    <xdr:to>
      <xdr:col>17</xdr:col>
      <xdr:colOff>0</xdr:colOff>
      <xdr:row>51</xdr:row>
      <xdr:rowOff>76200</xdr:rowOff>
    </xdr:to>
    <xdr:cxnSp macro="">
      <xdr:nvCxnSpPr>
        <xdr:cNvPr id="53" name="Solver_dash$N$52">
          <a:extLst>
            <a:ext uri="{FF2B5EF4-FFF2-40B4-BE49-F238E27FC236}">
              <a16:creationId xmlns:a16="http://schemas.microsoft.com/office/drawing/2014/main" id="{78C57416-1605-4028-9A94-FD2243F986A4}"/>
            </a:ext>
          </a:extLst>
        </xdr:cNvPr>
        <xdr:cNvCxnSpPr/>
      </xdr:nvCxnSpPr>
      <xdr:spPr>
        <a:xfrm>
          <a:off x="5619750" y="9820275"/>
          <a:ext cx="109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76200</xdr:rowOff>
    </xdr:from>
    <xdr:to>
      <xdr:col>13</xdr:col>
      <xdr:colOff>0</xdr:colOff>
      <xdr:row>51</xdr:row>
      <xdr:rowOff>76200</xdr:rowOff>
    </xdr:to>
    <xdr:cxnSp macro="">
      <xdr:nvCxnSpPr>
        <xdr:cNvPr id="54" name="Solver_line$N$52">
          <a:extLst>
            <a:ext uri="{FF2B5EF4-FFF2-40B4-BE49-F238E27FC236}">
              <a16:creationId xmlns:a16="http://schemas.microsoft.com/office/drawing/2014/main" id="{4424D870-85B9-43FF-ADCB-9EBABF0CF052}"/>
            </a:ext>
          </a:extLst>
        </xdr:cNvPr>
        <xdr:cNvCxnSpPr/>
      </xdr:nvCxnSpPr>
      <xdr:spPr>
        <a:xfrm>
          <a:off x="4143375" y="98202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52</xdr:row>
      <xdr:rowOff>76200</xdr:rowOff>
    </xdr:from>
    <xdr:to>
      <xdr:col>7</xdr:col>
      <xdr:colOff>0</xdr:colOff>
      <xdr:row>56</xdr:row>
      <xdr:rowOff>76200</xdr:rowOff>
    </xdr:to>
    <xdr:cxnSp macro="">
      <xdr:nvCxnSpPr>
        <xdr:cNvPr id="55" name="Solver_shapecon$J$57">
          <a:extLst>
            <a:ext uri="{FF2B5EF4-FFF2-40B4-BE49-F238E27FC236}">
              <a16:creationId xmlns:a16="http://schemas.microsoft.com/office/drawing/2014/main" id="{7856E157-45AE-4036-B4FB-2597DE107647}"/>
            </a:ext>
          </a:extLst>
        </xdr:cNvPr>
        <xdr:cNvCxnSpPr/>
      </xdr:nvCxnSpPr>
      <xdr:spPr>
        <a:xfrm>
          <a:off x="2190750" y="1001077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56</xdr:row>
      <xdr:rowOff>0</xdr:rowOff>
    </xdr:from>
    <xdr:to>
      <xdr:col>10</xdr:col>
      <xdr:colOff>19050</xdr:colOff>
      <xdr:row>56</xdr:row>
      <xdr:rowOff>152400</xdr:rowOff>
    </xdr:to>
    <xdr:sp macro="" textlink="">
      <xdr:nvSpPr>
        <xdr:cNvPr id="56" name="Solver_shape$J$57">
          <a:extLst>
            <a:ext uri="{FF2B5EF4-FFF2-40B4-BE49-F238E27FC236}">
              <a16:creationId xmlns:a16="http://schemas.microsoft.com/office/drawing/2014/main" id="{4548B5FF-76B8-4F52-A259-070C8DA72B10}"/>
            </a:ext>
          </a:extLst>
        </xdr:cNvPr>
        <xdr:cNvSpPr/>
      </xdr:nvSpPr>
      <xdr:spPr>
        <a:xfrm rot="16200000">
          <a:off x="3762375" y="10696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56</xdr:row>
      <xdr:rowOff>76200</xdr:rowOff>
    </xdr:from>
    <xdr:to>
      <xdr:col>17</xdr:col>
      <xdr:colOff>0</xdr:colOff>
      <xdr:row>56</xdr:row>
      <xdr:rowOff>76200</xdr:rowOff>
    </xdr:to>
    <xdr:cxnSp macro="">
      <xdr:nvCxnSpPr>
        <xdr:cNvPr id="57" name="Solver_dash$J$57">
          <a:extLst>
            <a:ext uri="{FF2B5EF4-FFF2-40B4-BE49-F238E27FC236}">
              <a16:creationId xmlns:a16="http://schemas.microsoft.com/office/drawing/2014/main" id="{9637648B-21A9-43F7-AE24-D9688C56544B}"/>
            </a:ext>
          </a:extLst>
        </xdr:cNvPr>
        <xdr:cNvCxnSpPr/>
      </xdr:nvCxnSpPr>
      <xdr:spPr>
        <a:xfrm>
          <a:off x="3895725" y="10772775"/>
          <a:ext cx="28194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56</xdr:row>
      <xdr:rowOff>76200</xdr:rowOff>
    </xdr:from>
    <xdr:to>
      <xdr:col>9</xdr:col>
      <xdr:colOff>0</xdr:colOff>
      <xdr:row>56</xdr:row>
      <xdr:rowOff>76200</xdr:rowOff>
    </xdr:to>
    <xdr:cxnSp macro="">
      <xdr:nvCxnSpPr>
        <xdr:cNvPr id="58" name="Solver_line$J$57">
          <a:extLst>
            <a:ext uri="{FF2B5EF4-FFF2-40B4-BE49-F238E27FC236}">
              <a16:creationId xmlns:a16="http://schemas.microsoft.com/office/drawing/2014/main" id="{970FF629-852D-48AF-A1BD-AEC6B2FF1C09}"/>
            </a:ext>
          </a:extLst>
        </xdr:cNvPr>
        <xdr:cNvCxnSpPr/>
      </xdr:nvCxnSpPr>
      <xdr:spPr>
        <a:xfrm>
          <a:off x="2438400" y="107727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1168400</xdr:colOff>
      <xdr:row>21</xdr:row>
      <xdr:rowOff>76200</xdr:rowOff>
    </xdr:from>
    <xdr:to>
      <xdr:col>21</xdr:col>
      <xdr:colOff>279400</xdr:colOff>
      <xdr:row>22</xdr:row>
      <xdr:rowOff>146050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F631AC2-C7A6-4DF0-82CB-BBD12E0E99F9}"/>
            </a:ext>
          </a:extLst>
        </xdr:cNvPr>
        <xdr:cNvCxnSpPr/>
      </xdr:nvCxnSpPr>
      <xdr:spPr>
        <a:xfrm flipH="1">
          <a:off x="8502650" y="4105275"/>
          <a:ext cx="358775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666750</xdr:colOff>
      <xdr:row>21</xdr:row>
      <xdr:rowOff>50800</xdr:rowOff>
    </xdr:from>
    <xdr:to>
      <xdr:col>22</xdr:col>
      <xdr:colOff>114300</xdr:colOff>
      <xdr:row>22</xdr:row>
      <xdr:rowOff>165100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22801F1-888C-474F-BEC5-CCC059F015F4}"/>
            </a:ext>
          </a:extLst>
        </xdr:cNvPr>
        <xdr:cNvCxnSpPr/>
      </xdr:nvCxnSpPr>
      <xdr:spPr>
        <a:xfrm>
          <a:off x="9248775" y="4079875"/>
          <a:ext cx="2476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19050</xdr:colOff>
      <xdr:row>40</xdr:row>
      <xdr:rowOff>152400</xdr:rowOff>
    </xdr:to>
    <xdr:sp macro="" textlink="">
      <xdr:nvSpPr>
        <xdr:cNvPr id="4" name="Solver_shape$B$41">
          <a:extLst>
            <a:ext uri="{FF2B5EF4-FFF2-40B4-BE49-F238E27FC236}">
              <a16:creationId xmlns:a16="http://schemas.microsoft.com/office/drawing/2014/main" id="{F238771F-6C5A-4CB9-8CB5-7D3066579BFC}"/>
            </a:ext>
          </a:extLst>
        </xdr:cNvPr>
        <xdr:cNvSpPr/>
      </xdr:nvSpPr>
      <xdr:spPr>
        <a:xfrm>
          <a:off x="609600" y="76485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40</xdr:row>
      <xdr:rowOff>76200</xdr:rowOff>
    </xdr:from>
    <xdr:to>
      <xdr:col>1</xdr:col>
      <xdr:colOff>0</xdr:colOff>
      <xdr:row>40</xdr:row>
      <xdr:rowOff>76200</xdr:rowOff>
    </xdr:to>
    <xdr:cxnSp macro="">
      <xdr:nvCxnSpPr>
        <xdr:cNvPr id="5" name="Solver_line$B$41">
          <a:extLst>
            <a:ext uri="{FF2B5EF4-FFF2-40B4-BE49-F238E27FC236}">
              <a16:creationId xmlns:a16="http://schemas.microsoft.com/office/drawing/2014/main" id="{9052A399-B677-49BD-BA2A-353EE6075CFC}"/>
            </a:ext>
          </a:extLst>
        </xdr:cNvPr>
        <xdr:cNvCxnSpPr/>
      </xdr:nvCxnSpPr>
      <xdr:spPr>
        <a:xfrm>
          <a:off x="0" y="7724775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76200</xdr:rowOff>
    </xdr:from>
    <xdr:to>
      <xdr:col>3</xdr:col>
      <xdr:colOff>0</xdr:colOff>
      <xdr:row>40</xdr:row>
      <xdr:rowOff>76200</xdr:rowOff>
    </xdr:to>
    <xdr:cxnSp macro="">
      <xdr:nvCxnSpPr>
        <xdr:cNvPr id="6" name="Solver_shapecon$F$30">
          <a:extLst>
            <a:ext uri="{FF2B5EF4-FFF2-40B4-BE49-F238E27FC236}">
              <a16:creationId xmlns:a16="http://schemas.microsoft.com/office/drawing/2014/main" id="{296D70B6-C7A7-4556-A331-551DD21F6D57}"/>
            </a:ext>
          </a:extLst>
        </xdr:cNvPr>
        <xdr:cNvCxnSpPr/>
      </xdr:nvCxnSpPr>
      <xdr:spPr>
        <a:xfrm flipV="1">
          <a:off x="742950" y="5629275"/>
          <a:ext cx="247650" cy="2095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19050</xdr:colOff>
      <xdr:row>29</xdr:row>
      <xdr:rowOff>152400</xdr:rowOff>
    </xdr:to>
    <xdr:sp macro="" textlink="">
      <xdr:nvSpPr>
        <xdr:cNvPr id="7" name="Solver_shape$F$30">
          <a:extLst>
            <a:ext uri="{FF2B5EF4-FFF2-40B4-BE49-F238E27FC236}">
              <a16:creationId xmlns:a16="http://schemas.microsoft.com/office/drawing/2014/main" id="{10D94ECA-B1FB-460F-A777-18EDD91735EB}"/>
            </a:ext>
          </a:extLst>
        </xdr:cNvPr>
        <xdr:cNvSpPr/>
      </xdr:nvSpPr>
      <xdr:spPr>
        <a:xfrm>
          <a:off x="2057400" y="55530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29</xdr:row>
      <xdr:rowOff>76200</xdr:rowOff>
    </xdr:from>
    <xdr:to>
      <xdr:col>5</xdr:col>
      <xdr:colOff>0</xdr:colOff>
      <xdr:row>29</xdr:row>
      <xdr:rowOff>76200</xdr:rowOff>
    </xdr:to>
    <xdr:cxnSp macro="">
      <xdr:nvCxnSpPr>
        <xdr:cNvPr id="8" name="Solver_line$F$30">
          <a:extLst>
            <a:ext uri="{FF2B5EF4-FFF2-40B4-BE49-F238E27FC236}">
              <a16:creationId xmlns:a16="http://schemas.microsoft.com/office/drawing/2014/main" id="{C7E4EE00-2C32-43F4-A239-78A6CB436EFB}"/>
            </a:ext>
          </a:extLst>
        </xdr:cNvPr>
        <xdr:cNvCxnSpPr/>
      </xdr:nvCxnSpPr>
      <xdr:spPr>
        <a:xfrm>
          <a:off x="990600" y="5629275"/>
          <a:ext cx="10668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29</xdr:row>
      <xdr:rowOff>76200</xdr:rowOff>
    </xdr:to>
    <xdr:cxnSp macro="">
      <xdr:nvCxnSpPr>
        <xdr:cNvPr id="9" name="Solver_shapecon$J$23">
          <a:extLst>
            <a:ext uri="{FF2B5EF4-FFF2-40B4-BE49-F238E27FC236}">
              <a16:creationId xmlns:a16="http://schemas.microsoft.com/office/drawing/2014/main" id="{1F75894C-B8CE-43C5-BC60-482DDD8FAFA0}"/>
            </a:ext>
          </a:extLst>
        </xdr:cNvPr>
        <xdr:cNvCxnSpPr/>
      </xdr:nvCxnSpPr>
      <xdr:spPr>
        <a:xfrm flipV="1">
          <a:off x="2190750" y="4295775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19050</xdr:colOff>
      <xdr:row>22</xdr:row>
      <xdr:rowOff>152400</xdr:rowOff>
    </xdr:to>
    <xdr:sp macro="" textlink="">
      <xdr:nvSpPr>
        <xdr:cNvPr id="10" name="Solver_shape$J$23">
          <a:extLst>
            <a:ext uri="{FF2B5EF4-FFF2-40B4-BE49-F238E27FC236}">
              <a16:creationId xmlns:a16="http://schemas.microsoft.com/office/drawing/2014/main" id="{EADA85CA-2AC9-4761-9A67-44B5B19FA0A7}"/>
            </a:ext>
          </a:extLst>
        </xdr:cNvPr>
        <xdr:cNvSpPr/>
      </xdr:nvSpPr>
      <xdr:spPr>
        <a:xfrm>
          <a:off x="3762375" y="42195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cxnSp macro="">
      <xdr:nvCxnSpPr>
        <xdr:cNvPr id="11" name="Solver_line$J$23">
          <a:extLst>
            <a:ext uri="{FF2B5EF4-FFF2-40B4-BE49-F238E27FC236}">
              <a16:creationId xmlns:a16="http://schemas.microsoft.com/office/drawing/2014/main" id="{EE8AB0C9-C1F9-4F4F-9752-E8A0D3DEB78B}"/>
            </a:ext>
          </a:extLst>
        </xdr:cNvPr>
        <xdr:cNvCxnSpPr/>
      </xdr:nvCxnSpPr>
      <xdr:spPr>
        <a:xfrm>
          <a:off x="2438400" y="42957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76200</xdr:rowOff>
    </xdr:from>
    <xdr:to>
      <xdr:col>11</xdr:col>
      <xdr:colOff>0</xdr:colOff>
      <xdr:row>22</xdr:row>
      <xdr:rowOff>76200</xdr:rowOff>
    </xdr:to>
    <xdr:cxnSp macro="">
      <xdr:nvCxnSpPr>
        <xdr:cNvPr id="12" name="Solver_shapecon$N$19">
          <a:extLst>
            <a:ext uri="{FF2B5EF4-FFF2-40B4-BE49-F238E27FC236}">
              <a16:creationId xmlns:a16="http://schemas.microsoft.com/office/drawing/2014/main" id="{FE3CD215-5DAF-4F6D-B0F9-7804571D008B}"/>
            </a:ext>
          </a:extLst>
        </xdr:cNvPr>
        <xdr:cNvCxnSpPr/>
      </xdr:nvCxnSpPr>
      <xdr:spPr>
        <a:xfrm flipV="1">
          <a:off x="3895725" y="353377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18</xdr:row>
      <xdr:rowOff>0</xdr:rowOff>
    </xdr:from>
    <xdr:to>
      <xdr:col>14</xdr:col>
      <xdr:colOff>0</xdr:colOff>
      <xdr:row>18</xdr:row>
      <xdr:rowOff>152400</xdr:rowOff>
    </xdr:to>
    <xdr:sp macro="" textlink="">
      <xdr:nvSpPr>
        <xdr:cNvPr id="13" name="Solver_shape$N$19">
          <a:extLst>
            <a:ext uri="{FF2B5EF4-FFF2-40B4-BE49-F238E27FC236}">
              <a16:creationId xmlns:a16="http://schemas.microsoft.com/office/drawing/2014/main" id="{A66A8B39-741B-47DD-A654-67831EF4577E}"/>
            </a:ext>
          </a:extLst>
        </xdr:cNvPr>
        <xdr:cNvSpPr/>
      </xdr:nvSpPr>
      <xdr:spPr>
        <a:xfrm>
          <a:off x="5467350" y="34575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18</xdr:row>
      <xdr:rowOff>76200</xdr:rowOff>
    </xdr:from>
    <xdr:to>
      <xdr:col>13</xdr:col>
      <xdr:colOff>0</xdr:colOff>
      <xdr:row>18</xdr:row>
      <xdr:rowOff>76200</xdr:rowOff>
    </xdr:to>
    <xdr:cxnSp macro="">
      <xdr:nvCxnSpPr>
        <xdr:cNvPr id="14" name="Solver_line$N$19">
          <a:extLst>
            <a:ext uri="{FF2B5EF4-FFF2-40B4-BE49-F238E27FC236}">
              <a16:creationId xmlns:a16="http://schemas.microsoft.com/office/drawing/2014/main" id="{87D09897-2C6E-469E-AC1D-37150B12B88C}"/>
            </a:ext>
          </a:extLst>
        </xdr:cNvPr>
        <xdr:cNvCxnSpPr/>
      </xdr:nvCxnSpPr>
      <xdr:spPr>
        <a:xfrm>
          <a:off x="4143375" y="35337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76200</xdr:rowOff>
    </xdr:from>
    <xdr:to>
      <xdr:col>15</xdr:col>
      <xdr:colOff>0</xdr:colOff>
      <xdr:row>18</xdr:row>
      <xdr:rowOff>76200</xdr:rowOff>
    </xdr:to>
    <xdr:cxnSp macro="">
      <xdr:nvCxnSpPr>
        <xdr:cNvPr id="15" name="Solver_shapecon$R$17">
          <a:extLst>
            <a:ext uri="{FF2B5EF4-FFF2-40B4-BE49-F238E27FC236}">
              <a16:creationId xmlns:a16="http://schemas.microsoft.com/office/drawing/2014/main" id="{3B154956-CCC1-469D-8AF5-0FA233DD155E}"/>
            </a:ext>
          </a:extLst>
        </xdr:cNvPr>
        <xdr:cNvCxnSpPr/>
      </xdr:nvCxnSpPr>
      <xdr:spPr>
        <a:xfrm flipV="1">
          <a:off x="5619750" y="3143250"/>
          <a:ext cx="247650" cy="390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16</xdr:row>
      <xdr:rowOff>0</xdr:rowOff>
    </xdr:from>
    <xdr:to>
      <xdr:col>18</xdr:col>
      <xdr:colOff>0</xdr:colOff>
      <xdr:row>16</xdr:row>
      <xdr:rowOff>152400</xdr:rowOff>
    </xdr:to>
    <xdr:sp macro="" textlink="">
      <xdr:nvSpPr>
        <xdr:cNvPr id="16" name="Solver_shape$R$17">
          <a:extLst>
            <a:ext uri="{FF2B5EF4-FFF2-40B4-BE49-F238E27FC236}">
              <a16:creationId xmlns:a16="http://schemas.microsoft.com/office/drawing/2014/main" id="{EE05B483-08DB-4FE7-B0CB-6BD5A53E899E}"/>
            </a:ext>
          </a:extLst>
        </xdr:cNvPr>
        <xdr:cNvSpPr/>
      </xdr:nvSpPr>
      <xdr:spPr>
        <a:xfrm rot="16200000">
          <a:off x="6715125" y="306705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16</xdr:row>
      <xdr:rowOff>76200</xdr:rowOff>
    </xdr:from>
    <xdr:to>
      <xdr:col>17</xdr:col>
      <xdr:colOff>0</xdr:colOff>
      <xdr:row>16</xdr:row>
      <xdr:rowOff>76200</xdr:rowOff>
    </xdr:to>
    <xdr:cxnSp macro="">
      <xdr:nvCxnSpPr>
        <xdr:cNvPr id="17" name="Solver_line$R$17">
          <a:extLst>
            <a:ext uri="{FF2B5EF4-FFF2-40B4-BE49-F238E27FC236}">
              <a16:creationId xmlns:a16="http://schemas.microsoft.com/office/drawing/2014/main" id="{6060E3D8-A3D8-4124-81BF-ED87B489BCBF}"/>
            </a:ext>
          </a:extLst>
        </xdr:cNvPr>
        <xdr:cNvCxnSpPr/>
      </xdr:nvCxnSpPr>
      <xdr:spPr>
        <a:xfrm>
          <a:off x="5867400" y="3143250"/>
          <a:ext cx="847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76200</xdr:rowOff>
    </xdr:from>
    <xdr:to>
      <xdr:col>15</xdr:col>
      <xdr:colOff>0</xdr:colOff>
      <xdr:row>21</xdr:row>
      <xdr:rowOff>76200</xdr:rowOff>
    </xdr:to>
    <xdr:cxnSp macro="">
      <xdr:nvCxnSpPr>
        <xdr:cNvPr id="18" name="Solver_shapecon$R$22">
          <a:extLst>
            <a:ext uri="{FF2B5EF4-FFF2-40B4-BE49-F238E27FC236}">
              <a16:creationId xmlns:a16="http://schemas.microsoft.com/office/drawing/2014/main" id="{E712699F-9201-4D14-83D1-5D6F120166B9}"/>
            </a:ext>
          </a:extLst>
        </xdr:cNvPr>
        <xdr:cNvCxnSpPr/>
      </xdr:nvCxnSpPr>
      <xdr:spPr>
        <a:xfrm>
          <a:off x="5619750" y="3533775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21</xdr:row>
      <xdr:rowOff>0</xdr:rowOff>
    </xdr:from>
    <xdr:to>
      <xdr:col>18</xdr:col>
      <xdr:colOff>0</xdr:colOff>
      <xdr:row>21</xdr:row>
      <xdr:rowOff>152400</xdr:rowOff>
    </xdr:to>
    <xdr:sp macro="" textlink="">
      <xdr:nvSpPr>
        <xdr:cNvPr id="19" name="Solver_shape$R$22">
          <a:extLst>
            <a:ext uri="{FF2B5EF4-FFF2-40B4-BE49-F238E27FC236}">
              <a16:creationId xmlns:a16="http://schemas.microsoft.com/office/drawing/2014/main" id="{598635DD-F1DB-494E-91BD-A0C1D9C8D8CE}"/>
            </a:ext>
          </a:extLst>
        </xdr:cNvPr>
        <xdr:cNvSpPr/>
      </xdr:nvSpPr>
      <xdr:spPr>
        <a:xfrm rot="16200000">
          <a:off x="6715125" y="40290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21</xdr:row>
      <xdr:rowOff>76200</xdr:rowOff>
    </xdr:from>
    <xdr:to>
      <xdr:col>17</xdr:col>
      <xdr:colOff>0</xdr:colOff>
      <xdr:row>21</xdr:row>
      <xdr:rowOff>76200</xdr:rowOff>
    </xdr:to>
    <xdr:cxnSp macro="">
      <xdr:nvCxnSpPr>
        <xdr:cNvPr id="20" name="Solver_line$R$22">
          <a:extLst>
            <a:ext uri="{FF2B5EF4-FFF2-40B4-BE49-F238E27FC236}">
              <a16:creationId xmlns:a16="http://schemas.microsoft.com/office/drawing/2014/main" id="{BCCE6534-95FD-4227-9090-72C51F5E7011}"/>
            </a:ext>
          </a:extLst>
        </xdr:cNvPr>
        <xdr:cNvCxnSpPr/>
      </xdr:nvCxnSpPr>
      <xdr:spPr>
        <a:xfrm>
          <a:off x="5867400" y="4105275"/>
          <a:ext cx="847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76200</xdr:rowOff>
    </xdr:from>
    <xdr:to>
      <xdr:col>11</xdr:col>
      <xdr:colOff>0</xdr:colOff>
      <xdr:row>26</xdr:row>
      <xdr:rowOff>76200</xdr:rowOff>
    </xdr:to>
    <xdr:cxnSp macro="">
      <xdr:nvCxnSpPr>
        <xdr:cNvPr id="21" name="Solver_shapecon$N$27">
          <a:extLst>
            <a:ext uri="{FF2B5EF4-FFF2-40B4-BE49-F238E27FC236}">
              <a16:creationId xmlns:a16="http://schemas.microsoft.com/office/drawing/2014/main" id="{C3486838-D5C7-4791-B2D2-7B12B2CD387D}"/>
            </a:ext>
          </a:extLst>
        </xdr:cNvPr>
        <xdr:cNvCxnSpPr/>
      </xdr:nvCxnSpPr>
      <xdr:spPr>
        <a:xfrm>
          <a:off x="3895725" y="429577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26</xdr:row>
      <xdr:rowOff>0</xdr:rowOff>
    </xdr:from>
    <xdr:to>
      <xdr:col>14</xdr:col>
      <xdr:colOff>0</xdr:colOff>
      <xdr:row>26</xdr:row>
      <xdr:rowOff>152400</xdr:rowOff>
    </xdr:to>
    <xdr:sp macro="" textlink="">
      <xdr:nvSpPr>
        <xdr:cNvPr id="22" name="Solver_shape$N$27">
          <a:extLst>
            <a:ext uri="{FF2B5EF4-FFF2-40B4-BE49-F238E27FC236}">
              <a16:creationId xmlns:a16="http://schemas.microsoft.com/office/drawing/2014/main" id="{CF81C6C9-FE44-497B-807C-E4F497B74708}"/>
            </a:ext>
          </a:extLst>
        </xdr:cNvPr>
        <xdr:cNvSpPr/>
      </xdr:nvSpPr>
      <xdr:spPr>
        <a:xfrm rot="16200000">
          <a:off x="5467350" y="4981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26</xdr:row>
      <xdr:rowOff>76200</xdr:rowOff>
    </xdr:from>
    <xdr:to>
      <xdr:col>17</xdr:col>
      <xdr:colOff>0</xdr:colOff>
      <xdr:row>26</xdr:row>
      <xdr:rowOff>76200</xdr:rowOff>
    </xdr:to>
    <xdr:cxnSp macro="">
      <xdr:nvCxnSpPr>
        <xdr:cNvPr id="23" name="Solver_dash$N$27">
          <a:extLst>
            <a:ext uri="{FF2B5EF4-FFF2-40B4-BE49-F238E27FC236}">
              <a16:creationId xmlns:a16="http://schemas.microsoft.com/office/drawing/2014/main" id="{184AB9D3-256C-4AA9-87BF-34DE82598757}"/>
            </a:ext>
          </a:extLst>
        </xdr:cNvPr>
        <xdr:cNvCxnSpPr/>
      </xdr:nvCxnSpPr>
      <xdr:spPr>
        <a:xfrm>
          <a:off x="5619750" y="5057775"/>
          <a:ext cx="109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76200</xdr:rowOff>
    </xdr:from>
    <xdr:to>
      <xdr:col>13</xdr:col>
      <xdr:colOff>0</xdr:colOff>
      <xdr:row>26</xdr:row>
      <xdr:rowOff>76200</xdr:rowOff>
    </xdr:to>
    <xdr:cxnSp macro="">
      <xdr:nvCxnSpPr>
        <xdr:cNvPr id="24" name="Solver_line$N$27">
          <a:extLst>
            <a:ext uri="{FF2B5EF4-FFF2-40B4-BE49-F238E27FC236}">
              <a16:creationId xmlns:a16="http://schemas.microsoft.com/office/drawing/2014/main" id="{0B2ABD11-4493-44A0-B9AD-ED903AC19AFD}"/>
            </a:ext>
          </a:extLst>
        </xdr:cNvPr>
        <xdr:cNvCxnSpPr/>
      </xdr:nvCxnSpPr>
      <xdr:spPr>
        <a:xfrm>
          <a:off x="4143375" y="50577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76200</xdr:rowOff>
    </xdr:from>
    <xdr:to>
      <xdr:col>7</xdr:col>
      <xdr:colOff>0</xdr:colOff>
      <xdr:row>37</xdr:row>
      <xdr:rowOff>76200</xdr:rowOff>
    </xdr:to>
    <xdr:cxnSp macro="">
      <xdr:nvCxnSpPr>
        <xdr:cNvPr id="25" name="Solver_shapecon$J$38">
          <a:extLst>
            <a:ext uri="{FF2B5EF4-FFF2-40B4-BE49-F238E27FC236}">
              <a16:creationId xmlns:a16="http://schemas.microsoft.com/office/drawing/2014/main" id="{A448EB99-D832-4DD9-BE14-E3F480C9B59C}"/>
            </a:ext>
          </a:extLst>
        </xdr:cNvPr>
        <xdr:cNvCxnSpPr/>
      </xdr:nvCxnSpPr>
      <xdr:spPr>
        <a:xfrm>
          <a:off x="2190750" y="5629275"/>
          <a:ext cx="247650" cy="1524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19050</xdr:colOff>
      <xdr:row>37</xdr:row>
      <xdr:rowOff>152400</xdr:rowOff>
    </xdr:to>
    <xdr:sp macro="" textlink="">
      <xdr:nvSpPr>
        <xdr:cNvPr id="26" name="Solver_shape$J$38">
          <a:extLst>
            <a:ext uri="{FF2B5EF4-FFF2-40B4-BE49-F238E27FC236}">
              <a16:creationId xmlns:a16="http://schemas.microsoft.com/office/drawing/2014/main" id="{73FBC0E4-3472-4FE7-B975-5981C3A13E9F}"/>
            </a:ext>
          </a:extLst>
        </xdr:cNvPr>
        <xdr:cNvSpPr/>
      </xdr:nvSpPr>
      <xdr:spPr>
        <a:xfrm>
          <a:off x="3762375" y="70770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37</xdr:row>
      <xdr:rowOff>76200</xdr:rowOff>
    </xdr:from>
    <xdr:to>
      <xdr:col>9</xdr:col>
      <xdr:colOff>0</xdr:colOff>
      <xdr:row>37</xdr:row>
      <xdr:rowOff>76200</xdr:rowOff>
    </xdr:to>
    <xdr:cxnSp macro="">
      <xdr:nvCxnSpPr>
        <xdr:cNvPr id="27" name="Solver_line$J$38">
          <a:extLst>
            <a:ext uri="{FF2B5EF4-FFF2-40B4-BE49-F238E27FC236}">
              <a16:creationId xmlns:a16="http://schemas.microsoft.com/office/drawing/2014/main" id="{E5250681-9CF3-4045-889E-FFDB1854C308}"/>
            </a:ext>
          </a:extLst>
        </xdr:cNvPr>
        <xdr:cNvCxnSpPr/>
      </xdr:nvCxnSpPr>
      <xdr:spPr>
        <a:xfrm>
          <a:off x="2438400" y="71532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76200</xdr:rowOff>
    </xdr:from>
    <xdr:to>
      <xdr:col>11</xdr:col>
      <xdr:colOff>0</xdr:colOff>
      <xdr:row>37</xdr:row>
      <xdr:rowOff>76200</xdr:rowOff>
    </xdr:to>
    <xdr:cxnSp macro="">
      <xdr:nvCxnSpPr>
        <xdr:cNvPr id="28" name="Solver_shapecon$N$34">
          <a:extLst>
            <a:ext uri="{FF2B5EF4-FFF2-40B4-BE49-F238E27FC236}">
              <a16:creationId xmlns:a16="http://schemas.microsoft.com/office/drawing/2014/main" id="{2656817A-95C4-4ABD-BD2B-124EE1EAC371}"/>
            </a:ext>
          </a:extLst>
        </xdr:cNvPr>
        <xdr:cNvCxnSpPr/>
      </xdr:nvCxnSpPr>
      <xdr:spPr>
        <a:xfrm flipV="1">
          <a:off x="3895725" y="639127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0</xdr:colOff>
      <xdr:row>33</xdr:row>
      <xdr:rowOff>152400</xdr:rowOff>
    </xdr:to>
    <xdr:sp macro="" textlink="">
      <xdr:nvSpPr>
        <xdr:cNvPr id="29" name="Solver_shape$N$34">
          <a:extLst>
            <a:ext uri="{FF2B5EF4-FFF2-40B4-BE49-F238E27FC236}">
              <a16:creationId xmlns:a16="http://schemas.microsoft.com/office/drawing/2014/main" id="{B636D168-F519-4AC3-B4E4-1FCF3FD60AE7}"/>
            </a:ext>
          </a:extLst>
        </xdr:cNvPr>
        <xdr:cNvSpPr/>
      </xdr:nvSpPr>
      <xdr:spPr>
        <a:xfrm>
          <a:off x="5467350" y="63150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33</xdr:row>
      <xdr:rowOff>76200</xdr:rowOff>
    </xdr:from>
    <xdr:to>
      <xdr:col>13</xdr:col>
      <xdr:colOff>0</xdr:colOff>
      <xdr:row>33</xdr:row>
      <xdr:rowOff>76200</xdr:rowOff>
    </xdr:to>
    <xdr:cxnSp macro="">
      <xdr:nvCxnSpPr>
        <xdr:cNvPr id="30" name="Solver_line$N$34">
          <a:extLst>
            <a:ext uri="{FF2B5EF4-FFF2-40B4-BE49-F238E27FC236}">
              <a16:creationId xmlns:a16="http://schemas.microsoft.com/office/drawing/2014/main" id="{8D26F7BC-BC7E-44A2-AD33-A17411A98DD6}"/>
            </a:ext>
          </a:extLst>
        </xdr:cNvPr>
        <xdr:cNvCxnSpPr/>
      </xdr:nvCxnSpPr>
      <xdr:spPr>
        <a:xfrm>
          <a:off x="4143375" y="63912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31</xdr:row>
      <xdr:rowOff>76200</xdr:rowOff>
    </xdr:from>
    <xdr:to>
      <xdr:col>15</xdr:col>
      <xdr:colOff>0</xdr:colOff>
      <xdr:row>33</xdr:row>
      <xdr:rowOff>76200</xdr:rowOff>
    </xdr:to>
    <xdr:cxnSp macro="">
      <xdr:nvCxnSpPr>
        <xdr:cNvPr id="31" name="Solver_shapecon$R$32">
          <a:extLst>
            <a:ext uri="{FF2B5EF4-FFF2-40B4-BE49-F238E27FC236}">
              <a16:creationId xmlns:a16="http://schemas.microsoft.com/office/drawing/2014/main" id="{FB182496-E942-426A-8070-6879414F85D9}"/>
            </a:ext>
          </a:extLst>
        </xdr:cNvPr>
        <xdr:cNvCxnSpPr/>
      </xdr:nvCxnSpPr>
      <xdr:spPr>
        <a:xfrm flipV="1">
          <a:off x="5619750" y="6010275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31</xdr:row>
      <xdr:rowOff>0</xdr:rowOff>
    </xdr:from>
    <xdr:to>
      <xdr:col>18</xdr:col>
      <xdr:colOff>0</xdr:colOff>
      <xdr:row>31</xdr:row>
      <xdr:rowOff>152400</xdr:rowOff>
    </xdr:to>
    <xdr:sp macro="" textlink="">
      <xdr:nvSpPr>
        <xdr:cNvPr id="32" name="Solver_shape$R$32">
          <a:extLst>
            <a:ext uri="{FF2B5EF4-FFF2-40B4-BE49-F238E27FC236}">
              <a16:creationId xmlns:a16="http://schemas.microsoft.com/office/drawing/2014/main" id="{1DFFC1A3-0DC9-49CE-8E10-05E8CD52B537}"/>
            </a:ext>
          </a:extLst>
        </xdr:cNvPr>
        <xdr:cNvSpPr/>
      </xdr:nvSpPr>
      <xdr:spPr>
        <a:xfrm rot="16200000">
          <a:off x="6715125" y="59340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31</xdr:row>
      <xdr:rowOff>76200</xdr:rowOff>
    </xdr:from>
    <xdr:to>
      <xdr:col>17</xdr:col>
      <xdr:colOff>0</xdr:colOff>
      <xdr:row>31</xdr:row>
      <xdr:rowOff>76200</xdr:rowOff>
    </xdr:to>
    <xdr:cxnSp macro="">
      <xdr:nvCxnSpPr>
        <xdr:cNvPr id="33" name="Solver_line$R$32">
          <a:extLst>
            <a:ext uri="{FF2B5EF4-FFF2-40B4-BE49-F238E27FC236}">
              <a16:creationId xmlns:a16="http://schemas.microsoft.com/office/drawing/2014/main" id="{AC87D241-8F4F-484E-B289-8CEC493C920E}"/>
            </a:ext>
          </a:extLst>
        </xdr:cNvPr>
        <xdr:cNvCxnSpPr/>
      </xdr:nvCxnSpPr>
      <xdr:spPr>
        <a:xfrm>
          <a:off x="5867400" y="6010275"/>
          <a:ext cx="847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76200</xdr:rowOff>
    </xdr:from>
    <xdr:to>
      <xdr:col>15</xdr:col>
      <xdr:colOff>0</xdr:colOff>
      <xdr:row>36</xdr:row>
      <xdr:rowOff>76200</xdr:rowOff>
    </xdr:to>
    <xdr:cxnSp macro="">
      <xdr:nvCxnSpPr>
        <xdr:cNvPr id="34" name="Solver_shapecon$R$37">
          <a:extLst>
            <a:ext uri="{FF2B5EF4-FFF2-40B4-BE49-F238E27FC236}">
              <a16:creationId xmlns:a16="http://schemas.microsoft.com/office/drawing/2014/main" id="{B3ED4A6E-A939-4FB2-A75C-C80EFD4368E3}"/>
            </a:ext>
          </a:extLst>
        </xdr:cNvPr>
        <xdr:cNvCxnSpPr/>
      </xdr:nvCxnSpPr>
      <xdr:spPr>
        <a:xfrm>
          <a:off x="5619750" y="6391275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36</xdr:row>
      <xdr:rowOff>0</xdr:rowOff>
    </xdr:from>
    <xdr:to>
      <xdr:col>18</xdr:col>
      <xdr:colOff>0</xdr:colOff>
      <xdr:row>36</xdr:row>
      <xdr:rowOff>152400</xdr:rowOff>
    </xdr:to>
    <xdr:sp macro="" textlink="">
      <xdr:nvSpPr>
        <xdr:cNvPr id="35" name="Solver_shape$R$37">
          <a:extLst>
            <a:ext uri="{FF2B5EF4-FFF2-40B4-BE49-F238E27FC236}">
              <a16:creationId xmlns:a16="http://schemas.microsoft.com/office/drawing/2014/main" id="{C430AFD3-2A80-4259-B2EC-F10CC0F9A76B}"/>
            </a:ext>
          </a:extLst>
        </xdr:cNvPr>
        <xdr:cNvSpPr/>
      </xdr:nvSpPr>
      <xdr:spPr>
        <a:xfrm rot="16200000">
          <a:off x="6715125" y="6886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36</xdr:row>
      <xdr:rowOff>76200</xdr:rowOff>
    </xdr:from>
    <xdr:to>
      <xdr:col>17</xdr:col>
      <xdr:colOff>0</xdr:colOff>
      <xdr:row>36</xdr:row>
      <xdr:rowOff>76200</xdr:rowOff>
    </xdr:to>
    <xdr:cxnSp macro="">
      <xdr:nvCxnSpPr>
        <xdr:cNvPr id="36" name="Solver_line$R$37">
          <a:extLst>
            <a:ext uri="{FF2B5EF4-FFF2-40B4-BE49-F238E27FC236}">
              <a16:creationId xmlns:a16="http://schemas.microsoft.com/office/drawing/2014/main" id="{B4345CA0-C6D8-4470-9D41-C3C2F30D0113}"/>
            </a:ext>
          </a:extLst>
        </xdr:cNvPr>
        <xdr:cNvCxnSpPr/>
      </xdr:nvCxnSpPr>
      <xdr:spPr>
        <a:xfrm>
          <a:off x="5867400" y="6962775"/>
          <a:ext cx="847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76200</xdr:rowOff>
    </xdr:from>
    <xdr:to>
      <xdr:col>11</xdr:col>
      <xdr:colOff>0</xdr:colOff>
      <xdr:row>41</xdr:row>
      <xdr:rowOff>76200</xdr:rowOff>
    </xdr:to>
    <xdr:cxnSp macro="">
      <xdr:nvCxnSpPr>
        <xdr:cNvPr id="37" name="Solver_shapecon$N$42">
          <a:extLst>
            <a:ext uri="{FF2B5EF4-FFF2-40B4-BE49-F238E27FC236}">
              <a16:creationId xmlns:a16="http://schemas.microsoft.com/office/drawing/2014/main" id="{7FB17F7F-A0DD-4785-A757-8D1FD8253421}"/>
            </a:ext>
          </a:extLst>
        </xdr:cNvPr>
        <xdr:cNvCxnSpPr/>
      </xdr:nvCxnSpPr>
      <xdr:spPr>
        <a:xfrm>
          <a:off x="3895725" y="715327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41</xdr:row>
      <xdr:rowOff>0</xdr:rowOff>
    </xdr:from>
    <xdr:to>
      <xdr:col>14</xdr:col>
      <xdr:colOff>0</xdr:colOff>
      <xdr:row>41</xdr:row>
      <xdr:rowOff>152400</xdr:rowOff>
    </xdr:to>
    <xdr:sp macro="" textlink="">
      <xdr:nvSpPr>
        <xdr:cNvPr id="38" name="Solver_shape$N$42">
          <a:extLst>
            <a:ext uri="{FF2B5EF4-FFF2-40B4-BE49-F238E27FC236}">
              <a16:creationId xmlns:a16="http://schemas.microsoft.com/office/drawing/2014/main" id="{67CAAB7F-47A0-4E68-895E-ADE6C3643697}"/>
            </a:ext>
          </a:extLst>
        </xdr:cNvPr>
        <xdr:cNvSpPr/>
      </xdr:nvSpPr>
      <xdr:spPr>
        <a:xfrm rot="16200000">
          <a:off x="5467350" y="78390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41</xdr:row>
      <xdr:rowOff>76200</xdr:rowOff>
    </xdr:from>
    <xdr:to>
      <xdr:col>17</xdr:col>
      <xdr:colOff>0</xdr:colOff>
      <xdr:row>41</xdr:row>
      <xdr:rowOff>76200</xdr:rowOff>
    </xdr:to>
    <xdr:cxnSp macro="">
      <xdr:nvCxnSpPr>
        <xdr:cNvPr id="39" name="Solver_dash$N$42">
          <a:extLst>
            <a:ext uri="{FF2B5EF4-FFF2-40B4-BE49-F238E27FC236}">
              <a16:creationId xmlns:a16="http://schemas.microsoft.com/office/drawing/2014/main" id="{2F491D2C-6E79-4669-B3F7-B2A4E447FD58}"/>
            </a:ext>
          </a:extLst>
        </xdr:cNvPr>
        <xdr:cNvCxnSpPr/>
      </xdr:nvCxnSpPr>
      <xdr:spPr>
        <a:xfrm>
          <a:off x="5619750" y="7915275"/>
          <a:ext cx="109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41</xdr:row>
      <xdr:rowOff>76200</xdr:rowOff>
    </xdr:from>
    <xdr:to>
      <xdr:col>13</xdr:col>
      <xdr:colOff>0</xdr:colOff>
      <xdr:row>41</xdr:row>
      <xdr:rowOff>76200</xdr:rowOff>
    </xdr:to>
    <xdr:cxnSp macro="">
      <xdr:nvCxnSpPr>
        <xdr:cNvPr id="40" name="Solver_line$N$42">
          <a:extLst>
            <a:ext uri="{FF2B5EF4-FFF2-40B4-BE49-F238E27FC236}">
              <a16:creationId xmlns:a16="http://schemas.microsoft.com/office/drawing/2014/main" id="{B8D1725F-7505-488F-99BE-CCAF2C658591}"/>
            </a:ext>
          </a:extLst>
        </xdr:cNvPr>
        <xdr:cNvCxnSpPr/>
      </xdr:nvCxnSpPr>
      <xdr:spPr>
        <a:xfrm>
          <a:off x="4143375" y="79152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76200</xdr:rowOff>
    </xdr:from>
    <xdr:to>
      <xdr:col>3</xdr:col>
      <xdr:colOff>0</xdr:colOff>
      <xdr:row>52</xdr:row>
      <xdr:rowOff>76200</xdr:rowOff>
    </xdr:to>
    <xdr:cxnSp macro="">
      <xdr:nvCxnSpPr>
        <xdr:cNvPr id="41" name="Solver_shapecon$F$53">
          <a:extLst>
            <a:ext uri="{FF2B5EF4-FFF2-40B4-BE49-F238E27FC236}">
              <a16:creationId xmlns:a16="http://schemas.microsoft.com/office/drawing/2014/main" id="{FBA3E559-4024-413E-ABEA-DF4414637D85}"/>
            </a:ext>
          </a:extLst>
        </xdr:cNvPr>
        <xdr:cNvCxnSpPr/>
      </xdr:nvCxnSpPr>
      <xdr:spPr>
        <a:xfrm>
          <a:off x="742950" y="7724775"/>
          <a:ext cx="247650" cy="2286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19050</xdr:colOff>
      <xdr:row>52</xdr:row>
      <xdr:rowOff>152400</xdr:rowOff>
    </xdr:to>
    <xdr:sp macro="" textlink="">
      <xdr:nvSpPr>
        <xdr:cNvPr id="42" name="Solver_shape$F$53">
          <a:extLst>
            <a:ext uri="{FF2B5EF4-FFF2-40B4-BE49-F238E27FC236}">
              <a16:creationId xmlns:a16="http://schemas.microsoft.com/office/drawing/2014/main" id="{C9C2AA9D-D44B-4DCB-B026-708B1FBFE295}"/>
            </a:ext>
          </a:extLst>
        </xdr:cNvPr>
        <xdr:cNvSpPr/>
      </xdr:nvSpPr>
      <xdr:spPr>
        <a:xfrm>
          <a:off x="2057400" y="99345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52</xdr:row>
      <xdr:rowOff>76200</xdr:rowOff>
    </xdr:from>
    <xdr:to>
      <xdr:col>5</xdr:col>
      <xdr:colOff>0</xdr:colOff>
      <xdr:row>52</xdr:row>
      <xdr:rowOff>76200</xdr:rowOff>
    </xdr:to>
    <xdr:cxnSp macro="">
      <xdr:nvCxnSpPr>
        <xdr:cNvPr id="43" name="Solver_line$F$53">
          <a:extLst>
            <a:ext uri="{FF2B5EF4-FFF2-40B4-BE49-F238E27FC236}">
              <a16:creationId xmlns:a16="http://schemas.microsoft.com/office/drawing/2014/main" id="{F35A71BC-7226-4903-8C97-475AB58DE5EE}"/>
            </a:ext>
          </a:extLst>
        </xdr:cNvPr>
        <xdr:cNvCxnSpPr/>
      </xdr:nvCxnSpPr>
      <xdr:spPr>
        <a:xfrm>
          <a:off x="990600" y="10010775"/>
          <a:ext cx="10668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76200</xdr:rowOff>
    </xdr:from>
    <xdr:to>
      <xdr:col>7</xdr:col>
      <xdr:colOff>0</xdr:colOff>
      <xdr:row>52</xdr:row>
      <xdr:rowOff>76200</xdr:rowOff>
    </xdr:to>
    <xdr:cxnSp macro="">
      <xdr:nvCxnSpPr>
        <xdr:cNvPr id="44" name="Solver_shapecon$J$49">
          <a:extLst>
            <a:ext uri="{FF2B5EF4-FFF2-40B4-BE49-F238E27FC236}">
              <a16:creationId xmlns:a16="http://schemas.microsoft.com/office/drawing/2014/main" id="{BF7FF791-7ED9-476F-AA00-C64758D2F80D}"/>
            </a:ext>
          </a:extLst>
        </xdr:cNvPr>
        <xdr:cNvCxnSpPr/>
      </xdr:nvCxnSpPr>
      <xdr:spPr>
        <a:xfrm flipV="1">
          <a:off x="2190750" y="924877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48</xdr:row>
      <xdr:rowOff>0</xdr:rowOff>
    </xdr:from>
    <xdr:to>
      <xdr:col>10</xdr:col>
      <xdr:colOff>19050</xdr:colOff>
      <xdr:row>48</xdr:row>
      <xdr:rowOff>152400</xdr:rowOff>
    </xdr:to>
    <xdr:sp macro="" textlink="">
      <xdr:nvSpPr>
        <xdr:cNvPr id="45" name="Solver_shape$J$49">
          <a:extLst>
            <a:ext uri="{FF2B5EF4-FFF2-40B4-BE49-F238E27FC236}">
              <a16:creationId xmlns:a16="http://schemas.microsoft.com/office/drawing/2014/main" id="{C3DE164B-A473-4BAA-B12C-D82CFC70ABCB}"/>
            </a:ext>
          </a:extLst>
        </xdr:cNvPr>
        <xdr:cNvSpPr/>
      </xdr:nvSpPr>
      <xdr:spPr>
        <a:xfrm>
          <a:off x="3762375" y="91725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48</xdr:row>
      <xdr:rowOff>76200</xdr:rowOff>
    </xdr:from>
    <xdr:to>
      <xdr:col>9</xdr:col>
      <xdr:colOff>0</xdr:colOff>
      <xdr:row>48</xdr:row>
      <xdr:rowOff>76200</xdr:rowOff>
    </xdr:to>
    <xdr:cxnSp macro="">
      <xdr:nvCxnSpPr>
        <xdr:cNvPr id="46" name="Solver_line$J$49">
          <a:extLst>
            <a:ext uri="{FF2B5EF4-FFF2-40B4-BE49-F238E27FC236}">
              <a16:creationId xmlns:a16="http://schemas.microsoft.com/office/drawing/2014/main" id="{4701185E-D2E0-4A7E-85CF-EEAB073C3683}"/>
            </a:ext>
          </a:extLst>
        </xdr:cNvPr>
        <xdr:cNvCxnSpPr/>
      </xdr:nvCxnSpPr>
      <xdr:spPr>
        <a:xfrm>
          <a:off x="2438400" y="92487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46</xdr:row>
      <xdr:rowOff>76200</xdr:rowOff>
    </xdr:from>
    <xdr:to>
      <xdr:col>11</xdr:col>
      <xdr:colOff>0</xdr:colOff>
      <xdr:row>48</xdr:row>
      <xdr:rowOff>76200</xdr:rowOff>
    </xdr:to>
    <xdr:cxnSp macro="">
      <xdr:nvCxnSpPr>
        <xdr:cNvPr id="47" name="Solver_shapecon$N$47">
          <a:extLst>
            <a:ext uri="{FF2B5EF4-FFF2-40B4-BE49-F238E27FC236}">
              <a16:creationId xmlns:a16="http://schemas.microsoft.com/office/drawing/2014/main" id="{B2A9F178-D988-461D-ACE4-D44551FDB1CC}"/>
            </a:ext>
          </a:extLst>
        </xdr:cNvPr>
        <xdr:cNvCxnSpPr/>
      </xdr:nvCxnSpPr>
      <xdr:spPr>
        <a:xfrm flipV="1">
          <a:off x="3895725" y="8867775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46</xdr:row>
      <xdr:rowOff>0</xdr:rowOff>
    </xdr:from>
    <xdr:to>
      <xdr:col>14</xdr:col>
      <xdr:colOff>0</xdr:colOff>
      <xdr:row>46</xdr:row>
      <xdr:rowOff>152400</xdr:rowOff>
    </xdr:to>
    <xdr:sp macro="" textlink="">
      <xdr:nvSpPr>
        <xdr:cNvPr id="48" name="Solver_shape$N$47">
          <a:extLst>
            <a:ext uri="{FF2B5EF4-FFF2-40B4-BE49-F238E27FC236}">
              <a16:creationId xmlns:a16="http://schemas.microsoft.com/office/drawing/2014/main" id="{522E0BCA-757F-4315-8664-A1CBE8FB96B3}"/>
            </a:ext>
          </a:extLst>
        </xdr:cNvPr>
        <xdr:cNvSpPr/>
      </xdr:nvSpPr>
      <xdr:spPr>
        <a:xfrm rot="16200000">
          <a:off x="5467350" y="8791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46</xdr:row>
      <xdr:rowOff>76200</xdr:rowOff>
    </xdr:from>
    <xdr:to>
      <xdr:col>17</xdr:col>
      <xdr:colOff>0</xdr:colOff>
      <xdr:row>46</xdr:row>
      <xdr:rowOff>76200</xdr:rowOff>
    </xdr:to>
    <xdr:cxnSp macro="">
      <xdr:nvCxnSpPr>
        <xdr:cNvPr id="49" name="Solver_dash$N$47">
          <a:extLst>
            <a:ext uri="{FF2B5EF4-FFF2-40B4-BE49-F238E27FC236}">
              <a16:creationId xmlns:a16="http://schemas.microsoft.com/office/drawing/2014/main" id="{8364014C-6D61-4271-9DB0-78D5651FD03C}"/>
            </a:ext>
          </a:extLst>
        </xdr:cNvPr>
        <xdr:cNvCxnSpPr/>
      </xdr:nvCxnSpPr>
      <xdr:spPr>
        <a:xfrm>
          <a:off x="5619750" y="8867775"/>
          <a:ext cx="109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46</xdr:row>
      <xdr:rowOff>76200</xdr:rowOff>
    </xdr:from>
    <xdr:to>
      <xdr:col>13</xdr:col>
      <xdr:colOff>0</xdr:colOff>
      <xdr:row>46</xdr:row>
      <xdr:rowOff>76200</xdr:rowOff>
    </xdr:to>
    <xdr:cxnSp macro="">
      <xdr:nvCxnSpPr>
        <xdr:cNvPr id="50" name="Solver_line$N$47">
          <a:extLst>
            <a:ext uri="{FF2B5EF4-FFF2-40B4-BE49-F238E27FC236}">
              <a16:creationId xmlns:a16="http://schemas.microsoft.com/office/drawing/2014/main" id="{463329BA-67C0-4852-90AA-848593E61D94}"/>
            </a:ext>
          </a:extLst>
        </xdr:cNvPr>
        <xdr:cNvCxnSpPr/>
      </xdr:nvCxnSpPr>
      <xdr:spPr>
        <a:xfrm>
          <a:off x="4143375" y="88677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48</xdr:row>
      <xdr:rowOff>76200</xdr:rowOff>
    </xdr:from>
    <xdr:to>
      <xdr:col>11</xdr:col>
      <xdr:colOff>0</xdr:colOff>
      <xdr:row>51</xdr:row>
      <xdr:rowOff>76200</xdr:rowOff>
    </xdr:to>
    <xdr:cxnSp macro="">
      <xdr:nvCxnSpPr>
        <xdr:cNvPr id="51" name="Solver_shapecon$N$52">
          <a:extLst>
            <a:ext uri="{FF2B5EF4-FFF2-40B4-BE49-F238E27FC236}">
              <a16:creationId xmlns:a16="http://schemas.microsoft.com/office/drawing/2014/main" id="{42B8BABD-04F3-4E85-A47F-EBD40D9D4269}"/>
            </a:ext>
          </a:extLst>
        </xdr:cNvPr>
        <xdr:cNvCxnSpPr/>
      </xdr:nvCxnSpPr>
      <xdr:spPr>
        <a:xfrm>
          <a:off x="3895725" y="9248775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51</xdr:row>
      <xdr:rowOff>0</xdr:rowOff>
    </xdr:from>
    <xdr:to>
      <xdr:col>14</xdr:col>
      <xdr:colOff>0</xdr:colOff>
      <xdr:row>51</xdr:row>
      <xdr:rowOff>152400</xdr:rowOff>
    </xdr:to>
    <xdr:sp macro="" textlink="">
      <xdr:nvSpPr>
        <xdr:cNvPr id="52" name="Solver_shape$N$52">
          <a:extLst>
            <a:ext uri="{FF2B5EF4-FFF2-40B4-BE49-F238E27FC236}">
              <a16:creationId xmlns:a16="http://schemas.microsoft.com/office/drawing/2014/main" id="{D765A449-335E-49B9-A1CD-DF960A1EFEAF}"/>
            </a:ext>
          </a:extLst>
        </xdr:cNvPr>
        <xdr:cNvSpPr/>
      </xdr:nvSpPr>
      <xdr:spPr>
        <a:xfrm rot="16200000">
          <a:off x="5467350" y="97440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51</xdr:row>
      <xdr:rowOff>76200</xdr:rowOff>
    </xdr:from>
    <xdr:to>
      <xdr:col>17</xdr:col>
      <xdr:colOff>0</xdr:colOff>
      <xdr:row>51</xdr:row>
      <xdr:rowOff>76200</xdr:rowOff>
    </xdr:to>
    <xdr:cxnSp macro="">
      <xdr:nvCxnSpPr>
        <xdr:cNvPr id="53" name="Solver_dash$N$52">
          <a:extLst>
            <a:ext uri="{FF2B5EF4-FFF2-40B4-BE49-F238E27FC236}">
              <a16:creationId xmlns:a16="http://schemas.microsoft.com/office/drawing/2014/main" id="{48DB3E7C-09B5-4796-823E-1F72C1E16492}"/>
            </a:ext>
          </a:extLst>
        </xdr:cNvPr>
        <xdr:cNvCxnSpPr/>
      </xdr:nvCxnSpPr>
      <xdr:spPr>
        <a:xfrm>
          <a:off x="5619750" y="9820275"/>
          <a:ext cx="109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76200</xdr:rowOff>
    </xdr:from>
    <xdr:to>
      <xdr:col>13</xdr:col>
      <xdr:colOff>0</xdr:colOff>
      <xdr:row>51</xdr:row>
      <xdr:rowOff>76200</xdr:rowOff>
    </xdr:to>
    <xdr:cxnSp macro="">
      <xdr:nvCxnSpPr>
        <xdr:cNvPr id="54" name="Solver_line$N$52">
          <a:extLst>
            <a:ext uri="{FF2B5EF4-FFF2-40B4-BE49-F238E27FC236}">
              <a16:creationId xmlns:a16="http://schemas.microsoft.com/office/drawing/2014/main" id="{9AFFACD2-9175-4A8C-A761-497A9FD02768}"/>
            </a:ext>
          </a:extLst>
        </xdr:cNvPr>
        <xdr:cNvCxnSpPr/>
      </xdr:nvCxnSpPr>
      <xdr:spPr>
        <a:xfrm>
          <a:off x="4143375" y="98202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52</xdr:row>
      <xdr:rowOff>76200</xdr:rowOff>
    </xdr:from>
    <xdr:to>
      <xdr:col>7</xdr:col>
      <xdr:colOff>0</xdr:colOff>
      <xdr:row>56</xdr:row>
      <xdr:rowOff>76200</xdr:rowOff>
    </xdr:to>
    <xdr:cxnSp macro="">
      <xdr:nvCxnSpPr>
        <xdr:cNvPr id="55" name="Solver_shapecon$J$57">
          <a:extLst>
            <a:ext uri="{FF2B5EF4-FFF2-40B4-BE49-F238E27FC236}">
              <a16:creationId xmlns:a16="http://schemas.microsoft.com/office/drawing/2014/main" id="{375B52CC-BADE-4CDB-B216-03717877CDCD}"/>
            </a:ext>
          </a:extLst>
        </xdr:cNvPr>
        <xdr:cNvCxnSpPr/>
      </xdr:nvCxnSpPr>
      <xdr:spPr>
        <a:xfrm>
          <a:off x="2190750" y="10010775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56</xdr:row>
      <xdr:rowOff>0</xdr:rowOff>
    </xdr:from>
    <xdr:to>
      <xdr:col>10</xdr:col>
      <xdr:colOff>19050</xdr:colOff>
      <xdr:row>56</xdr:row>
      <xdr:rowOff>152400</xdr:rowOff>
    </xdr:to>
    <xdr:sp macro="" textlink="">
      <xdr:nvSpPr>
        <xdr:cNvPr id="56" name="Solver_shape$J$57">
          <a:extLst>
            <a:ext uri="{FF2B5EF4-FFF2-40B4-BE49-F238E27FC236}">
              <a16:creationId xmlns:a16="http://schemas.microsoft.com/office/drawing/2014/main" id="{43E630FE-9FC0-46F6-A1E7-3302A1493C9B}"/>
            </a:ext>
          </a:extLst>
        </xdr:cNvPr>
        <xdr:cNvSpPr/>
      </xdr:nvSpPr>
      <xdr:spPr>
        <a:xfrm rot="16200000">
          <a:off x="3762375" y="10696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56</xdr:row>
      <xdr:rowOff>76200</xdr:rowOff>
    </xdr:from>
    <xdr:to>
      <xdr:col>17</xdr:col>
      <xdr:colOff>0</xdr:colOff>
      <xdr:row>56</xdr:row>
      <xdr:rowOff>76200</xdr:rowOff>
    </xdr:to>
    <xdr:cxnSp macro="">
      <xdr:nvCxnSpPr>
        <xdr:cNvPr id="57" name="Solver_dash$J$57">
          <a:extLst>
            <a:ext uri="{FF2B5EF4-FFF2-40B4-BE49-F238E27FC236}">
              <a16:creationId xmlns:a16="http://schemas.microsoft.com/office/drawing/2014/main" id="{EB20918E-FD43-46D0-B233-8E3AC2E13511}"/>
            </a:ext>
          </a:extLst>
        </xdr:cNvPr>
        <xdr:cNvCxnSpPr/>
      </xdr:nvCxnSpPr>
      <xdr:spPr>
        <a:xfrm>
          <a:off x="3895725" y="10772775"/>
          <a:ext cx="28194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56</xdr:row>
      <xdr:rowOff>76200</xdr:rowOff>
    </xdr:from>
    <xdr:to>
      <xdr:col>9</xdr:col>
      <xdr:colOff>0</xdr:colOff>
      <xdr:row>56</xdr:row>
      <xdr:rowOff>76200</xdr:rowOff>
    </xdr:to>
    <xdr:cxnSp macro="">
      <xdr:nvCxnSpPr>
        <xdr:cNvPr id="58" name="Solver_line$J$57">
          <a:extLst>
            <a:ext uri="{FF2B5EF4-FFF2-40B4-BE49-F238E27FC236}">
              <a16:creationId xmlns:a16="http://schemas.microsoft.com/office/drawing/2014/main" id="{3900E1AC-D20D-497F-AA34-BB6ECB150C92}"/>
            </a:ext>
          </a:extLst>
        </xdr:cNvPr>
        <xdr:cNvCxnSpPr/>
      </xdr:nvCxnSpPr>
      <xdr:spPr>
        <a:xfrm>
          <a:off x="2438400" y="10772775"/>
          <a:ext cx="1323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47</xdr:row>
      <xdr:rowOff>0</xdr:rowOff>
    </xdr:from>
    <xdr:to>
      <xdr:col>2</xdr:col>
      <xdr:colOff>19050</xdr:colOff>
      <xdr:row>47</xdr:row>
      <xdr:rowOff>152400</xdr:rowOff>
    </xdr:to>
    <xdr:sp macro="" textlink="">
      <xdr:nvSpPr>
        <xdr:cNvPr id="748" name="Solver_shape$B$48">
          <a:extLst>
            <a:ext uri="{FF2B5EF4-FFF2-40B4-BE49-F238E27FC236}">
              <a16:creationId xmlns:a16="http://schemas.microsoft.com/office/drawing/2014/main" id="{FC1961E6-0804-4647-9E3E-065CD7F2DA38}"/>
            </a:ext>
          </a:extLst>
        </xdr:cNvPr>
        <xdr:cNvSpPr/>
      </xdr:nvSpPr>
      <xdr:spPr>
        <a:xfrm>
          <a:off x="609600" y="89535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47</xdr:row>
      <xdr:rowOff>76200</xdr:rowOff>
    </xdr:from>
    <xdr:to>
      <xdr:col>1</xdr:col>
      <xdr:colOff>0</xdr:colOff>
      <xdr:row>47</xdr:row>
      <xdr:rowOff>76200</xdr:rowOff>
    </xdr:to>
    <xdr:cxnSp macro="">
      <xdr:nvCxnSpPr>
        <xdr:cNvPr id="749" name="Solver_line$B$48">
          <a:extLst>
            <a:ext uri="{FF2B5EF4-FFF2-40B4-BE49-F238E27FC236}">
              <a16:creationId xmlns:a16="http://schemas.microsoft.com/office/drawing/2014/main" id="{FAB7769C-E542-4F1B-A088-4E0AFBF79147}"/>
            </a:ext>
          </a:extLst>
        </xdr:cNvPr>
        <xdr:cNvCxnSpPr/>
      </xdr:nvCxnSpPr>
      <xdr:spPr>
        <a:xfrm>
          <a:off x="0" y="902970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</xdr:row>
      <xdr:rowOff>76200</xdr:rowOff>
    </xdr:from>
    <xdr:to>
      <xdr:col>3</xdr:col>
      <xdr:colOff>0</xdr:colOff>
      <xdr:row>47</xdr:row>
      <xdr:rowOff>76200</xdr:rowOff>
    </xdr:to>
    <xdr:cxnSp macro="">
      <xdr:nvCxnSpPr>
        <xdr:cNvPr id="750" name="Solver_shapecon$F$37">
          <a:extLst>
            <a:ext uri="{FF2B5EF4-FFF2-40B4-BE49-F238E27FC236}">
              <a16:creationId xmlns:a16="http://schemas.microsoft.com/office/drawing/2014/main" id="{DF340007-4463-4B8B-A62C-8C386C8376E3}"/>
            </a:ext>
          </a:extLst>
        </xdr:cNvPr>
        <xdr:cNvCxnSpPr/>
      </xdr:nvCxnSpPr>
      <xdr:spPr>
        <a:xfrm flipV="1">
          <a:off x="762000" y="6934200"/>
          <a:ext cx="247650" cy="2095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19050</xdr:colOff>
      <xdr:row>36</xdr:row>
      <xdr:rowOff>152400</xdr:rowOff>
    </xdr:to>
    <xdr:sp macro="" textlink="">
      <xdr:nvSpPr>
        <xdr:cNvPr id="751" name="Solver_shape$F$37">
          <a:extLst>
            <a:ext uri="{FF2B5EF4-FFF2-40B4-BE49-F238E27FC236}">
              <a16:creationId xmlns:a16="http://schemas.microsoft.com/office/drawing/2014/main" id="{76F12086-E49F-4248-A73E-2F7A633343CB}"/>
            </a:ext>
          </a:extLst>
        </xdr:cNvPr>
        <xdr:cNvSpPr/>
      </xdr:nvSpPr>
      <xdr:spPr>
        <a:xfrm>
          <a:off x="2724150" y="6858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36</xdr:row>
      <xdr:rowOff>76200</xdr:rowOff>
    </xdr:from>
    <xdr:to>
      <xdr:col>5</xdr:col>
      <xdr:colOff>0</xdr:colOff>
      <xdr:row>36</xdr:row>
      <xdr:rowOff>76200</xdr:rowOff>
    </xdr:to>
    <xdr:cxnSp macro="">
      <xdr:nvCxnSpPr>
        <xdr:cNvPr id="752" name="Solver_line$F$37">
          <a:extLst>
            <a:ext uri="{FF2B5EF4-FFF2-40B4-BE49-F238E27FC236}">
              <a16:creationId xmlns:a16="http://schemas.microsoft.com/office/drawing/2014/main" id="{5C176C68-9F62-40A1-BD9D-610A59571400}"/>
            </a:ext>
          </a:extLst>
        </xdr:cNvPr>
        <xdr:cNvCxnSpPr/>
      </xdr:nvCxnSpPr>
      <xdr:spPr>
        <a:xfrm>
          <a:off x="1009650" y="6934200"/>
          <a:ext cx="17145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76200</xdr:rowOff>
    </xdr:from>
    <xdr:to>
      <xdr:col>7</xdr:col>
      <xdr:colOff>0</xdr:colOff>
      <xdr:row>36</xdr:row>
      <xdr:rowOff>76200</xdr:rowOff>
    </xdr:to>
    <xdr:cxnSp macro="">
      <xdr:nvCxnSpPr>
        <xdr:cNvPr id="753" name="Solver_shapecon$J$30">
          <a:extLst>
            <a:ext uri="{FF2B5EF4-FFF2-40B4-BE49-F238E27FC236}">
              <a16:creationId xmlns:a16="http://schemas.microsoft.com/office/drawing/2014/main" id="{CDD02DA7-B659-4F92-88FB-DC65602A840B}"/>
            </a:ext>
          </a:extLst>
        </xdr:cNvPr>
        <xdr:cNvCxnSpPr/>
      </xdr:nvCxnSpPr>
      <xdr:spPr>
        <a:xfrm flipV="1">
          <a:off x="2876550" y="5600700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29</xdr:row>
      <xdr:rowOff>0</xdr:rowOff>
    </xdr:from>
    <xdr:to>
      <xdr:col>10</xdr:col>
      <xdr:colOff>19050</xdr:colOff>
      <xdr:row>29</xdr:row>
      <xdr:rowOff>152400</xdr:rowOff>
    </xdr:to>
    <xdr:sp macro="" textlink="">
      <xdr:nvSpPr>
        <xdr:cNvPr id="754" name="Solver_shape$J$30">
          <a:extLst>
            <a:ext uri="{FF2B5EF4-FFF2-40B4-BE49-F238E27FC236}">
              <a16:creationId xmlns:a16="http://schemas.microsoft.com/office/drawing/2014/main" id="{2D61DCA2-20D4-455E-979E-C4A535B88EB7}"/>
            </a:ext>
          </a:extLst>
        </xdr:cNvPr>
        <xdr:cNvSpPr/>
      </xdr:nvSpPr>
      <xdr:spPr>
        <a:xfrm>
          <a:off x="4391025" y="55245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29</xdr:row>
      <xdr:rowOff>76200</xdr:rowOff>
    </xdr:from>
    <xdr:to>
      <xdr:col>9</xdr:col>
      <xdr:colOff>0</xdr:colOff>
      <xdr:row>29</xdr:row>
      <xdr:rowOff>76200</xdr:rowOff>
    </xdr:to>
    <xdr:cxnSp macro="">
      <xdr:nvCxnSpPr>
        <xdr:cNvPr id="755" name="Solver_line$J$30">
          <a:extLst>
            <a:ext uri="{FF2B5EF4-FFF2-40B4-BE49-F238E27FC236}">
              <a16:creationId xmlns:a16="http://schemas.microsoft.com/office/drawing/2014/main" id="{406BF994-4C46-4F3C-A9A5-5A22FD32F5DB}"/>
            </a:ext>
          </a:extLst>
        </xdr:cNvPr>
        <xdr:cNvCxnSpPr/>
      </xdr:nvCxnSpPr>
      <xdr:spPr>
        <a:xfrm>
          <a:off x="3124200" y="5600700"/>
          <a:ext cx="12668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76200</xdr:rowOff>
    </xdr:from>
    <xdr:to>
      <xdr:col>11</xdr:col>
      <xdr:colOff>0</xdr:colOff>
      <xdr:row>29</xdr:row>
      <xdr:rowOff>76200</xdr:rowOff>
    </xdr:to>
    <xdr:cxnSp macro="">
      <xdr:nvCxnSpPr>
        <xdr:cNvPr id="756" name="Solver_shapecon$N$26">
          <a:extLst>
            <a:ext uri="{FF2B5EF4-FFF2-40B4-BE49-F238E27FC236}">
              <a16:creationId xmlns:a16="http://schemas.microsoft.com/office/drawing/2014/main" id="{FD86401D-B935-4180-B092-0C8BD0140DFC}"/>
            </a:ext>
          </a:extLst>
        </xdr:cNvPr>
        <xdr:cNvCxnSpPr/>
      </xdr:nvCxnSpPr>
      <xdr:spPr>
        <a:xfrm flipV="1">
          <a:off x="4543425" y="4838700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25</xdr:row>
      <xdr:rowOff>0</xdr:rowOff>
    </xdr:from>
    <xdr:to>
      <xdr:col>14</xdr:col>
      <xdr:colOff>0</xdr:colOff>
      <xdr:row>25</xdr:row>
      <xdr:rowOff>152400</xdr:rowOff>
    </xdr:to>
    <xdr:sp macro="" textlink="">
      <xdr:nvSpPr>
        <xdr:cNvPr id="757" name="Solver_shape$N$26">
          <a:extLst>
            <a:ext uri="{FF2B5EF4-FFF2-40B4-BE49-F238E27FC236}">
              <a16:creationId xmlns:a16="http://schemas.microsoft.com/office/drawing/2014/main" id="{F4B49A36-7601-4922-9DF3-87B870F9FE6E}"/>
            </a:ext>
          </a:extLst>
        </xdr:cNvPr>
        <xdr:cNvSpPr/>
      </xdr:nvSpPr>
      <xdr:spPr>
        <a:xfrm>
          <a:off x="5724525" y="47625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25</xdr:row>
      <xdr:rowOff>76200</xdr:rowOff>
    </xdr:from>
    <xdr:to>
      <xdr:col>13</xdr:col>
      <xdr:colOff>0</xdr:colOff>
      <xdr:row>25</xdr:row>
      <xdr:rowOff>76200</xdr:rowOff>
    </xdr:to>
    <xdr:cxnSp macro="">
      <xdr:nvCxnSpPr>
        <xdr:cNvPr id="758" name="Solver_line$N$26">
          <a:extLst>
            <a:ext uri="{FF2B5EF4-FFF2-40B4-BE49-F238E27FC236}">
              <a16:creationId xmlns:a16="http://schemas.microsoft.com/office/drawing/2014/main" id="{380948E5-B7D8-498F-A59F-4E20AEAC6EEB}"/>
            </a:ext>
          </a:extLst>
        </xdr:cNvPr>
        <xdr:cNvCxnSpPr/>
      </xdr:nvCxnSpPr>
      <xdr:spPr>
        <a:xfrm>
          <a:off x="4791075" y="4838700"/>
          <a:ext cx="9334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23</xdr:row>
      <xdr:rowOff>76200</xdr:rowOff>
    </xdr:from>
    <xdr:to>
      <xdr:col>15</xdr:col>
      <xdr:colOff>0</xdr:colOff>
      <xdr:row>25</xdr:row>
      <xdr:rowOff>76200</xdr:rowOff>
    </xdr:to>
    <xdr:cxnSp macro="">
      <xdr:nvCxnSpPr>
        <xdr:cNvPr id="759" name="Solver_shapecon$R$24">
          <a:extLst>
            <a:ext uri="{FF2B5EF4-FFF2-40B4-BE49-F238E27FC236}">
              <a16:creationId xmlns:a16="http://schemas.microsoft.com/office/drawing/2014/main" id="{B9430596-427D-473E-892C-6F5C2AEB97C2}"/>
            </a:ext>
          </a:extLst>
        </xdr:cNvPr>
        <xdr:cNvCxnSpPr/>
      </xdr:nvCxnSpPr>
      <xdr:spPr>
        <a:xfrm flipV="1">
          <a:off x="5876925" y="44577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23</xdr:row>
      <xdr:rowOff>0</xdr:rowOff>
    </xdr:from>
    <xdr:to>
      <xdr:col>18</xdr:col>
      <xdr:colOff>0</xdr:colOff>
      <xdr:row>23</xdr:row>
      <xdr:rowOff>152400</xdr:rowOff>
    </xdr:to>
    <xdr:sp macro="" textlink="">
      <xdr:nvSpPr>
        <xdr:cNvPr id="760" name="Solver_shape$R$24">
          <a:extLst>
            <a:ext uri="{FF2B5EF4-FFF2-40B4-BE49-F238E27FC236}">
              <a16:creationId xmlns:a16="http://schemas.microsoft.com/office/drawing/2014/main" id="{5554B417-D335-433E-A0E6-11232D2799BB}"/>
            </a:ext>
          </a:extLst>
        </xdr:cNvPr>
        <xdr:cNvSpPr/>
      </xdr:nvSpPr>
      <xdr:spPr>
        <a:xfrm rot="16200000">
          <a:off x="6943725" y="4381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23</xdr:row>
      <xdr:rowOff>76200</xdr:rowOff>
    </xdr:from>
    <xdr:to>
      <xdr:col>17</xdr:col>
      <xdr:colOff>0</xdr:colOff>
      <xdr:row>23</xdr:row>
      <xdr:rowOff>76200</xdr:rowOff>
    </xdr:to>
    <xdr:cxnSp macro="">
      <xdr:nvCxnSpPr>
        <xdr:cNvPr id="761" name="Solver_line$R$24">
          <a:extLst>
            <a:ext uri="{FF2B5EF4-FFF2-40B4-BE49-F238E27FC236}">
              <a16:creationId xmlns:a16="http://schemas.microsoft.com/office/drawing/2014/main" id="{8BA5BF22-5AC5-4E7B-BF77-FD529A087F84}"/>
            </a:ext>
          </a:extLst>
        </xdr:cNvPr>
        <xdr:cNvCxnSpPr/>
      </xdr:nvCxnSpPr>
      <xdr:spPr>
        <a:xfrm>
          <a:off x="6124575" y="4457700"/>
          <a:ext cx="819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76200</xdr:rowOff>
    </xdr:from>
    <xdr:to>
      <xdr:col>15</xdr:col>
      <xdr:colOff>0</xdr:colOff>
      <xdr:row>28</xdr:row>
      <xdr:rowOff>76200</xdr:rowOff>
    </xdr:to>
    <xdr:cxnSp macro="">
      <xdr:nvCxnSpPr>
        <xdr:cNvPr id="762" name="Solver_shapecon$R$29">
          <a:extLst>
            <a:ext uri="{FF2B5EF4-FFF2-40B4-BE49-F238E27FC236}">
              <a16:creationId xmlns:a16="http://schemas.microsoft.com/office/drawing/2014/main" id="{B53678CA-BD00-4015-A7AC-311C950EEF69}"/>
            </a:ext>
          </a:extLst>
        </xdr:cNvPr>
        <xdr:cNvCxnSpPr/>
      </xdr:nvCxnSpPr>
      <xdr:spPr>
        <a:xfrm>
          <a:off x="5876925" y="48006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28</xdr:row>
      <xdr:rowOff>0</xdr:rowOff>
    </xdr:from>
    <xdr:to>
      <xdr:col>18</xdr:col>
      <xdr:colOff>0</xdr:colOff>
      <xdr:row>28</xdr:row>
      <xdr:rowOff>152400</xdr:rowOff>
    </xdr:to>
    <xdr:sp macro="" textlink="">
      <xdr:nvSpPr>
        <xdr:cNvPr id="763" name="Solver_shape$R$29">
          <a:extLst>
            <a:ext uri="{FF2B5EF4-FFF2-40B4-BE49-F238E27FC236}">
              <a16:creationId xmlns:a16="http://schemas.microsoft.com/office/drawing/2014/main" id="{B5F30D42-274F-407E-B02E-30CC6E32738B}"/>
            </a:ext>
          </a:extLst>
        </xdr:cNvPr>
        <xdr:cNvSpPr/>
      </xdr:nvSpPr>
      <xdr:spPr>
        <a:xfrm rot="16200000">
          <a:off x="6943725" y="52578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28</xdr:row>
      <xdr:rowOff>76200</xdr:rowOff>
    </xdr:from>
    <xdr:to>
      <xdr:col>17</xdr:col>
      <xdr:colOff>0</xdr:colOff>
      <xdr:row>28</xdr:row>
      <xdr:rowOff>76200</xdr:rowOff>
    </xdr:to>
    <xdr:cxnSp macro="">
      <xdr:nvCxnSpPr>
        <xdr:cNvPr id="764" name="Solver_line$R$29">
          <a:extLst>
            <a:ext uri="{FF2B5EF4-FFF2-40B4-BE49-F238E27FC236}">
              <a16:creationId xmlns:a16="http://schemas.microsoft.com/office/drawing/2014/main" id="{00F10A0D-DCBF-47D7-A6CA-5CB7832F49E1}"/>
            </a:ext>
          </a:extLst>
        </xdr:cNvPr>
        <xdr:cNvCxnSpPr/>
      </xdr:nvCxnSpPr>
      <xdr:spPr>
        <a:xfrm>
          <a:off x="6124575" y="5334000"/>
          <a:ext cx="819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76200</xdr:rowOff>
    </xdr:from>
    <xdr:to>
      <xdr:col>11</xdr:col>
      <xdr:colOff>0</xdr:colOff>
      <xdr:row>33</xdr:row>
      <xdr:rowOff>76200</xdr:rowOff>
    </xdr:to>
    <xdr:cxnSp macro="">
      <xdr:nvCxnSpPr>
        <xdr:cNvPr id="765" name="Solver_shapecon$N$34">
          <a:extLst>
            <a:ext uri="{FF2B5EF4-FFF2-40B4-BE49-F238E27FC236}">
              <a16:creationId xmlns:a16="http://schemas.microsoft.com/office/drawing/2014/main" id="{BA6A25A5-8578-43E5-838C-B72463CF7DE1}"/>
            </a:ext>
          </a:extLst>
        </xdr:cNvPr>
        <xdr:cNvCxnSpPr/>
      </xdr:nvCxnSpPr>
      <xdr:spPr>
        <a:xfrm>
          <a:off x="4543425" y="5486400"/>
          <a:ext cx="247650" cy="723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0</xdr:colOff>
      <xdr:row>33</xdr:row>
      <xdr:rowOff>152400</xdr:rowOff>
    </xdr:to>
    <xdr:sp macro="" textlink="">
      <xdr:nvSpPr>
        <xdr:cNvPr id="766" name="Solver_shape$N$34">
          <a:extLst>
            <a:ext uri="{FF2B5EF4-FFF2-40B4-BE49-F238E27FC236}">
              <a16:creationId xmlns:a16="http://schemas.microsoft.com/office/drawing/2014/main" id="{4CD1D4CE-3E91-4EEE-8FDD-F68D3C9B3CE2}"/>
            </a:ext>
          </a:extLst>
        </xdr:cNvPr>
        <xdr:cNvSpPr/>
      </xdr:nvSpPr>
      <xdr:spPr>
        <a:xfrm rot="16200000">
          <a:off x="5724525" y="61341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33</xdr:row>
      <xdr:rowOff>76200</xdr:rowOff>
    </xdr:from>
    <xdr:to>
      <xdr:col>17</xdr:col>
      <xdr:colOff>0</xdr:colOff>
      <xdr:row>33</xdr:row>
      <xdr:rowOff>76200</xdr:rowOff>
    </xdr:to>
    <xdr:cxnSp macro="">
      <xdr:nvCxnSpPr>
        <xdr:cNvPr id="767" name="Solver_dash$N$34">
          <a:extLst>
            <a:ext uri="{FF2B5EF4-FFF2-40B4-BE49-F238E27FC236}">
              <a16:creationId xmlns:a16="http://schemas.microsoft.com/office/drawing/2014/main" id="{FDBC0E83-D072-4D9A-A10A-A67E11D72991}"/>
            </a:ext>
          </a:extLst>
        </xdr:cNvPr>
        <xdr:cNvCxnSpPr/>
      </xdr:nvCxnSpPr>
      <xdr:spPr>
        <a:xfrm>
          <a:off x="5876925" y="6210300"/>
          <a:ext cx="1066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76200</xdr:rowOff>
    </xdr:from>
    <xdr:to>
      <xdr:col>13</xdr:col>
      <xdr:colOff>0</xdr:colOff>
      <xdr:row>33</xdr:row>
      <xdr:rowOff>76200</xdr:rowOff>
    </xdr:to>
    <xdr:cxnSp macro="">
      <xdr:nvCxnSpPr>
        <xdr:cNvPr id="768" name="Solver_line$N$34">
          <a:extLst>
            <a:ext uri="{FF2B5EF4-FFF2-40B4-BE49-F238E27FC236}">
              <a16:creationId xmlns:a16="http://schemas.microsoft.com/office/drawing/2014/main" id="{756701A0-2F71-4DC9-A3F5-2F8F9E6F34B5}"/>
            </a:ext>
          </a:extLst>
        </xdr:cNvPr>
        <xdr:cNvCxnSpPr/>
      </xdr:nvCxnSpPr>
      <xdr:spPr>
        <a:xfrm>
          <a:off x="4791075" y="6210300"/>
          <a:ext cx="9334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36</xdr:row>
      <xdr:rowOff>76200</xdr:rowOff>
    </xdr:from>
    <xdr:to>
      <xdr:col>7</xdr:col>
      <xdr:colOff>0</xdr:colOff>
      <xdr:row>44</xdr:row>
      <xdr:rowOff>76200</xdr:rowOff>
    </xdr:to>
    <xdr:cxnSp macro="">
      <xdr:nvCxnSpPr>
        <xdr:cNvPr id="769" name="Solver_shapecon$J$45">
          <a:extLst>
            <a:ext uri="{FF2B5EF4-FFF2-40B4-BE49-F238E27FC236}">
              <a16:creationId xmlns:a16="http://schemas.microsoft.com/office/drawing/2014/main" id="{43646190-E315-4892-B97F-B30CA3B1B538}"/>
            </a:ext>
          </a:extLst>
        </xdr:cNvPr>
        <xdr:cNvCxnSpPr/>
      </xdr:nvCxnSpPr>
      <xdr:spPr>
        <a:xfrm>
          <a:off x="2876550" y="6743700"/>
          <a:ext cx="247650" cy="1485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19050</xdr:colOff>
      <xdr:row>44</xdr:row>
      <xdr:rowOff>152400</xdr:rowOff>
    </xdr:to>
    <xdr:sp macro="" textlink="">
      <xdr:nvSpPr>
        <xdr:cNvPr id="770" name="Solver_shape$J$45">
          <a:extLst>
            <a:ext uri="{FF2B5EF4-FFF2-40B4-BE49-F238E27FC236}">
              <a16:creationId xmlns:a16="http://schemas.microsoft.com/office/drawing/2014/main" id="{2CD59964-A46D-4C13-8E4F-EA52E7CA14F2}"/>
            </a:ext>
          </a:extLst>
        </xdr:cNvPr>
        <xdr:cNvSpPr/>
      </xdr:nvSpPr>
      <xdr:spPr>
        <a:xfrm>
          <a:off x="4391025" y="81534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44</xdr:row>
      <xdr:rowOff>76200</xdr:rowOff>
    </xdr:from>
    <xdr:to>
      <xdr:col>9</xdr:col>
      <xdr:colOff>0</xdr:colOff>
      <xdr:row>44</xdr:row>
      <xdr:rowOff>76200</xdr:rowOff>
    </xdr:to>
    <xdr:cxnSp macro="">
      <xdr:nvCxnSpPr>
        <xdr:cNvPr id="771" name="Solver_line$J$45">
          <a:extLst>
            <a:ext uri="{FF2B5EF4-FFF2-40B4-BE49-F238E27FC236}">
              <a16:creationId xmlns:a16="http://schemas.microsoft.com/office/drawing/2014/main" id="{6869D6A8-5C73-4511-A516-CAEC89E404FF}"/>
            </a:ext>
          </a:extLst>
        </xdr:cNvPr>
        <xdr:cNvCxnSpPr/>
      </xdr:nvCxnSpPr>
      <xdr:spPr>
        <a:xfrm>
          <a:off x="3124200" y="8229600"/>
          <a:ext cx="12668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40</xdr:row>
      <xdr:rowOff>76200</xdr:rowOff>
    </xdr:from>
    <xdr:to>
      <xdr:col>11</xdr:col>
      <xdr:colOff>0</xdr:colOff>
      <xdr:row>44</xdr:row>
      <xdr:rowOff>76200</xdr:rowOff>
    </xdr:to>
    <xdr:cxnSp macro="">
      <xdr:nvCxnSpPr>
        <xdr:cNvPr id="772" name="Solver_shapecon$N$41">
          <a:extLst>
            <a:ext uri="{FF2B5EF4-FFF2-40B4-BE49-F238E27FC236}">
              <a16:creationId xmlns:a16="http://schemas.microsoft.com/office/drawing/2014/main" id="{B6584DB8-C39F-4416-9C2F-C184AACFF1E0}"/>
            </a:ext>
          </a:extLst>
        </xdr:cNvPr>
        <xdr:cNvCxnSpPr/>
      </xdr:nvCxnSpPr>
      <xdr:spPr>
        <a:xfrm flipV="1">
          <a:off x="4543425" y="7467600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40</xdr:row>
      <xdr:rowOff>0</xdr:rowOff>
    </xdr:from>
    <xdr:to>
      <xdr:col>14</xdr:col>
      <xdr:colOff>0</xdr:colOff>
      <xdr:row>40</xdr:row>
      <xdr:rowOff>152400</xdr:rowOff>
    </xdr:to>
    <xdr:sp macro="" textlink="">
      <xdr:nvSpPr>
        <xdr:cNvPr id="773" name="Solver_shape$N$41">
          <a:extLst>
            <a:ext uri="{FF2B5EF4-FFF2-40B4-BE49-F238E27FC236}">
              <a16:creationId xmlns:a16="http://schemas.microsoft.com/office/drawing/2014/main" id="{E14533B4-EA30-403C-98F2-B8ABB22ACDAD}"/>
            </a:ext>
          </a:extLst>
        </xdr:cNvPr>
        <xdr:cNvSpPr/>
      </xdr:nvSpPr>
      <xdr:spPr>
        <a:xfrm>
          <a:off x="5724525" y="73914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40</xdr:row>
      <xdr:rowOff>76200</xdr:rowOff>
    </xdr:from>
    <xdr:to>
      <xdr:col>13</xdr:col>
      <xdr:colOff>0</xdr:colOff>
      <xdr:row>40</xdr:row>
      <xdr:rowOff>76200</xdr:rowOff>
    </xdr:to>
    <xdr:cxnSp macro="">
      <xdr:nvCxnSpPr>
        <xdr:cNvPr id="774" name="Solver_line$N$41">
          <a:extLst>
            <a:ext uri="{FF2B5EF4-FFF2-40B4-BE49-F238E27FC236}">
              <a16:creationId xmlns:a16="http://schemas.microsoft.com/office/drawing/2014/main" id="{17D7031C-8380-41D4-8C95-549731495930}"/>
            </a:ext>
          </a:extLst>
        </xdr:cNvPr>
        <xdr:cNvCxnSpPr/>
      </xdr:nvCxnSpPr>
      <xdr:spPr>
        <a:xfrm>
          <a:off x="4791075" y="7467600"/>
          <a:ext cx="9334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38</xdr:row>
      <xdr:rowOff>76200</xdr:rowOff>
    </xdr:from>
    <xdr:to>
      <xdr:col>15</xdr:col>
      <xdr:colOff>0</xdr:colOff>
      <xdr:row>40</xdr:row>
      <xdr:rowOff>76200</xdr:rowOff>
    </xdr:to>
    <xdr:cxnSp macro="">
      <xdr:nvCxnSpPr>
        <xdr:cNvPr id="775" name="Solver_shapecon$R$39">
          <a:extLst>
            <a:ext uri="{FF2B5EF4-FFF2-40B4-BE49-F238E27FC236}">
              <a16:creationId xmlns:a16="http://schemas.microsoft.com/office/drawing/2014/main" id="{3BD4B4EF-1A5F-432D-BB01-A9BD21B4EEEB}"/>
            </a:ext>
          </a:extLst>
        </xdr:cNvPr>
        <xdr:cNvCxnSpPr/>
      </xdr:nvCxnSpPr>
      <xdr:spPr>
        <a:xfrm flipV="1">
          <a:off x="5876925" y="70866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38</xdr:row>
      <xdr:rowOff>0</xdr:rowOff>
    </xdr:from>
    <xdr:to>
      <xdr:col>18</xdr:col>
      <xdr:colOff>0</xdr:colOff>
      <xdr:row>38</xdr:row>
      <xdr:rowOff>152400</xdr:rowOff>
    </xdr:to>
    <xdr:sp macro="" textlink="">
      <xdr:nvSpPr>
        <xdr:cNvPr id="776" name="Solver_shape$R$39">
          <a:extLst>
            <a:ext uri="{FF2B5EF4-FFF2-40B4-BE49-F238E27FC236}">
              <a16:creationId xmlns:a16="http://schemas.microsoft.com/office/drawing/2014/main" id="{18529826-F5CA-43A9-BAF2-F59C5DE5168E}"/>
            </a:ext>
          </a:extLst>
        </xdr:cNvPr>
        <xdr:cNvSpPr/>
      </xdr:nvSpPr>
      <xdr:spPr>
        <a:xfrm rot="16200000">
          <a:off x="6943725" y="70104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38</xdr:row>
      <xdr:rowOff>76200</xdr:rowOff>
    </xdr:from>
    <xdr:to>
      <xdr:col>17</xdr:col>
      <xdr:colOff>0</xdr:colOff>
      <xdr:row>38</xdr:row>
      <xdr:rowOff>76200</xdr:rowOff>
    </xdr:to>
    <xdr:cxnSp macro="">
      <xdr:nvCxnSpPr>
        <xdr:cNvPr id="777" name="Solver_line$R$39">
          <a:extLst>
            <a:ext uri="{FF2B5EF4-FFF2-40B4-BE49-F238E27FC236}">
              <a16:creationId xmlns:a16="http://schemas.microsoft.com/office/drawing/2014/main" id="{92BBD9F9-43C2-4FB2-9308-D3D83AD9B1F0}"/>
            </a:ext>
          </a:extLst>
        </xdr:cNvPr>
        <xdr:cNvCxnSpPr/>
      </xdr:nvCxnSpPr>
      <xdr:spPr>
        <a:xfrm>
          <a:off x="6124575" y="7086600"/>
          <a:ext cx="819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76200</xdr:rowOff>
    </xdr:from>
    <xdr:to>
      <xdr:col>15</xdr:col>
      <xdr:colOff>0</xdr:colOff>
      <xdr:row>43</xdr:row>
      <xdr:rowOff>76200</xdr:rowOff>
    </xdr:to>
    <xdr:cxnSp macro="">
      <xdr:nvCxnSpPr>
        <xdr:cNvPr id="778" name="Solver_shapecon$R$44">
          <a:extLst>
            <a:ext uri="{FF2B5EF4-FFF2-40B4-BE49-F238E27FC236}">
              <a16:creationId xmlns:a16="http://schemas.microsoft.com/office/drawing/2014/main" id="{F8F8D8DB-2294-4E20-B112-6D21E9BD7852}"/>
            </a:ext>
          </a:extLst>
        </xdr:cNvPr>
        <xdr:cNvCxnSpPr/>
      </xdr:nvCxnSpPr>
      <xdr:spPr>
        <a:xfrm>
          <a:off x="5876925" y="74295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43</xdr:row>
      <xdr:rowOff>0</xdr:rowOff>
    </xdr:from>
    <xdr:to>
      <xdr:col>18</xdr:col>
      <xdr:colOff>0</xdr:colOff>
      <xdr:row>43</xdr:row>
      <xdr:rowOff>152400</xdr:rowOff>
    </xdr:to>
    <xdr:sp macro="" textlink="">
      <xdr:nvSpPr>
        <xdr:cNvPr id="779" name="Solver_shape$R$44">
          <a:extLst>
            <a:ext uri="{FF2B5EF4-FFF2-40B4-BE49-F238E27FC236}">
              <a16:creationId xmlns:a16="http://schemas.microsoft.com/office/drawing/2014/main" id="{43F5ACEA-CEB7-4BD0-8DAF-97C9777CF139}"/>
            </a:ext>
          </a:extLst>
        </xdr:cNvPr>
        <xdr:cNvSpPr/>
      </xdr:nvSpPr>
      <xdr:spPr>
        <a:xfrm rot="16200000">
          <a:off x="6943725" y="78867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43</xdr:row>
      <xdr:rowOff>76200</xdr:rowOff>
    </xdr:from>
    <xdr:to>
      <xdr:col>17</xdr:col>
      <xdr:colOff>0</xdr:colOff>
      <xdr:row>43</xdr:row>
      <xdr:rowOff>76200</xdr:rowOff>
    </xdr:to>
    <xdr:cxnSp macro="">
      <xdr:nvCxnSpPr>
        <xdr:cNvPr id="780" name="Solver_line$R$44">
          <a:extLst>
            <a:ext uri="{FF2B5EF4-FFF2-40B4-BE49-F238E27FC236}">
              <a16:creationId xmlns:a16="http://schemas.microsoft.com/office/drawing/2014/main" id="{D7E71E7A-9770-47D3-A26A-709732A60394}"/>
            </a:ext>
          </a:extLst>
        </xdr:cNvPr>
        <xdr:cNvCxnSpPr/>
      </xdr:nvCxnSpPr>
      <xdr:spPr>
        <a:xfrm>
          <a:off x="6124575" y="7962900"/>
          <a:ext cx="819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76200</xdr:rowOff>
    </xdr:from>
    <xdr:to>
      <xdr:col>11</xdr:col>
      <xdr:colOff>0</xdr:colOff>
      <xdr:row>48</xdr:row>
      <xdr:rowOff>76200</xdr:rowOff>
    </xdr:to>
    <xdr:cxnSp macro="">
      <xdr:nvCxnSpPr>
        <xdr:cNvPr id="781" name="Solver_shapecon$N$49">
          <a:extLst>
            <a:ext uri="{FF2B5EF4-FFF2-40B4-BE49-F238E27FC236}">
              <a16:creationId xmlns:a16="http://schemas.microsoft.com/office/drawing/2014/main" id="{CC9E118B-14F1-4DF1-BD12-4F6057616E16}"/>
            </a:ext>
          </a:extLst>
        </xdr:cNvPr>
        <xdr:cNvCxnSpPr/>
      </xdr:nvCxnSpPr>
      <xdr:spPr>
        <a:xfrm>
          <a:off x="4543425" y="8115300"/>
          <a:ext cx="247650" cy="685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48</xdr:row>
      <xdr:rowOff>0</xdr:rowOff>
    </xdr:from>
    <xdr:to>
      <xdr:col>14</xdr:col>
      <xdr:colOff>0</xdr:colOff>
      <xdr:row>48</xdr:row>
      <xdr:rowOff>152400</xdr:rowOff>
    </xdr:to>
    <xdr:sp macro="" textlink="">
      <xdr:nvSpPr>
        <xdr:cNvPr id="782" name="Solver_shape$N$49">
          <a:extLst>
            <a:ext uri="{FF2B5EF4-FFF2-40B4-BE49-F238E27FC236}">
              <a16:creationId xmlns:a16="http://schemas.microsoft.com/office/drawing/2014/main" id="{ED160F35-62C2-423D-A6BF-289C4EA698B7}"/>
            </a:ext>
          </a:extLst>
        </xdr:cNvPr>
        <xdr:cNvSpPr/>
      </xdr:nvSpPr>
      <xdr:spPr>
        <a:xfrm rot="16200000">
          <a:off x="5724525" y="87249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48</xdr:row>
      <xdr:rowOff>76200</xdr:rowOff>
    </xdr:from>
    <xdr:to>
      <xdr:col>17</xdr:col>
      <xdr:colOff>0</xdr:colOff>
      <xdr:row>48</xdr:row>
      <xdr:rowOff>76200</xdr:rowOff>
    </xdr:to>
    <xdr:cxnSp macro="">
      <xdr:nvCxnSpPr>
        <xdr:cNvPr id="783" name="Solver_dash$N$49">
          <a:extLst>
            <a:ext uri="{FF2B5EF4-FFF2-40B4-BE49-F238E27FC236}">
              <a16:creationId xmlns:a16="http://schemas.microsoft.com/office/drawing/2014/main" id="{D12C14D5-A3F3-47A5-AAB9-D5916777321A}"/>
            </a:ext>
          </a:extLst>
        </xdr:cNvPr>
        <xdr:cNvCxnSpPr/>
      </xdr:nvCxnSpPr>
      <xdr:spPr>
        <a:xfrm>
          <a:off x="5876925" y="8801100"/>
          <a:ext cx="1066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48</xdr:row>
      <xdr:rowOff>76200</xdr:rowOff>
    </xdr:from>
    <xdr:to>
      <xdr:col>13</xdr:col>
      <xdr:colOff>0</xdr:colOff>
      <xdr:row>48</xdr:row>
      <xdr:rowOff>76200</xdr:rowOff>
    </xdr:to>
    <xdr:cxnSp macro="">
      <xdr:nvCxnSpPr>
        <xdr:cNvPr id="784" name="Solver_line$N$49">
          <a:extLst>
            <a:ext uri="{FF2B5EF4-FFF2-40B4-BE49-F238E27FC236}">
              <a16:creationId xmlns:a16="http://schemas.microsoft.com/office/drawing/2014/main" id="{BFCF507B-C3F2-453A-A0C8-7CD827300FE7}"/>
            </a:ext>
          </a:extLst>
        </xdr:cNvPr>
        <xdr:cNvCxnSpPr/>
      </xdr:nvCxnSpPr>
      <xdr:spPr>
        <a:xfrm>
          <a:off x="4791075" y="8801100"/>
          <a:ext cx="9334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76200</xdr:rowOff>
    </xdr:from>
    <xdr:to>
      <xdr:col>3</xdr:col>
      <xdr:colOff>0</xdr:colOff>
      <xdr:row>59</xdr:row>
      <xdr:rowOff>76200</xdr:rowOff>
    </xdr:to>
    <xdr:cxnSp macro="">
      <xdr:nvCxnSpPr>
        <xdr:cNvPr id="785" name="Solver_shapecon$F$60">
          <a:extLst>
            <a:ext uri="{FF2B5EF4-FFF2-40B4-BE49-F238E27FC236}">
              <a16:creationId xmlns:a16="http://schemas.microsoft.com/office/drawing/2014/main" id="{3C918D07-D0B8-44B7-ACC6-2B0FC6A8CE8D}"/>
            </a:ext>
          </a:extLst>
        </xdr:cNvPr>
        <xdr:cNvCxnSpPr/>
      </xdr:nvCxnSpPr>
      <xdr:spPr>
        <a:xfrm>
          <a:off x="762000" y="8648700"/>
          <a:ext cx="247650" cy="2209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59</xdr:row>
      <xdr:rowOff>0</xdr:rowOff>
    </xdr:from>
    <xdr:to>
      <xdr:col>6</xdr:col>
      <xdr:colOff>19050</xdr:colOff>
      <xdr:row>59</xdr:row>
      <xdr:rowOff>152400</xdr:rowOff>
    </xdr:to>
    <xdr:sp macro="" textlink="">
      <xdr:nvSpPr>
        <xdr:cNvPr id="786" name="Solver_shape$F$60">
          <a:extLst>
            <a:ext uri="{FF2B5EF4-FFF2-40B4-BE49-F238E27FC236}">
              <a16:creationId xmlns:a16="http://schemas.microsoft.com/office/drawing/2014/main" id="{34A4A96E-1198-4685-B828-34C6CD3B3EC2}"/>
            </a:ext>
          </a:extLst>
        </xdr:cNvPr>
        <xdr:cNvSpPr/>
      </xdr:nvSpPr>
      <xdr:spPr>
        <a:xfrm>
          <a:off x="2724150" y="107823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59</xdr:row>
      <xdr:rowOff>76200</xdr:rowOff>
    </xdr:from>
    <xdr:to>
      <xdr:col>5</xdr:col>
      <xdr:colOff>0</xdr:colOff>
      <xdr:row>59</xdr:row>
      <xdr:rowOff>76200</xdr:rowOff>
    </xdr:to>
    <xdr:cxnSp macro="">
      <xdr:nvCxnSpPr>
        <xdr:cNvPr id="787" name="Solver_line$F$60">
          <a:extLst>
            <a:ext uri="{FF2B5EF4-FFF2-40B4-BE49-F238E27FC236}">
              <a16:creationId xmlns:a16="http://schemas.microsoft.com/office/drawing/2014/main" id="{0D5C2714-D635-455B-BB3C-CDA2D9253A41}"/>
            </a:ext>
          </a:extLst>
        </xdr:cNvPr>
        <xdr:cNvCxnSpPr/>
      </xdr:nvCxnSpPr>
      <xdr:spPr>
        <a:xfrm>
          <a:off x="1009650" y="10858500"/>
          <a:ext cx="17145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55</xdr:row>
      <xdr:rowOff>76200</xdr:rowOff>
    </xdr:from>
    <xdr:to>
      <xdr:col>7</xdr:col>
      <xdr:colOff>0</xdr:colOff>
      <xdr:row>59</xdr:row>
      <xdr:rowOff>76200</xdr:rowOff>
    </xdr:to>
    <xdr:cxnSp macro="">
      <xdr:nvCxnSpPr>
        <xdr:cNvPr id="788" name="Solver_shapecon$J$56">
          <a:extLst>
            <a:ext uri="{FF2B5EF4-FFF2-40B4-BE49-F238E27FC236}">
              <a16:creationId xmlns:a16="http://schemas.microsoft.com/office/drawing/2014/main" id="{B68D69FE-28D5-4393-8378-B0DBE0EE98CA}"/>
            </a:ext>
          </a:extLst>
        </xdr:cNvPr>
        <xdr:cNvCxnSpPr/>
      </xdr:nvCxnSpPr>
      <xdr:spPr>
        <a:xfrm flipV="1">
          <a:off x="2876550" y="10096500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55</xdr:row>
      <xdr:rowOff>0</xdr:rowOff>
    </xdr:from>
    <xdr:to>
      <xdr:col>10</xdr:col>
      <xdr:colOff>19050</xdr:colOff>
      <xdr:row>55</xdr:row>
      <xdr:rowOff>152400</xdr:rowOff>
    </xdr:to>
    <xdr:sp macro="" textlink="">
      <xdr:nvSpPr>
        <xdr:cNvPr id="789" name="Solver_shape$J$56">
          <a:extLst>
            <a:ext uri="{FF2B5EF4-FFF2-40B4-BE49-F238E27FC236}">
              <a16:creationId xmlns:a16="http://schemas.microsoft.com/office/drawing/2014/main" id="{832E90A0-A514-4D60-AD00-099823C105A2}"/>
            </a:ext>
          </a:extLst>
        </xdr:cNvPr>
        <xdr:cNvSpPr/>
      </xdr:nvSpPr>
      <xdr:spPr>
        <a:xfrm>
          <a:off x="4391025" y="100203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55</xdr:row>
      <xdr:rowOff>76200</xdr:rowOff>
    </xdr:from>
    <xdr:to>
      <xdr:col>9</xdr:col>
      <xdr:colOff>0</xdr:colOff>
      <xdr:row>55</xdr:row>
      <xdr:rowOff>76200</xdr:rowOff>
    </xdr:to>
    <xdr:cxnSp macro="">
      <xdr:nvCxnSpPr>
        <xdr:cNvPr id="790" name="Solver_line$J$56">
          <a:extLst>
            <a:ext uri="{FF2B5EF4-FFF2-40B4-BE49-F238E27FC236}">
              <a16:creationId xmlns:a16="http://schemas.microsoft.com/office/drawing/2014/main" id="{94A88382-7A9F-4461-90DD-12901CEC4392}"/>
            </a:ext>
          </a:extLst>
        </xdr:cNvPr>
        <xdr:cNvCxnSpPr/>
      </xdr:nvCxnSpPr>
      <xdr:spPr>
        <a:xfrm>
          <a:off x="3124200" y="10096500"/>
          <a:ext cx="12668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53</xdr:row>
      <xdr:rowOff>76200</xdr:rowOff>
    </xdr:from>
    <xdr:to>
      <xdr:col>11</xdr:col>
      <xdr:colOff>0</xdr:colOff>
      <xdr:row>55</xdr:row>
      <xdr:rowOff>76200</xdr:rowOff>
    </xdr:to>
    <xdr:cxnSp macro="">
      <xdr:nvCxnSpPr>
        <xdr:cNvPr id="791" name="Solver_shapecon$N$54">
          <a:extLst>
            <a:ext uri="{FF2B5EF4-FFF2-40B4-BE49-F238E27FC236}">
              <a16:creationId xmlns:a16="http://schemas.microsoft.com/office/drawing/2014/main" id="{13E0BD5E-1E05-4B32-A373-AB406357CB17}"/>
            </a:ext>
          </a:extLst>
        </xdr:cNvPr>
        <xdr:cNvCxnSpPr/>
      </xdr:nvCxnSpPr>
      <xdr:spPr>
        <a:xfrm flipV="1">
          <a:off x="4543425" y="97155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53</xdr:row>
      <xdr:rowOff>0</xdr:rowOff>
    </xdr:from>
    <xdr:to>
      <xdr:col>14</xdr:col>
      <xdr:colOff>0</xdr:colOff>
      <xdr:row>53</xdr:row>
      <xdr:rowOff>152400</xdr:rowOff>
    </xdr:to>
    <xdr:sp macro="" textlink="">
      <xdr:nvSpPr>
        <xdr:cNvPr id="792" name="Solver_shape$N$54">
          <a:extLst>
            <a:ext uri="{FF2B5EF4-FFF2-40B4-BE49-F238E27FC236}">
              <a16:creationId xmlns:a16="http://schemas.microsoft.com/office/drawing/2014/main" id="{834FAB61-CF31-4649-9659-9FF3F74084EB}"/>
            </a:ext>
          </a:extLst>
        </xdr:cNvPr>
        <xdr:cNvSpPr/>
      </xdr:nvSpPr>
      <xdr:spPr>
        <a:xfrm rot="16200000">
          <a:off x="5724525" y="9639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53</xdr:row>
      <xdr:rowOff>76200</xdr:rowOff>
    </xdr:from>
    <xdr:to>
      <xdr:col>17</xdr:col>
      <xdr:colOff>0</xdr:colOff>
      <xdr:row>53</xdr:row>
      <xdr:rowOff>76200</xdr:rowOff>
    </xdr:to>
    <xdr:cxnSp macro="">
      <xdr:nvCxnSpPr>
        <xdr:cNvPr id="793" name="Solver_dash$N$54">
          <a:extLst>
            <a:ext uri="{FF2B5EF4-FFF2-40B4-BE49-F238E27FC236}">
              <a16:creationId xmlns:a16="http://schemas.microsoft.com/office/drawing/2014/main" id="{2B2E9B36-3A5F-4A25-958A-0707B2860340}"/>
            </a:ext>
          </a:extLst>
        </xdr:cNvPr>
        <xdr:cNvCxnSpPr/>
      </xdr:nvCxnSpPr>
      <xdr:spPr>
        <a:xfrm>
          <a:off x="5876925" y="9715500"/>
          <a:ext cx="1066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53</xdr:row>
      <xdr:rowOff>76200</xdr:rowOff>
    </xdr:from>
    <xdr:to>
      <xdr:col>13</xdr:col>
      <xdr:colOff>0</xdr:colOff>
      <xdr:row>53</xdr:row>
      <xdr:rowOff>76200</xdr:rowOff>
    </xdr:to>
    <xdr:cxnSp macro="">
      <xdr:nvCxnSpPr>
        <xdr:cNvPr id="794" name="Solver_line$N$54">
          <a:extLst>
            <a:ext uri="{FF2B5EF4-FFF2-40B4-BE49-F238E27FC236}">
              <a16:creationId xmlns:a16="http://schemas.microsoft.com/office/drawing/2014/main" id="{A1E21A7A-7428-424A-8956-076211B8FDC9}"/>
            </a:ext>
          </a:extLst>
        </xdr:cNvPr>
        <xdr:cNvCxnSpPr/>
      </xdr:nvCxnSpPr>
      <xdr:spPr>
        <a:xfrm>
          <a:off x="4791075" y="9715500"/>
          <a:ext cx="9334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55</xdr:row>
      <xdr:rowOff>76200</xdr:rowOff>
    </xdr:from>
    <xdr:to>
      <xdr:col>11</xdr:col>
      <xdr:colOff>0</xdr:colOff>
      <xdr:row>58</xdr:row>
      <xdr:rowOff>76200</xdr:rowOff>
    </xdr:to>
    <xdr:cxnSp macro="">
      <xdr:nvCxnSpPr>
        <xdr:cNvPr id="795" name="Solver_shapecon$N$59">
          <a:extLst>
            <a:ext uri="{FF2B5EF4-FFF2-40B4-BE49-F238E27FC236}">
              <a16:creationId xmlns:a16="http://schemas.microsoft.com/office/drawing/2014/main" id="{D9405A97-BD05-4056-BA4D-CD7A8863FA12}"/>
            </a:ext>
          </a:extLst>
        </xdr:cNvPr>
        <xdr:cNvCxnSpPr/>
      </xdr:nvCxnSpPr>
      <xdr:spPr>
        <a:xfrm>
          <a:off x="4543425" y="100584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58</xdr:row>
      <xdr:rowOff>0</xdr:rowOff>
    </xdr:from>
    <xdr:to>
      <xdr:col>14</xdr:col>
      <xdr:colOff>0</xdr:colOff>
      <xdr:row>58</xdr:row>
      <xdr:rowOff>152400</xdr:rowOff>
    </xdr:to>
    <xdr:sp macro="" textlink="">
      <xdr:nvSpPr>
        <xdr:cNvPr id="796" name="Solver_shape$N$59">
          <a:extLst>
            <a:ext uri="{FF2B5EF4-FFF2-40B4-BE49-F238E27FC236}">
              <a16:creationId xmlns:a16="http://schemas.microsoft.com/office/drawing/2014/main" id="{3BAD4567-8394-4337-AF0C-2458CF7FE2D1}"/>
            </a:ext>
          </a:extLst>
        </xdr:cNvPr>
        <xdr:cNvSpPr/>
      </xdr:nvSpPr>
      <xdr:spPr>
        <a:xfrm rot="16200000">
          <a:off x="5724525" y="105156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58</xdr:row>
      <xdr:rowOff>76200</xdr:rowOff>
    </xdr:from>
    <xdr:to>
      <xdr:col>17</xdr:col>
      <xdr:colOff>0</xdr:colOff>
      <xdr:row>58</xdr:row>
      <xdr:rowOff>76200</xdr:rowOff>
    </xdr:to>
    <xdr:cxnSp macro="">
      <xdr:nvCxnSpPr>
        <xdr:cNvPr id="797" name="Solver_dash$N$59">
          <a:extLst>
            <a:ext uri="{FF2B5EF4-FFF2-40B4-BE49-F238E27FC236}">
              <a16:creationId xmlns:a16="http://schemas.microsoft.com/office/drawing/2014/main" id="{3E00FE5E-3394-4171-8D54-8F114EE984E2}"/>
            </a:ext>
          </a:extLst>
        </xdr:cNvPr>
        <xdr:cNvCxnSpPr/>
      </xdr:nvCxnSpPr>
      <xdr:spPr>
        <a:xfrm>
          <a:off x="5876925" y="10591800"/>
          <a:ext cx="1066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58</xdr:row>
      <xdr:rowOff>76200</xdr:rowOff>
    </xdr:from>
    <xdr:to>
      <xdr:col>13</xdr:col>
      <xdr:colOff>0</xdr:colOff>
      <xdr:row>58</xdr:row>
      <xdr:rowOff>76200</xdr:rowOff>
    </xdr:to>
    <xdr:cxnSp macro="">
      <xdr:nvCxnSpPr>
        <xdr:cNvPr id="798" name="Solver_line$N$59">
          <a:extLst>
            <a:ext uri="{FF2B5EF4-FFF2-40B4-BE49-F238E27FC236}">
              <a16:creationId xmlns:a16="http://schemas.microsoft.com/office/drawing/2014/main" id="{7BCFEC98-5BDF-4F5D-8688-6AC500E01DC6}"/>
            </a:ext>
          </a:extLst>
        </xdr:cNvPr>
        <xdr:cNvCxnSpPr/>
      </xdr:nvCxnSpPr>
      <xdr:spPr>
        <a:xfrm>
          <a:off x="4791075" y="10591800"/>
          <a:ext cx="9334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59</xdr:row>
      <xdr:rowOff>76200</xdr:rowOff>
    </xdr:from>
    <xdr:to>
      <xdr:col>7</xdr:col>
      <xdr:colOff>0</xdr:colOff>
      <xdr:row>63</xdr:row>
      <xdr:rowOff>76200</xdr:rowOff>
    </xdr:to>
    <xdr:cxnSp macro="">
      <xdr:nvCxnSpPr>
        <xdr:cNvPr id="799" name="Solver_shapecon$J$64">
          <a:extLst>
            <a:ext uri="{FF2B5EF4-FFF2-40B4-BE49-F238E27FC236}">
              <a16:creationId xmlns:a16="http://schemas.microsoft.com/office/drawing/2014/main" id="{41819E45-23AA-43EF-A717-200FEDF07B6C}"/>
            </a:ext>
          </a:extLst>
        </xdr:cNvPr>
        <xdr:cNvCxnSpPr/>
      </xdr:nvCxnSpPr>
      <xdr:spPr>
        <a:xfrm>
          <a:off x="2876550" y="10744200"/>
          <a:ext cx="247650" cy="723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63</xdr:row>
      <xdr:rowOff>0</xdr:rowOff>
    </xdr:from>
    <xdr:to>
      <xdr:col>10</xdr:col>
      <xdr:colOff>19050</xdr:colOff>
      <xdr:row>63</xdr:row>
      <xdr:rowOff>152400</xdr:rowOff>
    </xdr:to>
    <xdr:sp macro="" textlink="">
      <xdr:nvSpPr>
        <xdr:cNvPr id="800" name="Solver_shape$J$64">
          <a:extLst>
            <a:ext uri="{FF2B5EF4-FFF2-40B4-BE49-F238E27FC236}">
              <a16:creationId xmlns:a16="http://schemas.microsoft.com/office/drawing/2014/main" id="{FE999FF3-495E-4C12-B55C-74CF40DD7D11}"/>
            </a:ext>
          </a:extLst>
        </xdr:cNvPr>
        <xdr:cNvSpPr/>
      </xdr:nvSpPr>
      <xdr:spPr>
        <a:xfrm rot="16200000">
          <a:off x="4391025" y="113919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63</xdr:row>
      <xdr:rowOff>76200</xdr:rowOff>
    </xdr:from>
    <xdr:to>
      <xdr:col>17</xdr:col>
      <xdr:colOff>0</xdr:colOff>
      <xdr:row>63</xdr:row>
      <xdr:rowOff>76200</xdr:rowOff>
    </xdr:to>
    <xdr:cxnSp macro="">
      <xdr:nvCxnSpPr>
        <xdr:cNvPr id="801" name="Solver_dash$J$64">
          <a:extLst>
            <a:ext uri="{FF2B5EF4-FFF2-40B4-BE49-F238E27FC236}">
              <a16:creationId xmlns:a16="http://schemas.microsoft.com/office/drawing/2014/main" id="{43A1BFCA-4245-46C3-A579-971F39603DA2}"/>
            </a:ext>
          </a:extLst>
        </xdr:cNvPr>
        <xdr:cNvCxnSpPr/>
      </xdr:nvCxnSpPr>
      <xdr:spPr>
        <a:xfrm>
          <a:off x="4543425" y="11468100"/>
          <a:ext cx="24003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63</xdr:row>
      <xdr:rowOff>76200</xdr:rowOff>
    </xdr:from>
    <xdr:to>
      <xdr:col>9</xdr:col>
      <xdr:colOff>0</xdr:colOff>
      <xdr:row>63</xdr:row>
      <xdr:rowOff>76200</xdr:rowOff>
    </xdr:to>
    <xdr:cxnSp macro="">
      <xdr:nvCxnSpPr>
        <xdr:cNvPr id="802" name="Solver_line$J$64">
          <a:extLst>
            <a:ext uri="{FF2B5EF4-FFF2-40B4-BE49-F238E27FC236}">
              <a16:creationId xmlns:a16="http://schemas.microsoft.com/office/drawing/2014/main" id="{576E529D-6EC3-4F89-956F-29FC84AA658A}"/>
            </a:ext>
          </a:extLst>
        </xdr:cNvPr>
        <xdr:cNvCxnSpPr/>
      </xdr:nvCxnSpPr>
      <xdr:spPr>
        <a:xfrm>
          <a:off x="3124200" y="11468100"/>
          <a:ext cx="12668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30</xdr:row>
      <xdr:rowOff>0</xdr:rowOff>
    </xdr:from>
    <xdr:to>
      <xdr:col>10</xdr:col>
      <xdr:colOff>19050</xdr:colOff>
      <xdr:row>30</xdr:row>
      <xdr:rowOff>152400</xdr:rowOff>
    </xdr:to>
    <xdr:sp macro="" textlink="">
      <xdr:nvSpPr>
        <xdr:cNvPr id="272" name="Solver_shape$J$31">
          <a:extLst>
            <a:ext uri="{FF2B5EF4-FFF2-40B4-BE49-F238E27FC236}">
              <a16:creationId xmlns:a16="http://schemas.microsoft.com/office/drawing/2014/main" id="{6E7A0357-B7D3-476B-B95F-13678ADBED08}"/>
            </a:ext>
          </a:extLst>
        </xdr:cNvPr>
        <xdr:cNvSpPr/>
      </xdr:nvSpPr>
      <xdr:spPr>
        <a:xfrm>
          <a:off x="5305425" y="57150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30</xdr:row>
      <xdr:rowOff>76200</xdr:rowOff>
    </xdr:from>
    <xdr:to>
      <xdr:col>9</xdr:col>
      <xdr:colOff>0</xdr:colOff>
      <xdr:row>30</xdr:row>
      <xdr:rowOff>76200</xdr:rowOff>
    </xdr:to>
    <xdr:cxnSp macro="">
      <xdr:nvCxnSpPr>
        <xdr:cNvPr id="273" name="Solver_line$J$31">
          <a:extLst>
            <a:ext uri="{FF2B5EF4-FFF2-40B4-BE49-F238E27FC236}">
              <a16:creationId xmlns:a16="http://schemas.microsoft.com/office/drawing/2014/main" id="{6EB3F01F-34CA-4C3B-9287-337B641654FA}"/>
            </a:ext>
          </a:extLst>
        </xdr:cNvPr>
        <xdr:cNvCxnSpPr/>
      </xdr:nvCxnSpPr>
      <xdr:spPr>
        <a:xfrm>
          <a:off x="4695825" y="579120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76200</xdr:rowOff>
    </xdr:from>
    <xdr:to>
      <xdr:col>11</xdr:col>
      <xdr:colOff>0</xdr:colOff>
      <xdr:row>30</xdr:row>
      <xdr:rowOff>76200</xdr:rowOff>
    </xdr:to>
    <xdr:cxnSp macro="">
      <xdr:nvCxnSpPr>
        <xdr:cNvPr id="274" name="Solver_shapecon$N$21">
          <a:extLst>
            <a:ext uri="{FF2B5EF4-FFF2-40B4-BE49-F238E27FC236}">
              <a16:creationId xmlns:a16="http://schemas.microsoft.com/office/drawing/2014/main" id="{C0E1508F-A302-45F1-92C0-6F2B62AAAED1}"/>
            </a:ext>
          </a:extLst>
        </xdr:cNvPr>
        <xdr:cNvCxnSpPr/>
      </xdr:nvCxnSpPr>
      <xdr:spPr>
        <a:xfrm flipV="1">
          <a:off x="5457825" y="3886200"/>
          <a:ext cx="247650" cy="1905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20</xdr:row>
      <xdr:rowOff>0</xdr:rowOff>
    </xdr:from>
    <xdr:to>
      <xdr:col>14</xdr:col>
      <xdr:colOff>0</xdr:colOff>
      <xdr:row>20</xdr:row>
      <xdr:rowOff>152400</xdr:rowOff>
    </xdr:to>
    <xdr:sp macro="" textlink="">
      <xdr:nvSpPr>
        <xdr:cNvPr id="275" name="Solver_shape$N$21">
          <a:extLst>
            <a:ext uri="{FF2B5EF4-FFF2-40B4-BE49-F238E27FC236}">
              <a16:creationId xmlns:a16="http://schemas.microsoft.com/office/drawing/2014/main" id="{A36ADCE4-F1F3-4B3B-8314-31E2CD70C18E}"/>
            </a:ext>
          </a:extLst>
        </xdr:cNvPr>
        <xdr:cNvSpPr/>
      </xdr:nvSpPr>
      <xdr:spPr>
        <a:xfrm>
          <a:off x="7362825" y="3810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20</xdr:row>
      <xdr:rowOff>76200</xdr:rowOff>
    </xdr:from>
    <xdr:to>
      <xdr:col>13</xdr:col>
      <xdr:colOff>0</xdr:colOff>
      <xdr:row>20</xdr:row>
      <xdr:rowOff>76200</xdr:rowOff>
    </xdr:to>
    <xdr:cxnSp macro="">
      <xdr:nvCxnSpPr>
        <xdr:cNvPr id="276" name="Solver_line$N$21">
          <a:extLst>
            <a:ext uri="{FF2B5EF4-FFF2-40B4-BE49-F238E27FC236}">
              <a16:creationId xmlns:a16="http://schemas.microsoft.com/office/drawing/2014/main" id="{A4557274-7E37-49E8-A6D4-33B80E4D4888}"/>
            </a:ext>
          </a:extLst>
        </xdr:cNvPr>
        <xdr:cNvCxnSpPr/>
      </xdr:nvCxnSpPr>
      <xdr:spPr>
        <a:xfrm>
          <a:off x="5705475" y="3886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76200</xdr:rowOff>
    </xdr:from>
    <xdr:to>
      <xdr:col>15</xdr:col>
      <xdr:colOff>0</xdr:colOff>
      <xdr:row>20</xdr:row>
      <xdr:rowOff>76200</xdr:rowOff>
    </xdr:to>
    <xdr:cxnSp macro="">
      <xdr:nvCxnSpPr>
        <xdr:cNvPr id="277" name="Solver_shapecon$R$19">
          <a:extLst>
            <a:ext uri="{FF2B5EF4-FFF2-40B4-BE49-F238E27FC236}">
              <a16:creationId xmlns:a16="http://schemas.microsoft.com/office/drawing/2014/main" id="{2061B35A-1EF7-4114-AF6F-A59B91B2099D}"/>
            </a:ext>
          </a:extLst>
        </xdr:cNvPr>
        <xdr:cNvCxnSpPr/>
      </xdr:nvCxnSpPr>
      <xdr:spPr>
        <a:xfrm flipV="1">
          <a:off x="7515225" y="35052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18</xdr:row>
      <xdr:rowOff>0</xdr:rowOff>
    </xdr:from>
    <xdr:to>
      <xdr:col>18</xdr:col>
      <xdr:colOff>0</xdr:colOff>
      <xdr:row>18</xdr:row>
      <xdr:rowOff>152400</xdr:rowOff>
    </xdr:to>
    <xdr:sp macro="" textlink="">
      <xdr:nvSpPr>
        <xdr:cNvPr id="278" name="Solver_shape$R$19">
          <a:extLst>
            <a:ext uri="{FF2B5EF4-FFF2-40B4-BE49-F238E27FC236}">
              <a16:creationId xmlns:a16="http://schemas.microsoft.com/office/drawing/2014/main" id="{F275EE1F-D3C8-48A1-8406-F95D85630D8D}"/>
            </a:ext>
          </a:extLst>
        </xdr:cNvPr>
        <xdr:cNvSpPr/>
      </xdr:nvSpPr>
      <xdr:spPr>
        <a:xfrm rot="16200000">
          <a:off x="9420225" y="3429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18</xdr:row>
      <xdr:rowOff>76200</xdr:rowOff>
    </xdr:from>
    <xdr:to>
      <xdr:col>17</xdr:col>
      <xdr:colOff>0</xdr:colOff>
      <xdr:row>18</xdr:row>
      <xdr:rowOff>76200</xdr:rowOff>
    </xdr:to>
    <xdr:cxnSp macro="">
      <xdr:nvCxnSpPr>
        <xdr:cNvPr id="279" name="Solver_line$R$19">
          <a:extLst>
            <a:ext uri="{FF2B5EF4-FFF2-40B4-BE49-F238E27FC236}">
              <a16:creationId xmlns:a16="http://schemas.microsoft.com/office/drawing/2014/main" id="{CC57780F-BF22-4984-B6A1-9B5CDE191E37}"/>
            </a:ext>
          </a:extLst>
        </xdr:cNvPr>
        <xdr:cNvCxnSpPr/>
      </xdr:nvCxnSpPr>
      <xdr:spPr>
        <a:xfrm>
          <a:off x="7762875" y="3505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76200</xdr:rowOff>
    </xdr:from>
    <xdr:to>
      <xdr:col>15</xdr:col>
      <xdr:colOff>0</xdr:colOff>
      <xdr:row>23</xdr:row>
      <xdr:rowOff>76200</xdr:rowOff>
    </xdr:to>
    <xdr:cxnSp macro="">
      <xdr:nvCxnSpPr>
        <xdr:cNvPr id="280" name="Solver_shapecon$R$24">
          <a:extLst>
            <a:ext uri="{FF2B5EF4-FFF2-40B4-BE49-F238E27FC236}">
              <a16:creationId xmlns:a16="http://schemas.microsoft.com/office/drawing/2014/main" id="{ACFCA5F5-98D2-4B8B-A966-803836684028}"/>
            </a:ext>
          </a:extLst>
        </xdr:cNvPr>
        <xdr:cNvCxnSpPr/>
      </xdr:nvCxnSpPr>
      <xdr:spPr>
        <a:xfrm>
          <a:off x="7515225" y="38481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23</xdr:row>
      <xdr:rowOff>0</xdr:rowOff>
    </xdr:from>
    <xdr:to>
      <xdr:col>18</xdr:col>
      <xdr:colOff>0</xdr:colOff>
      <xdr:row>23</xdr:row>
      <xdr:rowOff>152400</xdr:rowOff>
    </xdr:to>
    <xdr:sp macro="" textlink="">
      <xdr:nvSpPr>
        <xdr:cNvPr id="281" name="Solver_shape$R$24">
          <a:extLst>
            <a:ext uri="{FF2B5EF4-FFF2-40B4-BE49-F238E27FC236}">
              <a16:creationId xmlns:a16="http://schemas.microsoft.com/office/drawing/2014/main" id="{F065ABAC-F8E6-4E10-9F79-A66D0B70D26B}"/>
            </a:ext>
          </a:extLst>
        </xdr:cNvPr>
        <xdr:cNvSpPr/>
      </xdr:nvSpPr>
      <xdr:spPr>
        <a:xfrm rot="16200000">
          <a:off x="9420225" y="4305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23</xdr:row>
      <xdr:rowOff>76200</xdr:rowOff>
    </xdr:from>
    <xdr:to>
      <xdr:col>17</xdr:col>
      <xdr:colOff>0</xdr:colOff>
      <xdr:row>23</xdr:row>
      <xdr:rowOff>76200</xdr:rowOff>
    </xdr:to>
    <xdr:cxnSp macro="">
      <xdr:nvCxnSpPr>
        <xdr:cNvPr id="282" name="Solver_line$R$24">
          <a:extLst>
            <a:ext uri="{FF2B5EF4-FFF2-40B4-BE49-F238E27FC236}">
              <a16:creationId xmlns:a16="http://schemas.microsoft.com/office/drawing/2014/main" id="{51C4C211-619C-4982-9B3C-AB6219764DA7}"/>
            </a:ext>
          </a:extLst>
        </xdr:cNvPr>
        <xdr:cNvCxnSpPr/>
      </xdr:nvCxnSpPr>
      <xdr:spPr>
        <a:xfrm>
          <a:off x="7762875" y="43815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76200</xdr:rowOff>
    </xdr:from>
    <xdr:to>
      <xdr:col>11</xdr:col>
      <xdr:colOff>0</xdr:colOff>
      <xdr:row>30</xdr:row>
      <xdr:rowOff>76200</xdr:rowOff>
    </xdr:to>
    <xdr:cxnSp macro="">
      <xdr:nvCxnSpPr>
        <xdr:cNvPr id="283" name="Solver_shapecon$N$31">
          <a:extLst>
            <a:ext uri="{FF2B5EF4-FFF2-40B4-BE49-F238E27FC236}">
              <a16:creationId xmlns:a16="http://schemas.microsoft.com/office/drawing/2014/main" id="{896CEA42-44E7-4167-81A4-9A02D023A0BA}"/>
            </a:ext>
          </a:extLst>
        </xdr:cNvPr>
        <xdr:cNvCxnSpPr/>
      </xdr:nvCxnSpPr>
      <xdr:spPr>
        <a:xfrm>
          <a:off x="5457825" y="56769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30</xdr:row>
      <xdr:rowOff>0</xdr:rowOff>
    </xdr:from>
    <xdr:to>
      <xdr:col>14</xdr:col>
      <xdr:colOff>0</xdr:colOff>
      <xdr:row>30</xdr:row>
      <xdr:rowOff>152400</xdr:rowOff>
    </xdr:to>
    <xdr:sp macro="" textlink="">
      <xdr:nvSpPr>
        <xdr:cNvPr id="284" name="Solver_shape$N$31">
          <a:extLst>
            <a:ext uri="{FF2B5EF4-FFF2-40B4-BE49-F238E27FC236}">
              <a16:creationId xmlns:a16="http://schemas.microsoft.com/office/drawing/2014/main" id="{DF31E97F-BE34-4E15-987A-FE02BA43A57A}"/>
            </a:ext>
          </a:extLst>
        </xdr:cNvPr>
        <xdr:cNvSpPr/>
      </xdr:nvSpPr>
      <xdr:spPr>
        <a:xfrm>
          <a:off x="7362825" y="56007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30</xdr:row>
      <xdr:rowOff>76200</xdr:rowOff>
    </xdr:from>
    <xdr:to>
      <xdr:col>13</xdr:col>
      <xdr:colOff>0</xdr:colOff>
      <xdr:row>30</xdr:row>
      <xdr:rowOff>76200</xdr:rowOff>
    </xdr:to>
    <xdr:cxnSp macro="">
      <xdr:nvCxnSpPr>
        <xdr:cNvPr id="285" name="Solver_line$N$31">
          <a:extLst>
            <a:ext uri="{FF2B5EF4-FFF2-40B4-BE49-F238E27FC236}">
              <a16:creationId xmlns:a16="http://schemas.microsoft.com/office/drawing/2014/main" id="{987BD879-4B73-41F3-8550-1396B2E9E76D}"/>
            </a:ext>
          </a:extLst>
        </xdr:cNvPr>
        <xdr:cNvCxnSpPr/>
      </xdr:nvCxnSpPr>
      <xdr:spPr>
        <a:xfrm>
          <a:off x="5705475" y="56769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76200</xdr:rowOff>
    </xdr:from>
    <xdr:to>
      <xdr:col>15</xdr:col>
      <xdr:colOff>0</xdr:colOff>
      <xdr:row>30</xdr:row>
      <xdr:rowOff>76200</xdr:rowOff>
    </xdr:to>
    <xdr:cxnSp macro="">
      <xdr:nvCxnSpPr>
        <xdr:cNvPr id="286" name="Solver_shapecon$R$29">
          <a:extLst>
            <a:ext uri="{FF2B5EF4-FFF2-40B4-BE49-F238E27FC236}">
              <a16:creationId xmlns:a16="http://schemas.microsoft.com/office/drawing/2014/main" id="{A82F151E-4901-4DAA-84AF-1C7420CDECA3}"/>
            </a:ext>
          </a:extLst>
        </xdr:cNvPr>
        <xdr:cNvCxnSpPr/>
      </xdr:nvCxnSpPr>
      <xdr:spPr>
        <a:xfrm flipV="1">
          <a:off x="7515225" y="52959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28</xdr:row>
      <xdr:rowOff>0</xdr:rowOff>
    </xdr:from>
    <xdr:to>
      <xdr:col>18</xdr:col>
      <xdr:colOff>0</xdr:colOff>
      <xdr:row>28</xdr:row>
      <xdr:rowOff>152400</xdr:rowOff>
    </xdr:to>
    <xdr:sp macro="" textlink="">
      <xdr:nvSpPr>
        <xdr:cNvPr id="287" name="Solver_shape$R$29">
          <a:extLst>
            <a:ext uri="{FF2B5EF4-FFF2-40B4-BE49-F238E27FC236}">
              <a16:creationId xmlns:a16="http://schemas.microsoft.com/office/drawing/2014/main" id="{E180620E-054A-4420-8627-CA6EA5AFA90A}"/>
            </a:ext>
          </a:extLst>
        </xdr:cNvPr>
        <xdr:cNvSpPr/>
      </xdr:nvSpPr>
      <xdr:spPr>
        <a:xfrm rot="16200000">
          <a:off x="9420225" y="52197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28</xdr:row>
      <xdr:rowOff>76200</xdr:rowOff>
    </xdr:from>
    <xdr:to>
      <xdr:col>17</xdr:col>
      <xdr:colOff>0</xdr:colOff>
      <xdr:row>28</xdr:row>
      <xdr:rowOff>76200</xdr:rowOff>
    </xdr:to>
    <xdr:cxnSp macro="">
      <xdr:nvCxnSpPr>
        <xdr:cNvPr id="288" name="Solver_line$R$29">
          <a:extLst>
            <a:ext uri="{FF2B5EF4-FFF2-40B4-BE49-F238E27FC236}">
              <a16:creationId xmlns:a16="http://schemas.microsoft.com/office/drawing/2014/main" id="{E2EBF03B-E9E4-4C70-B3BD-BCB29BC08BDD}"/>
            </a:ext>
          </a:extLst>
        </xdr:cNvPr>
        <xdr:cNvCxnSpPr/>
      </xdr:nvCxnSpPr>
      <xdr:spPr>
        <a:xfrm>
          <a:off x="7762875" y="52959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30</xdr:row>
      <xdr:rowOff>76200</xdr:rowOff>
    </xdr:from>
    <xdr:to>
      <xdr:col>15</xdr:col>
      <xdr:colOff>0</xdr:colOff>
      <xdr:row>33</xdr:row>
      <xdr:rowOff>76200</xdr:rowOff>
    </xdr:to>
    <xdr:cxnSp macro="">
      <xdr:nvCxnSpPr>
        <xdr:cNvPr id="289" name="Solver_shapecon$R$34">
          <a:extLst>
            <a:ext uri="{FF2B5EF4-FFF2-40B4-BE49-F238E27FC236}">
              <a16:creationId xmlns:a16="http://schemas.microsoft.com/office/drawing/2014/main" id="{EE38CEDC-D297-492A-BF2F-E72FD3F139A0}"/>
            </a:ext>
          </a:extLst>
        </xdr:cNvPr>
        <xdr:cNvCxnSpPr/>
      </xdr:nvCxnSpPr>
      <xdr:spPr>
        <a:xfrm>
          <a:off x="7515225" y="56388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33</xdr:row>
      <xdr:rowOff>0</xdr:rowOff>
    </xdr:from>
    <xdr:to>
      <xdr:col>18</xdr:col>
      <xdr:colOff>0</xdr:colOff>
      <xdr:row>33</xdr:row>
      <xdr:rowOff>152400</xdr:rowOff>
    </xdr:to>
    <xdr:sp macro="" textlink="">
      <xdr:nvSpPr>
        <xdr:cNvPr id="290" name="Solver_shape$R$34">
          <a:extLst>
            <a:ext uri="{FF2B5EF4-FFF2-40B4-BE49-F238E27FC236}">
              <a16:creationId xmlns:a16="http://schemas.microsoft.com/office/drawing/2014/main" id="{1BB0765B-BF4F-4BA2-9E43-E49C605FEF8A}"/>
            </a:ext>
          </a:extLst>
        </xdr:cNvPr>
        <xdr:cNvSpPr/>
      </xdr:nvSpPr>
      <xdr:spPr>
        <a:xfrm rot="16200000">
          <a:off x="9420225" y="6096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33</xdr:row>
      <xdr:rowOff>76200</xdr:rowOff>
    </xdr:from>
    <xdr:to>
      <xdr:col>17</xdr:col>
      <xdr:colOff>0</xdr:colOff>
      <xdr:row>33</xdr:row>
      <xdr:rowOff>76200</xdr:rowOff>
    </xdr:to>
    <xdr:cxnSp macro="">
      <xdr:nvCxnSpPr>
        <xdr:cNvPr id="291" name="Solver_line$R$34">
          <a:extLst>
            <a:ext uri="{FF2B5EF4-FFF2-40B4-BE49-F238E27FC236}">
              <a16:creationId xmlns:a16="http://schemas.microsoft.com/office/drawing/2014/main" id="{56E5486A-4EA8-4A37-BCC6-8DD0637DAE32}"/>
            </a:ext>
          </a:extLst>
        </xdr:cNvPr>
        <xdr:cNvCxnSpPr/>
      </xdr:nvCxnSpPr>
      <xdr:spPr>
        <a:xfrm>
          <a:off x="7762875" y="6172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76200</xdr:rowOff>
    </xdr:from>
    <xdr:to>
      <xdr:col>11</xdr:col>
      <xdr:colOff>0</xdr:colOff>
      <xdr:row>40</xdr:row>
      <xdr:rowOff>76200</xdr:rowOff>
    </xdr:to>
    <xdr:cxnSp macro="">
      <xdr:nvCxnSpPr>
        <xdr:cNvPr id="292" name="Solver_shapecon$N$41">
          <a:extLst>
            <a:ext uri="{FF2B5EF4-FFF2-40B4-BE49-F238E27FC236}">
              <a16:creationId xmlns:a16="http://schemas.microsoft.com/office/drawing/2014/main" id="{C54DFBCA-31D6-4F48-98BB-669F9436AC7C}"/>
            </a:ext>
          </a:extLst>
        </xdr:cNvPr>
        <xdr:cNvCxnSpPr/>
      </xdr:nvCxnSpPr>
      <xdr:spPr>
        <a:xfrm>
          <a:off x="5457825" y="5638800"/>
          <a:ext cx="247650" cy="1828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40</xdr:row>
      <xdr:rowOff>0</xdr:rowOff>
    </xdr:from>
    <xdr:to>
      <xdr:col>14</xdr:col>
      <xdr:colOff>0</xdr:colOff>
      <xdr:row>40</xdr:row>
      <xdr:rowOff>152400</xdr:rowOff>
    </xdr:to>
    <xdr:sp macro="" textlink="">
      <xdr:nvSpPr>
        <xdr:cNvPr id="293" name="Solver_shape$N$41">
          <a:extLst>
            <a:ext uri="{FF2B5EF4-FFF2-40B4-BE49-F238E27FC236}">
              <a16:creationId xmlns:a16="http://schemas.microsoft.com/office/drawing/2014/main" id="{7BCB3FDC-A790-4619-8CA8-7C5A0793F7E7}"/>
            </a:ext>
          </a:extLst>
        </xdr:cNvPr>
        <xdr:cNvSpPr/>
      </xdr:nvSpPr>
      <xdr:spPr>
        <a:xfrm>
          <a:off x="7362825" y="73914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40</xdr:row>
      <xdr:rowOff>76200</xdr:rowOff>
    </xdr:from>
    <xdr:to>
      <xdr:col>13</xdr:col>
      <xdr:colOff>0</xdr:colOff>
      <xdr:row>40</xdr:row>
      <xdr:rowOff>76200</xdr:rowOff>
    </xdr:to>
    <xdr:cxnSp macro="">
      <xdr:nvCxnSpPr>
        <xdr:cNvPr id="294" name="Solver_line$N$41">
          <a:extLst>
            <a:ext uri="{FF2B5EF4-FFF2-40B4-BE49-F238E27FC236}">
              <a16:creationId xmlns:a16="http://schemas.microsoft.com/office/drawing/2014/main" id="{27FE1873-302A-43FD-8D4F-A3A7EBD90196}"/>
            </a:ext>
          </a:extLst>
        </xdr:cNvPr>
        <xdr:cNvCxnSpPr/>
      </xdr:nvCxnSpPr>
      <xdr:spPr>
        <a:xfrm>
          <a:off x="5705475" y="74676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38</xdr:row>
      <xdr:rowOff>76200</xdr:rowOff>
    </xdr:from>
    <xdr:to>
      <xdr:col>15</xdr:col>
      <xdr:colOff>0</xdr:colOff>
      <xdr:row>40</xdr:row>
      <xdr:rowOff>76200</xdr:rowOff>
    </xdr:to>
    <xdr:cxnSp macro="">
      <xdr:nvCxnSpPr>
        <xdr:cNvPr id="295" name="Solver_shapecon$R$39">
          <a:extLst>
            <a:ext uri="{FF2B5EF4-FFF2-40B4-BE49-F238E27FC236}">
              <a16:creationId xmlns:a16="http://schemas.microsoft.com/office/drawing/2014/main" id="{AD267C85-2D0E-43DC-B2DA-09B849932162}"/>
            </a:ext>
          </a:extLst>
        </xdr:cNvPr>
        <xdr:cNvCxnSpPr/>
      </xdr:nvCxnSpPr>
      <xdr:spPr>
        <a:xfrm flipV="1">
          <a:off x="7515225" y="70866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38</xdr:row>
      <xdr:rowOff>0</xdr:rowOff>
    </xdr:from>
    <xdr:to>
      <xdr:col>18</xdr:col>
      <xdr:colOff>0</xdr:colOff>
      <xdr:row>38</xdr:row>
      <xdr:rowOff>152400</xdr:rowOff>
    </xdr:to>
    <xdr:sp macro="" textlink="">
      <xdr:nvSpPr>
        <xdr:cNvPr id="296" name="Solver_shape$R$39">
          <a:extLst>
            <a:ext uri="{FF2B5EF4-FFF2-40B4-BE49-F238E27FC236}">
              <a16:creationId xmlns:a16="http://schemas.microsoft.com/office/drawing/2014/main" id="{0BEED012-B4D1-4BA8-9D16-246396A57B94}"/>
            </a:ext>
          </a:extLst>
        </xdr:cNvPr>
        <xdr:cNvSpPr/>
      </xdr:nvSpPr>
      <xdr:spPr>
        <a:xfrm rot="16200000">
          <a:off x="9420225" y="70104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38</xdr:row>
      <xdr:rowOff>76200</xdr:rowOff>
    </xdr:from>
    <xdr:to>
      <xdr:col>17</xdr:col>
      <xdr:colOff>0</xdr:colOff>
      <xdr:row>38</xdr:row>
      <xdr:rowOff>76200</xdr:rowOff>
    </xdr:to>
    <xdr:cxnSp macro="">
      <xdr:nvCxnSpPr>
        <xdr:cNvPr id="297" name="Solver_line$R$39">
          <a:extLst>
            <a:ext uri="{FF2B5EF4-FFF2-40B4-BE49-F238E27FC236}">
              <a16:creationId xmlns:a16="http://schemas.microsoft.com/office/drawing/2014/main" id="{8D55F62D-AB49-49D6-8F9D-1B2AED653CBF}"/>
            </a:ext>
          </a:extLst>
        </xdr:cNvPr>
        <xdr:cNvCxnSpPr/>
      </xdr:nvCxnSpPr>
      <xdr:spPr>
        <a:xfrm>
          <a:off x="7762875" y="70866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76200</xdr:rowOff>
    </xdr:from>
    <xdr:to>
      <xdr:col>15</xdr:col>
      <xdr:colOff>0</xdr:colOff>
      <xdr:row>43</xdr:row>
      <xdr:rowOff>76200</xdr:rowOff>
    </xdr:to>
    <xdr:cxnSp macro="">
      <xdr:nvCxnSpPr>
        <xdr:cNvPr id="298" name="Solver_shapecon$R$44">
          <a:extLst>
            <a:ext uri="{FF2B5EF4-FFF2-40B4-BE49-F238E27FC236}">
              <a16:creationId xmlns:a16="http://schemas.microsoft.com/office/drawing/2014/main" id="{8C0560E9-B4D8-492E-84D0-A86049D47ACA}"/>
            </a:ext>
          </a:extLst>
        </xdr:cNvPr>
        <xdr:cNvCxnSpPr/>
      </xdr:nvCxnSpPr>
      <xdr:spPr>
        <a:xfrm>
          <a:off x="7515225" y="74295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43</xdr:row>
      <xdr:rowOff>0</xdr:rowOff>
    </xdr:from>
    <xdr:to>
      <xdr:col>18</xdr:col>
      <xdr:colOff>0</xdr:colOff>
      <xdr:row>43</xdr:row>
      <xdr:rowOff>152400</xdr:rowOff>
    </xdr:to>
    <xdr:sp macro="" textlink="">
      <xdr:nvSpPr>
        <xdr:cNvPr id="299" name="Solver_shape$R$44">
          <a:extLst>
            <a:ext uri="{FF2B5EF4-FFF2-40B4-BE49-F238E27FC236}">
              <a16:creationId xmlns:a16="http://schemas.microsoft.com/office/drawing/2014/main" id="{A7700960-8C91-433D-B1E7-5DA1533C2537}"/>
            </a:ext>
          </a:extLst>
        </xdr:cNvPr>
        <xdr:cNvSpPr/>
      </xdr:nvSpPr>
      <xdr:spPr>
        <a:xfrm rot="16200000">
          <a:off x="9420225" y="78867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43</xdr:row>
      <xdr:rowOff>76200</xdr:rowOff>
    </xdr:from>
    <xdr:to>
      <xdr:col>17</xdr:col>
      <xdr:colOff>0</xdr:colOff>
      <xdr:row>43</xdr:row>
      <xdr:rowOff>76200</xdr:rowOff>
    </xdr:to>
    <xdr:cxnSp macro="">
      <xdr:nvCxnSpPr>
        <xdr:cNvPr id="300" name="Solver_line$R$44">
          <a:extLst>
            <a:ext uri="{FF2B5EF4-FFF2-40B4-BE49-F238E27FC236}">
              <a16:creationId xmlns:a16="http://schemas.microsoft.com/office/drawing/2014/main" id="{16F6F283-425C-46C1-8974-F1FF1033708A}"/>
            </a:ext>
          </a:extLst>
        </xdr:cNvPr>
        <xdr:cNvCxnSpPr/>
      </xdr:nvCxnSpPr>
      <xdr:spPr>
        <a:xfrm>
          <a:off x="7762875" y="79629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30</xdr:row>
      <xdr:rowOff>0</xdr:rowOff>
    </xdr:from>
    <xdr:to>
      <xdr:col>10</xdr:col>
      <xdr:colOff>19050</xdr:colOff>
      <xdr:row>30</xdr:row>
      <xdr:rowOff>152400</xdr:rowOff>
    </xdr:to>
    <xdr:sp macro="" textlink="">
      <xdr:nvSpPr>
        <xdr:cNvPr id="2" name="Solver_shape$J$31">
          <a:extLst>
            <a:ext uri="{FF2B5EF4-FFF2-40B4-BE49-F238E27FC236}">
              <a16:creationId xmlns:a16="http://schemas.microsoft.com/office/drawing/2014/main" id="{BE34981A-7DD4-4699-9EB9-649DD3FB259C}"/>
            </a:ext>
          </a:extLst>
        </xdr:cNvPr>
        <xdr:cNvSpPr/>
      </xdr:nvSpPr>
      <xdr:spPr>
        <a:xfrm>
          <a:off x="5476875" y="57150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30</xdr:row>
      <xdr:rowOff>76200</xdr:rowOff>
    </xdr:from>
    <xdr:to>
      <xdr:col>9</xdr:col>
      <xdr:colOff>0</xdr:colOff>
      <xdr:row>30</xdr:row>
      <xdr:rowOff>76200</xdr:rowOff>
    </xdr:to>
    <xdr:cxnSp macro="">
      <xdr:nvCxnSpPr>
        <xdr:cNvPr id="3" name="Solver_line$J$31">
          <a:extLst>
            <a:ext uri="{FF2B5EF4-FFF2-40B4-BE49-F238E27FC236}">
              <a16:creationId xmlns:a16="http://schemas.microsoft.com/office/drawing/2014/main" id="{F8927B3A-CC8A-4FE3-B1D0-39445E31E726}"/>
            </a:ext>
          </a:extLst>
        </xdr:cNvPr>
        <xdr:cNvCxnSpPr/>
      </xdr:nvCxnSpPr>
      <xdr:spPr>
        <a:xfrm>
          <a:off x="4867275" y="579120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76200</xdr:rowOff>
    </xdr:from>
    <xdr:to>
      <xdr:col>11</xdr:col>
      <xdr:colOff>0</xdr:colOff>
      <xdr:row>30</xdr:row>
      <xdr:rowOff>76200</xdr:rowOff>
    </xdr:to>
    <xdr:cxnSp macro="">
      <xdr:nvCxnSpPr>
        <xdr:cNvPr id="4" name="Solver_shapecon$N$21">
          <a:extLst>
            <a:ext uri="{FF2B5EF4-FFF2-40B4-BE49-F238E27FC236}">
              <a16:creationId xmlns:a16="http://schemas.microsoft.com/office/drawing/2014/main" id="{22D9CDAA-E15A-4D19-A7DB-039A7ED597C8}"/>
            </a:ext>
          </a:extLst>
        </xdr:cNvPr>
        <xdr:cNvCxnSpPr/>
      </xdr:nvCxnSpPr>
      <xdr:spPr>
        <a:xfrm flipV="1">
          <a:off x="5610225" y="3886200"/>
          <a:ext cx="247650" cy="1905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20</xdr:row>
      <xdr:rowOff>0</xdr:rowOff>
    </xdr:from>
    <xdr:to>
      <xdr:col>14</xdr:col>
      <xdr:colOff>0</xdr:colOff>
      <xdr:row>20</xdr:row>
      <xdr:rowOff>152400</xdr:rowOff>
    </xdr:to>
    <xdr:sp macro="" textlink="">
      <xdr:nvSpPr>
        <xdr:cNvPr id="5" name="Solver_shape$N$21">
          <a:extLst>
            <a:ext uri="{FF2B5EF4-FFF2-40B4-BE49-F238E27FC236}">
              <a16:creationId xmlns:a16="http://schemas.microsoft.com/office/drawing/2014/main" id="{BDAC88C4-03BD-41E9-BAC9-F25D2D6275A9}"/>
            </a:ext>
          </a:extLst>
        </xdr:cNvPr>
        <xdr:cNvSpPr/>
      </xdr:nvSpPr>
      <xdr:spPr>
        <a:xfrm>
          <a:off x="7515225" y="3810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20</xdr:row>
      <xdr:rowOff>76200</xdr:rowOff>
    </xdr:from>
    <xdr:to>
      <xdr:col>13</xdr:col>
      <xdr:colOff>0</xdr:colOff>
      <xdr:row>20</xdr:row>
      <xdr:rowOff>76200</xdr:rowOff>
    </xdr:to>
    <xdr:cxnSp macro="">
      <xdr:nvCxnSpPr>
        <xdr:cNvPr id="6" name="Solver_line$N$21">
          <a:extLst>
            <a:ext uri="{FF2B5EF4-FFF2-40B4-BE49-F238E27FC236}">
              <a16:creationId xmlns:a16="http://schemas.microsoft.com/office/drawing/2014/main" id="{D841E190-836D-45A1-97D5-43AA72CEF3EC}"/>
            </a:ext>
          </a:extLst>
        </xdr:cNvPr>
        <xdr:cNvCxnSpPr/>
      </xdr:nvCxnSpPr>
      <xdr:spPr>
        <a:xfrm>
          <a:off x="5857875" y="3886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76200</xdr:rowOff>
    </xdr:from>
    <xdr:to>
      <xdr:col>15</xdr:col>
      <xdr:colOff>0</xdr:colOff>
      <xdr:row>20</xdr:row>
      <xdr:rowOff>76200</xdr:rowOff>
    </xdr:to>
    <xdr:cxnSp macro="">
      <xdr:nvCxnSpPr>
        <xdr:cNvPr id="7" name="Solver_shapecon$R$19">
          <a:extLst>
            <a:ext uri="{FF2B5EF4-FFF2-40B4-BE49-F238E27FC236}">
              <a16:creationId xmlns:a16="http://schemas.microsoft.com/office/drawing/2014/main" id="{B0489697-CBDB-48F6-B462-C6F17273FE82}"/>
            </a:ext>
          </a:extLst>
        </xdr:cNvPr>
        <xdr:cNvCxnSpPr/>
      </xdr:nvCxnSpPr>
      <xdr:spPr>
        <a:xfrm flipV="1">
          <a:off x="7667625" y="35052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18</xdr:row>
      <xdr:rowOff>0</xdr:rowOff>
    </xdr:from>
    <xdr:to>
      <xdr:col>18</xdr:col>
      <xdr:colOff>0</xdr:colOff>
      <xdr:row>18</xdr:row>
      <xdr:rowOff>152400</xdr:rowOff>
    </xdr:to>
    <xdr:sp macro="" textlink="">
      <xdr:nvSpPr>
        <xdr:cNvPr id="8" name="Solver_shape$R$19">
          <a:extLst>
            <a:ext uri="{FF2B5EF4-FFF2-40B4-BE49-F238E27FC236}">
              <a16:creationId xmlns:a16="http://schemas.microsoft.com/office/drawing/2014/main" id="{0DCC135B-DF63-40F9-9A99-134DB8D254F6}"/>
            </a:ext>
          </a:extLst>
        </xdr:cNvPr>
        <xdr:cNvSpPr/>
      </xdr:nvSpPr>
      <xdr:spPr>
        <a:xfrm rot="16200000">
          <a:off x="9572625" y="3429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18</xdr:row>
      <xdr:rowOff>76200</xdr:rowOff>
    </xdr:from>
    <xdr:to>
      <xdr:col>17</xdr:col>
      <xdr:colOff>0</xdr:colOff>
      <xdr:row>18</xdr:row>
      <xdr:rowOff>76200</xdr:rowOff>
    </xdr:to>
    <xdr:cxnSp macro="">
      <xdr:nvCxnSpPr>
        <xdr:cNvPr id="9" name="Solver_line$R$19">
          <a:extLst>
            <a:ext uri="{FF2B5EF4-FFF2-40B4-BE49-F238E27FC236}">
              <a16:creationId xmlns:a16="http://schemas.microsoft.com/office/drawing/2014/main" id="{99961B84-FA3B-43E0-8262-6FBC94876462}"/>
            </a:ext>
          </a:extLst>
        </xdr:cNvPr>
        <xdr:cNvCxnSpPr/>
      </xdr:nvCxnSpPr>
      <xdr:spPr>
        <a:xfrm>
          <a:off x="7915275" y="3505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76200</xdr:rowOff>
    </xdr:from>
    <xdr:to>
      <xdr:col>15</xdr:col>
      <xdr:colOff>0</xdr:colOff>
      <xdr:row>23</xdr:row>
      <xdr:rowOff>76200</xdr:rowOff>
    </xdr:to>
    <xdr:cxnSp macro="">
      <xdr:nvCxnSpPr>
        <xdr:cNvPr id="10" name="Solver_shapecon$R$24">
          <a:extLst>
            <a:ext uri="{FF2B5EF4-FFF2-40B4-BE49-F238E27FC236}">
              <a16:creationId xmlns:a16="http://schemas.microsoft.com/office/drawing/2014/main" id="{CFE4DC1B-E80D-4F88-B7AF-E06B37CF19AE}"/>
            </a:ext>
          </a:extLst>
        </xdr:cNvPr>
        <xdr:cNvCxnSpPr/>
      </xdr:nvCxnSpPr>
      <xdr:spPr>
        <a:xfrm>
          <a:off x="7667625" y="3886200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23</xdr:row>
      <xdr:rowOff>0</xdr:rowOff>
    </xdr:from>
    <xdr:to>
      <xdr:col>18</xdr:col>
      <xdr:colOff>0</xdr:colOff>
      <xdr:row>23</xdr:row>
      <xdr:rowOff>152400</xdr:rowOff>
    </xdr:to>
    <xdr:sp macro="" textlink="">
      <xdr:nvSpPr>
        <xdr:cNvPr id="11" name="Solver_shape$R$24">
          <a:extLst>
            <a:ext uri="{FF2B5EF4-FFF2-40B4-BE49-F238E27FC236}">
              <a16:creationId xmlns:a16="http://schemas.microsoft.com/office/drawing/2014/main" id="{EC289214-F45A-4413-B91F-C57B90BB87BB}"/>
            </a:ext>
          </a:extLst>
        </xdr:cNvPr>
        <xdr:cNvSpPr/>
      </xdr:nvSpPr>
      <xdr:spPr>
        <a:xfrm rot="16200000">
          <a:off x="9572625" y="4381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23</xdr:row>
      <xdr:rowOff>76200</xdr:rowOff>
    </xdr:from>
    <xdr:to>
      <xdr:col>17</xdr:col>
      <xdr:colOff>0</xdr:colOff>
      <xdr:row>23</xdr:row>
      <xdr:rowOff>76200</xdr:rowOff>
    </xdr:to>
    <xdr:cxnSp macro="">
      <xdr:nvCxnSpPr>
        <xdr:cNvPr id="12" name="Solver_line$R$24">
          <a:extLst>
            <a:ext uri="{FF2B5EF4-FFF2-40B4-BE49-F238E27FC236}">
              <a16:creationId xmlns:a16="http://schemas.microsoft.com/office/drawing/2014/main" id="{4F93A8ED-2C00-434C-937D-376FE5CE7F43}"/>
            </a:ext>
          </a:extLst>
        </xdr:cNvPr>
        <xdr:cNvCxnSpPr/>
      </xdr:nvCxnSpPr>
      <xdr:spPr>
        <a:xfrm>
          <a:off x="7915275" y="44577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76200</xdr:rowOff>
    </xdr:from>
    <xdr:to>
      <xdr:col>11</xdr:col>
      <xdr:colOff>0</xdr:colOff>
      <xdr:row>30</xdr:row>
      <xdr:rowOff>76200</xdr:rowOff>
    </xdr:to>
    <xdr:cxnSp macro="">
      <xdr:nvCxnSpPr>
        <xdr:cNvPr id="13" name="Solver_shapecon$N$31">
          <a:extLst>
            <a:ext uri="{FF2B5EF4-FFF2-40B4-BE49-F238E27FC236}">
              <a16:creationId xmlns:a16="http://schemas.microsoft.com/office/drawing/2014/main" id="{ABE51DDB-607D-4605-8990-2D8329707A50}"/>
            </a:ext>
          </a:extLst>
        </xdr:cNvPr>
        <xdr:cNvCxnSpPr/>
      </xdr:nvCxnSpPr>
      <xdr:spPr>
        <a:xfrm>
          <a:off x="5610225" y="57912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30</xdr:row>
      <xdr:rowOff>0</xdr:rowOff>
    </xdr:from>
    <xdr:to>
      <xdr:col>14</xdr:col>
      <xdr:colOff>0</xdr:colOff>
      <xdr:row>30</xdr:row>
      <xdr:rowOff>152400</xdr:rowOff>
    </xdr:to>
    <xdr:sp macro="" textlink="">
      <xdr:nvSpPr>
        <xdr:cNvPr id="14" name="Solver_shape$N$31">
          <a:extLst>
            <a:ext uri="{FF2B5EF4-FFF2-40B4-BE49-F238E27FC236}">
              <a16:creationId xmlns:a16="http://schemas.microsoft.com/office/drawing/2014/main" id="{7B5ECF89-D4F7-43AB-B34C-1A09E89A4B8A}"/>
            </a:ext>
          </a:extLst>
        </xdr:cNvPr>
        <xdr:cNvSpPr/>
      </xdr:nvSpPr>
      <xdr:spPr>
        <a:xfrm>
          <a:off x="7515225" y="5715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30</xdr:row>
      <xdr:rowOff>76200</xdr:rowOff>
    </xdr:from>
    <xdr:to>
      <xdr:col>13</xdr:col>
      <xdr:colOff>0</xdr:colOff>
      <xdr:row>30</xdr:row>
      <xdr:rowOff>76200</xdr:rowOff>
    </xdr:to>
    <xdr:cxnSp macro="">
      <xdr:nvCxnSpPr>
        <xdr:cNvPr id="15" name="Solver_line$N$31">
          <a:extLst>
            <a:ext uri="{FF2B5EF4-FFF2-40B4-BE49-F238E27FC236}">
              <a16:creationId xmlns:a16="http://schemas.microsoft.com/office/drawing/2014/main" id="{CEAD8769-8D4E-413F-B068-73B81C5845E5}"/>
            </a:ext>
          </a:extLst>
        </xdr:cNvPr>
        <xdr:cNvCxnSpPr/>
      </xdr:nvCxnSpPr>
      <xdr:spPr>
        <a:xfrm>
          <a:off x="5857875" y="5791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76200</xdr:rowOff>
    </xdr:from>
    <xdr:to>
      <xdr:col>15</xdr:col>
      <xdr:colOff>0</xdr:colOff>
      <xdr:row>30</xdr:row>
      <xdr:rowOff>76200</xdr:rowOff>
    </xdr:to>
    <xdr:cxnSp macro="">
      <xdr:nvCxnSpPr>
        <xdr:cNvPr id="16" name="Solver_shapecon$R$29">
          <a:extLst>
            <a:ext uri="{FF2B5EF4-FFF2-40B4-BE49-F238E27FC236}">
              <a16:creationId xmlns:a16="http://schemas.microsoft.com/office/drawing/2014/main" id="{E7EC04AC-5A7F-40B4-A6E7-0A6092745810}"/>
            </a:ext>
          </a:extLst>
        </xdr:cNvPr>
        <xdr:cNvCxnSpPr/>
      </xdr:nvCxnSpPr>
      <xdr:spPr>
        <a:xfrm flipV="1">
          <a:off x="7667625" y="54102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28</xdr:row>
      <xdr:rowOff>0</xdr:rowOff>
    </xdr:from>
    <xdr:to>
      <xdr:col>18</xdr:col>
      <xdr:colOff>0</xdr:colOff>
      <xdr:row>28</xdr:row>
      <xdr:rowOff>152400</xdr:rowOff>
    </xdr:to>
    <xdr:sp macro="" textlink="">
      <xdr:nvSpPr>
        <xdr:cNvPr id="17" name="Solver_shape$R$29">
          <a:extLst>
            <a:ext uri="{FF2B5EF4-FFF2-40B4-BE49-F238E27FC236}">
              <a16:creationId xmlns:a16="http://schemas.microsoft.com/office/drawing/2014/main" id="{3D8F2F1F-8712-4238-80D3-FA80FC592256}"/>
            </a:ext>
          </a:extLst>
        </xdr:cNvPr>
        <xdr:cNvSpPr/>
      </xdr:nvSpPr>
      <xdr:spPr>
        <a:xfrm rot="16200000">
          <a:off x="9572625" y="5334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28</xdr:row>
      <xdr:rowOff>76200</xdr:rowOff>
    </xdr:from>
    <xdr:to>
      <xdr:col>17</xdr:col>
      <xdr:colOff>0</xdr:colOff>
      <xdr:row>28</xdr:row>
      <xdr:rowOff>76200</xdr:rowOff>
    </xdr:to>
    <xdr:cxnSp macro="">
      <xdr:nvCxnSpPr>
        <xdr:cNvPr id="18" name="Solver_line$R$29">
          <a:extLst>
            <a:ext uri="{FF2B5EF4-FFF2-40B4-BE49-F238E27FC236}">
              <a16:creationId xmlns:a16="http://schemas.microsoft.com/office/drawing/2014/main" id="{7060A333-2656-4E23-83DA-17E96586A541}"/>
            </a:ext>
          </a:extLst>
        </xdr:cNvPr>
        <xdr:cNvCxnSpPr/>
      </xdr:nvCxnSpPr>
      <xdr:spPr>
        <a:xfrm>
          <a:off x="7915275" y="5410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30</xdr:row>
      <xdr:rowOff>76200</xdr:rowOff>
    </xdr:from>
    <xdr:to>
      <xdr:col>15</xdr:col>
      <xdr:colOff>0</xdr:colOff>
      <xdr:row>33</xdr:row>
      <xdr:rowOff>76200</xdr:rowOff>
    </xdr:to>
    <xdr:cxnSp macro="">
      <xdr:nvCxnSpPr>
        <xdr:cNvPr id="19" name="Solver_shapecon$R$34">
          <a:extLst>
            <a:ext uri="{FF2B5EF4-FFF2-40B4-BE49-F238E27FC236}">
              <a16:creationId xmlns:a16="http://schemas.microsoft.com/office/drawing/2014/main" id="{57D6A4DC-7BAA-4FEB-92D6-C30E1E219EAA}"/>
            </a:ext>
          </a:extLst>
        </xdr:cNvPr>
        <xdr:cNvCxnSpPr/>
      </xdr:nvCxnSpPr>
      <xdr:spPr>
        <a:xfrm>
          <a:off x="7667625" y="5791200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33</xdr:row>
      <xdr:rowOff>0</xdr:rowOff>
    </xdr:from>
    <xdr:to>
      <xdr:col>18</xdr:col>
      <xdr:colOff>0</xdr:colOff>
      <xdr:row>33</xdr:row>
      <xdr:rowOff>152400</xdr:rowOff>
    </xdr:to>
    <xdr:sp macro="" textlink="">
      <xdr:nvSpPr>
        <xdr:cNvPr id="20" name="Solver_shape$R$34">
          <a:extLst>
            <a:ext uri="{FF2B5EF4-FFF2-40B4-BE49-F238E27FC236}">
              <a16:creationId xmlns:a16="http://schemas.microsoft.com/office/drawing/2014/main" id="{005AEB1E-9612-4A08-8C51-70177E3FFD84}"/>
            </a:ext>
          </a:extLst>
        </xdr:cNvPr>
        <xdr:cNvSpPr/>
      </xdr:nvSpPr>
      <xdr:spPr>
        <a:xfrm rot="16200000">
          <a:off x="9572625" y="6286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33</xdr:row>
      <xdr:rowOff>76200</xdr:rowOff>
    </xdr:from>
    <xdr:to>
      <xdr:col>17</xdr:col>
      <xdr:colOff>0</xdr:colOff>
      <xdr:row>33</xdr:row>
      <xdr:rowOff>76200</xdr:rowOff>
    </xdr:to>
    <xdr:cxnSp macro="">
      <xdr:nvCxnSpPr>
        <xdr:cNvPr id="21" name="Solver_line$R$34">
          <a:extLst>
            <a:ext uri="{FF2B5EF4-FFF2-40B4-BE49-F238E27FC236}">
              <a16:creationId xmlns:a16="http://schemas.microsoft.com/office/drawing/2014/main" id="{4EE3B8C8-52D2-4CDB-892A-11C0221A0558}"/>
            </a:ext>
          </a:extLst>
        </xdr:cNvPr>
        <xdr:cNvCxnSpPr/>
      </xdr:nvCxnSpPr>
      <xdr:spPr>
        <a:xfrm>
          <a:off x="7915275" y="63627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76200</xdr:rowOff>
    </xdr:from>
    <xdr:to>
      <xdr:col>11</xdr:col>
      <xdr:colOff>0</xdr:colOff>
      <xdr:row>40</xdr:row>
      <xdr:rowOff>76200</xdr:rowOff>
    </xdr:to>
    <xdr:cxnSp macro="">
      <xdr:nvCxnSpPr>
        <xdr:cNvPr id="22" name="Solver_shapecon$N$41">
          <a:extLst>
            <a:ext uri="{FF2B5EF4-FFF2-40B4-BE49-F238E27FC236}">
              <a16:creationId xmlns:a16="http://schemas.microsoft.com/office/drawing/2014/main" id="{7B01ED58-0333-4AA4-9648-C61FF17BD7DF}"/>
            </a:ext>
          </a:extLst>
        </xdr:cNvPr>
        <xdr:cNvCxnSpPr/>
      </xdr:nvCxnSpPr>
      <xdr:spPr>
        <a:xfrm>
          <a:off x="5610225" y="5791200"/>
          <a:ext cx="247650" cy="1905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40</xdr:row>
      <xdr:rowOff>0</xdr:rowOff>
    </xdr:from>
    <xdr:to>
      <xdr:col>14</xdr:col>
      <xdr:colOff>0</xdr:colOff>
      <xdr:row>40</xdr:row>
      <xdr:rowOff>152400</xdr:rowOff>
    </xdr:to>
    <xdr:sp macro="" textlink="">
      <xdr:nvSpPr>
        <xdr:cNvPr id="23" name="Solver_shape$N$41">
          <a:extLst>
            <a:ext uri="{FF2B5EF4-FFF2-40B4-BE49-F238E27FC236}">
              <a16:creationId xmlns:a16="http://schemas.microsoft.com/office/drawing/2014/main" id="{94675F5A-7B6B-469C-BC9F-D4C1A3B4743F}"/>
            </a:ext>
          </a:extLst>
        </xdr:cNvPr>
        <xdr:cNvSpPr/>
      </xdr:nvSpPr>
      <xdr:spPr>
        <a:xfrm>
          <a:off x="7515225" y="7620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40</xdr:row>
      <xdr:rowOff>76200</xdr:rowOff>
    </xdr:from>
    <xdr:to>
      <xdr:col>13</xdr:col>
      <xdr:colOff>0</xdr:colOff>
      <xdr:row>40</xdr:row>
      <xdr:rowOff>76200</xdr:rowOff>
    </xdr:to>
    <xdr:cxnSp macro="">
      <xdr:nvCxnSpPr>
        <xdr:cNvPr id="24" name="Solver_line$N$41">
          <a:extLst>
            <a:ext uri="{FF2B5EF4-FFF2-40B4-BE49-F238E27FC236}">
              <a16:creationId xmlns:a16="http://schemas.microsoft.com/office/drawing/2014/main" id="{C4925ED2-47C7-42E8-9339-714883E7E02B}"/>
            </a:ext>
          </a:extLst>
        </xdr:cNvPr>
        <xdr:cNvCxnSpPr/>
      </xdr:nvCxnSpPr>
      <xdr:spPr>
        <a:xfrm>
          <a:off x="5857875" y="7696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38</xdr:row>
      <xdr:rowOff>76200</xdr:rowOff>
    </xdr:from>
    <xdr:to>
      <xdr:col>15</xdr:col>
      <xdr:colOff>0</xdr:colOff>
      <xdr:row>40</xdr:row>
      <xdr:rowOff>76200</xdr:rowOff>
    </xdr:to>
    <xdr:cxnSp macro="">
      <xdr:nvCxnSpPr>
        <xdr:cNvPr id="25" name="Solver_shapecon$R$39">
          <a:extLst>
            <a:ext uri="{FF2B5EF4-FFF2-40B4-BE49-F238E27FC236}">
              <a16:creationId xmlns:a16="http://schemas.microsoft.com/office/drawing/2014/main" id="{0256B0FF-0BFE-4597-9191-231D4D015FBE}"/>
            </a:ext>
          </a:extLst>
        </xdr:cNvPr>
        <xdr:cNvCxnSpPr/>
      </xdr:nvCxnSpPr>
      <xdr:spPr>
        <a:xfrm flipV="1">
          <a:off x="7667625" y="73152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38</xdr:row>
      <xdr:rowOff>0</xdr:rowOff>
    </xdr:from>
    <xdr:to>
      <xdr:col>18</xdr:col>
      <xdr:colOff>0</xdr:colOff>
      <xdr:row>38</xdr:row>
      <xdr:rowOff>152400</xdr:rowOff>
    </xdr:to>
    <xdr:sp macro="" textlink="">
      <xdr:nvSpPr>
        <xdr:cNvPr id="26" name="Solver_shape$R$39">
          <a:extLst>
            <a:ext uri="{FF2B5EF4-FFF2-40B4-BE49-F238E27FC236}">
              <a16:creationId xmlns:a16="http://schemas.microsoft.com/office/drawing/2014/main" id="{38825F4C-C520-40FA-A2E7-14ABA4875BCE}"/>
            </a:ext>
          </a:extLst>
        </xdr:cNvPr>
        <xdr:cNvSpPr/>
      </xdr:nvSpPr>
      <xdr:spPr>
        <a:xfrm rot="16200000">
          <a:off x="9572625" y="7239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38</xdr:row>
      <xdr:rowOff>76200</xdr:rowOff>
    </xdr:from>
    <xdr:to>
      <xdr:col>17</xdr:col>
      <xdr:colOff>0</xdr:colOff>
      <xdr:row>38</xdr:row>
      <xdr:rowOff>76200</xdr:rowOff>
    </xdr:to>
    <xdr:cxnSp macro="">
      <xdr:nvCxnSpPr>
        <xdr:cNvPr id="27" name="Solver_line$R$39">
          <a:extLst>
            <a:ext uri="{FF2B5EF4-FFF2-40B4-BE49-F238E27FC236}">
              <a16:creationId xmlns:a16="http://schemas.microsoft.com/office/drawing/2014/main" id="{42B596A9-452D-4FCA-AE30-93C5EB53E133}"/>
            </a:ext>
          </a:extLst>
        </xdr:cNvPr>
        <xdr:cNvCxnSpPr/>
      </xdr:nvCxnSpPr>
      <xdr:spPr>
        <a:xfrm>
          <a:off x="7915275" y="7315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76200</xdr:rowOff>
    </xdr:from>
    <xdr:to>
      <xdr:col>15</xdr:col>
      <xdr:colOff>0</xdr:colOff>
      <xdr:row>43</xdr:row>
      <xdr:rowOff>76200</xdr:rowOff>
    </xdr:to>
    <xdr:cxnSp macro="">
      <xdr:nvCxnSpPr>
        <xdr:cNvPr id="28" name="Solver_shapecon$R$44">
          <a:extLst>
            <a:ext uri="{FF2B5EF4-FFF2-40B4-BE49-F238E27FC236}">
              <a16:creationId xmlns:a16="http://schemas.microsoft.com/office/drawing/2014/main" id="{64AE98E2-735F-414A-B286-494472F5471B}"/>
            </a:ext>
          </a:extLst>
        </xdr:cNvPr>
        <xdr:cNvCxnSpPr/>
      </xdr:nvCxnSpPr>
      <xdr:spPr>
        <a:xfrm>
          <a:off x="7667625" y="7696200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43</xdr:row>
      <xdr:rowOff>0</xdr:rowOff>
    </xdr:from>
    <xdr:to>
      <xdr:col>18</xdr:col>
      <xdr:colOff>0</xdr:colOff>
      <xdr:row>43</xdr:row>
      <xdr:rowOff>152400</xdr:rowOff>
    </xdr:to>
    <xdr:sp macro="" textlink="">
      <xdr:nvSpPr>
        <xdr:cNvPr id="29" name="Solver_shape$R$44">
          <a:extLst>
            <a:ext uri="{FF2B5EF4-FFF2-40B4-BE49-F238E27FC236}">
              <a16:creationId xmlns:a16="http://schemas.microsoft.com/office/drawing/2014/main" id="{07A711DD-416D-414C-AEB3-CC6D19357C58}"/>
            </a:ext>
          </a:extLst>
        </xdr:cNvPr>
        <xdr:cNvSpPr/>
      </xdr:nvSpPr>
      <xdr:spPr>
        <a:xfrm rot="16200000">
          <a:off x="9572625" y="8191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43</xdr:row>
      <xdr:rowOff>76200</xdr:rowOff>
    </xdr:from>
    <xdr:to>
      <xdr:col>17</xdr:col>
      <xdr:colOff>0</xdr:colOff>
      <xdr:row>43</xdr:row>
      <xdr:rowOff>76200</xdr:rowOff>
    </xdr:to>
    <xdr:cxnSp macro="">
      <xdr:nvCxnSpPr>
        <xdr:cNvPr id="30" name="Solver_line$R$44">
          <a:extLst>
            <a:ext uri="{FF2B5EF4-FFF2-40B4-BE49-F238E27FC236}">
              <a16:creationId xmlns:a16="http://schemas.microsoft.com/office/drawing/2014/main" id="{F08098A9-08B8-40B3-A18C-117C7FBFAA6B}"/>
            </a:ext>
          </a:extLst>
        </xdr:cNvPr>
        <xdr:cNvCxnSpPr/>
      </xdr:nvCxnSpPr>
      <xdr:spPr>
        <a:xfrm>
          <a:off x="7915275" y="82677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30</xdr:row>
      <xdr:rowOff>0</xdr:rowOff>
    </xdr:from>
    <xdr:to>
      <xdr:col>10</xdr:col>
      <xdr:colOff>19050</xdr:colOff>
      <xdr:row>30</xdr:row>
      <xdr:rowOff>152400</xdr:rowOff>
    </xdr:to>
    <xdr:sp macro="" textlink="">
      <xdr:nvSpPr>
        <xdr:cNvPr id="2" name="Solver_shape$J$31">
          <a:extLst>
            <a:ext uri="{FF2B5EF4-FFF2-40B4-BE49-F238E27FC236}">
              <a16:creationId xmlns:a16="http://schemas.microsoft.com/office/drawing/2014/main" id="{8AC2AB50-9FF4-4FFC-AC46-9D89ED3B3AC1}"/>
            </a:ext>
          </a:extLst>
        </xdr:cNvPr>
        <xdr:cNvSpPr/>
      </xdr:nvSpPr>
      <xdr:spPr>
        <a:xfrm>
          <a:off x="5476875" y="57150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30</xdr:row>
      <xdr:rowOff>76200</xdr:rowOff>
    </xdr:from>
    <xdr:to>
      <xdr:col>9</xdr:col>
      <xdr:colOff>0</xdr:colOff>
      <xdr:row>30</xdr:row>
      <xdr:rowOff>76200</xdr:rowOff>
    </xdr:to>
    <xdr:cxnSp macro="">
      <xdr:nvCxnSpPr>
        <xdr:cNvPr id="3" name="Solver_line$J$31">
          <a:extLst>
            <a:ext uri="{FF2B5EF4-FFF2-40B4-BE49-F238E27FC236}">
              <a16:creationId xmlns:a16="http://schemas.microsoft.com/office/drawing/2014/main" id="{CE1BD027-5BCE-4D2D-9295-05A9B07FAB21}"/>
            </a:ext>
          </a:extLst>
        </xdr:cNvPr>
        <xdr:cNvCxnSpPr/>
      </xdr:nvCxnSpPr>
      <xdr:spPr>
        <a:xfrm>
          <a:off x="4867275" y="579120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76200</xdr:rowOff>
    </xdr:from>
    <xdr:to>
      <xdr:col>11</xdr:col>
      <xdr:colOff>0</xdr:colOff>
      <xdr:row>30</xdr:row>
      <xdr:rowOff>76200</xdr:rowOff>
    </xdr:to>
    <xdr:cxnSp macro="">
      <xdr:nvCxnSpPr>
        <xdr:cNvPr id="4" name="Solver_shapecon$N$21">
          <a:extLst>
            <a:ext uri="{FF2B5EF4-FFF2-40B4-BE49-F238E27FC236}">
              <a16:creationId xmlns:a16="http://schemas.microsoft.com/office/drawing/2014/main" id="{3CB8CEE3-3BED-4DFC-898F-66046DC07FA5}"/>
            </a:ext>
          </a:extLst>
        </xdr:cNvPr>
        <xdr:cNvCxnSpPr/>
      </xdr:nvCxnSpPr>
      <xdr:spPr>
        <a:xfrm flipV="1">
          <a:off x="5610225" y="3886200"/>
          <a:ext cx="247650" cy="1905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20</xdr:row>
      <xdr:rowOff>0</xdr:rowOff>
    </xdr:from>
    <xdr:to>
      <xdr:col>14</xdr:col>
      <xdr:colOff>0</xdr:colOff>
      <xdr:row>20</xdr:row>
      <xdr:rowOff>152400</xdr:rowOff>
    </xdr:to>
    <xdr:sp macro="" textlink="">
      <xdr:nvSpPr>
        <xdr:cNvPr id="5" name="Solver_shape$N$21">
          <a:extLst>
            <a:ext uri="{FF2B5EF4-FFF2-40B4-BE49-F238E27FC236}">
              <a16:creationId xmlns:a16="http://schemas.microsoft.com/office/drawing/2014/main" id="{B629722A-413B-4984-A13A-B8DD501EB3C4}"/>
            </a:ext>
          </a:extLst>
        </xdr:cNvPr>
        <xdr:cNvSpPr/>
      </xdr:nvSpPr>
      <xdr:spPr>
        <a:xfrm>
          <a:off x="7515225" y="3810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20</xdr:row>
      <xdr:rowOff>76200</xdr:rowOff>
    </xdr:from>
    <xdr:to>
      <xdr:col>13</xdr:col>
      <xdr:colOff>0</xdr:colOff>
      <xdr:row>20</xdr:row>
      <xdr:rowOff>76200</xdr:rowOff>
    </xdr:to>
    <xdr:cxnSp macro="">
      <xdr:nvCxnSpPr>
        <xdr:cNvPr id="6" name="Solver_line$N$21">
          <a:extLst>
            <a:ext uri="{FF2B5EF4-FFF2-40B4-BE49-F238E27FC236}">
              <a16:creationId xmlns:a16="http://schemas.microsoft.com/office/drawing/2014/main" id="{A1BF63E1-6AC0-4C52-B363-13108821C968}"/>
            </a:ext>
          </a:extLst>
        </xdr:cNvPr>
        <xdr:cNvCxnSpPr/>
      </xdr:nvCxnSpPr>
      <xdr:spPr>
        <a:xfrm>
          <a:off x="5857875" y="3886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76200</xdr:rowOff>
    </xdr:from>
    <xdr:to>
      <xdr:col>15</xdr:col>
      <xdr:colOff>0</xdr:colOff>
      <xdr:row>20</xdr:row>
      <xdr:rowOff>76200</xdr:rowOff>
    </xdr:to>
    <xdr:cxnSp macro="">
      <xdr:nvCxnSpPr>
        <xdr:cNvPr id="7" name="Solver_shapecon$R$19">
          <a:extLst>
            <a:ext uri="{FF2B5EF4-FFF2-40B4-BE49-F238E27FC236}">
              <a16:creationId xmlns:a16="http://schemas.microsoft.com/office/drawing/2014/main" id="{14A1FE47-DBD7-4A0C-BBE2-01C7621BD701}"/>
            </a:ext>
          </a:extLst>
        </xdr:cNvPr>
        <xdr:cNvCxnSpPr/>
      </xdr:nvCxnSpPr>
      <xdr:spPr>
        <a:xfrm flipV="1">
          <a:off x="7667625" y="35052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18</xdr:row>
      <xdr:rowOff>0</xdr:rowOff>
    </xdr:from>
    <xdr:to>
      <xdr:col>18</xdr:col>
      <xdr:colOff>0</xdr:colOff>
      <xdr:row>18</xdr:row>
      <xdr:rowOff>152400</xdr:rowOff>
    </xdr:to>
    <xdr:sp macro="" textlink="">
      <xdr:nvSpPr>
        <xdr:cNvPr id="8" name="Solver_shape$R$19">
          <a:extLst>
            <a:ext uri="{FF2B5EF4-FFF2-40B4-BE49-F238E27FC236}">
              <a16:creationId xmlns:a16="http://schemas.microsoft.com/office/drawing/2014/main" id="{4E5D6EC1-41ED-436C-ACD9-B1061A7BD1EC}"/>
            </a:ext>
          </a:extLst>
        </xdr:cNvPr>
        <xdr:cNvSpPr/>
      </xdr:nvSpPr>
      <xdr:spPr>
        <a:xfrm rot="16200000">
          <a:off x="9572625" y="3429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18</xdr:row>
      <xdr:rowOff>76200</xdr:rowOff>
    </xdr:from>
    <xdr:to>
      <xdr:col>17</xdr:col>
      <xdr:colOff>0</xdr:colOff>
      <xdr:row>18</xdr:row>
      <xdr:rowOff>76200</xdr:rowOff>
    </xdr:to>
    <xdr:cxnSp macro="">
      <xdr:nvCxnSpPr>
        <xdr:cNvPr id="9" name="Solver_line$R$19">
          <a:extLst>
            <a:ext uri="{FF2B5EF4-FFF2-40B4-BE49-F238E27FC236}">
              <a16:creationId xmlns:a16="http://schemas.microsoft.com/office/drawing/2014/main" id="{175EF983-B774-4835-B478-E94F74AA9824}"/>
            </a:ext>
          </a:extLst>
        </xdr:cNvPr>
        <xdr:cNvCxnSpPr/>
      </xdr:nvCxnSpPr>
      <xdr:spPr>
        <a:xfrm>
          <a:off x="7915275" y="3505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76200</xdr:rowOff>
    </xdr:from>
    <xdr:to>
      <xdr:col>15</xdr:col>
      <xdr:colOff>0</xdr:colOff>
      <xdr:row>23</xdr:row>
      <xdr:rowOff>76200</xdr:rowOff>
    </xdr:to>
    <xdr:cxnSp macro="">
      <xdr:nvCxnSpPr>
        <xdr:cNvPr id="10" name="Solver_shapecon$R$24">
          <a:extLst>
            <a:ext uri="{FF2B5EF4-FFF2-40B4-BE49-F238E27FC236}">
              <a16:creationId xmlns:a16="http://schemas.microsoft.com/office/drawing/2014/main" id="{A42823D9-2DF9-43DF-B271-6BC6A3ECDC82}"/>
            </a:ext>
          </a:extLst>
        </xdr:cNvPr>
        <xdr:cNvCxnSpPr/>
      </xdr:nvCxnSpPr>
      <xdr:spPr>
        <a:xfrm>
          <a:off x="7667625" y="3886200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23</xdr:row>
      <xdr:rowOff>0</xdr:rowOff>
    </xdr:from>
    <xdr:to>
      <xdr:col>18</xdr:col>
      <xdr:colOff>0</xdr:colOff>
      <xdr:row>23</xdr:row>
      <xdr:rowOff>152400</xdr:rowOff>
    </xdr:to>
    <xdr:sp macro="" textlink="">
      <xdr:nvSpPr>
        <xdr:cNvPr id="11" name="Solver_shape$R$24">
          <a:extLst>
            <a:ext uri="{FF2B5EF4-FFF2-40B4-BE49-F238E27FC236}">
              <a16:creationId xmlns:a16="http://schemas.microsoft.com/office/drawing/2014/main" id="{1CEA45F9-24DB-46B1-AF88-4DDF44A74B7F}"/>
            </a:ext>
          </a:extLst>
        </xdr:cNvPr>
        <xdr:cNvSpPr/>
      </xdr:nvSpPr>
      <xdr:spPr>
        <a:xfrm rot="16200000">
          <a:off x="9572625" y="4381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23</xdr:row>
      <xdr:rowOff>76200</xdr:rowOff>
    </xdr:from>
    <xdr:to>
      <xdr:col>17</xdr:col>
      <xdr:colOff>0</xdr:colOff>
      <xdr:row>23</xdr:row>
      <xdr:rowOff>76200</xdr:rowOff>
    </xdr:to>
    <xdr:cxnSp macro="">
      <xdr:nvCxnSpPr>
        <xdr:cNvPr id="12" name="Solver_line$R$24">
          <a:extLst>
            <a:ext uri="{FF2B5EF4-FFF2-40B4-BE49-F238E27FC236}">
              <a16:creationId xmlns:a16="http://schemas.microsoft.com/office/drawing/2014/main" id="{0AEC36B7-BD01-48A4-9DEA-4A5262180E05}"/>
            </a:ext>
          </a:extLst>
        </xdr:cNvPr>
        <xdr:cNvCxnSpPr/>
      </xdr:nvCxnSpPr>
      <xdr:spPr>
        <a:xfrm>
          <a:off x="7915275" y="44577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76200</xdr:rowOff>
    </xdr:from>
    <xdr:to>
      <xdr:col>11</xdr:col>
      <xdr:colOff>0</xdr:colOff>
      <xdr:row>30</xdr:row>
      <xdr:rowOff>76200</xdr:rowOff>
    </xdr:to>
    <xdr:cxnSp macro="">
      <xdr:nvCxnSpPr>
        <xdr:cNvPr id="13" name="Solver_shapecon$N$31">
          <a:extLst>
            <a:ext uri="{FF2B5EF4-FFF2-40B4-BE49-F238E27FC236}">
              <a16:creationId xmlns:a16="http://schemas.microsoft.com/office/drawing/2014/main" id="{BE576669-9946-4FB4-A8F7-D0E56E59D392}"/>
            </a:ext>
          </a:extLst>
        </xdr:cNvPr>
        <xdr:cNvCxnSpPr/>
      </xdr:nvCxnSpPr>
      <xdr:spPr>
        <a:xfrm>
          <a:off x="5610225" y="57912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30</xdr:row>
      <xdr:rowOff>0</xdr:rowOff>
    </xdr:from>
    <xdr:to>
      <xdr:col>14</xdr:col>
      <xdr:colOff>0</xdr:colOff>
      <xdr:row>30</xdr:row>
      <xdr:rowOff>152400</xdr:rowOff>
    </xdr:to>
    <xdr:sp macro="" textlink="">
      <xdr:nvSpPr>
        <xdr:cNvPr id="14" name="Solver_shape$N$31">
          <a:extLst>
            <a:ext uri="{FF2B5EF4-FFF2-40B4-BE49-F238E27FC236}">
              <a16:creationId xmlns:a16="http://schemas.microsoft.com/office/drawing/2014/main" id="{A73B9E80-F111-4341-A3D6-4ADFB05F7F24}"/>
            </a:ext>
          </a:extLst>
        </xdr:cNvPr>
        <xdr:cNvSpPr/>
      </xdr:nvSpPr>
      <xdr:spPr>
        <a:xfrm>
          <a:off x="7515225" y="5715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30</xdr:row>
      <xdr:rowOff>76200</xdr:rowOff>
    </xdr:from>
    <xdr:to>
      <xdr:col>13</xdr:col>
      <xdr:colOff>0</xdr:colOff>
      <xdr:row>30</xdr:row>
      <xdr:rowOff>76200</xdr:rowOff>
    </xdr:to>
    <xdr:cxnSp macro="">
      <xdr:nvCxnSpPr>
        <xdr:cNvPr id="15" name="Solver_line$N$31">
          <a:extLst>
            <a:ext uri="{FF2B5EF4-FFF2-40B4-BE49-F238E27FC236}">
              <a16:creationId xmlns:a16="http://schemas.microsoft.com/office/drawing/2014/main" id="{AA50C0EE-190E-4201-902D-22249CFCFC9F}"/>
            </a:ext>
          </a:extLst>
        </xdr:cNvPr>
        <xdr:cNvCxnSpPr/>
      </xdr:nvCxnSpPr>
      <xdr:spPr>
        <a:xfrm>
          <a:off x="5857875" y="5791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76200</xdr:rowOff>
    </xdr:from>
    <xdr:to>
      <xdr:col>15</xdr:col>
      <xdr:colOff>0</xdr:colOff>
      <xdr:row>30</xdr:row>
      <xdr:rowOff>76200</xdr:rowOff>
    </xdr:to>
    <xdr:cxnSp macro="">
      <xdr:nvCxnSpPr>
        <xdr:cNvPr id="16" name="Solver_shapecon$R$29">
          <a:extLst>
            <a:ext uri="{FF2B5EF4-FFF2-40B4-BE49-F238E27FC236}">
              <a16:creationId xmlns:a16="http://schemas.microsoft.com/office/drawing/2014/main" id="{6C2BC55D-E4E4-47A0-A7FA-3FD25D8998B3}"/>
            </a:ext>
          </a:extLst>
        </xdr:cNvPr>
        <xdr:cNvCxnSpPr/>
      </xdr:nvCxnSpPr>
      <xdr:spPr>
        <a:xfrm flipV="1">
          <a:off x="7667625" y="54102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28</xdr:row>
      <xdr:rowOff>0</xdr:rowOff>
    </xdr:from>
    <xdr:to>
      <xdr:col>18</xdr:col>
      <xdr:colOff>0</xdr:colOff>
      <xdr:row>28</xdr:row>
      <xdr:rowOff>152400</xdr:rowOff>
    </xdr:to>
    <xdr:sp macro="" textlink="">
      <xdr:nvSpPr>
        <xdr:cNvPr id="17" name="Solver_shape$R$29">
          <a:extLst>
            <a:ext uri="{FF2B5EF4-FFF2-40B4-BE49-F238E27FC236}">
              <a16:creationId xmlns:a16="http://schemas.microsoft.com/office/drawing/2014/main" id="{71B84877-FE27-4955-9265-D0EDCF673520}"/>
            </a:ext>
          </a:extLst>
        </xdr:cNvPr>
        <xdr:cNvSpPr/>
      </xdr:nvSpPr>
      <xdr:spPr>
        <a:xfrm rot="16200000">
          <a:off x="9572625" y="5334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28</xdr:row>
      <xdr:rowOff>76200</xdr:rowOff>
    </xdr:from>
    <xdr:to>
      <xdr:col>17</xdr:col>
      <xdr:colOff>0</xdr:colOff>
      <xdr:row>28</xdr:row>
      <xdr:rowOff>76200</xdr:rowOff>
    </xdr:to>
    <xdr:cxnSp macro="">
      <xdr:nvCxnSpPr>
        <xdr:cNvPr id="18" name="Solver_line$R$29">
          <a:extLst>
            <a:ext uri="{FF2B5EF4-FFF2-40B4-BE49-F238E27FC236}">
              <a16:creationId xmlns:a16="http://schemas.microsoft.com/office/drawing/2014/main" id="{3878F7E5-575E-410B-862B-1AC394B2C52C}"/>
            </a:ext>
          </a:extLst>
        </xdr:cNvPr>
        <xdr:cNvCxnSpPr/>
      </xdr:nvCxnSpPr>
      <xdr:spPr>
        <a:xfrm>
          <a:off x="7915275" y="5410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30</xdr:row>
      <xdr:rowOff>76200</xdr:rowOff>
    </xdr:from>
    <xdr:to>
      <xdr:col>15</xdr:col>
      <xdr:colOff>0</xdr:colOff>
      <xdr:row>33</xdr:row>
      <xdr:rowOff>76200</xdr:rowOff>
    </xdr:to>
    <xdr:cxnSp macro="">
      <xdr:nvCxnSpPr>
        <xdr:cNvPr id="19" name="Solver_shapecon$R$34">
          <a:extLst>
            <a:ext uri="{FF2B5EF4-FFF2-40B4-BE49-F238E27FC236}">
              <a16:creationId xmlns:a16="http://schemas.microsoft.com/office/drawing/2014/main" id="{63296265-692A-452D-885E-E6026D05E12C}"/>
            </a:ext>
          </a:extLst>
        </xdr:cNvPr>
        <xdr:cNvCxnSpPr/>
      </xdr:nvCxnSpPr>
      <xdr:spPr>
        <a:xfrm>
          <a:off x="7667625" y="5791200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33</xdr:row>
      <xdr:rowOff>0</xdr:rowOff>
    </xdr:from>
    <xdr:to>
      <xdr:col>18</xdr:col>
      <xdr:colOff>0</xdr:colOff>
      <xdr:row>33</xdr:row>
      <xdr:rowOff>152400</xdr:rowOff>
    </xdr:to>
    <xdr:sp macro="" textlink="">
      <xdr:nvSpPr>
        <xdr:cNvPr id="20" name="Solver_shape$R$34">
          <a:extLst>
            <a:ext uri="{FF2B5EF4-FFF2-40B4-BE49-F238E27FC236}">
              <a16:creationId xmlns:a16="http://schemas.microsoft.com/office/drawing/2014/main" id="{550475D3-A8EF-466A-91C9-E69239085162}"/>
            </a:ext>
          </a:extLst>
        </xdr:cNvPr>
        <xdr:cNvSpPr/>
      </xdr:nvSpPr>
      <xdr:spPr>
        <a:xfrm rot="16200000">
          <a:off x="9572625" y="6286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33</xdr:row>
      <xdr:rowOff>76200</xdr:rowOff>
    </xdr:from>
    <xdr:to>
      <xdr:col>17</xdr:col>
      <xdr:colOff>0</xdr:colOff>
      <xdr:row>33</xdr:row>
      <xdr:rowOff>76200</xdr:rowOff>
    </xdr:to>
    <xdr:cxnSp macro="">
      <xdr:nvCxnSpPr>
        <xdr:cNvPr id="21" name="Solver_line$R$34">
          <a:extLst>
            <a:ext uri="{FF2B5EF4-FFF2-40B4-BE49-F238E27FC236}">
              <a16:creationId xmlns:a16="http://schemas.microsoft.com/office/drawing/2014/main" id="{DF848168-73CB-4A21-964E-5AC9D642CF18}"/>
            </a:ext>
          </a:extLst>
        </xdr:cNvPr>
        <xdr:cNvCxnSpPr/>
      </xdr:nvCxnSpPr>
      <xdr:spPr>
        <a:xfrm>
          <a:off x="7915275" y="63627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76200</xdr:rowOff>
    </xdr:from>
    <xdr:to>
      <xdr:col>11</xdr:col>
      <xdr:colOff>0</xdr:colOff>
      <xdr:row>40</xdr:row>
      <xdr:rowOff>76200</xdr:rowOff>
    </xdr:to>
    <xdr:cxnSp macro="">
      <xdr:nvCxnSpPr>
        <xdr:cNvPr id="22" name="Solver_shapecon$N$41">
          <a:extLst>
            <a:ext uri="{FF2B5EF4-FFF2-40B4-BE49-F238E27FC236}">
              <a16:creationId xmlns:a16="http://schemas.microsoft.com/office/drawing/2014/main" id="{4E9929ED-821F-46D8-82E3-8AA90743C3B6}"/>
            </a:ext>
          </a:extLst>
        </xdr:cNvPr>
        <xdr:cNvCxnSpPr/>
      </xdr:nvCxnSpPr>
      <xdr:spPr>
        <a:xfrm>
          <a:off x="5610225" y="5791200"/>
          <a:ext cx="247650" cy="1905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40</xdr:row>
      <xdr:rowOff>0</xdr:rowOff>
    </xdr:from>
    <xdr:to>
      <xdr:col>14</xdr:col>
      <xdr:colOff>0</xdr:colOff>
      <xdr:row>40</xdr:row>
      <xdr:rowOff>152400</xdr:rowOff>
    </xdr:to>
    <xdr:sp macro="" textlink="">
      <xdr:nvSpPr>
        <xdr:cNvPr id="23" name="Solver_shape$N$41">
          <a:extLst>
            <a:ext uri="{FF2B5EF4-FFF2-40B4-BE49-F238E27FC236}">
              <a16:creationId xmlns:a16="http://schemas.microsoft.com/office/drawing/2014/main" id="{9689DE31-39C5-47ED-9C58-8412BD7548FF}"/>
            </a:ext>
          </a:extLst>
        </xdr:cNvPr>
        <xdr:cNvSpPr/>
      </xdr:nvSpPr>
      <xdr:spPr>
        <a:xfrm>
          <a:off x="7515225" y="7620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40</xdr:row>
      <xdr:rowOff>76200</xdr:rowOff>
    </xdr:from>
    <xdr:to>
      <xdr:col>13</xdr:col>
      <xdr:colOff>0</xdr:colOff>
      <xdr:row>40</xdr:row>
      <xdr:rowOff>76200</xdr:rowOff>
    </xdr:to>
    <xdr:cxnSp macro="">
      <xdr:nvCxnSpPr>
        <xdr:cNvPr id="24" name="Solver_line$N$41">
          <a:extLst>
            <a:ext uri="{FF2B5EF4-FFF2-40B4-BE49-F238E27FC236}">
              <a16:creationId xmlns:a16="http://schemas.microsoft.com/office/drawing/2014/main" id="{6348EB44-78D6-47CA-BE49-1342C38E2E38}"/>
            </a:ext>
          </a:extLst>
        </xdr:cNvPr>
        <xdr:cNvCxnSpPr/>
      </xdr:nvCxnSpPr>
      <xdr:spPr>
        <a:xfrm>
          <a:off x="5857875" y="7696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38</xdr:row>
      <xdr:rowOff>76200</xdr:rowOff>
    </xdr:from>
    <xdr:to>
      <xdr:col>15</xdr:col>
      <xdr:colOff>0</xdr:colOff>
      <xdr:row>40</xdr:row>
      <xdr:rowOff>76200</xdr:rowOff>
    </xdr:to>
    <xdr:cxnSp macro="">
      <xdr:nvCxnSpPr>
        <xdr:cNvPr id="25" name="Solver_shapecon$R$39">
          <a:extLst>
            <a:ext uri="{FF2B5EF4-FFF2-40B4-BE49-F238E27FC236}">
              <a16:creationId xmlns:a16="http://schemas.microsoft.com/office/drawing/2014/main" id="{1834B6F0-8DA9-4488-A973-57211191B7E7}"/>
            </a:ext>
          </a:extLst>
        </xdr:cNvPr>
        <xdr:cNvCxnSpPr/>
      </xdr:nvCxnSpPr>
      <xdr:spPr>
        <a:xfrm flipV="1">
          <a:off x="7667625" y="73152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38</xdr:row>
      <xdr:rowOff>0</xdr:rowOff>
    </xdr:from>
    <xdr:to>
      <xdr:col>18</xdr:col>
      <xdr:colOff>0</xdr:colOff>
      <xdr:row>38</xdr:row>
      <xdr:rowOff>152400</xdr:rowOff>
    </xdr:to>
    <xdr:sp macro="" textlink="">
      <xdr:nvSpPr>
        <xdr:cNvPr id="26" name="Solver_shape$R$39">
          <a:extLst>
            <a:ext uri="{FF2B5EF4-FFF2-40B4-BE49-F238E27FC236}">
              <a16:creationId xmlns:a16="http://schemas.microsoft.com/office/drawing/2014/main" id="{58F33088-FA0C-4839-83C1-26552AF798E8}"/>
            </a:ext>
          </a:extLst>
        </xdr:cNvPr>
        <xdr:cNvSpPr/>
      </xdr:nvSpPr>
      <xdr:spPr>
        <a:xfrm rot="16200000">
          <a:off x="9572625" y="7239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38</xdr:row>
      <xdr:rowOff>76200</xdr:rowOff>
    </xdr:from>
    <xdr:to>
      <xdr:col>17</xdr:col>
      <xdr:colOff>0</xdr:colOff>
      <xdr:row>38</xdr:row>
      <xdr:rowOff>76200</xdr:rowOff>
    </xdr:to>
    <xdr:cxnSp macro="">
      <xdr:nvCxnSpPr>
        <xdr:cNvPr id="27" name="Solver_line$R$39">
          <a:extLst>
            <a:ext uri="{FF2B5EF4-FFF2-40B4-BE49-F238E27FC236}">
              <a16:creationId xmlns:a16="http://schemas.microsoft.com/office/drawing/2014/main" id="{505467E2-51E1-4B15-BB31-3D787B107F63}"/>
            </a:ext>
          </a:extLst>
        </xdr:cNvPr>
        <xdr:cNvCxnSpPr/>
      </xdr:nvCxnSpPr>
      <xdr:spPr>
        <a:xfrm>
          <a:off x="7915275" y="73152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76200</xdr:rowOff>
    </xdr:from>
    <xdr:to>
      <xdr:col>15</xdr:col>
      <xdr:colOff>0</xdr:colOff>
      <xdr:row>43</xdr:row>
      <xdr:rowOff>76200</xdr:rowOff>
    </xdr:to>
    <xdr:cxnSp macro="">
      <xdr:nvCxnSpPr>
        <xdr:cNvPr id="28" name="Solver_shapecon$R$44">
          <a:extLst>
            <a:ext uri="{FF2B5EF4-FFF2-40B4-BE49-F238E27FC236}">
              <a16:creationId xmlns:a16="http://schemas.microsoft.com/office/drawing/2014/main" id="{65B3511E-F4B7-419D-9E44-8A23AC099C44}"/>
            </a:ext>
          </a:extLst>
        </xdr:cNvPr>
        <xdr:cNvCxnSpPr/>
      </xdr:nvCxnSpPr>
      <xdr:spPr>
        <a:xfrm>
          <a:off x="7667625" y="7696200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43</xdr:row>
      <xdr:rowOff>0</xdr:rowOff>
    </xdr:from>
    <xdr:to>
      <xdr:col>18</xdr:col>
      <xdr:colOff>0</xdr:colOff>
      <xdr:row>43</xdr:row>
      <xdr:rowOff>152400</xdr:rowOff>
    </xdr:to>
    <xdr:sp macro="" textlink="">
      <xdr:nvSpPr>
        <xdr:cNvPr id="29" name="Solver_shape$R$44">
          <a:extLst>
            <a:ext uri="{FF2B5EF4-FFF2-40B4-BE49-F238E27FC236}">
              <a16:creationId xmlns:a16="http://schemas.microsoft.com/office/drawing/2014/main" id="{DB3D5C38-1F4C-4388-8DCC-753B6AD55BE2}"/>
            </a:ext>
          </a:extLst>
        </xdr:cNvPr>
        <xdr:cNvSpPr/>
      </xdr:nvSpPr>
      <xdr:spPr>
        <a:xfrm rot="16200000">
          <a:off x="9572625" y="8191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43</xdr:row>
      <xdr:rowOff>76200</xdr:rowOff>
    </xdr:from>
    <xdr:to>
      <xdr:col>17</xdr:col>
      <xdr:colOff>0</xdr:colOff>
      <xdr:row>43</xdr:row>
      <xdr:rowOff>76200</xdr:rowOff>
    </xdr:to>
    <xdr:cxnSp macro="">
      <xdr:nvCxnSpPr>
        <xdr:cNvPr id="30" name="Solver_line$R$44">
          <a:extLst>
            <a:ext uri="{FF2B5EF4-FFF2-40B4-BE49-F238E27FC236}">
              <a16:creationId xmlns:a16="http://schemas.microsoft.com/office/drawing/2014/main" id="{18E3F95D-D5E5-47B8-B106-47931CA909EF}"/>
            </a:ext>
          </a:extLst>
        </xdr:cNvPr>
        <xdr:cNvCxnSpPr/>
      </xdr:nvCxnSpPr>
      <xdr:spPr>
        <a:xfrm>
          <a:off x="7915275" y="8267700"/>
          <a:ext cx="16573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96</xdr:row>
      <xdr:rowOff>0</xdr:rowOff>
    </xdr:from>
    <xdr:to>
      <xdr:col>9</xdr:col>
      <xdr:colOff>19050</xdr:colOff>
      <xdr:row>96</xdr:row>
      <xdr:rowOff>152400</xdr:rowOff>
    </xdr:to>
    <xdr:sp macro="" textlink="">
      <xdr:nvSpPr>
        <xdr:cNvPr id="16951" name="Solver_shape$I$97">
          <a:extLst>
            <a:ext uri="{FF2B5EF4-FFF2-40B4-BE49-F238E27FC236}">
              <a16:creationId xmlns:a16="http://schemas.microsoft.com/office/drawing/2014/main" id="{2BA2D12B-2F06-4490-984F-AB9C88AECD83}"/>
            </a:ext>
          </a:extLst>
        </xdr:cNvPr>
        <xdr:cNvSpPr/>
      </xdr:nvSpPr>
      <xdr:spPr>
        <a:xfrm>
          <a:off x="7419975" y="179355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96</xdr:row>
      <xdr:rowOff>76200</xdr:rowOff>
    </xdr:from>
    <xdr:to>
      <xdr:col>8</xdr:col>
      <xdr:colOff>0</xdr:colOff>
      <xdr:row>96</xdr:row>
      <xdr:rowOff>76200</xdr:rowOff>
    </xdr:to>
    <xdr:cxnSp macro="">
      <xdr:nvCxnSpPr>
        <xdr:cNvPr id="16952" name="Solver_line$I$97">
          <a:extLst>
            <a:ext uri="{FF2B5EF4-FFF2-40B4-BE49-F238E27FC236}">
              <a16:creationId xmlns:a16="http://schemas.microsoft.com/office/drawing/2014/main" id="{2671D262-5D59-4D25-8A83-001702E9B08F}"/>
            </a:ext>
          </a:extLst>
        </xdr:cNvPr>
        <xdr:cNvCxnSpPr/>
      </xdr:nvCxnSpPr>
      <xdr:spPr>
        <a:xfrm>
          <a:off x="6810375" y="18011775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51</xdr:row>
      <xdr:rowOff>76200</xdr:rowOff>
    </xdr:from>
    <xdr:to>
      <xdr:col>10</xdr:col>
      <xdr:colOff>0</xdr:colOff>
      <xdr:row>96</xdr:row>
      <xdr:rowOff>76200</xdr:rowOff>
    </xdr:to>
    <xdr:cxnSp macro="">
      <xdr:nvCxnSpPr>
        <xdr:cNvPr id="16953" name="Solver_shapecon$M$52">
          <a:extLst>
            <a:ext uri="{FF2B5EF4-FFF2-40B4-BE49-F238E27FC236}">
              <a16:creationId xmlns:a16="http://schemas.microsoft.com/office/drawing/2014/main" id="{D84E4752-513E-4D06-A39D-85E86153FA30}"/>
            </a:ext>
          </a:extLst>
        </xdr:cNvPr>
        <xdr:cNvCxnSpPr/>
      </xdr:nvCxnSpPr>
      <xdr:spPr>
        <a:xfrm flipV="1">
          <a:off x="7572375" y="9439275"/>
          <a:ext cx="247650" cy="857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51</xdr:row>
      <xdr:rowOff>0</xdr:rowOff>
    </xdr:from>
    <xdr:to>
      <xdr:col>13</xdr:col>
      <xdr:colOff>19050</xdr:colOff>
      <xdr:row>51</xdr:row>
      <xdr:rowOff>152400</xdr:rowOff>
    </xdr:to>
    <xdr:sp macro="" textlink="">
      <xdr:nvSpPr>
        <xdr:cNvPr id="16954" name="Solver_shape$M$52">
          <a:extLst>
            <a:ext uri="{FF2B5EF4-FFF2-40B4-BE49-F238E27FC236}">
              <a16:creationId xmlns:a16="http://schemas.microsoft.com/office/drawing/2014/main" id="{83134662-BB0A-4EF9-88D3-FCD9F28C9640}"/>
            </a:ext>
          </a:extLst>
        </xdr:cNvPr>
        <xdr:cNvSpPr/>
      </xdr:nvSpPr>
      <xdr:spPr>
        <a:xfrm>
          <a:off x="10277475" y="93630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51</xdr:row>
      <xdr:rowOff>76200</xdr:rowOff>
    </xdr:from>
    <xdr:to>
      <xdr:col>12</xdr:col>
      <xdr:colOff>0</xdr:colOff>
      <xdr:row>51</xdr:row>
      <xdr:rowOff>76200</xdr:rowOff>
    </xdr:to>
    <xdr:cxnSp macro="">
      <xdr:nvCxnSpPr>
        <xdr:cNvPr id="16955" name="Solver_line$M$52">
          <a:extLst>
            <a:ext uri="{FF2B5EF4-FFF2-40B4-BE49-F238E27FC236}">
              <a16:creationId xmlns:a16="http://schemas.microsoft.com/office/drawing/2014/main" id="{27235656-7685-4205-B362-C5620E10908B}"/>
            </a:ext>
          </a:extLst>
        </xdr:cNvPr>
        <xdr:cNvCxnSpPr/>
      </xdr:nvCxnSpPr>
      <xdr:spPr>
        <a:xfrm>
          <a:off x="7820025" y="9439275"/>
          <a:ext cx="24574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36</xdr:row>
      <xdr:rowOff>76200</xdr:rowOff>
    </xdr:from>
    <xdr:to>
      <xdr:col>14</xdr:col>
      <xdr:colOff>0</xdr:colOff>
      <xdr:row>51</xdr:row>
      <xdr:rowOff>76200</xdr:rowOff>
    </xdr:to>
    <xdr:cxnSp macro="">
      <xdr:nvCxnSpPr>
        <xdr:cNvPr id="16956" name="Solver_shapecon$Q$37">
          <a:extLst>
            <a:ext uri="{FF2B5EF4-FFF2-40B4-BE49-F238E27FC236}">
              <a16:creationId xmlns:a16="http://schemas.microsoft.com/office/drawing/2014/main" id="{D40942BC-3BB6-4EEF-A6BD-52892176F1DD}"/>
            </a:ext>
          </a:extLst>
        </xdr:cNvPr>
        <xdr:cNvCxnSpPr/>
      </xdr:nvCxnSpPr>
      <xdr:spPr>
        <a:xfrm flipV="1">
          <a:off x="10429875" y="6581775"/>
          <a:ext cx="247650" cy="2857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36</xdr:row>
      <xdr:rowOff>0</xdr:rowOff>
    </xdr:from>
    <xdr:to>
      <xdr:col>17</xdr:col>
      <xdr:colOff>19050</xdr:colOff>
      <xdr:row>36</xdr:row>
      <xdr:rowOff>152400</xdr:rowOff>
    </xdr:to>
    <xdr:sp macro="" textlink="">
      <xdr:nvSpPr>
        <xdr:cNvPr id="16957" name="Solver_shape$Q$37">
          <a:extLst>
            <a:ext uri="{FF2B5EF4-FFF2-40B4-BE49-F238E27FC236}">
              <a16:creationId xmlns:a16="http://schemas.microsoft.com/office/drawing/2014/main" id="{EE85AB86-CBCD-4DA3-93E2-7554DB237AD8}"/>
            </a:ext>
          </a:extLst>
        </xdr:cNvPr>
        <xdr:cNvSpPr/>
      </xdr:nvSpPr>
      <xdr:spPr>
        <a:xfrm>
          <a:off x="12382500" y="65055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36</xdr:row>
      <xdr:rowOff>76200</xdr:rowOff>
    </xdr:from>
    <xdr:to>
      <xdr:col>16</xdr:col>
      <xdr:colOff>0</xdr:colOff>
      <xdr:row>36</xdr:row>
      <xdr:rowOff>76200</xdr:rowOff>
    </xdr:to>
    <xdr:cxnSp macro="">
      <xdr:nvCxnSpPr>
        <xdr:cNvPr id="16958" name="Solver_line$Q$37">
          <a:extLst>
            <a:ext uri="{FF2B5EF4-FFF2-40B4-BE49-F238E27FC236}">
              <a16:creationId xmlns:a16="http://schemas.microsoft.com/office/drawing/2014/main" id="{D021CFA2-D63E-4482-A0A0-71CE582FCA49}"/>
            </a:ext>
          </a:extLst>
        </xdr:cNvPr>
        <xdr:cNvCxnSpPr/>
      </xdr:nvCxnSpPr>
      <xdr:spPr>
        <a:xfrm>
          <a:off x="10677525" y="6581775"/>
          <a:ext cx="1704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29</xdr:row>
      <xdr:rowOff>76200</xdr:rowOff>
    </xdr:from>
    <xdr:to>
      <xdr:col>18</xdr:col>
      <xdr:colOff>0</xdr:colOff>
      <xdr:row>36</xdr:row>
      <xdr:rowOff>76200</xdr:rowOff>
    </xdr:to>
    <xdr:cxnSp macro="">
      <xdr:nvCxnSpPr>
        <xdr:cNvPr id="16959" name="Solver_shapecon$U$30">
          <a:extLst>
            <a:ext uri="{FF2B5EF4-FFF2-40B4-BE49-F238E27FC236}">
              <a16:creationId xmlns:a16="http://schemas.microsoft.com/office/drawing/2014/main" id="{08A32E34-274E-4856-85A9-5FBFBB6207B2}"/>
            </a:ext>
          </a:extLst>
        </xdr:cNvPr>
        <xdr:cNvCxnSpPr/>
      </xdr:nvCxnSpPr>
      <xdr:spPr>
        <a:xfrm flipV="1">
          <a:off x="12534900" y="5248275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29</xdr:row>
      <xdr:rowOff>0</xdr:rowOff>
    </xdr:from>
    <xdr:to>
      <xdr:col>21</xdr:col>
      <xdr:colOff>0</xdr:colOff>
      <xdr:row>29</xdr:row>
      <xdr:rowOff>152400</xdr:rowOff>
    </xdr:to>
    <xdr:sp macro="" textlink="">
      <xdr:nvSpPr>
        <xdr:cNvPr id="16960" name="Solver_shape$U$30">
          <a:extLst>
            <a:ext uri="{FF2B5EF4-FFF2-40B4-BE49-F238E27FC236}">
              <a16:creationId xmlns:a16="http://schemas.microsoft.com/office/drawing/2014/main" id="{EFED747E-AB21-4738-8F5D-8E3C4120DF82}"/>
            </a:ext>
          </a:extLst>
        </xdr:cNvPr>
        <xdr:cNvSpPr/>
      </xdr:nvSpPr>
      <xdr:spPr>
        <a:xfrm>
          <a:off x="14487525" y="51720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29</xdr:row>
      <xdr:rowOff>76200</xdr:rowOff>
    </xdr:from>
    <xdr:to>
      <xdr:col>20</xdr:col>
      <xdr:colOff>0</xdr:colOff>
      <xdr:row>29</xdr:row>
      <xdr:rowOff>76200</xdr:rowOff>
    </xdr:to>
    <xdr:cxnSp macro="">
      <xdr:nvCxnSpPr>
        <xdr:cNvPr id="16961" name="Solver_line$U$30">
          <a:extLst>
            <a:ext uri="{FF2B5EF4-FFF2-40B4-BE49-F238E27FC236}">
              <a16:creationId xmlns:a16="http://schemas.microsoft.com/office/drawing/2014/main" id="{336A3443-58FB-4FCB-9689-365BDADEC678}"/>
            </a:ext>
          </a:extLst>
        </xdr:cNvPr>
        <xdr:cNvCxnSpPr/>
      </xdr:nvCxnSpPr>
      <xdr:spPr>
        <a:xfrm>
          <a:off x="12782550" y="5248275"/>
          <a:ext cx="1704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24</xdr:row>
      <xdr:rowOff>76200</xdr:rowOff>
    </xdr:from>
    <xdr:to>
      <xdr:col>22</xdr:col>
      <xdr:colOff>0</xdr:colOff>
      <xdr:row>29</xdr:row>
      <xdr:rowOff>76200</xdr:rowOff>
    </xdr:to>
    <xdr:cxnSp macro="">
      <xdr:nvCxnSpPr>
        <xdr:cNvPr id="16962" name="Solver_shapecon$Y$25">
          <a:extLst>
            <a:ext uri="{FF2B5EF4-FFF2-40B4-BE49-F238E27FC236}">
              <a16:creationId xmlns:a16="http://schemas.microsoft.com/office/drawing/2014/main" id="{0CDB9DD6-45FA-4890-9CCE-C43A3CAD385A}"/>
            </a:ext>
          </a:extLst>
        </xdr:cNvPr>
        <xdr:cNvCxnSpPr/>
      </xdr:nvCxnSpPr>
      <xdr:spPr>
        <a:xfrm flipV="1">
          <a:off x="14639925" y="429577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24</xdr:row>
      <xdr:rowOff>0</xdr:rowOff>
    </xdr:from>
    <xdr:to>
      <xdr:col>25</xdr:col>
      <xdr:colOff>0</xdr:colOff>
      <xdr:row>24</xdr:row>
      <xdr:rowOff>152400</xdr:rowOff>
    </xdr:to>
    <xdr:sp macro="" textlink="">
      <xdr:nvSpPr>
        <xdr:cNvPr id="16963" name="Solver_shape$Y$25">
          <a:extLst>
            <a:ext uri="{FF2B5EF4-FFF2-40B4-BE49-F238E27FC236}">
              <a16:creationId xmlns:a16="http://schemas.microsoft.com/office/drawing/2014/main" id="{BA1EBB38-4FD9-48A6-8211-2EAE04101EFC}"/>
            </a:ext>
          </a:extLst>
        </xdr:cNvPr>
        <xdr:cNvSpPr/>
      </xdr:nvSpPr>
      <xdr:spPr>
        <a:xfrm rot="16200000">
          <a:off x="16487775" y="4219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24</xdr:row>
      <xdr:rowOff>76200</xdr:rowOff>
    </xdr:from>
    <xdr:to>
      <xdr:col>28</xdr:col>
      <xdr:colOff>0</xdr:colOff>
      <xdr:row>24</xdr:row>
      <xdr:rowOff>76200</xdr:rowOff>
    </xdr:to>
    <xdr:cxnSp macro="">
      <xdr:nvCxnSpPr>
        <xdr:cNvPr id="16964" name="Solver_dash$Y$25">
          <a:extLst>
            <a:ext uri="{FF2B5EF4-FFF2-40B4-BE49-F238E27FC236}">
              <a16:creationId xmlns:a16="http://schemas.microsoft.com/office/drawing/2014/main" id="{A9DBEC81-7DEF-4034-99FF-059B5F9823D2}"/>
            </a:ext>
          </a:extLst>
        </xdr:cNvPr>
        <xdr:cNvCxnSpPr/>
      </xdr:nvCxnSpPr>
      <xdr:spPr>
        <a:xfrm>
          <a:off x="16640175" y="429577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24</xdr:row>
      <xdr:rowOff>76200</xdr:rowOff>
    </xdr:from>
    <xdr:to>
      <xdr:col>24</xdr:col>
      <xdr:colOff>0</xdr:colOff>
      <xdr:row>24</xdr:row>
      <xdr:rowOff>76200</xdr:rowOff>
    </xdr:to>
    <xdr:cxnSp macro="">
      <xdr:nvCxnSpPr>
        <xdr:cNvPr id="16965" name="Solver_line$Y$25">
          <a:extLst>
            <a:ext uri="{FF2B5EF4-FFF2-40B4-BE49-F238E27FC236}">
              <a16:creationId xmlns:a16="http://schemas.microsoft.com/office/drawing/2014/main" id="{9D679E80-98B7-4B81-A2AE-77CA92B72F48}"/>
            </a:ext>
          </a:extLst>
        </xdr:cNvPr>
        <xdr:cNvCxnSpPr/>
      </xdr:nvCxnSpPr>
      <xdr:spPr>
        <a:xfrm>
          <a:off x="14887575" y="42957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76200</xdr:rowOff>
    </xdr:from>
    <xdr:to>
      <xdr:col>22</xdr:col>
      <xdr:colOff>0</xdr:colOff>
      <xdr:row>29</xdr:row>
      <xdr:rowOff>76200</xdr:rowOff>
    </xdr:to>
    <xdr:cxnSp macro="">
      <xdr:nvCxnSpPr>
        <xdr:cNvPr id="16966" name="Solver_shapecon$Y$30">
          <a:extLst>
            <a:ext uri="{FF2B5EF4-FFF2-40B4-BE49-F238E27FC236}">
              <a16:creationId xmlns:a16="http://schemas.microsoft.com/office/drawing/2014/main" id="{4D9D385B-16DE-4FA9-ABD4-4942EF079515}"/>
            </a:ext>
          </a:extLst>
        </xdr:cNvPr>
        <xdr:cNvCxnSpPr/>
      </xdr:nvCxnSpPr>
      <xdr:spPr>
        <a:xfrm>
          <a:off x="14639925" y="521017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29</xdr:row>
      <xdr:rowOff>0</xdr:rowOff>
    </xdr:from>
    <xdr:to>
      <xdr:col>25</xdr:col>
      <xdr:colOff>0</xdr:colOff>
      <xdr:row>29</xdr:row>
      <xdr:rowOff>152400</xdr:rowOff>
    </xdr:to>
    <xdr:sp macro="" textlink="">
      <xdr:nvSpPr>
        <xdr:cNvPr id="16967" name="Solver_shape$Y$30">
          <a:extLst>
            <a:ext uri="{FF2B5EF4-FFF2-40B4-BE49-F238E27FC236}">
              <a16:creationId xmlns:a16="http://schemas.microsoft.com/office/drawing/2014/main" id="{D5C8C745-49AA-4245-BEAE-CCC75C568968}"/>
            </a:ext>
          </a:extLst>
        </xdr:cNvPr>
        <xdr:cNvSpPr/>
      </xdr:nvSpPr>
      <xdr:spPr>
        <a:xfrm rot="16200000">
          <a:off x="16487775" y="51339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29</xdr:row>
      <xdr:rowOff>76200</xdr:rowOff>
    </xdr:from>
    <xdr:to>
      <xdr:col>28</xdr:col>
      <xdr:colOff>0</xdr:colOff>
      <xdr:row>29</xdr:row>
      <xdr:rowOff>76200</xdr:rowOff>
    </xdr:to>
    <xdr:cxnSp macro="">
      <xdr:nvCxnSpPr>
        <xdr:cNvPr id="16968" name="Solver_dash$Y$30">
          <a:extLst>
            <a:ext uri="{FF2B5EF4-FFF2-40B4-BE49-F238E27FC236}">
              <a16:creationId xmlns:a16="http://schemas.microsoft.com/office/drawing/2014/main" id="{0F46D007-4887-4AA7-9A3D-83DF09F91A4C}"/>
            </a:ext>
          </a:extLst>
        </xdr:cNvPr>
        <xdr:cNvCxnSpPr/>
      </xdr:nvCxnSpPr>
      <xdr:spPr>
        <a:xfrm>
          <a:off x="16640175" y="521017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76200</xdr:rowOff>
    </xdr:from>
    <xdr:to>
      <xdr:col>24</xdr:col>
      <xdr:colOff>0</xdr:colOff>
      <xdr:row>29</xdr:row>
      <xdr:rowOff>76200</xdr:rowOff>
    </xdr:to>
    <xdr:cxnSp macro="">
      <xdr:nvCxnSpPr>
        <xdr:cNvPr id="16969" name="Solver_line$Y$30">
          <a:extLst>
            <a:ext uri="{FF2B5EF4-FFF2-40B4-BE49-F238E27FC236}">
              <a16:creationId xmlns:a16="http://schemas.microsoft.com/office/drawing/2014/main" id="{660A0284-1046-4C1D-8B87-F7E3733CDA73}"/>
            </a:ext>
          </a:extLst>
        </xdr:cNvPr>
        <xdr:cNvCxnSpPr/>
      </xdr:nvCxnSpPr>
      <xdr:spPr>
        <a:xfrm>
          <a:off x="14887575" y="52101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76200</xdr:rowOff>
    </xdr:from>
    <xdr:to>
      <xdr:col>22</xdr:col>
      <xdr:colOff>0</xdr:colOff>
      <xdr:row>34</xdr:row>
      <xdr:rowOff>76200</xdr:rowOff>
    </xdr:to>
    <xdr:cxnSp macro="">
      <xdr:nvCxnSpPr>
        <xdr:cNvPr id="16970" name="Solver_shapecon$Y$35">
          <a:extLst>
            <a:ext uri="{FF2B5EF4-FFF2-40B4-BE49-F238E27FC236}">
              <a16:creationId xmlns:a16="http://schemas.microsoft.com/office/drawing/2014/main" id="{67688A7B-7C76-44A3-9936-F15FFC392EDC}"/>
            </a:ext>
          </a:extLst>
        </xdr:cNvPr>
        <xdr:cNvCxnSpPr/>
      </xdr:nvCxnSpPr>
      <xdr:spPr>
        <a:xfrm>
          <a:off x="14639925" y="521017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34</xdr:row>
      <xdr:rowOff>0</xdr:rowOff>
    </xdr:from>
    <xdr:to>
      <xdr:col>25</xdr:col>
      <xdr:colOff>0</xdr:colOff>
      <xdr:row>34</xdr:row>
      <xdr:rowOff>152400</xdr:rowOff>
    </xdr:to>
    <xdr:sp macro="" textlink="">
      <xdr:nvSpPr>
        <xdr:cNvPr id="16971" name="Solver_shape$Y$35">
          <a:extLst>
            <a:ext uri="{FF2B5EF4-FFF2-40B4-BE49-F238E27FC236}">
              <a16:creationId xmlns:a16="http://schemas.microsoft.com/office/drawing/2014/main" id="{F525F674-7EFC-4C7E-A69E-0F10F8E8A1DE}"/>
            </a:ext>
          </a:extLst>
        </xdr:cNvPr>
        <xdr:cNvSpPr/>
      </xdr:nvSpPr>
      <xdr:spPr>
        <a:xfrm rot="16200000">
          <a:off x="16487775" y="60483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34</xdr:row>
      <xdr:rowOff>76200</xdr:rowOff>
    </xdr:from>
    <xdr:to>
      <xdr:col>28</xdr:col>
      <xdr:colOff>0</xdr:colOff>
      <xdr:row>34</xdr:row>
      <xdr:rowOff>76200</xdr:rowOff>
    </xdr:to>
    <xdr:cxnSp macro="">
      <xdr:nvCxnSpPr>
        <xdr:cNvPr id="16972" name="Solver_dash$Y$35">
          <a:extLst>
            <a:ext uri="{FF2B5EF4-FFF2-40B4-BE49-F238E27FC236}">
              <a16:creationId xmlns:a16="http://schemas.microsoft.com/office/drawing/2014/main" id="{4F0CD5A5-8493-4DC0-91DB-BE7B9B283C2E}"/>
            </a:ext>
          </a:extLst>
        </xdr:cNvPr>
        <xdr:cNvCxnSpPr/>
      </xdr:nvCxnSpPr>
      <xdr:spPr>
        <a:xfrm>
          <a:off x="16640175" y="612457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34</xdr:row>
      <xdr:rowOff>76200</xdr:rowOff>
    </xdr:from>
    <xdr:to>
      <xdr:col>24</xdr:col>
      <xdr:colOff>0</xdr:colOff>
      <xdr:row>34</xdr:row>
      <xdr:rowOff>76200</xdr:rowOff>
    </xdr:to>
    <xdr:cxnSp macro="">
      <xdr:nvCxnSpPr>
        <xdr:cNvPr id="16973" name="Solver_line$Y$35">
          <a:extLst>
            <a:ext uri="{FF2B5EF4-FFF2-40B4-BE49-F238E27FC236}">
              <a16:creationId xmlns:a16="http://schemas.microsoft.com/office/drawing/2014/main" id="{93EAD669-C90C-4A9A-B319-3B5E811BE54A}"/>
            </a:ext>
          </a:extLst>
        </xdr:cNvPr>
        <xdr:cNvCxnSpPr/>
      </xdr:nvCxnSpPr>
      <xdr:spPr>
        <a:xfrm>
          <a:off x="14887575" y="61245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36</xdr:row>
      <xdr:rowOff>76200</xdr:rowOff>
    </xdr:from>
    <xdr:to>
      <xdr:col>18</xdr:col>
      <xdr:colOff>0</xdr:colOff>
      <xdr:row>44</xdr:row>
      <xdr:rowOff>76200</xdr:rowOff>
    </xdr:to>
    <xdr:cxnSp macro="">
      <xdr:nvCxnSpPr>
        <xdr:cNvPr id="16974" name="Solver_shapecon$U$45">
          <a:extLst>
            <a:ext uri="{FF2B5EF4-FFF2-40B4-BE49-F238E27FC236}">
              <a16:creationId xmlns:a16="http://schemas.microsoft.com/office/drawing/2014/main" id="{FB1367BD-B72D-4FE6-BD3B-5AB7E5AB02B3}"/>
            </a:ext>
          </a:extLst>
        </xdr:cNvPr>
        <xdr:cNvCxnSpPr/>
      </xdr:nvCxnSpPr>
      <xdr:spPr>
        <a:xfrm>
          <a:off x="12534900" y="6467475"/>
          <a:ext cx="247650" cy="1485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44</xdr:row>
      <xdr:rowOff>0</xdr:rowOff>
    </xdr:from>
    <xdr:to>
      <xdr:col>21</xdr:col>
      <xdr:colOff>0</xdr:colOff>
      <xdr:row>44</xdr:row>
      <xdr:rowOff>152400</xdr:rowOff>
    </xdr:to>
    <xdr:sp macro="" textlink="">
      <xdr:nvSpPr>
        <xdr:cNvPr id="16975" name="Solver_shape$U$45">
          <a:extLst>
            <a:ext uri="{FF2B5EF4-FFF2-40B4-BE49-F238E27FC236}">
              <a16:creationId xmlns:a16="http://schemas.microsoft.com/office/drawing/2014/main" id="{4CC75734-8901-4AA8-A6CE-2F0F88C76777}"/>
            </a:ext>
          </a:extLst>
        </xdr:cNvPr>
        <xdr:cNvSpPr/>
      </xdr:nvSpPr>
      <xdr:spPr>
        <a:xfrm>
          <a:off x="14487525" y="78771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44</xdr:row>
      <xdr:rowOff>76200</xdr:rowOff>
    </xdr:from>
    <xdr:to>
      <xdr:col>20</xdr:col>
      <xdr:colOff>0</xdr:colOff>
      <xdr:row>44</xdr:row>
      <xdr:rowOff>76200</xdr:rowOff>
    </xdr:to>
    <xdr:cxnSp macro="">
      <xdr:nvCxnSpPr>
        <xdr:cNvPr id="16976" name="Solver_line$U$45">
          <a:extLst>
            <a:ext uri="{FF2B5EF4-FFF2-40B4-BE49-F238E27FC236}">
              <a16:creationId xmlns:a16="http://schemas.microsoft.com/office/drawing/2014/main" id="{078965A5-3F60-4E7F-BCF4-D434BDDE198A}"/>
            </a:ext>
          </a:extLst>
        </xdr:cNvPr>
        <xdr:cNvCxnSpPr/>
      </xdr:nvCxnSpPr>
      <xdr:spPr>
        <a:xfrm>
          <a:off x="12782550" y="7953375"/>
          <a:ext cx="1704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76200</xdr:rowOff>
    </xdr:from>
    <xdr:to>
      <xdr:col>22</xdr:col>
      <xdr:colOff>0</xdr:colOff>
      <xdr:row>44</xdr:row>
      <xdr:rowOff>76200</xdr:rowOff>
    </xdr:to>
    <xdr:cxnSp macro="">
      <xdr:nvCxnSpPr>
        <xdr:cNvPr id="16977" name="Solver_shapecon$Y$40">
          <a:extLst>
            <a:ext uri="{FF2B5EF4-FFF2-40B4-BE49-F238E27FC236}">
              <a16:creationId xmlns:a16="http://schemas.microsoft.com/office/drawing/2014/main" id="{4781BEAD-3EB9-4D21-BE6A-D86E1114E5DB}"/>
            </a:ext>
          </a:extLst>
        </xdr:cNvPr>
        <xdr:cNvCxnSpPr/>
      </xdr:nvCxnSpPr>
      <xdr:spPr>
        <a:xfrm flipV="1">
          <a:off x="14639925" y="700087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39</xdr:row>
      <xdr:rowOff>0</xdr:rowOff>
    </xdr:from>
    <xdr:to>
      <xdr:col>25</xdr:col>
      <xdr:colOff>0</xdr:colOff>
      <xdr:row>39</xdr:row>
      <xdr:rowOff>152400</xdr:rowOff>
    </xdr:to>
    <xdr:sp macro="" textlink="">
      <xdr:nvSpPr>
        <xdr:cNvPr id="16978" name="Solver_shape$Y$40">
          <a:extLst>
            <a:ext uri="{FF2B5EF4-FFF2-40B4-BE49-F238E27FC236}">
              <a16:creationId xmlns:a16="http://schemas.microsoft.com/office/drawing/2014/main" id="{81A28604-C539-4924-9333-0D1BCAA943F9}"/>
            </a:ext>
          </a:extLst>
        </xdr:cNvPr>
        <xdr:cNvSpPr/>
      </xdr:nvSpPr>
      <xdr:spPr>
        <a:xfrm rot="16200000">
          <a:off x="16487775" y="69246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39</xdr:row>
      <xdr:rowOff>76200</xdr:rowOff>
    </xdr:from>
    <xdr:to>
      <xdr:col>28</xdr:col>
      <xdr:colOff>0</xdr:colOff>
      <xdr:row>39</xdr:row>
      <xdr:rowOff>76200</xdr:rowOff>
    </xdr:to>
    <xdr:cxnSp macro="">
      <xdr:nvCxnSpPr>
        <xdr:cNvPr id="16979" name="Solver_dash$Y$40">
          <a:extLst>
            <a:ext uri="{FF2B5EF4-FFF2-40B4-BE49-F238E27FC236}">
              <a16:creationId xmlns:a16="http://schemas.microsoft.com/office/drawing/2014/main" id="{1712EED4-96B5-4DAC-9D28-9DCC580DEF17}"/>
            </a:ext>
          </a:extLst>
        </xdr:cNvPr>
        <xdr:cNvCxnSpPr/>
      </xdr:nvCxnSpPr>
      <xdr:spPr>
        <a:xfrm>
          <a:off x="16640175" y="700087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39</xdr:row>
      <xdr:rowOff>76200</xdr:rowOff>
    </xdr:from>
    <xdr:to>
      <xdr:col>24</xdr:col>
      <xdr:colOff>0</xdr:colOff>
      <xdr:row>39</xdr:row>
      <xdr:rowOff>76200</xdr:rowOff>
    </xdr:to>
    <xdr:cxnSp macro="">
      <xdr:nvCxnSpPr>
        <xdr:cNvPr id="16980" name="Solver_line$Y$40">
          <a:extLst>
            <a:ext uri="{FF2B5EF4-FFF2-40B4-BE49-F238E27FC236}">
              <a16:creationId xmlns:a16="http://schemas.microsoft.com/office/drawing/2014/main" id="{AB238091-B7D1-4949-B804-DC4D99F92680}"/>
            </a:ext>
          </a:extLst>
        </xdr:cNvPr>
        <xdr:cNvCxnSpPr/>
      </xdr:nvCxnSpPr>
      <xdr:spPr>
        <a:xfrm>
          <a:off x="14887575" y="70008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44</xdr:row>
      <xdr:rowOff>76200</xdr:rowOff>
    </xdr:from>
    <xdr:to>
      <xdr:col>22</xdr:col>
      <xdr:colOff>0</xdr:colOff>
      <xdr:row>44</xdr:row>
      <xdr:rowOff>76200</xdr:rowOff>
    </xdr:to>
    <xdr:cxnSp macro="">
      <xdr:nvCxnSpPr>
        <xdr:cNvPr id="16981" name="Solver_shapecon$Y$45">
          <a:extLst>
            <a:ext uri="{FF2B5EF4-FFF2-40B4-BE49-F238E27FC236}">
              <a16:creationId xmlns:a16="http://schemas.microsoft.com/office/drawing/2014/main" id="{590D47B0-6BA8-405A-9A31-0E94392D0815}"/>
            </a:ext>
          </a:extLst>
        </xdr:cNvPr>
        <xdr:cNvCxnSpPr/>
      </xdr:nvCxnSpPr>
      <xdr:spPr>
        <a:xfrm>
          <a:off x="14639925" y="791527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44</xdr:row>
      <xdr:rowOff>0</xdr:rowOff>
    </xdr:from>
    <xdr:to>
      <xdr:col>25</xdr:col>
      <xdr:colOff>0</xdr:colOff>
      <xdr:row>44</xdr:row>
      <xdr:rowOff>152400</xdr:rowOff>
    </xdr:to>
    <xdr:sp macro="" textlink="">
      <xdr:nvSpPr>
        <xdr:cNvPr id="16982" name="Solver_shape$Y$45">
          <a:extLst>
            <a:ext uri="{FF2B5EF4-FFF2-40B4-BE49-F238E27FC236}">
              <a16:creationId xmlns:a16="http://schemas.microsoft.com/office/drawing/2014/main" id="{FEBECE08-1519-454C-B96B-2B86CABF6BA2}"/>
            </a:ext>
          </a:extLst>
        </xdr:cNvPr>
        <xdr:cNvSpPr/>
      </xdr:nvSpPr>
      <xdr:spPr>
        <a:xfrm rot="16200000">
          <a:off x="16487775" y="78390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44</xdr:row>
      <xdr:rowOff>76200</xdr:rowOff>
    </xdr:from>
    <xdr:to>
      <xdr:col>28</xdr:col>
      <xdr:colOff>0</xdr:colOff>
      <xdr:row>44</xdr:row>
      <xdr:rowOff>76200</xdr:rowOff>
    </xdr:to>
    <xdr:cxnSp macro="">
      <xdr:nvCxnSpPr>
        <xdr:cNvPr id="16983" name="Solver_dash$Y$45">
          <a:extLst>
            <a:ext uri="{FF2B5EF4-FFF2-40B4-BE49-F238E27FC236}">
              <a16:creationId xmlns:a16="http://schemas.microsoft.com/office/drawing/2014/main" id="{290558AA-983C-410E-9507-A6694AAB747B}"/>
            </a:ext>
          </a:extLst>
        </xdr:cNvPr>
        <xdr:cNvCxnSpPr/>
      </xdr:nvCxnSpPr>
      <xdr:spPr>
        <a:xfrm>
          <a:off x="16640175" y="791527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76200</xdr:rowOff>
    </xdr:from>
    <xdr:to>
      <xdr:col>24</xdr:col>
      <xdr:colOff>0</xdr:colOff>
      <xdr:row>44</xdr:row>
      <xdr:rowOff>76200</xdr:rowOff>
    </xdr:to>
    <xdr:cxnSp macro="">
      <xdr:nvCxnSpPr>
        <xdr:cNvPr id="16984" name="Solver_line$Y$45">
          <a:extLst>
            <a:ext uri="{FF2B5EF4-FFF2-40B4-BE49-F238E27FC236}">
              <a16:creationId xmlns:a16="http://schemas.microsoft.com/office/drawing/2014/main" id="{BA093E67-FE7D-4AB2-AC74-D0F7DC7EEF58}"/>
            </a:ext>
          </a:extLst>
        </xdr:cNvPr>
        <xdr:cNvCxnSpPr/>
      </xdr:nvCxnSpPr>
      <xdr:spPr>
        <a:xfrm>
          <a:off x="14887575" y="79152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44</xdr:row>
      <xdr:rowOff>76200</xdr:rowOff>
    </xdr:from>
    <xdr:to>
      <xdr:col>22</xdr:col>
      <xdr:colOff>0</xdr:colOff>
      <xdr:row>49</xdr:row>
      <xdr:rowOff>76200</xdr:rowOff>
    </xdr:to>
    <xdr:cxnSp macro="">
      <xdr:nvCxnSpPr>
        <xdr:cNvPr id="16985" name="Solver_shapecon$Y$50">
          <a:extLst>
            <a:ext uri="{FF2B5EF4-FFF2-40B4-BE49-F238E27FC236}">
              <a16:creationId xmlns:a16="http://schemas.microsoft.com/office/drawing/2014/main" id="{ACACAAB1-E9FC-4A48-BB24-7E1B11050A85}"/>
            </a:ext>
          </a:extLst>
        </xdr:cNvPr>
        <xdr:cNvCxnSpPr/>
      </xdr:nvCxnSpPr>
      <xdr:spPr>
        <a:xfrm>
          <a:off x="14639925" y="791527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49</xdr:row>
      <xdr:rowOff>152400</xdr:rowOff>
    </xdr:to>
    <xdr:sp macro="" textlink="">
      <xdr:nvSpPr>
        <xdr:cNvPr id="16986" name="Solver_shape$Y$50">
          <a:extLst>
            <a:ext uri="{FF2B5EF4-FFF2-40B4-BE49-F238E27FC236}">
              <a16:creationId xmlns:a16="http://schemas.microsoft.com/office/drawing/2014/main" id="{EFC8B8C9-2F2F-4C8A-AE7E-3DBA0B28A677}"/>
            </a:ext>
          </a:extLst>
        </xdr:cNvPr>
        <xdr:cNvSpPr/>
      </xdr:nvSpPr>
      <xdr:spPr>
        <a:xfrm rot="16200000">
          <a:off x="16487775" y="87534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49</xdr:row>
      <xdr:rowOff>76200</xdr:rowOff>
    </xdr:from>
    <xdr:to>
      <xdr:col>28</xdr:col>
      <xdr:colOff>0</xdr:colOff>
      <xdr:row>49</xdr:row>
      <xdr:rowOff>76200</xdr:rowOff>
    </xdr:to>
    <xdr:cxnSp macro="">
      <xdr:nvCxnSpPr>
        <xdr:cNvPr id="16987" name="Solver_dash$Y$50">
          <a:extLst>
            <a:ext uri="{FF2B5EF4-FFF2-40B4-BE49-F238E27FC236}">
              <a16:creationId xmlns:a16="http://schemas.microsoft.com/office/drawing/2014/main" id="{946983E5-91C5-44DD-BF5E-CC8CA3A5E3B3}"/>
            </a:ext>
          </a:extLst>
        </xdr:cNvPr>
        <xdr:cNvCxnSpPr/>
      </xdr:nvCxnSpPr>
      <xdr:spPr>
        <a:xfrm>
          <a:off x="16640175" y="882967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49</xdr:row>
      <xdr:rowOff>76200</xdr:rowOff>
    </xdr:from>
    <xdr:to>
      <xdr:col>24</xdr:col>
      <xdr:colOff>0</xdr:colOff>
      <xdr:row>49</xdr:row>
      <xdr:rowOff>76200</xdr:rowOff>
    </xdr:to>
    <xdr:cxnSp macro="">
      <xdr:nvCxnSpPr>
        <xdr:cNvPr id="16988" name="Solver_line$Y$50">
          <a:extLst>
            <a:ext uri="{FF2B5EF4-FFF2-40B4-BE49-F238E27FC236}">
              <a16:creationId xmlns:a16="http://schemas.microsoft.com/office/drawing/2014/main" id="{EA47AB5D-FC90-47B7-AADE-E8853A9AECE6}"/>
            </a:ext>
          </a:extLst>
        </xdr:cNvPr>
        <xdr:cNvCxnSpPr/>
      </xdr:nvCxnSpPr>
      <xdr:spPr>
        <a:xfrm>
          <a:off x="14887575" y="88296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51</xdr:row>
      <xdr:rowOff>76200</xdr:rowOff>
    </xdr:from>
    <xdr:to>
      <xdr:col>14</xdr:col>
      <xdr:colOff>0</xdr:colOff>
      <xdr:row>66</xdr:row>
      <xdr:rowOff>76200</xdr:rowOff>
    </xdr:to>
    <xdr:cxnSp macro="">
      <xdr:nvCxnSpPr>
        <xdr:cNvPr id="16989" name="Solver_shapecon$Q$67">
          <a:extLst>
            <a:ext uri="{FF2B5EF4-FFF2-40B4-BE49-F238E27FC236}">
              <a16:creationId xmlns:a16="http://schemas.microsoft.com/office/drawing/2014/main" id="{ADD845FE-449E-4F04-B3D4-459FDB06C889}"/>
            </a:ext>
          </a:extLst>
        </xdr:cNvPr>
        <xdr:cNvCxnSpPr/>
      </xdr:nvCxnSpPr>
      <xdr:spPr>
        <a:xfrm>
          <a:off x="10429875" y="9172575"/>
          <a:ext cx="247650" cy="2819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66</xdr:row>
      <xdr:rowOff>0</xdr:rowOff>
    </xdr:from>
    <xdr:to>
      <xdr:col>17</xdr:col>
      <xdr:colOff>19050</xdr:colOff>
      <xdr:row>66</xdr:row>
      <xdr:rowOff>152400</xdr:rowOff>
    </xdr:to>
    <xdr:sp macro="" textlink="">
      <xdr:nvSpPr>
        <xdr:cNvPr id="16990" name="Solver_shape$Q$67">
          <a:extLst>
            <a:ext uri="{FF2B5EF4-FFF2-40B4-BE49-F238E27FC236}">
              <a16:creationId xmlns:a16="http://schemas.microsoft.com/office/drawing/2014/main" id="{E145B555-2F60-4BF3-931F-8C663F187020}"/>
            </a:ext>
          </a:extLst>
        </xdr:cNvPr>
        <xdr:cNvSpPr/>
      </xdr:nvSpPr>
      <xdr:spPr>
        <a:xfrm>
          <a:off x="12382500" y="119157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66</xdr:row>
      <xdr:rowOff>76200</xdr:rowOff>
    </xdr:from>
    <xdr:to>
      <xdr:col>16</xdr:col>
      <xdr:colOff>0</xdr:colOff>
      <xdr:row>66</xdr:row>
      <xdr:rowOff>76200</xdr:rowOff>
    </xdr:to>
    <xdr:cxnSp macro="">
      <xdr:nvCxnSpPr>
        <xdr:cNvPr id="16991" name="Solver_line$Q$67">
          <a:extLst>
            <a:ext uri="{FF2B5EF4-FFF2-40B4-BE49-F238E27FC236}">
              <a16:creationId xmlns:a16="http://schemas.microsoft.com/office/drawing/2014/main" id="{65CC4390-3DF3-40F4-B1F3-ED5DF82ADB91}"/>
            </a:ext>
          </a:extLst>
        </xdr:cNvPr>
        <xdr:cNvCxnSpPr/>
      </xdr:nvCxnSpPr>
      <xdr:spPr>
        <a:xfrm>
          <a:off x="10677525" y="11991975"/>
          <a:ext cx="1704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59</xdr:row>
      <xdr:rowOff>76200</xdr:rowOff>
    </xdr:from>
    <xdr:to>
      <xdr:col>18</xdr:col>
      <xdr:colOff>0</xdr:colOff>
      <xdr:row>66</xdr:row>
      <xdr:rowOff>76200</xdr:rowOff>
    </xdr:to>
    <xdr:cxnSp macro="">
      <xdr:nvCxnSpPr>
        <xdr:cNvPr id="16992" name="Solver_shapecon$U$60">
          <a:extLst>
            <a:ext uri="{FF2B5EF4-FFF2-40B4-BE49-F238E27FC236}">
              <a16:creationId xmlns:a16="http://schemas.microsoft.com/office/drawing/2014/main" id="{432CB77D-3C7A-4E87-840B-E2887D7355C5}"/>
            </a:ext>
          </a:extLst>
        </xdr:cNvPr>
        <xdr:cNvCxnSpPr/>
      </xdr:nvCxnSpPr>
      <xdr:spPr>
        <a:xfrm flipV="1">
          <a:off x="12534900" y="10658475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0</xdr:colOff>
      <xdr:row>59</xdr:row>
      <xdr:rowOff>152400</xdr:rowOff>
    </xdr:to>
    <xdr:sp macro="" textlink="">
      <xdr:nvSpPr>
        <xdr:cNvPr id="16993" name="Solver_shape$U$60">
          <a:extLst>
            <a:ext uri="{FF2B5EF4-FFF2-40B4-BE49-F238E27FC236}">
              <a16:creationId xmlns:a16="http://schemas.microsoft.com/office/drawing/2014/main" id="{9CE51474-1AA8-41E7-BFC0-C136F4899354}"/>
            </a:ext>
          </a:extLst>
        </xdr:cNvPr>
        <xdr:cNvSpPr/>
      </xdr:nvSpPr>
      <xdr:spPr>
        <a:xfrm>
          <a:off x="14487525" y="105822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59</xdr:row>
      <xdr:rowOff>76200</xdr:rowOff>
    </xdr:from>
    <xdr:to>
      <xdr:col>20</xdr:col>
      <xdr:colOff>0</xdr:colOff>
      <xdr:row>59</xdr:row>
      <xdr:rowOff>76200</xdr:rowOff>
    </xdr:to>
    <xdr:cxnSp macro="">
      <xdr:nvCxnSpPr>
        <xdr:cNvPr id="16994" name="Solver_line$U$60">
          <a:extLst>
            <a:ext uri="{FF2B5EF4-FFF2-40B4-BE49-F238E27FC236}">
              <a16:creationId xmlns:a16="http://schemas.microsoft.com/office/drawing/2014/main" id="{3EE94B30-1AE8-401C-8158-AA6FBFB4D07A}"/>
            </a:ext>
          </a:extLst>
        </xdr:cNvPr>
        <xdr:cNvCxnSpPr/>
      </xdr:nvCxnSpPr>
      <xdr:spPr>
        <a:xfrm>
          <a:off x="12782550" y="10658475"/>
          <a:ext cx="1704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54</xdr:row>
      <xdr:rowOff>76200</xdr:rowOff>
    </xdr:from>
    <xdr:to>
      <xdr:col>22</xdr:col>
      <xdr:colOff>0</xdr:colOff>
      <xdr:row>59</xdr:row>
      <xdr:rowOff>76200</xdr:rowOff>
    </xdr:to>
    <xdr:cxnSp macro="">
      <xdr:nvCxnSpPr>
        <xdr:cNvPr id="16995" name="Solver_shapecon$Y$55">
          <a:extLst>
            <a:ext uri="{FF2B5EF4-FFF2-40B4-BE49-F238E27FC236}">
              <a16:creationId xmlns:a16="http://schemas.microsoft.com/office/drawing/2014/main" id="{3FD3ABF8-C850-46CF-BA2B-67215F884583}"/>
            </a:ext>
          </a:extLst>
        </xdr:cNvPr>
        <xdr:cNvCxnSpPr/>
      </xdr:nvCxnSpPr>
      <xdr:spPr>
        <a:xfrm flipV="1">
          <a:off x="14639925" y="970597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54</xdr:row>
      <xdr:rowOff>0</xdr:rowOff>
    </xdr:from>
    <xdr:to>
      <xdr:col>25</xdr:col>
      <xdr:colOff>0</xdr:colOff>
      <xdr:row>54</xdr:row>
      <xdr:rowOff>152400</xdr:rowOff>
    </xdr:to>
    <xdr:sp macro="" textlink="">
      <xdr:nvSpPr>
        <xdr:cNvPr id="16996" name="Solver_shape$Y$55">
          <a:extLst>
            <a:ext uri="{FF2B5EF4-FFF2-40B4-BE49-F238E27FC236}">
              <a16:creationId xmlns:a16="http://schemas.microsoft.com/office/drawing/2014/main" id="{96499772-5E0B-47E6-AEAD-08BE9A29DCD6}"/>
            </a:ext>
          </a:extLst>
        </xdr:cNvPr>
        <xdr:cNvSpPr/>
      </xdr:nvSpPr>
      <xdr:spPr>
        <a:xfrm rot="16200000">
          <a:off x="16487775" y="96297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54</xdr:row>
      <xdr:rowOff>76200</xdr:rowOff>
    </xdr:from>
    <xdr:to>
      <xdr:col>28</xdr:col>
      <xdr:colOff>0</xdr:colOff>
      <xdr:row>54</xdr:row>
      <xdr:rowOff>76200</xdr:rowOff>
    </xdr:to>
    <xdr:cxnSp macro="">
      <xdr:nvCxnSpPr>
        <xdr:cNvPr id="16997" name="Solver_dash$Y$55">
          <a:extLst>
            <a:ext uri="{FF2B5EF4-FFF2-40B4-BE49-F238E27FC236}">
              <a16:creationId xmlns:a16="http://schemas.microsoft.com/office/drawing/2014/main" id="{89CC9B1F-583A-4B29-B340-E54FEA34E0E0}"/>
            </a:ext>
          </a:extLst>
        </xdr:cNvPr>
        <xdr:cNvCxnSpPr/>
      </xdr:nvCxnSpPr>
      <xdr:spPr>
        <a:xfrm>
          <a:off x="16640175" y="970597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76200</xdr:rowOff>
    </xdr:from>
    <xdr:to>
      <xdr:col>24</xdr:col>
      <xdr:colOff>0</xdr:colOff>
      <xdr:row>54</xdr:row>
      <xdr:rowOff>76200</xdr:rowOff>
    </xdr:to>
    <xdr:cxnSp macro="">
      <xdr:nvCxnSpPr>
        <xdr:cNvPr id="16998" name="Solver_line$Y$55">
          <a:extLst>
            <a:ext uri="{FF2B5EF4-FFF2-40B4-BE49-F238E27FC236}">
              <a16:creationId xmlns:a16="http://schemas.microsoft.com/office/drawing/2014/main" id="{F812B862-F9E7-42F7-A590-951487CC6AA2}"/>
            </a:ext>
          </a:extLst>
        </xdr:cNvPr>
        <xdr:cNvCxnSpPr/>
      </xdr:nvCxnSpPr>
      <xdr:spPr>
        <a:xfrm>
          <a:off x="14887575" y="97059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59</xdr:row>
      <xdr:rowOff>76200</xdr:rowOff>
    </xdr:from>
    <xdr:to>
      <xdr:col>22</xdr:col>
      <xdr:colOff>0</xdr:colOff>
      <xdr:row>59</xdr:row>
      <xdr:rowOff>76200</xdr:rowOff>
    </xdr:to>
    <xdr:cxnSp macro="">
      <xdr:nvCxnSpPr>
        <xdr:cNvPr id="16999" name="Solver_shapecon$Y$60">
          <a:extLst>
            <a:ext uri="{FF2B5EF4-FFF2-40B4-BE49-F238E27FC236}">
              <a16:creationId xmlns:a16="http://schemas.microsoft.com/office/drawing/2014/main" id="{A4AD23B6-4A51-40EC-A3E8-EB2EED2E53FC}"/>
            </a:ext>
          </a:extLst>
        </xdr:cNvPr>
        <xdr:cNvCxnSpPr/>
      </xdr:nvCxnSpPr>
      <xdr:spPr>
        <a:xfrm>
          <a:off x="14639925" y="1062037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59</xdr:row>
      <xdr:rowOff>0</xdr:rowOff>
    </xdr:from>
    <xdr:to>
      <xdr:col>25</xdr:col>
      <xdr:colOff>0</xdr:colOff>
      <xdr:row>59</xdr:row>
      <xdr:rowOff>152400</xdr:rowOff>
    </xdr:to>
    <xdr:sp macro="" textlink="">
      <xdr:nvSpPr>
        <xdr:cNvPr id="17000" name="Solver_shape$Y$60">
          <a:extLst>
            <a:ext uri="{FF2B5EF4-FFF2-40B4-BE49-F238E27FC236}">
              <a16:creationId xmlns:a16="http://schemas.microsoft.com/office/drawing/2014/main" id="{A906C6CA-2BB0-4AD2-91C2-7EA979451462}"/>
            </a:ext>
          </a:extLst>
        </xdr:cNvPr>
        <xdr:cNvSpPr/>
      </xdr:nvSpPr>
      <xdr:spPr>
        <a:xfrm rot="16200000">
          <a:off x="16487775" y="105441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59</xdr:row>
      <xdr:rowOff>76200</xdr:rowOff>
    </xdr:from>
    <xdr:to>
      <xdr:col>28</xdr:col>
      <xdr:colOff>0</xdr:colOff>
      <xdr:row>59</xdr:row>
      <xdr:rowOff>76200</xdr:rowOff>
    </xdr:to>
    <xdr:cxnSp macro="">
      <xdr:nvCxnSpPr>
        <xdr:cNvPr id="17001" name="Solver_dash$Y$60">
          <a:extLst>
            <a:ext uri="{FF2B5EF4-FFF2-40B4-BE49-F238E27FC236}">
              <a16:creationId xmlns:a16="http://schemas.microsoft.com/office/drawing/2014/main" id="{362DAF8D-2BDF-41E9-B179-503E4EA70654}"/>
            </a:ext>
          </a:extLst>
        </xdr:cNvPr>
        <xdr:cNvCxnSpPr/>
      </xdr:nvCxnSpPr>
      <xdr:spPr>
        <a:xfrm>
          <a:off x="16640175" y="1062037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59</xdr:row>
      <xdr:rowOff>76200</xdr:rowOff>
    </xdr:from>
    <xdr:to>
      <xdr:col>24</xdr:col>
      <xdr:colOff>0</xdr:colOff>
      <xdr:row>59</xdr:row>
      <xdr:rowOff>76200</xdr:rowOff>
    </xdr:to>
    <xdr:cxnSp macro="">
      <xdr:nvCxnSpPr>
        <xdr:cNvPr id="17002" name="Solver_line$Y$60">
          <a:extLst>
            <a:ext uri="{FF2B5EF4-FFF2-40B4-BE49-F238E27FC236}">
              <a16:creationId xmlns:a16="http://schemas.microsoft.com/office/drawing/2014/main" id="{C73193D5-910B-4391-9C0A-D569FC75F82B}"/>
            </a:ext>
          </a:extLst>
        </xdr:cNvPr>
        <xdr:cNvCxnSpPr/>
      </xdr:nvCxnSpPr>
      <xdr:spPr>
        <a:xfrm>
          <a:off x="14887575" y="106203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59</xdr:row>
      <xdr:rowOff>76200</xdr:rowOff>
    </xdr:from>
    <xdr:to>
      <xdr:col>22</xdr:col>
      <xdr:colOff>0</xdr:colOff>
      <xdr:row>64</xdr:row>
      <xdr:rowOff>76200</xdr:rowOff>
    </xdr:to>
    <xdr:cxnSp macro="">
      <xdr:nvCxnSpPr>
        <xdr:cNvPr id="17003" name="Solver_shapecon$Y$65">
          <a:extLst>
            <a:ext uri="{FF2B5EF4-FFF2-40B4-BE49-F238E27FC236}">
              <a16:creationId xmlns:a16="http://schemas.microsoft.com/office/drawing/2014/main" id="{07551C6D-B4F7-4371-A447-F0687D952C90}"/>
            </a:ext>
          </a:extLst>
        </xdr:cNvPr>
        <xdr:cNvCxnSpPr/>
      </xdr:nvCxnSpPr>
      <xdr:spPr>
        <a:xfrm>
          <a:off x="14639925" y="1062037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64</xdr:row>
      <xdr:rowOff>0</xdr:rowOff>
    </xdr:from>
    <xdr:to>
      <xdr:col>25</xdr:col>
      <xdr:colOff>0</xdr:colOff>
      <xdr:row>64</xdr:row>
      <xdr:rowOff>152400</xdr:rowOff>
    </xdr:to>
    <xdr:sp macro="" textlink="">
      <xdr:nvSpPr>
        <xdr:cNvPr id="17004" name="Solver_shape$Y$65">
          <a:extLst>
            <a:ext uri="{FF2B5EF4-FFF2-40B4-BE49-F238E27FC236}">
              <a16:creationId xmlns:a16="http://schemas.microsoft.com/office/drawing/2014/main" id="{BD8AF0BB-521E-46B9-853C-637FAE2D9B98}"/>
            </a:ext>
          </a:extLst>
        </xdr:cNvPr>
        <xdr:cNvSpPr/>
      </xdr:nvSpPr>
      <xdr:spPr>
        <a:xfrm rot="16200000">
          <a:off x="16487775" y="11458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64</xdr:row>
      <xdr:rowOff>76200</xdr:rowOff>
    </xdr:from>
    <xdr:to>
      <xdr:col>28</xdr:col>
      <xdr:colOff>0</xdr:colOff>
      <xdr:row>64</xdr:row>
      <xdr:rowOff>76200</xdr:rowOff>
    </xdr:to>
    <xdr:cxnSp macro="">
      <xdr:nvCxnSpPr>
        <xdr:cNvPr id="17005" name="Solver_dash$Y$65">
          <a:extLst>
            <a:ext uri="{FF2B5EF4-FFF2-40B4-BE49-F238E27FC236}">
              <a16:creationId xmlns:a16="http://schemas.microsoft.com/office/drawing/2014/main" id="{3F06CAFA-ACD0-4CDE-B742-C1286A60C34D}"/>
            </a:ext>
          </a:extLst>
        </xdr:cNvPr>
        <xdr:cNvCxnSpPr/>
      </xdr:nvCxnSpPr>
      <xdr:spPr>
        <a:xfrm>
          <a:off x="16640175" y="1153477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64</xdr:row>
      <xdr:rowOff>76200</xdr:rowOff>
    </xdr:from>
    <xdr:to>
      <xdr:col>24</xdr:col>
      <xdr:colOff>0</xdr:colOff>
      <xdr:row>64</xdr:row>
      <xdr:rowOff>76200</xdr:rowOff>
    </xdr:to>
    <xdr:cxnSp macro="">
      <xdr:nvCxnSpPr>
        <xdr:cNvPr id="17006" name="Solver_line$Y$65">
          <a:extLst>
            <a:ext uri="{FF2B5EF4-FFF2-40B4-BE49-F238E27FC236}">
              <a16:creationId xmlns:a16="http://schemas.microsoft.com/office/drawing/2014/main" id="{2A9A74A6-CEB3-469E-A8CC-86E54BEE7698}"/>
            </a:ext>
          </a:extLst>
        </xdr:cNvPr>
        <xdr:cNvCxnSpPr/>
      </xdr:nvCxnSpPr>
      <xdr:spPr>
        <a:xfrm>
          <a:off x="14887575" y="115347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66</xdr:row>
      <xdr:rowOff>76200</xdr:rowOff>
    </xdr:from>
    <xdr:to>
      <xdr:col>18</xdr:col>
      <xdr:colOff>0</xdr:colOff>
      <xdr:row>74</xdr:row>
      <xdr:rowOff>76200</xdr:rowOff>
    </xdr:to>
    <xdr:cxnSp macro="">
      <xdr:nvCxnSpPr>
        <xdr:cNvPr id="17007" name="Solver_shapecon$U$75">
          <a:extLst>
            <a:ext uri="{FF2B5EF4-FFF2-40B4-BE49-F238E27FC236}">
              <a16:creationId xmlns:a16="http://schemas.microsoft.com/office/drawing/2014/main" id="{63178012-9DBA-401D-84DF-1DE8896FB745}"/>
            </a:ext>
          </a:extLst>
        </xdr:cNvPr>
        <xdr:cNvCxnSpPr/>
      </xdr:nvCxnSpPr>
      <xdr:spPr>
        <a:xfrm>
          <a:off x="12534900" y="11877675"/>
          <a:ext cx="247650" cy="1485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74</xdr:row>
      <xdr:rowOff>0</xdr:rowOff>
    </xdr:from>
    <xdr:to>
      <xdr:col>21</xdr:col>
      <xdr:colOff>0</xdr:colOff>
      <xdr:row>74</xdr:row>
      <xdr:rowOff>152400</xdr:rowOff>
    </xdr:to>
    <xdr:sp macro="" textlink="">
      <xdr:nvSpPr>
        <xdr:cNvPr id="17008" name="Solver_shape$U$75">
          <a:extLst>
            <a:ext uri="{FF2B5EF4-FFF2-40B4-BE49-F238E27FC236}">
              <a16:creationId xmlns:a16="http://schemas.microsoft.com/office/drawing/2014/main" id="{D2E19C5F-E4B3-49E1-A5F1-169EC7B1495F}"/>
            </a:ext>
          </a:extLst>
        </xdr:cNvPr>
        <xdr:cNvSpPr/>
      </xdr:nvSpPr>
      <xdr:spPr>
        <a:xfrm>
          <a:off x="14487525" y="132873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74</xdr:row>
      <xdr:rowOff>76200</xdr:rowOff>
    </xdr:from>
    <xdr:to>
      <xdr:col>20</xdr:col>
      <xdr:colOff>0</xdr:colOff>
      <xdr:row>74</xdr:row>
      <xdr:rowOff>76200</xdr:rowOff>
    </xdr:to>
    <xdr:cxnSp macro="">
      <xdr:nvCxnSpPr>
        <xdr:cNvPr id="17009" name="Solver_line$U$75">
          <a:extLst>
            <a:ext uri="{FF2B5EF4-FFF2-40B4-BE49-F238E27FC236}">
              <a16:creationId xmlns:a16="http://schemas.microsoft.com/office/drawing/2014/main" id="{6E429F93-A6E3-4544-89FB-6B581CA39075}"/>
            </a:ext>
          </a:extLst>
        </xdr:cNvPr>
        <xdr:cNvCxnSpPr/>
      </xdr:nvCxnSpPr>
      <xdr:spPr>
        <a:xfrm>
          <a:off x="12782550" y="13363575"/>
          <a:ext cx="1704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69</xdr:row>
      <xdr:rowOff>76200</xdr:rowOff>
    </xdr:from>
    <xdr:to>
      <xdr:col>22</xdr:col>
      <xdr:colOff>0</xdr:colOff>
      <xdr:row>74</xdr:row>
      <xdr:rowOff>76200</xdr:rowOff>
    </xdr:to>
    <xdr:cxnSp macro="">
      <xdr:nvCxnSpPr>
        <xdr:cNvPr id="17010" name="Solver_shapecon$Y$70">
          <a:extLst>
            <a:ext uri="{FF2B5EF4-FFF2-40B4-BE49-F238E27FC236}">
              <a16:creationId xmlns:a16="http://schemas.microsoft.com/office/drawing/2014/main" id="{AA831631-C097-4D8A-B95A-EEFEA40A1D39}"/>
            </a:ext>
          </a:extLst>
        </xdr:cNvPr>
        <xdr:cNvCxnSpPr/>
      </xdr:nvCxnSpPr>
      <xdr:spPr>
        <a:xfrm flipV="1">
          <a:off x="14639925" y="1241107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69</xdr:row>
      <xdr:rowOff>0</xdr:rowOff>
    </xdr:from>
    <xdr:to>
      <xdr:col>25</xdr:col>
      <xdr:colOff>0</xdr:colOff>
      <xdr:row>69</xdr:row>
      <xdr:rowOff>152400</xdr:rowOff>
    </xdr:to>
    <xdr:sp macro="" textlink="">
      <xdr:nvSpPr>
        <xdr:cNvPr id="17011" name="Solver_shape$Y$70">
          <a:extLst>
            <a:ext uri="{FF2B5EF4-FFF2-40B4-BE49-F238E27FC236}">
              <a16:creationId xmlns:a16="http://schemas.microsoft.com/office/drawing/2014/main" id="{7DCF1BCB-AB9C-4F26-A45C-431EF28AF02F}"/>
            </a:ext>
          </a:extLst>
        </xdr:cNvPr>
        <xdr:cNvSpPr/>
      </xdr:nvSpPr>
      <xdr:spPr>
        <a:xfrm rot="16200000">
          <a:off x="16487775" y="123348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69</xdr:row>
      <xdr:rowOff>76200</xdr:rowOff>
    </xdr:from>
    <xdr:to>
      <xdr:col>28</xdr:col>
      <xdr:colOff>0</xdr:colOff>
      <xdr:row>69</xdr:row>
      <xdr:rowOff>76200</xdr:rowOff>
    </xdr:to>
    <xdr:cxnSp macro="">
      <xdr:nvCxnSpPr>
        <xdr:cNvPr id="17012" name="Solver_dash$Y$70">
          <a:extLst>
            <a:ext uri="{FF2B5EF4-FFF2-40B4-BE49-F238E27FC236}">
              <a16:creationId xmlns:a16="http://schemas.microsoft.com/office/drawing/2014/main" id="{0EE582A6-9542-4E21-8582-D1A12AE94085}"/>
            </a:ext>
          </a:extLst>
        </xdr:cNvPr>
        <xdr:cNvCxnSpPr/>
      </xdr:nvCxnSpPr>
      <xdr:spPr>
        <a:xfrm>
          <a:off x="16640175" y="1241107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69</xdr:row>
      <xdr:rowOff>76200</xdr:rowOff>
    </xdr:from>
    <xdr:to>
      <xdr:col>24</xdr:col>
      <xdr:colOff>0</xdr:colOff>
      <xdr:row>69</xdr:row>
      <xdr:rowOff>76200</xdr:rowOff>
    </xdr:to>
    <xdr:cxnSp macro="">
      <xdr:nvCxnSpPr>
        <xdr:cNvPr id="17013" name="Solver_line$Y$70">
          <a:extLst>
            <a:ext uri="{FF2B5EF4-FFF2-40B4-BE49-F238E27FC236}">
              <a16:creationId xmlns:a16="http://schemas.microsoft.com/office/drawing/2014/main" id="{CBF5FFCA-DEC3-4B0D-9F54-E5B47420DD55}"/>
            </a:ext>
          </a:extLst>
        </xdr:cNvPr>
        <xdr:cNvCxnSpPr/>
      </xdr:nvCxnSpPr>
      <xdr:spPr>
        <a:xfrm>
          <a:off x="14887575" y="124110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74</xdr:row>
      <xdr:rowOff>76200</xdr:rowOff>
    </xdr:from>
    <xdr:to>
      <xdr:col>22</xdr:col>
      <xdr:colOff>0</xdr:colOff>
      <xdr:row>74</xdr:row>
      <xdr:rowOff>76200</xdr:rowOff>
    </xdr:to>
    <xdr:cxnSp macro="">
      <xdr:nvCxnSpPr>
        <xdr:cNvPr id="17014" name="Solver_shapecon$Y$75">
          <a:extLst>
            <a:ext uri="{FF2B5EF4-FFF2-40B4-BE49-F238E27FC236}">
              <a16:creationId xmlns:a16="http://schemas.microsoft.com/office/drawing/2014/main" id="{D28893B8-D405-4F43-B4C4-6FD567FDFD0D}"/>
            </a:ext>
          </a:extLst>
        </xdr:cNvPr>
        <xdr:cNvCxnSpPr/>
      </xdr:nvCxnSpPr>
      <xdr:spPr>
        <a:xfrm>
          <a:off x="14639925" y="1332547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74</xdr:row>
      <xdr:rowOff>0</xdr:rowOff>
    </xdr:from>
    <xdr:to>
      <xdr:col>25</xdr:col>
      <xdr:colOff>0</xdr:colOff>
      <xdr:row>74</xdr:row>
      <xdr:rowOff>152400</xdr:rowOff>
    </xdr:to>
    <xdr:sp macro="" textlink="">
      <xdr:nvSpPr>
        <xdr:cNvPr id="17015" name="Solver_shape$Y$75">
          <a:extLst>
            <a:ext uri="{FF2B5EF4-FFF2-40B4-BE49-F238E27FC236}">
              <a16:creationId xmlns:a16="http://schemas.microsoft.com/office/drawing/2014/main" id="{B7E81FA7-6DC0-468C-A4D1-65D5DA7B1BD0}"/>
            </a:ext>
          </a:extLst>
        </xdr:cNvPr>
        <xdr:cNvSpPr/>
      </xdr:nvSpPr>
      <xdr:spPr>
        <a:xfrm rot="16200000">
          <a:off x="16487775" y="132492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74</xdr:row>
      <xdr:rowOff>76200</xdr:rowOff>
    </xdr:from>
    <xdr:to>
      <xdr:col>28</xdr:col>
      <xdr:colOff>0</xdr:colOff>
      <xdr:row>74</xdr:row>
      <xdr:rowOff>76200</xdr:rowOff>
    </xdr:to>
    <xdr:cxnSp macro="">
      <xdr:nvCxnSpPr>
        <xdr:cNvPr id="17016" name="Solver_dash$Y$75">
          <a:extLst>
            <a:ext uri="{FF2B5EF4-FFF2-40B4-BE49-F238E27FC236}">
              <a16:creationId xmlns:a16="http://schemas.microsoft.com/office/drawing/2014/main" id="{A6C16568-3E34-47E6-B038-742C7FABDB5C}"/>
            </a:ext>
          </a:extLst>
        </xdr:cNvPr>
        <xdr:cNvCxnSpPr/>
      </xdr:nvCxnSpPr>
      <xdr:spPr>
        <a:xfrm>
          <a:off x="16640175" y="1332547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74</xdr:row>
      <xdr:rowOff>76200</xdr:rowOff>
    </xdr:from>
    <xdr:to>
      <xdr:col>24</xdr:col>
      <xdr:colOff>0</xdr:colOff>
      <xdr:row>74</xdr:row>
      <xdr:rowOff>76200</xdr:rowOff>
    </xdr:to>
    <xdr:cxnSp macro="">
      <xdr:nvCxnSpPr>
        <xdr:cNvPr id="17017" name="Solver_line$Y$75">
          <a:extLst>
            <a:ext uri="{FF2B5EF4-FFF2-40B4-BE49-F238E27FC236}">
              <a16:creationId xmlns:a16="http://schemas.microsoft.com/office/drawing/2014/main" id="{05B6C00B-5CF8-4F12-9930-4B439E2FCE4E}"/>
            </a:ext>
          </a:extLst>
        </xdr:cNvPr>
        <xdr:cNvCxnSpPr/>
      </xdr:nvCxnSpPr>
      <xdr:spPr>
        <a:xfrm>
          <a:off x="14887575" y="133254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74</xdr:row>
      <xdr:rowOff>76200</xdr:rowOff>
    </xdr:from>
    <xdr:to>
      <xdr:col>22</xdr:col>
      <xdr:colOff>0</xdr:colOff>
      <xdr:row>79</xdr:row>
      <xdr:rowOff>76200</xdr:rowOff>
    </xdr:to>
    <xdr:cxnSp macro="">
      <xdr:nvCxnSpPr>
        <xdr:cNvPr id="17018" name="Solver_shapecon$Y$80">
          <a:extLst>
            <a:ext uri="{FF2B5EF4-FFF2-40B4-BE49-F238E27FC236}">
              <a16:creationId xmlns:a16="http://schemas.microsoft.com/office/drawing/2014/main" id="{2379A501-6A35-4532-A18A-AFDC7DA6DF35}"/>
            </a:ext>
          </a:extLst>
        </xdr:cNvPr>
        <xdr:cNvCxnSpPr/>
      </xdr:nvCxnSpPr>
      <xdr:spPr>
        <a:xfrm>
          <a:off x="14639925" y="1332547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79</xdr:row>
      <xdr:rowOff>0</xdr:rowOff>
    </xdr:from>
    <xdr:to>
      <xdr:col>25</xdr:col>
      <xdr:colOff>0</xdr:colOff>
      <xdr:row>79</xdr:row>
      <xdr:rowOff>152400</xdr:rowOff>
    </xdr:to>
    <xdr:sp macro="" textlink="">
      <xdr:nvSpPr>
        <xdr:cNvPr id="17019" name="Solver_shape$Y$80">
          <a:extLst>
            <a:ext uri="{FF2B5EF4-FFF2-40B4-BE49-F238E27FC236}">
              <a16:creationId xmlns:a16="http://schemas.microsoft.com/office/drawing/2014/main" id="{D0BACF52-5406-47ED-9BF5-9524511CEB50}"/>
            </a:ext>
          </a:extLst>
        </xdr:cNvPr>
        <xdr:cNvSpPr/>
      </xdr:nvSpPr>
      <xdr:spPr>
        <a:xfrm rot="16200000">
          <a:off x="16487775" y="141636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79</xdr:row>
      <xdr:rowOff>76200</xdr:rowOff>
    </xdr:from>
    <xdr:to>
      <xdr:col>28</xdr:col>
      <xdr:colOff>0</xdr:colOff>
      <xdr:row>79</xdr:row>
      <xdr:rowOff>76200</xdr:rowOff>
    </xdr:to>
    <xdr:cxnSp macro="">
      <xdr:nvCxnSpPr>
        <xdr:cNvPr id="17020" name="Solver_dash$Y$80">
          <a:extLst>
            <a:ext uri="{FF2B5EF4-FFF2-40B4-BE49-F238E27FC236}">
              <a16:creationId xmlns:a16="http://schemas.microsoft.com/office/drawing/2014/main" id="{95E311D1-1A4A-4C98-B52B-166455C789F7}"/>
            </a:ext>
          </a:extLst>
        </xdr:cNvPr>
        <xdr:cNvCxnSpPr/>
      </xdr:nvCxnSpPr>
      <xdr:spPr>
        <a:xfrm>
          <a:off x="16640175" y="1423987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79</xdr:row>
      <xdr:rowOff>76200</xdr:rowOff>
    </xdr:from>
    <xdr:to>
      <xdr:col>24</xdr:col>
      <xdr:colOff>0</xdr:colOff>
      <xdr:row>79</xdr:row>
      <xdr:rowOff>76200</xdr:rowOff>
    </xdr:to>
    <xdr:cxnSp macro="">
      <xdr:nvCxnSpPr>
        <xdr:cNvPr id="17021" name="Solver_line$Y$80">
          <a:extLst>
            <a:ext uri="{FF2B5EF4-FFF2-40B4-BE49-F238E27FC236}">
              <a16:creationId xmlns:a16="http://schemas.microsoft.com/office/drawing/2014/main" id="{10FDDF3E-AE5A-4247-AD11-6D2A6F07DE2E}"/>
            </a:ext>
          </a:extLst>
        </xdr:cNvPr>
        <xdr:cNvCxnSpPr/>
      </xdr:nvCxnSpPr>
      <xdr:spPr>
        <a:xfrm>
          <a:off x="14887575" y="142398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96</xdr:row>
      <xdr:rowOff>76200</xdr:rowOff>
    </xdr:from>
    <xdr:to>
      <xdr:col>10</xdr:col>
      <xdr:colOff>0</xdr:colOff>
      <xdr:row>141</xdr:row>
      <xdr:rowOff>76200</xdr:rowOff>
    </xdr:to>
    <xdr:cxnSp macro="">
      <xdr:nvCxnSpPr>
        <xdr:cNvPr id="17022" name="Solver_shapecon$M$142">
          <a:extLst>
            <a:ext uri="{FF2B5EF4-FFF2-40B4-BE49-F238E27FC236}">
              <a16:creationId xmlns:a16="http://schemas.microsoft.com/office/drawing/2014/main" id="{341E3808-A2FF-426C-823E-48F3738C9DD4}"/>
            </a:ext>
          </a:extLst>
        </xdr:cNvPr>
        <xdr:cNvCxnSpPr/>
      </xdr:nvCxnSpPr>
      <xdr:spPr>
        <a:xfrm>
          <a:off x="7572375" y="17440275"/>
          <a:ext cx="247650" cy="853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141</xdr:row>
      <xdr:rowOff>0</xdr:rowOff>
    </xdr:from>
    <xdr:to>
      <xdr:col>13</xdr:col>
      <xdr:colOff>19050</xdr:colOff>
      <xdr:row>141</xdr:row>
      <xdr:rowOff>152400</xdr:rowOff>
    </xdr:to>
    <xdr:sp macro="" textlink="">
      <xdr:nvSpPr>
        <xdr:cNvPr id="17023" name="Solver_shape$M$142">
          <a:extLst>
            <a:ext uri="{FF2B5EF4-FFF2-40B4-BE49-F238E27FC236}">
              <a16:creationId xmlns:a16="http://schemas.microsoft.com/office/drawing/2014/main" id="{46019042-4149-46EA-ACDB-0DE08CAA1EA4}"/>
            </a:ext>
          </a:extLst>
        </xdr:cNvPr>
        <xdr:cNvSpPr/>
      </xdr:nvSpPr>
      <xdr:spPr>
        <a:xfrm>
          <a:off x="10277475" y="258984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141</xdr:row>
      <xdr:rowOff>76200</xdr:rowOff>
    </xdr:from>
    <xdr:to>
      <xdr:col>12</xdr:col>
      <xdr:colOff>0</xdr:colOff>
      <xdr:row>141</xdr:row>
      <xdr:rowOff>76200</xdr:rowOff>
    </xdr:to>
    <xdr:cxnSp macro="">
      <xdr:nvCxnSpPr>
        <xdr:cNvPr id="17024" name="Solver_line$M$142">
          <a:extLst>
            <a:ext uri="{FF2B5EF4-FFF2-40B4-BE49-F238E27FC236}">
              <a16:creationId xmlns:a16="http://schemas.microsoft.com/office/drawing/2014/main" id="{74ED89F9-A4F9-4AC0-B43E-1E95B158ADFC}"/>
            </a:ext>
          </a:extLst>
        </xdr:cNvPr>
        <xdr:cNvCxnSpPr/>
      </xdr:nvCxnSpPr>
      <xdr:spPr>
        <a:xfrm>
          <a:off x="7820025" y="25974675"/>
          <a:ext cx="24574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111</xdr:row>
      <xdr:rowOff>76200</xdr:rowOff>
    </xdr:from>
    <xdr:to>
      <xdr:col>14</xdr:col>
      <xdr:colOff>0</xdr:colOff>
      <xdr:row>141</xdr:row>
      <xdr:rowOff>76200</xdr:rowOff>
    </xdr:to>
    <xdr:cxnSp macro="">
      <xdr:nvCxnSpPr>
        <xdr:cNvPr id="17025" name="Solver_shapecon$Q$112">
          <a:extLst>
            <a:ext uri="{FF2B5EF4-FFF2-40B4-BE49-F238E27FC236}">
              <a16:creationId xmlns:a16="http://schemas.microsoft.com/office/drawing/2014/main" id="{CD288465-5C45-414B-8486-961924D88947}"/>
            </a:ext>
          </a:extLst>
        </xdr:cNvPr>
        <xdr:cNvCxnSpPr/>
      </xdr:nvCxnSpPr>
      <xdr:spPr>
        <a:xfrm flipV="1">
          <a:off x="10429875" y="20259675"/>
          <a:ext cx="247650" cy="5715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111</xdr:row>
      <xdr:rowOff>0</xdr:rowOff>
    </xdr:from>
    <xdr:to>
      <xdr:col>17</xdr:col>
      <xdr:colOff>19050</xdr:colOff>
      <xdr:row>111</xdr:row>
      <xdr:rowOff>152400</xdr:rowOff>
    </xdr:to>
    <xdr:sp macro="" textlink="">
      <xdr:nvSpPr>
        <xdr:cNvPr id="17026" name="Solver_shape$Q$112">
          <a:extLst>
            <a:ext uri="{FF2B5EF4-FFF2-40B4-BE49-F238E27FC236}">
              <a16:creationId xmlns:a16="http://schemas.microsoft.com/office/drawing/2014/main" id="{AD6BE116-EC30-49D2-8BEE-95ED00D2B155}"/>
            </a:ext>
          </a:extLst>
        </xdr:cNvPr>
        <xdr:cNvSpPr/>
      </xdr:nvSpPr>
      <xdr:spPr>
        <a:xfrm>
          <a:off x="12382500" y="201834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111</xdr:row>
      <xdr:rowOff>76200</xdr:rowOff>
    </xdr:from>
    <xdr:to>
      <xdr:col>16</xdr:col>
      <xdr:colOff>0</xdr:colOff>
      <xdr:row>111</xdr:row>
      <xdr:rowOff>76200</xdr:rowOff>
    </xdr:to>
    <xdr:cxnSp macro="">
      <xdr:nvCxnSpPr>
        <xdr:cNvPr id="17027" name="Solver_line$Q$112">
          <a:extLst>
            <a:ext uri="{FF2B5EF4-FFF2-40B4-BE49-F238E27FC236}">
              <a16:creationId xmlns:a16="http://schemas.microsoft.com/office/drawing/2014/main" id="{E28EA034-3DA3-4731-879A-45E891BB1AF1}"/>
            </a:ext>
          </a:extLst>
        </xdr:cNvPr>
        <xdr:cNvCxnSpPr/>
      </xdr:nvCxnSpPr>
      <xdr:spPr>
        <a:xfrm>
          <a:off x="10677525" y="20259675"/>
          <a:ext cx="1704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96</xdr:row>
      <xdr:rowOff>76200</xdr:rowOff>
    </xdr:from>
    <xdr:to>
      <xdr:col>18</xdr:col>
      <xdr:colOff>0</xdr:colOff>
      <xdr:row>111</xdr:row>
      <xdr:rowOff>76200</xdr:rowOff>
    </xdr:to>
    <xdr:cxnSp macro="">
      <xdr:nvCxnSpPr>
        <xdr:cNvPr id="17028" name="Solver_shapecon$U$97">
          <a:extLst>
            <a:ext uri="{FF2B5EF4-FFF2-40B4-BE49-F238E27FC236}">
              <a16:creationId xmlns:a16="http://schemas.microsoft.com/office/drawing/2014/main" id="{67FF170D-8D62-4DD7-8811-5A998816DD52}"/>
            </a:ext>
          </a:extLst>
        </xdr:cNvPr>
        <xdr:cNvCxnSpPr/>
      </xdr:nvCxnSpPr>
      <xdr:spPr>
        <a:xfrm flipV="1">
          <a:off x="12534900" y="17440275"/>
          <a:ext cx="247650" cy="2819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96</xdr:row>
      <xdr:rowOff>0</xdr:rowOff>
    </xdr:from>
    <xdr:to>
      <xdr:col>21</xdr:col>
      <xdr:colOff>0</xdr:colOff>
      <xdr:row>96</xdr:row>
      <xdr:rowOff>152400</xdr:rowOff>
    </xdr:to>
    <xdr:sp macro="" textlink="">
      <xdr:nvSpPr>
        <xdr:cNvPr id="17029" name="Solver_shape$U$97">
          <a:extLst>
            <a:ext uri="{FF2B5EF4-FFF2-40B4-BE49-F238E27FC236}">
              <a16:creationId xmlns:a16="http://schemas.microsoft.com/office/drawing/2014/main" id="{8833B909-75E8-4584-A59E-1D07EDCDE3BA}"/>
            </a:ext>
          </a:extLst>
        </xdr:cNvPr>
        <xdr:cNvSpPr/>
      </xdr:nvSpPr>
      <xdr:spPr>
        <a:xfrm>
          <a:off x="14487525" y="173640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96</xdr:row>
      <xdr:rowOff>76200</xdr:rowOff>
    </xdr:from>
    <xdr:to>
      <xdr:col>20</xdr:col>
      <xdr:colOff>0</xdr:colOff>
      <xdr:row>96</xdr:row>
      <xdr:rowOff>76200</xdr:rowOff>
    </xdr:to>
    <xdr:cxnSp macro="">
      <xdr:nvCxnSpPr>
        <xdr:cNvPr id="17030" name="Solver_line$U$97">
          <a:extLst>
            <a:ext uri="{FF2B5EF4-FFF2-40B4-BE49-F238E27FC236}">
              <a16:creationId xmlns:a16="http://schemas.microsoft.com/office/drawing/2014/main" id="{C7924FFD-5C1B-4E25-B816-B8AEE4AA8255}"/>
            </a:ext>
          </a:extLst>
        </xdr:cNvPr>
        <xdr:cNvCxnSpPr/>
      </xdr:nvCxnSpPr>
      <xdr:spPr>
        <a:xfrm>
          <a:off x="12782550" y="17440275"/>
          <a:ext cx="1704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89</xdr:row>
      <xdr:rowOff>76200</xdr:rowOff>
    </xdr:from>
    <xdr:to>
      <xdr:col>22</xdr:col>
      <xdr:colOff>0</xdr:colOff>
      <xdr:row>96</xdr:row>
      <xdr:rowOff>76200</xdr:rowOff>
    </xdr:to>
    <xdr:cxnSp macro="">
      <xdr:nvCxnSpPr>
        <xdr:cNvPr id="17031" name="Solver_shapecon$Y$90">
          <a:extLst>
            <a:ext uri="{FF2B5EF4-FFF2-40B4-BE49-F238E27FC236}">
              <a16:creationId xmlns:a16="http://schemas.microsoft.com/office/drawing/2014/main" id="{A72BA23E-06E3-4F90-9422-4B46BBCACEF6}"/>
            </a:ext>
          </a:extLst>
        </xdr:cNvPr>
        <xdr:cNvCxnSpPr/>
      </xdr:nvCxnSpPr>
      <xdr:spPr>
        <a:xfrm flipV="1">
          <a:off x="14639925" y="16106775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89</xdr:row>
      <xdr:rowOff>0</xdr:rowOff>
    </xdr:from>
    <xdr:to>
      <xdr:col>25</xdr:col>
      <xdr:colOff>0</xdr:colOff>
      <xdr:row>89</xdr:row>
      <xdr:rowOff>152400</xdr:rowOff>
    </xdr:to>
    <xdr:sp macro="" textlink="">
      <xdr:nvSpPr>
        <xdr:cNvPr id="17032" name="Solver_shape$Y$90">
          <a:extLst>
            <a:ext uri="{FF2B5EF4-FFF2-40B4-BE49-F238E27FC236}">
              <a16:creationId xmlns:a16="http://schemas.microsoft.com/office/drawing/2014/main" id="{151C871E-335B-4343-ACFD-61AA92DB73A6}"/>
            </a:ext>
          </a:extLst>
        </xdr:cNvPr>
        <xdr:cNvSpPr/>
      </xdr:nvSpPr>
      <xdr:spPr>
        <a:xfrm>
          <a:off x="16487775" y="160305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89</xdr:row>
      <xdr:rowOff>76200</xdr:rowOff>
    </xdr:from>
    <xdr:to>
      <xdr:col>24</xdr:col>
      <xdr:colOff>0</xdr:colOff>
      <xdr:row>89</xdr:row>
      <xdr:rowOff>76200</xdr:rowOff>
    </xdr:to>
    <xdr:cxnSp macro="">
      <xdr:nvCxnSpPr>
        <xdr:cNvPr id="17033" name="Solver_line$Y$90">
          <a:extLst>
            <a:ext uri="{FF2B5EF4-FFF2-40B4-BE49-F238E27FC236}">
              <a16:creationId xmlns:a16="http://schemas.microsoft.com/office/drawing/2014/main" id="{B6EC2343-1A3A-480B-913A-C1D6003AD0E5}"/>
            </a:ext>
          </a:extLst>
        </xdr:cNvPr>
        <xdr:cNvCxnSpPr/>
      </xdr:nvCxnSpPr>
      <xdr:spPr>
        <a:xfrm>
          <a:off x="14887575" y="161067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84</xdr:row>
      <xdr:rowOff>76200</xdr:rowOff>
    </xdr:from>
    <xdr:to>
      <xdr:col>26</xdr:col>
      <xdr:colOff>0</xdr:colOff>
      <xdr:row>89</xdr:row>
      <xdr:rowOff>76200</xdr:rowOff>
    </xdr:to>
    <xdr:cxnSp macro="">
      <xdr:nvCxnSpPr>
        <xdr:cNvPr id="17034" name="Solver_shapecon$AC$85">
          <a:extLst>
            <a:ext uri="{FF2B5EF4-FFF2-40B4-BE49-F238E27FC236}">
              <a16:creationId xmlns:a16="http://schemas.microsoft.com/office/drawing/2014/main" id="{1610C5E3-7EEB-4D9A-AD7E-430DFA782962}"/>
            </a:ext>
          </a:extLst>
        </xdr:cNvPr>
        <xdr:cNvCxnSpPr/>
      </xdr:nvCxnSpPr>
      <xdr:spPr>
        <a:xfrm flipV="1">
          <a:off x="16640175" y="1515427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84</xdr:row>
      <xdr:rowOff>0</xdr:rowOff>
    </xdr:from>
    <xdr:to>
      <xdr:col>29</xdr:col>
      <xdr:colOff>0</xdr:colOff>
      <xdr:row>84</xdr:row>
      <xdr:rowOff>152400</xdr:rowOff>
    </xdr:to>
    <xdr:sp macro="" textlink="">
      <xdr:nvSpPr>
        <xdr:cNvPr id="17035" name="Solver_shape$AC$85">
          <a:extLst>
            <a:ext uri="{FF2B5EF4-FFF2-40B4-BE49-F238E27FC236}">
              <a16:creationId xmlns:a16="http://schemas.microsoft.com/office/drawing/2014/main" id="{015FDE0A-9FEE-4EE3-B73A-E58328CD0134}"/>
            </a:ext>
          </a:extLst>
        </xdr:cNvPr>
        <xdr:cNvSpPr/>
      </xdr:nvSpPr>
      <xdr:spPr>
        <a:xfrm rot="16200000">
          <a:off x="18488025" y="150780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84</xdr:row>
      <xdr:rowOff>76200</xdr:rowOff>
    </xdr:from>
    <xdr:to>
      <xdr:col>28</xdr:col>
      <xdr:colOff>0</xdr:colOff>
      <xdr:row>84</xdr:row>
      <xdr:rowOff>76200</xdr:rowOff>
    </xdr:to>
    <xdr:cxnSp macro="">
      <xdr:nvCxnSpPr>
        <xdr:cNvPr id="17036" name="Solver_line$AC$85">
          <a:extLst>
            <a:ext uri="{FF2B5EF4-FFF2-40B4-BE49-F238E27FC236}">
              <a16:creationId xmlns:a16="http://schemas.microsoft.com/office/drawing/2014/main" id="{2A26AD5D-DE44-4F20-91B3-124667749932}"/>
            </a:ext>
          </a:extLst>
        </xdr:cNvPr>
        <xdr:cNvCxnSpPr/>
      </xdr:nvCxnSpPr>
      <xdr:spPr>
        <a:xfrm>
          <a:off x="16887825" y="151542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89</xdr:row>
      <xdr:rowOff>76200</xdr:rowOff>
    </xdr:from>
    <xdr:to>
      <xdr:col>26</xdr:col>
      <xdr:colOff>0</xdr:colOff>
      <xdr:row>89</xdr:row>
      <xdr:rowOff>76200</xdr:rowOff>
    </xdr:to>
    <xdr:cxnSp macro="">
      <xdr:nvCxnSpPr>
        <xdr:cNvPr id="17037" name="Solver_shapecon$AC$90">
          <a:extLst>
            <a:ext uri="{FF2B5EF4-FFF2-40B4-BE49-F238E27FC236}">
              <a16:creationId xmlns:a16="http://schemas.microsoft.com/office/drawing/2014/main" id="{DCB1ED1D-6DBE-4825-9878-35718CF0D9E6}"/>
            </a:ext>
          </a:extLst>
        </xdr:cNvPr>
        <xdr:cNvCxnSpPr/>
      </xdr:nvCxnSpPr>
      <xdr:spPr>
        <a:xfrm>
          <a:off x="16640175" y="1606867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89</xdr:row>
      <xdr:rowOff>0</xdr:rowOff>
    </xdr:from>
    <xdr:to>
      <xdr:col>29</xdr:col>
      <xdr:colOff>0</xdr:colOff>
      <xdr:row>89</xdr:row>
      <xdr:rowOff>152400</xdr:rowOff>
    </xdr:to>
    <xdr:sp macro="" textlink="">
      <xdr:nvSpPr>
        <xdr:cNvPr id="17038" name="Solver_shape$AC$90">
          <a:extLst>
            <a:ext uri="{FF2B5EF4-FFF2-40B4-BE49-F238E27FC236}">
              <a16:creationId xmlns:a16="http://schemas.microsoft.com/office/drawing/2014/main" id="{9D453F61-FABD-48D7-AA0E-916EF8B48C6D}"/>
            </a:ext>
          </a:extLst>
        </xdr:cNvPr>
        <xdr:cNvSpPr/>
      </xdr:nvSpPr>
      <xdr:spPr>
        <a:xfrm rot="16200000">
          <a:off x="18488025" y="159924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89</xdr:row>
      <xdr:rowOff>76200</xdr:rowOff>
    </xdr:from>
    <xdr:to>
      <xdr:col>28</xdr:col>
      <xdr:colOff>0</xdr:colOff>
      <xdr:row>89</xdr:row>
      <xdr:rowOff>76200</xdr:rowOff>
    </xdr:to>
    <xdr:cxnSp macro="">
      <xdr:nvCxnSpPr>
        <xdr:cNvPr id="17039" name="Solver_line$AC$90">
          <a:extLst>
            <a:ext uri="{FF2B5EF4-FFF2-40B4-BE49-F238E27FC236}">
              <a16:creationId xmlns:a16="http://schemas.microsoft.com/office/drawing/2014/main" id="{69592443-AA15-4A89-80EE-365F7CFCD739}"/>
            </a:ext>
          </a:extLst>
        </xdr:cNvPr>
        <xdr:cNvCxnSpPr/>
      </xdr:nvCxnSpPr>
      <xdr:spPr>
        <a:xfrm>
          <a:off x="16887825" y="160686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89</xdr:row>
      <xdr:rowOff>76200</xdr:rowOff>
    </xdr:from>
    <xdr:to>
      <xdr:col>26</xdr:col>
      <xdr:colOff>0</xdr:colOff>
      <xdr:row>94</xdr:row>
      <xdr:rowOff>76200</xdr:rowOff>
    </xdr:to>
    <xdr:cxnSp macro="">
      <xdr:nvCxnSpPr>
        <xdr:cNvPr id="17040" name="Solver_shapecon$AC$95">
          <a:extLst>
            <a:ext uri="{FF2B5EF4-FFF2-40B4-BE49-F238E27FC236}">
              <a16:creationId xmlns:a16="http://schemas.microsoft.com/office/drawing/2014/main" id="{573E09CE-0839-46CD-A37C-2625E5FED1F0}"/>
            </a:ext>
          </a:extLst>
        </xdr:cNvPr>
        <xdr:cNvCxnSpPr/>
      </xdr:nvCxnSpPr>
      <xdr:spPr>
        <a:xfrm>
          <a:off x="16640175" y="1606867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94</xdr:row>
      <xdr:rowOff>0</xdr:rowOff>
    </xdr:from>
    <xdr:to>
      <xdr:col>29</xdr:col>
      <xdr:colOff>0</xdr:colOff>
      <xdr:row>94</xdr:row>
      <xdr:rowOff>152400</xdr:rowOff>
    </xdr:to>
    <xdr:sp macro="" textlink="">
      <xdr:nvSpPr>
        <xdr:cNvPr id="17041" name="Solver_shape$AC$95">
          <a:extLst>
            <a:ext uri="{FF2B5EF4-FFF2-40B4-BE49-F238E27FC236}">
              <a16:creationId xmlns:a16="http://schemas.microsoft.com/office/drawing/2014/main" id="{46BCA6C1-21A9-469F-8892-679195A75591}"/>
            </a:ext>
          </a:extLst>
        </xdr:cNvPr>
        <xdr:cNvSpPr/>
      </xdr:nvSpPr>
      <xdr:spPr>
        <a:xfrm rot="16200000">
          <a:off x="18488025" y="169068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94</xdr:row>
      <xdr:rowOff>76200</xdr:rowOff>
    </xdr:from>
    <xdr:to>
      <xdr:col>28</xdr:col>
      <xdr:colOff>0</xdr:colOff>
      <xdr:row>94</xdr:row>
      <xdr:rowOff>76200</xdr:rowOff>
    </xdr:to>
    <xdr:cxnSp macro="">
      <xdr:nvCxnSpPr>
        <xdr:cNvPr id="17042" name="Solver_line$AC$95">
          <a:extLst>
            <a:ext uri="{FF2B5EF4-FFF2-40B4-BE49-F238E27FC236}">
              <a16:creationId xmlns:a16="http://schemas.microsoft.com/office/drawing/2014/main" id="{3BC00B05-53A0-46C6-820D-52F6973C29E0}"/>
            </a:ext>
          </a:extLst>
        </xdr:cNvPr>
        <xdr:cNvCxnSpPr/>
      </xdr:nvCxnSpPr>
      <xdr:spPr>
        <a:xfrm>
          <a:off x="16887825" y="169830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96</xdr:row>
      <xdr:rowOff>76200</xdr:rowOff>
    </xdr:from>
    <xdr:to>
      <xdr:col>22</xdr:col>
      <xdr:colOff>0</xdr:colOff>
      <xdr:row>104</xdr:row>
      <xdr:rowOff>76200</xdr:rowOff>
    </xdr:to>
    <xdr:cxnSp macro="">
      <xdr:nvCxnSpPr>
        <xdr:cNvPr id="17043" name="Solver_shapecon$Y$105">
          <a:extLst>
            <a:ext uri="{FF2B5EF4-FFF2-40B4-BE49-F238E27FC236}">
              <a16:creationId xmlns:a16="http://schemas.microsoft.com/office/drawing/2014/main" id="{67608399-CA15-4F80-AD26-80857D0DF2B6}"/>
            </a:ext>
          </a:extLst>
        </xdr:cNvPr>
        <xdr:cNvCxnSpPr/>
      </xdr:nvCxnSpPr>
      <xdr:spPr>
        <a:xfrm>
          <a:off x="14639925" y="17325975"/>
          <a:ext cx="247650" cy="1485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104</xdr:row>
      <xdr:rowOff>0</xdr:rowOff>
    </xdr:from>
    <xdr:to>
      <xdr:col>25</xdr:col>
      <xdr:colOff>0</xdr:colOff>
      <xdr:row>104</xdr:row>
      <xdr:rowOff>152400</xdr:rowOff>
    </xdr:to>
    <xdr:sp macro="" textlink="">
      <xdr:nvSpPr>
        <xdr:cNvPr id="17044" name="Solver_shape$Y$105">
          <a:extLst>
            <a:ext uri="{FF2B5EF4-FFF2-40B4-BE49-F238E27FC236}">
              <a16:creationId xmlns:a16="http://schemas.microsoft.com/office/drawing/2014/main" id="{2DBB1130-86C4-4EFA-8DAD-2413EC117571}"/>
            </a:ext>
          </a:extLst>
        </xdr:cNvPr>
        <xdr:cNvSpPr/>
      </xdr:nvSpPr>
      <xdr:spPr>
        <a:xfrm>
          <a:off x="16487775" y="187356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104</xdr:row>
      <xdr:rowOff>76200</xdr:rowOff>
    </xdr:from>
    <xdr:to>
      <xdr:col>24</xdr:col>
      <xdr:colOff>0</xdr:colOff>
      <xdr:row>104</xdr:row>
      <xdr:rowOff>76200</xdr:rowOff>
    </xdr:to>
    <xdr:cxnSp macro="">
      <xdr:nvCxnSpPr>
        <xdr:cNvPr id="17045" name="Solver_line$Y$105">
          <a:extLst>
            <a:ext uri="{FF2B5EF4-FFF2-40B4-BE49-F238E27FC236}">
              <a16:creationId xmlns:a16="http://schemas.microsoft.com/office/drawing/2014/main" id="{79556C15-8F96-4882-ADB6-AAF28DBE6E7C}"/>
            </a:ext>
          </a:extLst>
        </xdr:cNvPr>
        <xdr:cNvCxnSpPr/>
      </xdr:nvCxnSpPr>
      <xdr:spPr>
        <a:xfrm>
          <a:off x="14887575" y="188118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99</xdr:row>
      <xdr:rowOff>76200</xdr:rowOff>
    </xdr:from>
    <xdr:to>
      <xdr:col>26</xdr:col>
      <xdr:colOff>0</xdr:colOff>
      <xdr:row>104</xdr:row>
      <xdr:rowOff>76200</xdr:rowOff>
    </xdr:to>
    <xdr:cxnSp macro="">
      <xdr:nvCxnSpPr>
        <xdr:cNvPr id="17046" name="Solver_shapecon$AC$100">
          <a:extLst>
            <a:ext uri="{FF2B5EF4-FFF2-40B4-BE49-F238E27FC236}">
              <a16:creationId xmlns:a16="http://schemas.microsoft.com/office/drawing/2014/main" id="{B03EA71E-CC8B-474B-81FA-B7C2E5ECC762}"/>
            </a:ext>
          </a:extLst>
        </xdr:cNvPr>
        <xdr:cNvCxnSpPr/>
      </xdr:nvCxnSpPr>
      <xdr:spPr>
        <a:xfrm flipV="1">
          <a:off x="16640175" y="1785937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99</xdr:row>
      <xdr:rowOff>0</xdr:rowOff>
    </xdr:from>
    <xdr:to>
      <xdr:col>29</xdr:col>
      <xdr:colOff>0</xdr:colOff>
      <xdr:row>99</xdr:row>
      <xdr:rowOff>152400</xdr:rowOff>
    </xdr:to>
    <xdr:sp macro="" textlink="">
      <xdr:nvSpPr>
        <xdr:cNvPr id="17047" name="Solver_shape$AC$100">
          <a:extLst>
            <a:ext uri="{FF2B5EF4-FFF2-40B4-BE49-F238E27FC236}">
              <a16:creationId xmlns:a16="http://schemas.microsoft.com/office/drawing/2014/main" id="{E10D0FC2-7CD2-4786-8187-A4B50CBC531D}"/>
            </a:ext>
          </a:extLst>
        </xdr:cNvPr>
        <xdr:cNvSpPr/>
      </xdr:nvSpPr>
      <xdr:spPr>
        <a:xfrm rot="16200000">
          <a:off x="18488025" y="177831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99</xdr:row>
      <xdr:rowOff>76200</xdr:rowOff>
    </xdr:from>
    <xdr:to>
      <xdr:col>28</xdr:col>
      <xdr:colOff>0</xdr:colOff>
      <xdr:row>99</xdr:row>
      <xdr:rowOff>76200</xdr:rowOff>
    </xdr:to>
    <xdr:cxnSp macro="">
      <xdr:nvCxnSpPr>
        <xdr:cNvPr id="17048" name="Solver_line$AC$100">
          <a:extLst>
            <a:ext uri="{FF2B5EF4-FFF2-40B4-BE49-F238E27FC236}">
              <a16:creationId xmlns:a16="http://schemas.microsoft.com/office/drawing/2014/main" id="{1C9142CC-3A80-42F8-822E-9DA739820099}"/>
            </a:ext>
          </a:extLst>
        </xdr:cNvPr>
        <xdr:cNvCxnSpPr/>
      </xdr:nvCxnSpPr>
      <xdr:spPr>
        <a:xfrm>
          <a:off x="16887825" y="178593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104</xdr:row>
      <xdr:rowOff>76200</xdr:rowOff>
    </xdr:from>
    <xdr:to>
      <xdr:col>26</xdr:col>
      <xdr:colOff>0</xdr:colOff>
      <xdr:row>104</xdr:row>
      <xdr:rowOff>76200</xdr:rowOff>
    </xdr:to>
    <xdr:cxnSp macro="">
      <xdr:nvCxnSpPr>
        <xdr:cNvPr id="17049" name="Solver_shapecon$AC$105">
          <a:extLst>
            <a:ext uri="{FF2B5EF4-FFF2-40B4-BE49-F238E27FC236}">
              <a16:creationId xmlns:a16="http://schemas.microsoft.com/office/drawing/2014/main" id="{5034EF6D-D4FA-4776-96DA-9305FACF86CC}"/>
            </a:ext>
          </a:extLst>
        </xdr:cNvPr>
        <xdr:cNvCxnSpPr/>
      </xdr:nvCxnSpPr>
      <xdr:spPr>
        <a:xfrm>
          <a:off x="16640175" y="1877377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104</xdr:row>
      <xdr:rowOff>0</xdr:rowOff>
    </xdr:from>
    <xdr:to>
      <xdr:col>29</xdr:col>
      <xdr:colOff>0</xdr:colOff>
      <xdr:row>104</xdr:row>
      <xdr:rowOff>152400</xdr:rowOff>
    </xdr:to>
    <xdr:sp macro="" textlink="">
      <xdr:nvSpPr>
        <xdr:cNvPr id="17050" name="Solver_shape$AC$105">
          <a:extLst>
            <a:ext uri="{FF2B5EF4-FFF2-40B4-BE49-F238E27FC236}">
              <a16:creationId xmlns:a16="http://schemas.microsoft.com/office/drawing/2014/main" id="{1C0E7ED3-E963-4FF6-93A7-D1112781C480}"/>
            </a:ext>
          </a:extLst>
        </xdr:cNvPr>
        <xdr:cNvSpPr/>
      </xdr:nvSpPr>
      <xdr:spPr>
        <a:xfrm rot="16200000">
          <a:off x="18488025" y="18697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104</xdr:row>
      <xdr:rowOff>76200</xdr:rowOff>
    </xdr:from>
    <xdr:to>
      <xdr:col>28</xdr:col>
      <xdr:colOff>0</xdr:colOff>
      <xdr:row>104</xdr:row>
      <xdr:rowOff>76200</xdr:rowOff>
    </xdr:to>
    <xdr:cxnSp macro="">
      <xdr:nvCxnSpPr>
        <xdr:cNvPr id="17051" name="Solver_line$AC$105">
          <a:extLst>
            <a:ext uri="{FF2B5EF4-FFF2-40B4-BE49-F238E27FC236}">
              <a16:creationId xmlns:a16="http://schemas.microsoft.com/office/drawing/2014/main" id="{9E795991-1895-4DC8-9D0B-844DB01AD2B6}"/>
            </a:ext>
          </a:extLst>
        </xdr:cNvPr>
        <xdr:cNvCxnSpPr/>
      </xdr:nvCxnSpPr>
      <xdr:spPr>
        <a:xfrm>
          <a:off x="16887825" y="187737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104</xdr:row>
      <xdr:rowOff>76200</xdr:rowOff>
    </xdr:from>
    <xdr:to>
      <xdr:col>26</xdr:col>
      <xdr:colOff>0</xdr:colOff>
      <xdr:row>109</xdr:row>
      <xdr:rowOff>76200</xdr:rowOff>
    </xdr:to>
    <xdr:cxnSp macro="">
      <xdr:nvCxnSpPr>
        <xdr:cNvPr id="17052" name="Solver_shapecon$AC$110">
          <a:extLst>
            <a:ext uri="{FF2B5EF4-FFF2-40B4-BE49-F238E27FC236}">
              <a16:creationId xmlns:a16="http://schemas.microsoft.com/office/drawing/2014/main" id="{E155EE01-E0E7-4AF4-B82A-CBEF4DF696A1}"/>
            </a:ext>
          </a:extLst>
        </xdr:cNvPr>
        <xdr:cNvCxnSpPr/>
      </xdr:nvCxnSpPr>
      <xdr:spPr>
        <a:xfrm>
          <a:off x="16640175" y="1877377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109</xdr:row>
      <xdr:rowOff>0</xdr:rowOff>
    </xdr:from>
    <xdr:to>
      <xdr:col>29</xdr:col>
      <xdr:colOff>0</xdr:colOff>
      <xdr:row>109</xdr:row>
      <xdr:rowOff>152400</xdr:rowOff>
    </xdr:to>
    <xdr:sp macro="" textlink="">
      <xdr:nvSpPr>
        <xdr:cNvPr id="17053" name="Solver_shape$AC$110">
          <a:extLst>
            <a:ext uri="{FF2B5EF4-FFF2-40B4-BE49-F238E27FC236}">
              <a16:creationId xmlns:a16="http://schemas.microsoft.com/office/drawing/2014/main" id="{C1E23EBA-4081-48BF-93FC-743E89AC65CB}"/>
            </a:ext>
          </a:extLst>
        </xdr:cNvPr>
        <xdr:cNvSpPr/>
      </xdr:nvSpPr>
      <xdr:spPr>
        <a:xfrm rot="16200000">
          <a:off x="18488025" y="196119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109</xdr:row>
      <xdr:rowOff>76200</xdr:rowOff>
    </xdr:from>
    <xdr:to>
      <xdr:col>28</xdr:col>
      <xdr:colOff>0</xdr:colOff>
      <xdr:row>109</xdr:row>
      <xdr:rowOff>76200</xdr:rowOff>
    </xdr:to>
    <xdr:cxnSp macro="">
      <xdr:nvCxnSpPr>
        <xdr:cNvPr id="17054" name="Solver_line$AC$110">
          <a:extLst>
            <a:ext uri="{FF2B5EF4-FFF2-40B4-BE49-F238E27FC236}">
              <a16:creationId xmlns:a16="http://schemas.microsoft.com/office/drawing/2014/main" id="{36CBD0CA-3DC2-4444-9D0B-A1748C9FAB28}"/>
            </a:ext>
          </a:extLst>
        </xdr:cNvPr>
        <xdr:cNvCxnSpPr/>
      </xdr:nvCxnSpPr>
      <xdr:spPr>
        <a:xfrm>
          <a:off x="16887825" y="196881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111</xdr:row>
      <xdr:rowOff>76200</xdr:rowOff>
    </xdr:from>
    <xdr:to>
      <xdr:col>18</xdr:col>
      <xdr:colOff>0</xdr:colOff>
      <xdr:row>126</xdr:row>
      <xdr:rowOff>76200</xdr:rowOff>
    </xdr:to>
    <xdr:cxnSp macro="">
      <xdr:nvCxnSpPr>
        <xdr:cNvPr id="17055" name="Solver_shapecon$U$127">
          <a:extLst>
            <a:ext uri="{FF2B5EF4-FFF2-40B4-BE49-F238E27FC236}">
              <a16:creationId xmlns:a16="http://schemas.microsoft.com/office/drawing/2014/main" id="{440A7736-D539-4B7D-A002-19258BBCCBC2}"/>
            </a:ext>
          </a:extLst>
        </xdr:cNvPr>
        <xdr:cNvCxnSpPr/>
      </xdr:nvCxnSpPr>
      <xdr:spPr>
        <a:xfrm>
          <a:off x="12534900" y="20031075"/>
          <a:ext cx="247650" cy="2819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126</xdr:row>
      <xdr:rowOff>0</xdr:rowOff>
    </xdr:from>
    <xdr:to>
      <xdr:col>21</xdr:col>
      <xdr:colOff>0</xdr:colOff>
      <xdr:row>126</xdr:row>
      <xdr:rowOff>152400</xdr:rowOff>
    </xdr:to>
    <xdr:sp macro="" textlink="">
      <xdr:nvSpPr>
        <xdr:cNvPr id="17056" name="Solver_shape$U$127">
          <a:extLst>
            <a:ext uri="{FF2B5EF4-FFF2-40B4-BE49-F238E27FC236}">
              <a16:creationId xmlns:a16="http://schemas.microsoft.com/office/drawing/2014/main" id="{DE0A6A4F-FC98-4EEE-956E-106C95B6085C}"/>
            </a:ext>
          </a:extLst>
        </xdr:cNvPr>
        <xdr:cNvSpPr/>
      </xdr:nvSpPr>
      <xdr:spPr>
        <a:xfrm>
          <a:off x="14487525" y="227742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126</xdr:row>
      <xdr:rowOff>76200</xdr:rowOff>
    </xdr:from>
    <xdr:to>
      <xdr:col>20</xdr:col>
      <xdr:colOff>0</xdr:colOff>
      <xdr:row>126</xdr:row>
      <xdr:rowOff>76200</xdr:rowOff>
    </xdr:to>
    <xdr:cxnSp macro="">
      <xdr:nvCxnSpPr>
        <xdr:cNvPr id="17057" name="Solver_line$U$127">
          <a:extLst>
            <a:ext uri="{FF2B5EF4-FFF2-40B4-BE49-F238E27FC236}">
              <a16:creationId xmlns:a16="http://schemas.microsoft.com/office/drawing/2014/main" id="{2D19D690-AAB4-4E31-9444-113DE281BF85}"/>
            </a:ext>
          </a:extLst>
        </xdr:cNvPr>
        <xdr:cNvCxnSpPr/>
      </xdr:nvCxnSpPr>
      <xdr:spPr>
        <a:xfrm>
          <a:off x="12782550" y="22850475"/>
          <a:ext cx="1704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119</xdr:row>
      <xdr:rowOff>76200</xdr:rowOff>
    </xdr:from>
    <xdr:to>
      <xdr:col>22</xdr:col>
      <xdr:colOff>0</xdr:colOff>
      <xdr:row>126</xdr:row>
      <xdr:rowOff>76200</xdr:rowOff>
    </xdr:to>
    <xdr:cxnSp macro="">
      <xdr:nvCxnSpPr>
        <xdr:cNvPr id="17058" name="Solver_shapecon$Y$120">
          <a:extLst>
            <a:ext uri="{FF2B5EF4-FFF2-40B4-BE49-F238E27FC236}">
              <a16:creationId xmlns:a16="http://schemas.microsoft.com/office/drawing/2014/main" id="{73BEB813-AF41-4E8C-B996-86BAEEB41AB6}"/>
            </a:ext>
          </a:extLst>
        </xdr:cNvPr>
        <xdr:cNvCxnSpPr/>
      </xdr:nvCxnSpPr>
      <xdr:spPr>
        <a:xfrm flipV="1">
          <a:off x="14639925" y="21516975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119</xdr:row>
      <xdr:rowOff>0</xdr:rowOff>
    </xdr:from>
    <xdr:to>
      <xdr:col>25</xdr:col>
      <xdr:colOff>0</xdr:colOff>
      <xdr:row>119</xdr:row>
      <xdr:rowOff>152400</xdr:rowOff>
    </xdr:to>
    <xdr:sp macro="" textlink="">
      <xdr:nvSpPr>
        <xdr:cNvPr id="17059" name="Solver_shape$Y$120">
          <a:extLst>
            <a:ext uri="{FF2B5EF4-FFF2-40B4-BE49-F238E27FC236}">
              <a16:creationId xmlns:a16="http://schemas.microsoft.com/office/drawing/2014/main" id="{6B4E9B8C-226C-44CF-B550-1BD82F19E646}"/>
            </a:ext>
          </a:extLst>
        </xdr:cNvPr>
        <xdr:cNvSpPr/>
      </xdr:nvSpPr>
      <xdr:spPr>
        <a:xfrm>
          <a:off x="16487775" y="214407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119</xdr:row>
      <xdr:rowOff>76200</xdr:rowOff>
    </xdr:from>
    <xdr:to>
      <xdr:col>24</xdr:col>
      <xdr:colOff>0</xdr:colOff>
      <xdr:row>119</xdr:row>
      <xdr:rowOff>76200</xdr:rowOff>
    </xdr:to>
    <xdr:cxnSp macro="">
      <xdr:nvCxnSpPr>
        <xdr:cNvPr id="17060" name="Solver_line$Y$120">
          <a:extLst>
            <a:ext uri="{FF2B5EF4-FFF2-40B4-BE49-F238E27FC236}">
              <a16:creationId xmlns:a16="http://schemas.microsoft.com/office/drawing/2014/main" id="{C4BDCFFE-F523-4964-A964-920A39B9C384}"/>
            </a:ext>
          </a:extLst>
        </xdr:cNvPr>
        <xdr:cNvCxnSpPr/>
      </xdr:nvCxnSpPr>
      <xdr:spPr>
        <a:xfrm>
          <a:off x="14887575" y="215169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114</xdr:row>
      <xdr:rowOff>76200</xdr:rowOff>
    </xdr:from>
    <xdr:to>
      <xdr:col>26</xdr:col>
      <xdr:colOff>0</xdr:colOff>
      <xdr:row>119</xdr:row>
      <xdr:rowOff>76200</xdr:rowOff>
    </xdr:to>
    <xdr:cxnSp macro="">
      <xdr:nvCxnSpPr>
        <xdr:cNvPr id="17061" name="Solver_shapecon$AC$115">
          <a:extLst>
            <a:ext uri="{FF2B5EF4-FFF2-40B4-BE49-F238E27FC236}">
              <a16:creationId xmlns:a16="http://schemas.microsoft.com/office/drawing/2014/main" id="{96ADC3E0-C04D-4E62-B45A-9A841755491C}"/>
            </a:ext>
          </a:extLst>
        </xdr:cNvPr>
        <xdr:cNvCxnSpPr/>
      </xdr:nvCxnSpPr>
      <xdr:spPr>
        <a:xfrm flipV="1">
          <a:off x="16640175" y="2056447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114</xdr:row>
      <xdr:rowOff>0</xdr:rowOff>
    </xdr:from>
    <xdr:to>
      <xdr:col>29</xdr:col>
      <xdr:colOff>0</xdr:colOff>
      <xdr:row>114</xdr:row>
      <xdr:rowOff>152400</xdr:rowOff>
    </xdr:to>
    <xdr:sp macro="" textlink="">
      <xdr:nvSpPr>
        <xdr:cNvPr id="17062" name="Solver_shape$AC$115">
          <a:extLst>
            <a:ext uri="{FF2B5EF4-FFF2-40B4-BE49-F238E27FC236}">
              <a16:creationId xmlns:a16="http://schemas.microsoft.com/office/drawing/2014/main" id="{776ED921-3F7B-4EB1-A749-39112FCE7B85}"/>
            </a:ext>
          </a:extLst>
        </xdr:cNvPr>
        <xdr:cNvSpPr/>
      </xdr:nvSpPr>
      <xdr:spPr>
        <a:xfrm rot="16200000">
          <a:off x="18488025" y="204882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114</xdr:row>
      <xdr:rowOff>76200</xdr:rowOff>
    </xdr:from>
    <xdr:to>
      <xdr:col>28</xdr:col>
      <xdr:colOff>0</xdr:colOff>
      <xdr:row>114</xdr:row>
      <xdr:rowOff>76200</xdr:rowOff>
    </xdr:to>
    <xdr:cxnSp macro="">
      <xdr:nvCxnSpPr>
        <xdr:cNvPr id="17063" name="Solver_line$AC$115">
          <a:extLst>
            <a:ext uri="{FF2B5EF4-FFF2-40B4-BE49-F238E27FC236}">
              <a16:creationId xmlns:a16="http://schemas.microsoft.com/office/drawing/2014/main" id="{2025C153-B8C8-4594-B558-4A4052FD2A25}"/>
            </a:ext>
          </a:extLst>
        </xdr:cNvPr>
        <xdr:cNvCxnSpPr/>
      </xdr:nvCxnSpPr>
      <xdr:spPr>
        <a:xfrm>
          <a:off x="16887825" y="205644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119</xdr:row>
      <xdr:rowOff>76200</xdr:rowOff>
    </xdr:from>
    <xdr:to>
      <xdr:col>26</xdr:col>
      <xdr:colOff>0</xdr:colOff>
      <xdr:row>119</xdr:row>
      <xdr:rowOff>76200</xdr:rowOff>
    </xdr:to>
    <xdr:cxnSp macro="">
      <xdr:nvCxnSpPr>
        <xdr:cNvPr id="17064" name="Solver_shapecon$AC$120">
          <a:extLst>
            <a:ext uri="{FF2B5EF4-FFF2-40B4-BE49-F238E27FC236}">
              <a16:creationId xmlns:a16="http://schemas.microsoft.com/office/drawing/2014/main" id="{A54259AD-4172-4D95-8EA1-FA0614B2C76B}"/>
            </a:ext>
          </a:extLst>
        </xdr:cNvPr>
        <xdr:cNvCxnSpPr/>
      </xdr:nvCxnSpPr>
      <xdr:spPr>
        <a:xfrm>
          <a:off x="16640175" y="2147887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119</xdr:row>
      <xdr:rowOff>0</xdr:rowOff>
    </xdr:from>
    <xdr:to>
      <xdr:col>29</xdr:col>
      <xdr:colOff>0</xdr:colOff>
      <xdr:row>119</xdr:row>
      <xdr:rowOff>152400</xdr:rowOff>
    </xdr:to>
    <xdr:sp macro="" textlink="">
      <xdr:nvSpPr>
        <xdr:cNvPr id="17065" name="Solver_shape$AC$120">
          <a:extLst>
            <a:ext uri="{FF2B5EF4-FFF2-40B4-BE49-F238E27FC236}">
              <a16:creationId xmlns:a16="http://schemas.microsoft.com/office/drawing/2014/main" id="{4EEA6033-71DC-444A-8FE2-F2571CB456D7}"/>
            </a:ext>
          </a:extLst>
        </xdr:cNvPr>
        <xdr:cNvSpPr/>
      </xdr:nvSpPr>
      <xdr:spPr>
        <a:xfrm rot="16200000">
          <a:off x="18488025" y="214026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119</xdr:row>
      <xdr:rowOff>76200</xdr:rowOff>
    </xdr:from>
    <xdr:to>
      <xdr:col>28</xdr:col>
      <xdr:colOff>0</xdr:colOff>
      <xdr:row>119</xdr:row>
      <xdr:rowOff>76200</xdr:rowOff>
    </xdr:to>
    <xdr:cxnSp macro="">
      <xdr:nvCxnSpPr>
        <xdr:cNvPr id="17066" name="Solver_line$AC$120">
          <a:extLst>
            <a:ext uri="{FF2B5EF4-FFF2-40B4-BE49-F238E27FC236}">
              <a16:creationId xmlns:a16="http://schemas.microsoft.com/office/drawing/2014/main" id="{BD76EFC6-FB33-4FF3-B9A1-DA5F7DFB09B1}"/>
            </a:ext>
          </a:extLst>
        </xdr:cNvPr>
        <xdr:cNvCxnSpPr/>
      </xdr:nvCxnSpPr>
      <xdr:spPr>
        <a:xfrm>
          <a:off x="16887825" y="214788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119</xdr:row>
      <xdr:rowOff>76200</xdr:rowOff>
    </xdr:from>
    <xdr:to>
      <xdr:col>26</xdr:col>
      <xdr:colOff>0</xdr:colOff>
      <xdr:row>124</xdr:row>
      <xdr:rowOff>76200</xdr:rowOff>
    </xdr:to>
    <xdr:cxnSp macro="">
      <xdr:nvCxnSpPr>
        <xdr:cNvPr id="17067" name="Solver_shapecon$AC$125">
          <a:extLst>
            <a:ext uri="{FF2B5EF4-FFF2-40B4-BE49-F238E27FC236}">
              <a16:creationId xmlns:a16="http://schemas.microsoft.com/office/drawing/2014/main" id="{BE84ACEA-F74E-4DD3-8A59-9FA404EA5A31}"/>
            </a:ext>
          </a:extLst>
        </xdr:cNvPr>
        <xdr:cNvCxnSpPr/>
      </xdr:nvCxnSpPr>
      <xdr:spPr>
        <a:xfrm>
          <a:off x="16640175" y="2147887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124</xdr:row>
      <xdr:rowOff>0</xdr:rowOff>
    </xdr:from>
    <xdr:to>
      <xdr:col>29</xdr:col>
      <xdr:colOff>0</xdr:colOff>
      <xdr:row>124</xdr:row>
      <xdr:rowOff>152400</xdr:rowOff>
    </xdr:to>
    <xdr:sp macro="" textlink="">
      <xdr:nvSpPr>
        <xdr:cNvPr id="17068" name="Solver_shape$AC$125">
          <a:extLst>
            <a:ext uri="{FF2B5EF4-FFF2-40B4-BE49-F238E27FC236}">
              <a16:creationId xmlns:a16="http://schemas.microsoft.com/office/drawing/2014/main" id="{F992565C-8214-4E97-9BCE-2A2E18F43F26}"/>
            </a:ext>
          </a:extLst>
        </xdr:cNvPr>
        <xdr:cNvSpPr/>
      </xdr:nvSpPr>
      <xdr:spPr>
        <a:xfrm rot="16200000">
          <a:off x="18488025" y="223170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124</xdr:row>
      <xdr:rowOff>76200</xdr:rowOff>
    </xdr:from>
    <xdr:to>
      <xdr:col>28</xdr:col>
      <xdr:colOff>0</xdr:colOff>
      <xdr:row>124</xdr:row>
      <xdr:rowOff>76200</xdr:rowOff>
    </xdr:to>
    <xdr:cxnSp macro="">
      <xdr:nvCxnSpPr>
        <xdr:cNvPr id="17069" name="Solver_line$AC$125">
          <a:extLst>
            <a:ext uri="{FF2B5EF4-FFF2-40B4-BE49-F238E27FC236}">
              <a16:creationId xmlns:a16="http://schemas.microsoft.com/office/drawing/2014/main" id="{350ACACF-1DCD-45FC-BD30-6DC2F6F6768B}"/>
            </a:ext>
          </a:extLst>
        </xdr:cNvPr>
        <xdr:cNvCxnSpPr/>
      </xdr:nvCxnSpPr>
      <xdr:spPr>
        <a:xfrm>
          <a:off x="16887825" y="223932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126</xdr:row>
      <xdr:rowOff>76200</xdr:rowOff>
    </xdr:from>
    <xdr:to>
      <xdr:col>22</xdr:col>
      <xdr:colOff>0</xdr:colOff>
      <xdr:row>134</xdr:row>
      <xdr:rowOff>76200</xdr:rowOff>
    </xdr:to>
    <xdr:cxnSp macro="">
      <xdr:nvCxnSpPr>
        <xdr:cNvPr id="17070" name="Solver_shapecon$Y$135">
          <a:extLst>
            <a:ext uri="{FF2B5EF4-FFF2-40B4-BE49-F238E27FC236}">
              <a16:creationId xmlns:a16="http://schemas.microsoft.com/office/drawing/2014/main" id="{744AB08C-1C4B-425B-8A35-4DFD46245D2D}"/>
            </a:ext>
          </a:extLst>
        </xdr:cNvPr>
        <xdr:cNvCxnSpPr/>
      </xdr:nvCxnSpPr>
      <xdr:spPr>
        <a:xfrm>
          <a:off x="14639925" y="22736175"/>
          <a:ext cx="247650" cy="1485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134</xdr:row>
      <xdr:rowOff>0</xdr:rowOff>
    </xdr:from>
    <xdr:to>
      <xdr:col>25</xdr:col>
      <xdr:colOff>0</xdr:colOff>
      <xdr:row>134</xdr:row>
      <xdr:rowOff>152400</xdr:rowOff>
    </xdr:to>
    <xdr:sp macro="" textlink="">
      <xdr:nvSpPr>
        <xdr:cNvPr id="17071" name="Solver_shape$Y$135">
          <a:extLst>
            <a:ext uri="{FF2B5EF4-FFF2-40B4-BE49-F238E27FC236}">
              <a16:creationId xmlns:a16="http://schemas.microsoft.com/office/drawing/2014/main" id="{F2F1180B-AC7F-4F8F-A59E-C503ADDCD1DB}"/>
            </a:ext>
          </a:extLst>
        </xdr:cNvPr>
        <xdr:cNvSpPr/>
      </xdr:nvSpPr>
      <xdr:spPr>
        <a:xfrm>
          <a:off x="16487775" y="241458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134</xdr:row>
      <xdr:rowOff>76200</xdr:rowOff>
    </xdr:from>
    <xdr:to>
      <xdr:col>24</xdr:col>
      <xdr:colOff>0</xdr:colOff>
      <xdr:row>134</xdr:row>
      <xdr:rowOff>76200</xdr:rowOff>
    </xdr:to>
    <xdr:cxnSp macro="">
      <xdr:nvCxnSpPr>
        <xdr:cNvPr id="17072" name="Solver_line$Y$135">
          <a:extLst>
            <a:ext uri="{FF2B5EF4-FFF2-40B4-BE49-F238E27FC236}">
              <a16:creationId xmlns:a16="http://schemas.microsoft.com/office/drawing/2014/main" id="{0BB916C1-D019-43AC-B500-2DDF11DDAB2C}"/>
            </a:ext>
          </a:extLst>
        </xdr:cNvPr>
        <xdr:cNvCxnSpPr/>
      </xdr:nvCxnSpPr>
      <xdr:spPr>
        <a:xfrm>
          <a:off x="14887575" y="242220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129</xdr:row>
      <xdr:rowOff>76200</xdr:rowOff>
    </xdr:from>
    <xdr:to>
      <xdr:col>26</xdr:col>
      <xdr:colOff>0</xdr:colOff>
      <xdr:row>134</xdr:row>
      <xdr:rowOff>76200</xdr:rowOff>
    </xdr:to>
    <xdr:cxnSp macro="">
      <xdr:nvCxnSpPr>
        <xdr:cNvPr id="17073" name="Solver_shapecon$AC$130">
          <a:extLst>
            <a:ext uri="{FF2B5EF4-FFF2-40B4-BE49-F238E27FC236}">
              <a16:creationId xmlns:a16="http://schemas.microsoft.com/office/drawing/2014/main" id="{54F63F12-CD15-4265-B1DD-8ECE96040A52}"/>
            </a:ext>
          </a:extLst>
        </xdr:cNvPr>
        <xdr:cNvCxnSpPr/>
      </xdr:nvCxnSpPr>
      <xdr:spPr>
        <a:xfrm flipV="1">
          <a:off x="16640175" y="2326957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129</xdr:row>
      <xdr:rowOff>0</xdr:rowOff>
    </xdr:from>
    <xdr:to>
      <xdr:col>29</xdr:col>
      <xdr:colOff>0</xdr:colOff>
      <xdr:row>129</xdr:row>
      <xdr:rowOff>152400</xdr:rowOff>
    </xdr:to>
    <xdr:sp macro="" textlink="">
      <xdr:nvSpPr>
        <xdr:cNvPr id="17074" name="Solver_shape$AC$130">
          <a:extLst>
            <a:ext uri="{FF2B5EF4-FFF2-40B4-BE49-F238E27FC236}">
              <a16:creationId xmlns:a16="http://schemas.microsoft.com/office/drawing/2014/main" id="{F5266C5D-9C37-4EA3-84F4-0D3FC46E0841}"/>
            </a:ext>
          </a:extLst>
        </xdr:cNvPr>
        <xdr:cNvSpPr/>
      </xdr:nvSpPr>
      <xdr:spPr>
        <a:xfrm rot="16200000">
          <a:off x="18488025" y="231933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129</xdr:row>
      <xdr:rowOff>76200</xdr:rowOff>
    </xdr:from>
    <xdr:to>
      <xdr:col>28</xdr:col>
      <xdr:colOff>0</xdr:colOff>
      <xdr:row>129</xdr:row>
      <xdr:rowOff>76200</xdr:rowOff>
    </xdr:to>
    <xdr:cxnSp macro="">
      <xdr:nvCxnSpPr>
        <xdr:cNvPr id="17075" name="Solver_line$AC$130">
          <a:extLst>
            <a:ext uri="{FF2B5EF4-FFF2-40B4-BE49-F238E27FC236}">
              <a16:creationId xmlns:a16="http://schemas.microsoft.com/office/drawing/2014/main" id="{585AF646-0A85-48DF-8344-3A0EC69A5DD2}"/>
            </a:ext>
          </a:extLst>
        </xdr:cNvPr>
        <xdr:cNvCxnSpPr/>
      </xdr:nvCxnSpPr>
      <xdr:spPr>
        <a:xfrm>
          <a:off x="16887825" y="232695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134</xdr:row>
      <xdr:rowOff>76200</xdr:rowOff>
    </xdr:from>
    <xdr:to>
      <xdr:col>26</xdr:col>
      <xdr:colOff>0</xdr:colOff>
      <xdr:row>134</xdr:row>
      <xdr:rowOff>76200</xdr:rowOff>
    </xdr:to>
    <xdr:cxnSp macro="">
      <xdr:nvCxnSpPr>
        <xdr:cNvPr id="17076" name="Solver_shapecon$AC$135">
          <a:extLst>
            <a:ext uri="{FF2B5EF4-FFF2-40B4-BE49-F238E27FC236}">
              <a16:creationId xmlns:a16="http://schemas.microsoft.com/office/drawing/2014/main" id="{63846B75-0344-4C8C-9F15-5172AB847E6B}"/>
            </a:ext>
          </a:extLst>
        </xdr:cNvPr>
        <xdr:cNvCxnSpPr/>
      </xdr:nvCxnSpPr>
      <xdr:spPr>
        <a:xfrm>
          <a:off x="16640175" y="2418397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134</xdr:row>
      <xdr:rowOff>0</xdr:rowOff>
    </xdr:from>
    <xdr:to>
      <xdr:col>29</xdr:col>
      <xdr:colOff>0</xdr:colOff>
      <xdr:row>134</xdr:row>
      <xdr:rowOff>152400</xdr:rowOff>
    </xdr:to>
    <xdr:sp macro="" textlink="">
      <xdr:nvSpPr>
        <xdr:cNvPr id="17077" name="Solver_shape$AC$135">
          <a:extLst>
            <a:ext uri="{FF2B5EF4-FFF2-40B4-BE49-F238E27FC236}">
              <a16:creationId xmlns:a16="http://schemas.microsoft.com/office/drawing/2014/main" id="{53233DDA-8325-4E7D-8402-609EA666BCB6}"/>
            </a:ext>
          </a:extLst>
        </xdr:cNvPr>
        <xdr:cNvSpPr/>
      </xdr:nvSpPr>
      <xdr:spPr>
        <a:xfrm rot="16200000">
          <a:off x="18488025" y="241077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134</xdr:row>
      <xdr:rowOff>76200</xdr:rowOff>
    </xdr:from>
    <xdr:to>
      <xdr:col>28</xdr:col>
      <xdr:colOff>0</xdr:colOff>
      <xdr:row>134</xdr:row>
      <xdr:rowOff>76200</xdr:rowOff>
    </xdr:to>
    <xdr:cxnSp macro="">
      <xdr:nvCxnSpPr>
        <xdr:cNvPr id="17078" name="Solver_line$AC$135">
          <a:extLst>
            <a:ext uri="{FF2B5EF4-FFF2-40B4-BE49-F238E27FC236}">
              <a16:creationId xmlns:a16="http://schemas.microsoft.com/office/drawing/2014/main" id="{44C0F14E-836A-4605-BD3E-E26409131E95}"/>
            </a:ext>
          </a:extLst>
        </xdr:cNvPr>
        <xdr:cNvCxnSpPr/>
      </xdr:nvCxnSpPr>
      <xdr:spPr>
        <a:xfrm>
          <a:off x="16887825" y="241839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134</xdr:row>
      <xdr:rowOff>76200</xdr:rowOff>
    </xdr:from>
    <xdr:to>
      <xdr:col>26</xdr:col>
      <xdr:colOff>0</xdr:colOff>
      <xdr:row>139</xdr:row>
      <xdr:rowOff>76200</xdr:rowOff>
    </xdr:to>
    <xdr:cxnSp macro="">
      <xdr:nvCxnSpPr>
        <xdr:cNvPr id="17079" name="Solver_shapecon$AC$140">
          <a:extLst>
            <a:ext uri="{FF2B5EF4-FFF2-40B4-BE49-F238E27FC236}">
              <a16:creationId xmlns:a16="http://schemas.microsoft.com/office/drawing/2014/main" id="{6945FF0E-3023-48B8-9300-96D212D9005C}"/>
            </a:ext>
          </a:extLst>
        </xdr:cNvPr>
        <xdr:cNvCxnSpPr/>
      </xdr:nvCxnSpPr>
      <xdr:spPr>
        <a:xfrm>
          <a:off x="16640175" y="2418397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139</xdr:row>
      <xdr:rowOff>0</xdr:rowOff>
    </xdr:from>
    <xdr:to>
      <xdr:col>29</xdr:col>
      <xdr:colOff>0</xdr:colOff>
      <xdr:row>139</xdr:row>
      <xdr:rowOff>152400</xdr:rowOff>
    </xdr:to>
    <xdr:sp macro="" textlink="">
      <xdr:nvSpPr>
        <xdr:cNvPr id="17080" name="Solver_shape$AC$140">
          <a:extLst>
            <a:ext uri="{FF2B5EF4-FFF2-40B4-BE49-F238E27FC236}">
              <a16:creationId xmlns:a16="http://schemas.microsoft.com/office/drawing/2014/main" id="{A153CA82-8352-4E0E-86B7-795ED736BC8A}"/>
            </a:ext>
          </a:extLst>
        </xdr:cNvPr>
        <xdr:cNvSpPr/>
      </xdr:nvSpPr>
      <xdr:spPr>
        <a:xfrm rot="16200000">
          <a:off x="18488025" y="250221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139</xdr:row>
      <xdr:rowOff>76200</xdr:rowOff>
    </xdr:from>
    <xdr:to>
      <xdr:col>28</xdr:col>
      <xdr:colOff>0</xdr:colOff>
      <xdr:row>139</xdr:row>
      <xdr:rowOff>76200</xdr:rowOff>
    </xdr:to>
    <xdr:cxnSp macro="">
      <xdr:nvCxnSpPr>
        <xdr:cNvPr id="17081" name="Solver_line$AC$140">
          <a:extLst>
            <a:ext uri="{FF2B5EF4-FFF2-40B4-BE49-F238E27FC236}">
              <a16:creationId xmlns:a16="http://schemas.microsoft.com/office/drawing/2014/main" id="{76BDFE3E-F581-4715-9904-C81EA5939D3A}"/>
            </a:ext>
          </a:extLst>
        </xdr:cNvPr>
        <xdr:cNvCxnSpPr/>
      </xdr:nvCxnSpPr>
      <xdr:spPr>
        <a:xfrm>
          <a:off x="16887825" y="250983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141</xdr:row>
      <xdr:rowOff>76200</xdr:rowOff>
    </xdr:from>
    <xdr:to>
      <xdr:col>14</xdr:col>
      <xdr:colOff>0</xdr:colOff>
      <xdr:row>171</xdr:row>
      <xdr:rowOff>76200</xdr:rowOff>
    </xdr:to>
    <xdr:cxnSp macro="">
      <xdr:nvCxnSpPr>
        <xdr:cNvPr id="17082" name="Solver_shapecon$Q$172">
          <a:extLst>
            <a:ext uri="{FF2B5EF4-FFF2-40B4-BE49-F238E27FC236}">
              <a16:creationId xmlns:a16="http://schemas.microsoft.com/office/drawing/2014/main" id="{4B18177A-CBFB-48F0-9B9E-FC0304B9ABA5}"/>
            </a:ext>
          </a:extLst>
        </xdr:cNvPr>
        <xdr:cNvCxnSpPr/>
      </xdr:nvCxnSpPr>
      <xdr:spPr>
        <a:xfrm>
          <a:off x="10429875" y="25441275"/>
          <a:ext cx="247650" cy="5676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171</xdr:row>
      <xdr:rowOff>0</xdr:rowOff>
    </xdr:from>
    <xdr:to>
      <xdr:col>17</xdr:col>
      <xdr:colOff>19050</xdr:colOff>
      <xdr:row>171</xdr:row>
      <xdr:rowOff>152400</xdr:rowOff>
    </xdr:to>
    <xdr:sp macro="" textlink="">
      <xdr:nvSpPr>
        <xdr:cNvPr id="17083" name="Solver_shape$Q$172">
          <a:extLst>
            <a:ext uri="{FF2B5EF4-FFF2-40B4-BE49-F238E27FC236}">
              <a16:creationId xmlns:a16="http://schemas.microsoft.com/office/drawing/2014/main" id="{38C5DC25-A5CC-4A8F-8BF0-B710CDE44FA9}"/>
            </a:ext>
          </a:extLst>
        </xdr:cNvPr>
        <xdr:cNvSpPr/>
      </xdr:nvSpPr>
      <xdr:spPr>
        <a:xfrm>
          <a:off x="12382500" y="3104197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171</xdr:row>
      <xdr:rowOff>76200</xdr:rowOff>
    </xdr:from>
    <xdr:to>
      <xdr:col>16</xdr:col>
      <xdr:colOff>0</xdr:colOff>
      <xdr:row>171</xdr:row>
      <xdr:rowOff>76200</xdr:rowOff>
    </xdr:to>
    <xdr:cxnSp macro="">
      <xdr:nvCxnSpPr>
        <xdr:cNvPr id="17084" name="Solver_line$Q$172">
          <a:extLst>
            <a:ext uri="{FF2B5EF4-FFF2-40B4-BE49-F238E27FC236}">
              <a16:creationId xmlns:a16="http://schemas.microsoft.com/office/drawing/2014/main" id="{C093A1F3-07F8-4FA0-A39F-CEA3079ADE39}"/>
            </a:ext>
          </a:extLst>
        </xdr:cNvPr>
        <xdr:cNvCxnSpPr/>
      </xdr:nvCxnSpPr>
      <xdr:spPr>
        <a:xfrm>
          <a:off x="10677525" y="31118175"/>
          <a:ext cx="1704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156</xdr:row>
      <xdr:rowOff>76200</xdr:rowOff>
    </xdr:from>
    <xdr:to>
      <xdr:col>18</xdr:col>
      <xdr:colOff>0</xdr:colOff>
      <xdr:row>171</xdr:row>
      <xdr:rowOff>76200</xdr:rowOff>
    </xdr:to>
    <xdr:cxnSp macro="">
      <xdr:nvCxnSpPr>
        <xdr:cNvPr id="17085" name="Solver_shapecon$U$157">
          <a:extLst>
            <a:ext uri="{FF2B5EF4-FFF2-40B4-BE49-F238E27FC236}">
              <a16:creationId xmlns:a16="http://schemas.microsoft.com/office/drawing/2014/main" id="{423891E6-8E83-465E-9001-F62FDFD3C2AF}"/>
            </a:ext>
          </a:extLst>
        </xdr:cNvPr>
        <xdr:cNvCxnSpPr/>
      </xdr:nvCxnSpPr>
      <xdr:spPr>
        <a:xfrm flipV="1">
          <a:off x="12534900" y="28260675"/>
          <a:ext cx="247650" cy="2857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156</xdr:row>
      <xdr:rowOff>0</xdr:rowOff>
    </xdr:from>
    <xdr:to>
      <xdr:col>21</xdr:col>
      <xdr:colOff>0</xdr:colOff>
      <xdr:row>156</xdr:row>
      <xdr:rowOff>152400</xdr:rowOff>
    </xdr:to>
    <xdr:sp macro="" textlink="">
      <xdr:nvSpPr>
        <xdr:cNvPr id="17086" name="Solver_shape$U$157">
          <a:extLst>
            <a:ext uri="{FF2B5EF4-FFF2-40B4-BE49-F238E27FC236}">
              <a16:creationId xmlns:a16="http://schemas.microsoft.com/office/drawing/2014/main" id="{0B61410D-3DF0-447E-BC3E-AAD8EAF60291}"/>
            </a:ext>
          </a:extLst>
        </xdr:cNvPr>
        <xdr:cNvSpPr/>
      </xdr:nvSpPr>
      <xdr:spPr>
        <a:xfrm>
          <a:off x="14487525" y="281844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156</xdr:row>
      <xdr:rowOff>76200</xdr:rowOff>
    </xdr:from>
    <xdr:to>
      <xdr:col>20</xdr:col>
      <xdr:colOff>0</xdr:colOff>
      <xdr:row>156</xdr:row>
      <xdr:rowOff>76200</xdr:rowOff>
    </xdr:to>
    <xdr:cxnSp macro="">
      <xdr:nvCxnSpPr>
        <xdr:cNvPr id="17087" name="Solver_line$U$157">
          <a:extLst>
            <a:ext uri="{FF2B5EF4-FFF2-40B4-BE49-F238E27FC236}">
              <a16:creationId xmlns:a16="http://schemas.microsoft.com/office/drawing/2014/main" id="{B1A73393-D1A4-47AA-87D2-AC8CFE8DD557}"/>
            </a:ext>
          </a:extLst>
        </xdr:cNvPr>
        <xdr:cNvCxnSpPr/>
      </xdr:nvCxnSpPr>
      <xdr:spPr>
        <a:xfrm>
          <a:off x="12782550" y="28260675"/>
          <a:ext cx="1704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149</xdr:row>
      <xdr:rowOff>76200</xdr:rowOff>
    </xdr:from>
    <xdr:to>
      <xdr:col>22</xdr:col>
      <xdr:colOff>0</xdr:colOff>
      <xdr:row>156</xdr:row>
      <xdr:rowOff>76200</xdr:rowOff>
    </xdr:to>
    <xdr:cxnSp macro="">
      <xdr:nvCxnSpPr>
        <xdr:cNvPr id="17088" name="Solver_shapecon$Y$150">
          <a:extLst>
            <a:ext uri="{FF2B5EF4-FFF2-40B4-BE49-F238E27FC236}">
              <a16:creationId xmlns:a16="http://schemas.microsoft.com/office/drawing/2014/main" id="{43B02C2F-72B2-4673-9640-1BBEF8DB2E5B}"/>
            </a:ext>
          </a:extLst>
        </xdr:cNvPr>
        <xdr:cNvCxnSpPr/>
      </xdr:nvCxnSpPr>
      <xdr:spPr>
        <a:xfrm flipV="1">
          <a:off x="14639925" y="26927175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149</xdr:row>
      <xdr:rowOff>0</xdr:rowOff>
    </xdr:from>
    <xdr:to>
      <xdr:col>25</xdr:col>
      <xdr:colOff>0</xdr:colOff>
      <xdr:row>149</xdr:row>
      <xdr:rowOff>152400</xdr:rowOff>
    </xdr:to>
    <xdr:sp macro="" textlink="">
      <xdr:nvSpPr>
        <xdr:cNvPr id="17089" name="Solver_shape$Y$150">
          <a:extLst>
            <a:ext uri="{FF2B5EF4-FFF2-40B4-BE49-F238E27FC236}">
              <a16:creationId xmlns:a16="http://schemas.microsoft.com/office/drawing/2014/main" id="{DBCEE1A1-D34F-4295-88CD-FB5E1F1FAA61}"/>
            </a:ext>
          </a:extLst>
        </xdr:cNvPr>
        <xdr:cNvSpPr/>
      </xdr:nvSpPr>
      <xdr:spPr>
        <a:xfrm>
          <a:off x="16487775" y="268509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149</xdr:row>
      <xdr:rowOff>76200</xdr:rowOff>
    </xdr:from>
    <xdr:to>
      <xdr:col>24</xdr:col>
      <xdr:colOff>0</xdr:colOff>
      <xdr:row>149</xdr:row>
      <xdr:rowOff>76200</xdr:rowOff>
    </xdr:to>
    <xdr:cxnSp macro="">
      <xdr:nvCxnSpPr>
        <xdr:cNvPr id="17090" name="Solver_line$Y$150">
          <a:extLst>
            <a:ext uri="{FF2B5EF4-FFF2-40B4-BE49-F238E27FC236}">
              <a16:creationId xmlns:a16="http://schemas.microsoft.com/office/drawing/2014/main" id="{0D00DBE1-A96A-4CB7-81CE-FED56D36F918}"/>
            </a:ext>
          </a:extLst>
        </xdr:cNvPr>
        <xdr:cNvCxnSpPr/>
      </xdr:nvCxnSpPr>
      <xdr:spPr>
        <a:xfrm>
          <a:off x="14887575" y="269271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144</xdr:row>
      <xdr:rowOff>76200</xdr:rowOff>
    </xdr:from>
    <xdr:to>
      <xdr:col>26</xdr:col>
      <xdr:colOff>0</xdr:colOff>
      <xdr:row>149</xdr:row>
      <xdr:rowOff>76200</xdr:rowOff>
    </xdr:to>
    <xdr:cxnSp macro="">
      <xdr:nvCxnSpPr>
        <xdr:cNvPr id="17091" name="Solver_shapecon$AC$145">
          <a:extLst>
            <a:ext uri="{FF2B5EF4-FFF2-40B4-BE49-F238E27FC236}">
              <a16:creationId xmlns:a16="http://schemas.microsoft.com/office/drawing/2014/main" id="{D3BC3399-DA3D-4B92-81D2-68444F636F44}"/>
            </a:ext>
          </a:extLst>
        </xdr:cNvPr>
        <xdr:cNvCxnSpPr/>
      </xdr:nvCxnSpPr>
      <xdr:spPr>
        <a:xfrm flipV="1">
          <a:off x="16640175" y="2597467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144</xdr:row>
      <xdr:rowOff>0</xdr:rowOff>
    </xdr:from>
    <xdr:to>
      <xdr:col>29</xdr:col>
      <xdr:colOff>0</xdr:colOff>
      <xdr:row>144</xdr:row>
      <xdr:rowOff>152400</xdr:rowOff>
    </xdr:to>
    <xdr:sp macro="" textlink="">
      <xdr:nvSpPr>
        <xdr:cNvPr id="17092" name="Solver_shape$AC$145">
          <a:extLst>
            <a:ext uri="{FF2B5EF4-FFF2-40B4-BE49-F238E27FC236}">
              <a16:creationId xmlns:a16="http://schemas.microsoft.com/office/drawing/2014/main" id="{833BEF8A-462E-48D3-B8CE-BDCE131FD555}"/>
            </a:ext>
          </a:extLst>
        </xdr:cNvPr>
        <xdr:cNvSpPr/>
      </xdr:nvSpPr>
      <xdr:spPr>
        <a:xfrm rot="16200000">
          <a:off x="18488025" y="258984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144</xdr:row>
      <xdr:rowOff>76200</xdr:rowOff>
    </xdr:from>
    <xdr:to>
      <xdr:col>28</xdr:col>
      <xdr:colOff>0</xdr:colOff>
      <xdr:row>144</xdr:row>
      <xdr:rowOff>76200</xdr:rowOff>
    </xdr:to>
    <xdr:cxnSp macro="">
      <xdr:nvCxnSpPr>
        <xdr:cNvPr id="17093" name="Solver_line$AC$145">
          <a:extLst>
            <a:ext uri="{FF2B5EF4-FFF2-40B4-BE49-F238E27FC236}">
              <a16:creationId xmlns:a16="http://schemas.microsoft.com/office/drawing/2014/main" id="{EB26DEAB-BF8D-45F1-BD6F-2815EDC7DBA8}"/>
            </a:ext>
          </a:extLst>
        </xdr:cNvPr>
        <xdr:cNvCxnSpPr/>
      </xdr:nvCxnSpPr>
      <xdr:spPr>
        <a:xfrm>
          <a:off x="16887825" y="259746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149</xdr:row>
      <xdr:rowOff>76200</xdr:rowOff>
    </xdr:from>
    <xdr:to>
      <xdr:col>26</xdr:col>
      <xdr:colOff>0</xdr:colOff>
      <xdr:row>149</xdr:row>
      <xdr:rowOff>76200</xdr:rowOff>
    </xdr:to>
    <xdr:cxnSp macro="">
      <xdr:nvCxnSpPr>
        <xdr:cNvPr id="17094" name="Solver_shapecon$AC$150">
          <a:extLst>
            <a:ext uri="{FF2B5EF4-FFF2-40B4-BE49-F238E27FC236}">
              <a16:creationId xmlns:a16="http://schemas.microsoft.com/office/drawing/2014/main" id="{ACB9913E-11B4-4CD6-9451-D2ED508CCEE1}"/>
            </a:ext>
          </a:extLst>
        </xdr:cNvPr>
        <xdr:cNvCxnSpPr/>
      </xdr:nvCxnSpPr>
      <xdr:spPr>
        <a:xfrm>
          <a:off x="16640175" y="2688907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149</xdr:row>
      <xdr:rowOff>0</xdr:rowOff>
    </xdr:from>
    <xdr:to>
      <xdr:col>29</xdr:col>
      <xdr:colOff>0</xdr:colOff>
      <xdr:row>149</xdr:row>
      <xdr:rowOff>152400</xdr:rowOff>
    </xdr:to>
    <xdr:sp macro="" textlink="">
      <xdr:nvSpPr>
        <xdr:cNvPr id="17095" name="Solver_shape$AC$150">
          <a:extLst>
            <a:ext uri="{FF2B5EF4-FFF2-40B4-BE49-F238E27FC236}">
              <a16:creationId xmlns:a16="http://schemas.microsoft.com/office/drawing/2014/main" id="{629179CC-E664-44A1-A972-D935F7335626}"/>
            </a:ext>
          </a:extLst>
        </xdr:cNvPr>
        <xdr:cNvSpPr/>
      </xdr:nvSpPr>
      <xdr:spPr>
        <a:xfrm rot="16200000">
          <a:off x="18488025" y="268128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149</xdr:row>
      <xdr:rowOff>76200</xdr:rowOff>
    </xdr:from>
    <xdr:to>
      <xdr:col>28</xdr:col>
      <xdr:colOff>0</xdr:colOff>
      <xdr:row>149</xdr:row>
      <xdr:rowOff>76200</xdr:rowOff>
    </xdr:to>
    <xdr:cxnSp macro="">
      <xdr:nvCxnSpPr>
        <xdr:cNvPr id="17096" name="Solver_line$AC$150">
          <a:extLst>
            <a:ext uri="{FF2B5EF4-FFF2-40B4-BE49-F238E27FC236}">
              <a16:creationId xmlns:a16="http://schemas.microsoft.com/office/drawing/2014/main" id="{586432DD-7F01-4551-A4C6-9FCC4746EB88}"/>
            </a:ext>
          </a:extLst>
        </xdr:cNvPr>
        <xdr:cNvCxnSpPr/>
      </xdr:nvCxnSpPr>
      <xdr:spPr>
        <a:xfrm>
          <a:off x="16887825" y="268890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149</xdr:row>
      <xdr:rowOff>76200</xdr:rowOff>
    </xdr:from>
    <xdr:to>
      <xdr:col>26</xdr:col>
      <xdr:colOff>0</xdr:colOff>
      <xdr:row>154</xdr:row>
      <xdr:rowOff>76200</xdr:rowOff>
    </xdr:to>
    <xdr:cxnSp macro="">
      <xdr:nvCxnSpPr>
        <xdr:cNvPr id="17097" name="Solver_shapecon$AC$155">
          <a:extLst>
            <a:ext uri="{FF2B5EF4-FFF2-40B4-BE49-F238E27FC236}">
              <a16:creationId xmlns:a16="http://schemas.microsoft.com/office/drawing/2014/main" id="{62B56593-A4C8-4CA4-A7B1-E5A70C21567F}"/>
            </a:ext>
          </a:extLst>
        </xdr:cNvPr>
        <xdr:cNvCxnSpPr/>
      </xdr:nvCxnSpPr>
      <xdr:spPr>
        <a:xfrm>
          <a:off x="16640175" y="2688907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154</xdr:row>
      <xdr:rowOff>0</xdr:rowOff>
    </xdr:from>
    <xdr:to>
      <xdr:col>29</xdr:col>
      <xdr:colOff>0</xdr:colOff>
      <xdr:row>154</xdr:row>
      <xdr:rowOff>152400</xdr:rowOff>
    </xdr:to>
    <xdr:sp macro="" textlink="">
      <xdr:nvSpPr>
        <xdr:cNvPr id="17098" name="Solver_shape$AC$155">
          <a:extLst>
            <a:ext uri="{FF2B5EF4-FFF2-40B4-BE49-F238E27FC236}">
              <a16:creationId xmlns:a16="http://schemas.microsoft.com/office/drawing/2014/main" id="{0F7BC5DD-14F2-42FB-8EE9-1437FE6673F3}"/>
            </a:ext>
          </a:extLst>
        </xdr:cNvPr>
        <xdr:cNvSpPr/>
      </xdr:nvSpPr>
      <xdr:spPr>
        <a:xfrm rot="16200000">
          <a:off x="18488025" y="277272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154</xdr:row>
      <xdr:rowOff>76200</xdr:rowOff>
    </xdr:from>
    <xdr:to>
      <xdr:col>28</xdr:col>
      <xdr:colOff>0</xdr:colOff>
      <xdr:row>154</xdr:row>
      <xdr:rowOff>76200</xdr:rowOff>
    </xdr:to>
    <xdr:cxnSp macro="">
      <xdr:nvCxnSpPr>
        <xdr:cNvPr id="17099" name="Solver_line$AC$155">
          <a:extLst>
            <a:ext uri="{FF2B5EF4-FFF2-40B4-BE49-F238E27FC236}">
              <a16:creationId xmlns:a16="http://schemas.microsoft.com/office/drawing/2014/main" id="{D73A3428-FC83-41A7-A0E8-05C1987CB481}"/>
            </a:ext>
          </a:extLst>
        </xdr:cNvPr>
        <xdr:cNvCxnSpPr/>
      </xdr:nvCxnSpPr>
      <xdr:spPr>
        <a:xfrm>
          <a:off x="16887825" y="278034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156</xdr:row>
      <xdr:rowOff>76200</xdr:rowOff>
    </xdr:from>
    <xdr:to>
      <xdr:col>22</xdr:col>
      <xdr:colOff>0</xdr:colOff>
      <xdr:row>164</xdr:row>
      <xdr:rowOff>76200</xdr:rowOff>
    </xdr:to>
    <xdr:cxnSp macro="">
      <xdr:nvCxnSpPr>
        <xdr:cNvPr id="17100" name="Solver_shapecon$Y$165">
          <a:extLst>
            <a:ext uri="{FF2B5EF4-FFF2-40B4-BE49-F238E27FC236}">
              <a16:creationId xmlns:a16="http://schemas.microsoft.com/office/drawing/2014/main" id="{06924765-0919-4183-B03B-FFC2472831C1}"/>
            </a:ext>
          </a:extLst>
        </xdr:cNvPr>
        <xdr:cNvCxnSpPr/>
      </xdr:nvCxnSpPr>
      <xdr:spPr>
        <a:xfrm>
          <a:off x="14639925" y="28146375"/>
          <a:ext cx="247650" cy="1485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164</xdr:row>
      <xdr:rowOff>0</xdr:rowOff>
    </xdr:from>
    <xdr:to>
      <xdr:col>25</xdr:col>
      <xdr:colOff>0</xdr:colOff>
      <xdr:row>164</xdr:row>
      <xdr:rowOff>152400</xdr:rowOff>
    </xdr:to>
    <xdr:sp macro="" textlink="">
      <xdr:nvSpPr>
        <xdr:cNvPr id="17101" name="Solver_shape$Y$165">
          <a:extLst>
            <a:ext uri="{FF2B5EF4-FFF2-40B4-BE49-F238E27FC236}">
              <a16:creationId xmlns:a16="http://schemas.microsoft.com/office/drawing/2014/main" id="{94EBD5EF-13CD-4657-99B1-E32134E51247}"/>
            </a:ext>
          </a:extLst>
        </xdr:cNvPr>
        <xdr:cNvSpPr/>
      </xdr:nvSpPr>
      <xdr:spPr>
        <a:xfrm>
          <a:off x="16487775" y="295560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164</xdr:row>
      <xdr:rowOff>76200</xdr:rowOff>
    </xdr:from>
    <xdr:to>
      <xdr:col>24</xdr:col>
      <xdr:colOff>0</xdr:colOff>
      <xdr:row>164</xdr:row>
      <xdr:rowOff>76200</xdr:rowOff>
    </xdr:to>
    <xdr:cxnSp macro="">
      <xdr:nvCxnSpPr>
        <xdr:cNvPr id="17102" name="Solver_line$Y$165">
          <a:extLst>
            <a:ext uri="{FF2B5EF4-FFF2-40B4-BE49-F238E27FC236}">
              <a16:creationId xmlns:a16="http://schemas.microsoft.com/office/drawing/2014/main" id="{C0AF0D3D-6204-4F0E-8670-C881BDE09E0A}"/>
            </a:ext>
          </a:extLst>
        </xdr:cNvPr>
        <xdr:cNvCxnSpPr/>
      </xdr:nvCxnSpPr>
      <xdr:spPr>
        <a:xfrm>
          <a:off x="14887575" y="296322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159</xdr:row>
      <xdr:rowOff>76200</xdr:rowOff>
    </xdr:from>
    <xdr:to>
      <xdr:col>26</xdr:col>
      <xdr:colOff>0</xdr:colOff>
      <xdr:row>164</xdr:row>
      <xdr:rowOff>76200</xdr:rowOff>
    </xdr:to>
    <xdr:cxnSp macro="">
      <xdr:nvCxnSpPr>
        <xdr:cNvPr id="17103" name="Solver_shapecon$AC$160">
          <a:extLst>
            <a:ext uri="{FF2B5EF4-FFF2-40B4-BE49-F238E27FC236}">
              <a16:creationId xmlns:a16="http://schemas.microsoft.com/office/drawing/2014/main" id="{058A8F76-307C-4F2A-9573-929034137CA8}"/>
            </a:ext>
          </a:extLst>
        </xdr:cNvPr>
        <xdr:cNvCxnSpPr/>
      </xdr:nvCxnSpPr>
      <xdr:spPr>
        <a:xfrm flipV="1">
          <a:off x="16640175" y="2867977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159</xdr:row>
      <xdr:rowOff>0</xdr:rowOff>
    </xdr:from>
    <xdr:to>
      <xdr:col>29</xdr:col>
      <xdr:colOff>0</xdr:colOff>
      <xdr:row>159</xdr:row>
      <xdr:rowOff>152400</xdr:rowOff>
    </xdr:to>
    <xdr:sp macro="" textlink="">
      <xdr:nvSpPr>
        <xdr:cNvPr id="17104" name="Solver_shape$AC$160">
          <a:extLst>
            <a:ext uri="{FF2B5EF4-FFF2-40B4-BE49-F238E27FC236}">
              <a16:creationId xmlns:a16="http://schemas.microsoft.com/office/drawing/2014/main" id="{FA255DD8-85C5-42DD-ABDB-ECA93E226A71}"/>
            </a:ext>
          </a:extLst>
        </xdr:cNvPr>
        <xdr:cNvSpPr/>
      </xdr:nvSpPr>
      <xdr:spPr>
        <a:xfrm rot="16200000">
          <a:off x="18488025" y="28603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159</xdr:row>
      <xdr:rowOff>76200</xdr:rowOff>
    </xdr:from>
    <xdr:to>
      <xdr:col>28</xdr:col>
      <xdr:colOff>0</xdr:colOff>
      <xdr:row>159</xdr:row>
      <xdr:rowOff>76200</xdr:rowOff>
    </xdr:to>
    <xdr:cxnSp macro="">
      <xdr:nvCxnSpPr>
        <xdr:cNvPr id="17105" name="Solver_line$AC$160">
          <a:extLst>
            <a:ext uri="{FF2B5EF4-FFF2-40B4-BE49-F238E27FC236}">
              <a16:creationId xmlns:a16="http://schemas.microsoft.com/office/drawing/2014/main" id="{8903D277-B5DD-45DD-92B2-0F96B1C2309A}"/>
            </a:ext>
          </a:extLst>
        </xdr:cNvPr>
        <xdr:cNvCxnSpPr/>
      </xdr:nvCxnSpPr>
      <xdr:spPr>
        <a:xfrm>
          <a:off x="16887825" y="286797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164</xdr:row>
      <xdr:rowOff>76200</xdr:rowOff>
    </xdr:from>
    <xdr:to>
      <xdr:col>26</xdr:col>
      <xdr:colOff>0</xdr:colOff>
      <xdr:row>164</xdr:row>
      <xdr:rowOff>76200</xdr:rowOff>
    </xdr:to>
    <xdr:cxnSp macro="">
      <xdr:nvCxnSpPr>
        <xdr:cNvPr id="17106" name="Solver_shapecon$AC$165">
          <a:extLst>
            <a:ext uri="{FF2B5EF4-FFF2-40B4-BE49-F238E27FC236}">
              <a16:creationId xmlns:a16="http://schemas.microsoft.com/office/drawing/2014/main" id="{8DA1AB74-9103-4E11-9B1E-4ECDED45728E}"/>
            </a:ext>
          </a:extLst>
        </xdr:cNvPr>
        <xdr:cNvCxnSpPr/>
      </xdr:nvCxnSpPr>
      <xdr:spPr>
        <a:xfrm>
          <a:off x="16640175" y="2959417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164</xdr:row>
      <xdr:rowOff>0</xdr:rowOff>
    </xdr:from>
    <xdr:to>
      <xdr:col>29</xdr:col>
      <xdr:colOff>0</xdr:colOff>
      <xdr:row>164</xdr:row>
      <xdr:rowOff>152400</xdr:rowOff>
    </xdr:to>
    <xdr:sp macro="" textlink="">
      <xdr:nvSpPr>
        <xdr:cNvPr id="17107" name="Solver_shape$AC$165">
          <a:extLst>
            <a:ext uri="{FF2B5EF4-FFF2-40B4-BE49-F238E27FC236}">
              <a16:creationId xmlns:a16="http://schemas.microsoft.com/office/drawing/2014/main" id="{2A335362-AE95-4062-9BC5-2348B0F6807F}"/>
            </a:ext>
          </a:extLst>
        </xdr:cNvPr>
        <xdr:cNvSpPr/>
      </xdr:nvSpPr>
      <xdr:spPr>
        <a:xfrm rot="16200000">
          <a:off x="18488025" y="295179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164</xdr:row>
      <xdr:rowOff>76200</xdr:rowOff>
    </xdr:from>
    <xdr:to>
      <xdr:col>28</xdr:col>
      <xdr:colOff>0</xdr:colOff>
      <xdr:row>164</xdr:row>
      <xdr:rowOff>76200</xdr:rowOff>
    </xdr:to>
    <xdr:cxnSp macro="">
      <xdr:nvCxnSpPr>
        <xdr:cNvPr id="17108" name="Solver_line$AC$165">
          <a:extLst>
            <a:ext uri="{FF2B5EF4-FFF2-40B4-BE49-F238E27FC236}">
              <a16:creationId xmlns:a16="http://schemas.microsoft.com/office/drawing/2014/main" id="{F2A3B1D4-2CA5-4C54-B6F4-0CE4A3FA6E34}"/>
            </a:ext>
          </a:extLst>
        </xdr:cNvPr>
        <xdr:cNvCxnSpPr/>
      </xdr:nvCxnSpPr>
      <xdr:spPr>
        <a:xfrm>
          <a:off x="16887825" y="295941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164</xdr:row>
      <xdr:rowOff>76200</xdr:rowOff>
    </xdr:from>
    <xdr:to>
      <xdr:col>26</xdr:col>
      <xdr:colOff>0</xdr:colOff>
      <xdr:row>169</xdr:row>
      <xdr:rowOff>76200</xdr:rowOff>
    </xdr:to>
    <xdr:cxnSp macro="">
      <xdr:nvCxnSpPr>
        <xdr:cNvPr id="17109" name="Solver_shapecon$AC$170">
          <a:extLst>
            <a:ext uri="{FF2B5EF4-FFF2-40B4-BE49-F238E27FC236}">
              <a16:creationId xmlns:a16="http://schemas.microsoft.com/office/drawing/2014/main" id="{66DB2197-4EF2-418D-8E87-6A6FBD5CCF4B}"/>
            </a:ext>
          </a:extLst>
        </xdr:cNvPr>
        <xdr:cNvCxnSpPr/>
      </xdr:nvCxnSpPr>
      <xdr:spPr>
        <a:xfrm>
          <a:off x="16640175" y="2959417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169</xdr:row>
      <xdr:rowOff>0</xdr:rowOff>
    </xdr:from>
    <xdr:to>
      <xdr:col>29</xdr:col>
      <xdr:colOff>0</xdr:colOff>
      <xdr:row>169</xdr:row>
      <xdr:rowOff>152400</xdr:rowOff>
    </xdr:to>
    <xdr:sp macro="" textlink="">
      <xdr:nvSpPr>
        <xdr:cNvPr id="17110" name="Solver_shape$AC$170">
          <a:extLst>
            <a:ext uri="{FF2B5EF4-FFF2-40B4-BE49-F238E27FC236}">
              <a16:creationId xmlns:a16="http://schemas.microsoft.com/office/drawing/2014/main" id="{913DFBDB-932E-4419-A123-E274EBF4386A}"/>
            </a:ext>
          </a:extLst>
        </xdr:cNvPr>
        <xdr:cNvSpPr/>
      </xdr:nvSpPr>
      <xdr:spPr>
        <a:xfrm rot="16200000">
          <a:off x="18488025" y="304323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169</xdr:row>
      <xdr:rowOff>76200</xdr:rowOff>
    </xdr:from>
    <xdr:to>
      <xdr:col>28</xdr:col>
      <xdr:colOff>0</xdr:colOff>
      <xdr:row>169</xdr:row>
      <xdr:rowOff>76200</xdr:rowOff>
    </xdr:to>
    <xdr:cxnSp macro="">
      <xdr:nvCxnSpPr>
        <xdr:cNvPr id="17111" name="Solver_line$AC$170">
          <a:extLst>
            <a:ext uri="{FF2B5EF4-FFF2-40B4-BE49-F238E27FC236}">
              <a16:creationId xmlns:a16="http://schemas.microsoft.com/office/drawing/2014/main" id="{6B70DCE0-6D75-49CA-A356-B87A3B704DD5}"/>
            </a:ext>
          </a:extLst>
        </xdr:cNvPr>
        <xdr:cNvCxnSpPr/>
      </xdr:nvCxnSpPr>
      <xdr:spPr>
        <a:xfrm>
          <a:off x="16887825" y="305085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171</xdr:row>
      <xdr:rowOff>76200</xdr:rowOff>
    </xdr:from>
    <xdr:to>
      <xdr:col>18</xdr:col>
      <xdr:colOff>0</xdr:colOff>
      <xdr:row>186</xdr:row>
      <xdr:rowOff>76200</xdr:rowOff>
    </xdr:to>
    <xdr:cxnSp macro="">
      <xdr:nvCxnSpPr>
        <xdr:cNvPr id="17112" name="Solver_shapecon$U$187">
          <a:extLst>
            <a:ext uri="{FF2B5EF4-FFF2-40B4-BE49-F238E27FC236}">
              <a16:creationId xmlns:a16="http://schemas.microsoft.com/office/drawing/2014/main" id="{0BB8556E-4538-4D1C-9A4C-88940D3D7A58}"/>
            </a:ext>
          </a:extLst>
        </xdr:cNvPr>
        <xdr:cNvCxnSpPr/>
      </xdr:nvCxnSpPr>
      <xdr:spPr>
        <a:xfrm>
          <a:off x="12534900" y="30851475"/>
          <a:ext cx="247650" cy="2819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186</xdr:row>
      <xdr:rowOff>0</xdr:rowOff>
    </xdr:from>
    <xdr:to>
      <xdr:col>21</xdr:col>
      <xdr:colOff>0</xdr:colOff>
      <xdr:row>186</xdr:row>
      <xdr:rowOff>152400</xdr:rowOff>
    </xdr:to>
    <xdr:sp macro="" textlink="">
      <xdr:nvSpPr>
        <xdr:cNvPr id="17113" name="Solver_shape$U$187">
          <a:extLst>
            <a:ext uri="{FF2B5EF4-FFF2-40B4-BE49-F238E27FC236}">
              <a16:creationId xmlns:a16="http://schemas.microsoft.com/office/drawing/2014/main" id="{14B96DBD-6930-4BF7-8BA5-9D29F6C02491}"/>
            </a:ext>
          </a:extLst>
        </xdr:cNvPr>
        <xdr:cNvSpPr/>
      </xdr:nvSpPr>
      <xdr:spPr>
        <a:xfrm>
          <a:off x="14487525" y="335946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186</xdr:row>
      <xdr:rowOff>76200</xdr:rowOff>
    </xdr:from>
    <xdr:to>
      <xdr:col>20</xdr:col>
      <xdr:colOff>0</xdr:colOff>
      <xdr:row>186</xdr:row>
      <xdr:rowOff>76200</xdr:rowOff>
    </xdr:to>
    <xdr:cxnSp macro="">
      <xdr:nvCxnSpPr>
        <xdr:cNvPr id="17114" name="Solver_line$U$187">
          <a:extLst>
            <a:ext uri="{FF2B5EF4-FFF2-40B4-BE49-F238E27FC236}">
              <a16:creationId xmlns:a16="http://schemas.microsoft.com/office/drawing/2014/main" id="{8934714F-BE41-40C6-9ACF-999C79BFAA34}"/>
            </a:ext>
          </a:extLst>
        </xdr:cNvPr>
        <xdr:cNvCxnSpPr/>
      </xdr:nvCxnSpPr>
      <xdr:spPr>
        <a:xfrm>
          <a:off x="12782550" y="33670875"/>
          <a:ext cx="17049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179</xdr:row>
      <xdr:rowOff>76200</xdr:rowOff>
    </xdr:from>
    <xdr:to>
      <xdr:col>22</xdr:col>
      <xdr:colOff>0</xdr:colOff>
      <xdr:row>186</xdr:row>
      <xdr:rowOff>76200</xdr:rowOff>
    </xdr:to>
    <xdr:cxnSp macro="">
      <xdr:nvCxnSpPr>
        <xdr:cNvPr id="17115" name="Solver_shapecon$Y$180">
          <a:extLst>
            <a:ext uri="{FF2B5EF4-FFF2-40B4-BE49-F238E27FC236}">
              <a16:creationId xmlns:a16="http://schemas.microsoft.com/office/drawing/2014/main" id="{275430A7-09D2-42C3-9D6D-0B95099E906A}"/>
            </a:ext>
          </a:extLst>
        </xdr:cNvPr>
        <xdr:cNvCxnSpPr/>
      </xdr:nvCxnSpPr>
      <xdr:spPr>
        <a:xfrm flipV="1">
          <a:off x="14639925" y="32337375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179</xdr:row>
      <xdr:rowOff>0</xdr:rowOff>
    </xdr:from>
    <xdr:to>
      <xdr:col>25</xdr:col>
      <xdr:colOff>0</xdr:colOff>
      <xdr:row>179</xdr:row>
      <xdr:rowOff>152400</xdr:rowOff>
    </xdr:to>
    <xdr:sp macro="" textlink="">
      <xdr:nvSpPr>
        <xdr:cNvPr id="17116" name="Solver_shape$Y$180">
          <a:extLst>
            <a:ext uri="{FF2B5EF4-FFF2-40B4-BE49-F238E27FC236}">
              <a16:creationId xmlns:a16="http://schemas.microsoft.com/office/drawing/2014/main" id="{5952B2C6-F474-41C4-84DA-505F12E09C61}"/>
            </a:ext>
          </a:extLst>
        </xdr:cNvPr>
        <xdr:cNvSpPr/>
      </xdr:nvSpPr>
      <xdr:spPr>
        <a:xfrm>
          <a:off x="16487775" y="322611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179</xdr:row>
      <xdr:rowOff>76200</xdr:rowOff>
    </xdr:from>
    <xdr:to>
      <xdr:col>24</xdr:col>
      <xdr:colOff>0</xdr:colOff>
      <xdr:row>179</xdr:row>
      <xdr:rowOff>76200</xdr:rowOff>
    </xdr:to>
    <xdr:cxnSp macro="">
      <xdr:nvCxnSpPr>
        <xdr:cNvPr id="17117" name="Solver_line$Y$180">
          <a:extLst>
            <a:ext uri="{FF2B5EF4-FFF2-40B4-BE49-F238E27FC236}">
              <a16:creationId xmlns:a16="http://schemas.microsoft.com/office/drawing/2014/main" id="{26839EE4-ECE1-4BE9-AF9F-A98BA7079236}"/>
            </a:ext>
          </a:extLst>
        </xdr:cNvPr>
        <xdr:cNvCxnSpPr/>
      </xdr:nvCxnSpPr>
      <xdr:spPr>
        <a:xfrm>
          <a:off x="14887575" y="323373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174</xdr:row>
      <xdr:rowOff>76200</xdr:rowOff>
    </xdr:from>
    <xdr:to>
      <xdr:col>26</xdr:col>
      <xdr:colOff>0</xdr:colOff>
      <xdr:row>179</xdr:row>
      <xdr:rowOff>76200</xdr:rowOff>
    </xdr:to>
    <xdr:cxnSp macro="">
      <xdr:nvCxnSpPr>
        <xdr:cNvPr id="17118" name="Solver_shapecon$AC$175">
          <a:extLst>
            <a:ext uri="{FF2B5EF4-FFF2-40B4-BE49-F238E27FC236}">
              <a16:creationId xmlns:a16="http://schemas.microsoft.com/office/drawing/2014/main" id="{698E2A8B-81B5-438B-BE5E-8B5E8FA8B6DA}"/>
            </a:ext>
          </a:extLst>
        </xdr:cNvPr>
        <xdr:cNvCxnSpPr/>
      </xdr:nvCxnSpPr>
      <xdr:spPr>
        <a:xfrm flipV="1">
          <a:off x="16640175" y="3138487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174</xdr:row>
      <xdr:rowOff>0</xdr:rowOff>
    </xdr:from>
    <xdr:to>
      <xdr:col>29</xdr:col>
      <xdr:colOff>0</xdr:colOff>
      <xdr:row>174</xdr:row>
      <xdr:rowOff>152400</xdr:rowOff>
    </xdr:to>
    <xdr:sp macro="" textlink="">
      <xdr:nvSpPr>
        <xdr:cNvPr id="17119" name="Solver_shape$AC$175">
          <a:extLst>
            <a:ext uri="{FF2B5EF4-FFF2-40B4-BE49-F238E27FC236}">
              <a16:creationId xmlns:a16="http://schemas.microsoft.com/office/drawing/2014/main" id="{9A8D12ED-A2ED-46F8-A748-96EDAFD89891}"/>
            </a:ext>
          </a:extLst>
        </xdr:cNvPr>
        <xdr:cNvSpPr/>
      </xdr:nvSpPr>
      <xdr:spPr>
        <a:xfrm rot="16200000">
          <a:off x="18488025" y="313086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174</xdr:row>
      <xdr:rowOff>76200</xdr:rowOff>
    </xdr:from>
    <xdr:to>
      <xdr:col>28</xdr:col>
      <xdr:colOff>0</xdr:colOff>
      <xdr:row>174</xdr:row>
      <xdr:rowOff>76200</xdr:rowOff>
    </xdr:to>
    <xdr:cxnSp macro="">
      <xdr:nvCxnSpPr>
        <xdr:cNvPr id="17120" name="Solver_line$AC$175">
          <a:extLst>
            <a:ext uri="{FF2B5EF4-FFF2-40B4-BE49-F238E27FC236}">
              <a16:creationId xmlns:a16="http://schemas.microsoft.com/office/drawing/2014/main" id="{9241F0F0-00A6-48DF-AC73-AEB8E1EA3B8E}"/>
            </a:ext>
          </a:extLst>
        </xdr:cNvPr>
        <xdr:cNvCxnSpPr/>
      </xdr:nvCxnSpPr>
      <xdr:spPr>
        <a:xfrm>
          <a:off x="16887825" y="313848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179</xdr:row>
      <xdr:rowOff>76200</xdr:rowOff>
    </xdr:from>
    <xdr:to>
      <xdr:col>26</xdr:col>
      <xdr:colOff>0</xdr:colOff>
      <xdr:row>179</xdr:row>
      <xdr:rowOff>76200</xdr:rowOff>
    </xdr:to>
    <xdr:cxnSp macro="">
      <xdr:nvCxnSpPr>
        <xdr:cNvPr id="17121" name="Solver_shapecon$AC$180">
          <a:extLst>
            <a:ext uri="{FF2B5EF4-FFF2-40B4-BE49-F238E27FC236}">
              <a16:creationId xmlns:a16="http://schemas.microsoft.com/office/drawing/2014/main" id="{464FE734-2751-4AF8-A038-BA964DC91980}"/>
            </a:ext>
          </a:extLst>
        </xdr:cNvPr>
        <xdr:cNvCxnSpPr/>
      </xdr:nvCxnSpPr>
      <xdr:spPr>
        <a:xfrm>
          <a:off x="16640175" y="3229927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179</xdr:row>
      <xdr:rowOff>0</xdr:rowOff>
    </xdr:from>
    <xdr:to>
      <xdr:col>29</xdr:col>
      <xdr:colOff>0</xdr:colOff>
      <xdr:row>179</xdr:row>
      <xdr:rowOff>152400</xdr:rowOff>
    </xdr:to>
    <xdr:sp macro="" textlink="">
      <xdr:nvSpPr>
        <xdr:cNvPr id="17122" name="Solver_shape$AC$180">
          <a:extLst>
            <a:ext uri="{FF2B5EF4-FFF2-40B4-BE49-F238E27FC236}">
              <a16:creationId xmlns:a16="http://schemas.microsoft.com/office/drawing/2014/main" id="{D70835C7-DE19-494F-A699-51C56EDBE165}"/>
            </a:ext>
          </a:extLst>
        </xdr:cNvPr>
        <xdr:cNvSpPr/>
      </xdr:nvSpPr>
      <xdr:spPr>
        <a:xfrm rot="16200000">
          <a:off x="18488025" y="322230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179</xdr:row>
      <xdr:rowOff>76200</xdr:rowOff>
    </xdr:from>
    <xdr:to>
      <xdr:col>28</xdr:col>
      <xdr:colOff>0</xdr:colOff>
      <xdr:row>179</xdr:row>
      <xdr:rowOff>76200</xdr:rowOff>
    </xdr:to>
    <xdr:cxnSp macro="">
      <xdr:nvCxnSpPr>
        <xdr:cNvPr id="17123" name="Solver_line$AC$180">
          <a:extLst>
            <a:ext uri="{FF2B5EF4-FFF2-40B4-BE49-F238E27FC236}">
              <a16:creationId xmlns:a16="http://schemas.microsoft.com/office/drawing/2014/main" id="{CC9AC724-F9FD-4987-AA5C-F052DE1AE16C}"/>
            </a:ext>
          </a:extLst>
        </xdr:cNvPr>
        <xdr:cNvCxnSpPr/>
      </xdr:nvCxnSpPr>
      <xdr:spPr>
        <a:xfrm>
          <a:off x="16887825" y="322992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179</xdr:row>
      <xdr:rowOff>76200</xdr:rowOff>
    </xdr:from>
    <xdr:to>
      <xdr:col>26</xdr:col>
      <xdr:colOff>0</xdr:colOff>
      <xdr:row>184</xdr:row>
      <xdr:rowOff>76200</xdr:rowOff>
    </xdr:to>
    <xdr:cxnSp macro="">
      <xdr:nvCxnSpPr>
        <xdr:cNvPr id="17124" name="Solver_shapecon$AC$185">
          <a:extLst>
            <a:ext uri="{FF2B5EF4-FFF2-40B4-BE49-F238E27FC236}">
              <a16:creationId xmlns:a16="http://schemas.microsoft.com/office/drawing/2014/main" id="{5A18B698-04F8-460D-92C4-7E50FBD9E139}"/>
            </a:ext>
          </a:extLst>
        </xdr:cNvPr>
        <xdr:cNvCxnSpPr/>
      </xdr:nvCxnSpPr>
      <xdr:spPr>
        <a:xfrm>
          <a:off x="16640175" y="3229927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184</xdr:row>
      <xdr:rowOff>0</xdr:rowOff>
    </xdr:from>
    <xdr:to>
      <xdr:col>29</xdr:col>
      <xdr:colOff>0</xdr:colOff>
      <xdr:row>184</xdr:row>
      <xdr:rowOff>152400</xdr:rowOff>
    </xdr:to>
    <xdr:sp macro="" textlink="">
      <xdr:nvSpPr>
        <xdr:cNvPr id="17125" name="Solver_shape$AC$185">
          <a:extLst>
            <a:ext uri="{FF2B5EF4-FFF2-40B4-BE49-F238E27FC236}">
              <a16:creationId xmlns:a16="http://schemas.microsoft.com/office/drawing/2014/main" id="{0D45DF5F-4A5E-4F1D-9A59-A1210C5BB961}"/>
            </a:ext>
          </a:extLst>
        </xdr:cNvPr>
        <xdr:cNvSpPr/>
      </xdr:nvSpPr>
      <xdr:spPr>
        <a:xfrm rot="16200000">
          <a:off x="18488025" y="331374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184</xdr:row>
      <xdr:rowOff>76200</xdr:rowOff>
    </xdr:from>
    <xdr:to>
      <xdr:col>28</xdr:col>
      <xdr:colOff>0</xdr:colOff>
      <xdr:row>184</xdr:row>
      <xdr:rowOff>76200</xdr:rowOff>
    </xdr:to>
    <xdr:cxnSp macro="">
      <xdr:nvCxnSpPr>
        <xdr:cNvPr id="17126" name="Solver_line$AC$185">
          <a:extLst>
            <a:ext uri="{FF2B5EF4-FFF2-40B4-BE49-F238E27FC236}">
              <a16:creationId xmlns:a16="http://schemas.microsoft.com/office/drawing/2014/main" id="{A32AEF06-5C0C-464B-8AC3-713758EE23DF}"/>
            </a:ext>
          </a:extLst>
        </xdr:cNvPr>
        <xdr:cNvCxnSpPr/>
      </xdr:nvCxnSpPr>
      <xdr:spPr>
        <a:xfrm>
          <a:off x="16887825" y="332136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186</xdr:row>
      <xdr:rowOff>76200</xdr:rowOff>
    </xdr:from>
    <xdr:to>
      <xdr:col>22</xdr:col>
      <xdr:colOff>0</xdr:colOff>
      <xdr:row>194</xdr:row>
      <xdr:rowOff>76200</xdr:rowOff>
    </xdr:to>
    <xdr:cxnSp macro="">
      <xdr:nvCxnSpPr>
        <xdr:cNvPr id="17127" name="Solver_shapecon$Y$195">
          <a:extLst>
            <a:ext uri="{FF2B5EF4-FFF2-40B4-BE49-F238E27FC236}">
              <a16:creationId xmlns:a16="http://schemas.microsoft.com/office/drawing/2014/main" id="{01004CAA-8C35-4FCA-ACEB-A85B5AE552F4}"/>
            </a:ext>
          </a:extLst>
        </xdr:cNvPr>
        <xdr:cNvCxnSpPr/>
      </xdr:nvCxnSpPr>
      <xdr:spPr>
        <a:xfrm>
          <a:off x="14639925" y="33556575"/>
          <a:ext cx="247650" cy="1485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194</xdr:row>
      <xdr:rowOff>0</xdr:rowOff>
    </xdr:from>
    <xdr:to>
      <xdr:col>25</xdr:col>
      <xdr:colOff>0</xdr:colOff>
      <xdr:row>194</xdr:row>
      <xdr:rowOff>152400</xdr:rowOff>
    </xdr:to>
    <xdr:sp macro="" textlink="">
      <xdr:nvSpPr>
        <xdr:cNvPr id="17128" name="Solver_shape$Y$195">
          <a:extLst>
            <a:ext uri="{FF2B5EF4-FFF2-40B4-BE49-F238E27FC236}">
              <a16:creationId xmlns:a16="http://schemas.microsoft.com/office/drawing/2014/main" id="{E0F0E0C3-E387-4E6F-8FCC-6557C0F19266}"/>
            </a:ext>
          </a:extLst>
        </xdr:cNvPr>
        <xdr:cNvSpPr/>
      </xdr:nvSpPr>
      <xdr:spPr>
        <a:xfrm>
          <a:off x="16487775" y="349662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194</xdr:row>
      <xdr:rowOff>76200</xdr:rowOff>
    </xdr:from>
    <xdr:to>
      <xdr:col>24</xdr:col>
      <xdr:colOff>0</xdr:colOff>
      <xdr:row>194</xdr:row>
      <xdr:rowOff>76200</xdr:rowOff>
    </xdr:to>
    <xdr:cxnSp macro="">
      <xdr:nvCxnSpPr>
        <xdr:cNvPr id="17129" name="Solver_line$Y$195">
          <a:extLst>
            <a:ext uri="{FF2B5EF4-FFF2-40B4-BE49-F238E27FC236}">
              <a16:creationId xmlns:a16="http://schemas.microsoft.com/office/drawing/2014/main" id="{ED7D3DC7-DAEF-4853-94E8-24EA82E5840A}"/>
            </a:ext>
          </a:extLst>
        </xdr:cNvPr>
        <xdr:cNvCxnSpPr/>
      </xdr:nvCxnSpPr>
      <xdr:spPr>
        <a:xfrm>
          <a:off x="14887575" y="350424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189</xdr:row>
      <xdr:rowOff>76200</xdr:rowOff>
    </xdr:from>
    <xdr:to>
      <xdr:col>26</xdr:col>
      <xdr:colOff>0</xdr:colOff>
      <xdr:row>194</xdr:row>
      <xdr:rowOff>76200</xdr:rowOff>
    </xdr:to>
    <xdr:cxnSp macro="">
      <xdr:nvCxnSpPr>
        <xdr:cNvPr id="17130" name="Solver_shapecon$AC$190">
          <a:extLst>
            <a:ext uri="{FF2B5EF4-FFF2-40B4-BE49-F238E27FC236}">
              <a16:creationId xmlns:a16="http://schemas.microsoft.com/office/drawing/2014/main" id="{EA076B53-E42E-45BB-9033-CC1AC14AA85C}"/>
            </a:ext>
          </a:extLst>
        </xdr:cNvPr>
        <xdr:cNvCxnSpPr/>
      </xdr:nvCxnSpPr>
      <xdr:spPr>
        <a:xfrm flipV="1">
          <a:off x="16640175" y="3408997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189</xdr:row>
      <xdr:rowOff>0</xdr:rowOff>
    </xdr:from>
    <xdr:to>
      <xdr:col>29</xdr:col>
      <xdr:colOff>0</xdr:colOff>
      <xdr:row>189</xdr:row>
      <xdr:rowOff>152400</xdr:rowOff>
    </xdr:to>
    <xdr:sp macro="" textlink="">
      <xdr:nvSpPr>
        <xdr:cNvPr id="17131" name="Solver_shape$AC$190">
          <a:extLst>
            <a:ext uri="{FF2B5EF4-FFF2-40B4-BE49-F238E27FC236}">
              <a16:creationId xmlns:a16="http://schemas.microsoft.com/office/drawing/2014/main" id="{323F4345-FE56-4B25-ACD2-AFAAE1DFF030}"/>
            </a:ext>
          </a:extLst>
        </xdr:cNvPr>
        <xdr:cNvSpPr/>
      </xdr:nvSpPr>
      <xdr:spPr>
        <a:xfrm rot="16200000">
          <a:off x="18488025" y="340137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189</xdr:row>
      <xdr:rowOff>76200</xdr:rowOff>
    </xdr:from>
    <xdr:to>
      <xdr:col>28</xdr:col>
      <xdr:colOff>0</xdr:colOff>
      <xdr:row>189</xdr:row>
      <xdr:rowOff>76200</xdr:rowOff>
    </xdr:to>
    <xdr:cxnSp macro="">
      <xdr:nvCxnSpPr>
        <xdr:cNvPr id="17132" name="Solver_line$AC$190">
          <a:extLst>
            <a:ext uri="{FF2B5EF4-FFF2-40B4-BE49-F238E27FC236}">
              <a16:creationId xmlns:a16="http://schemas.microsoft.com/office/drawing/2014/main" id="{E2374D93-5BB9-4C62-90BA-6D2633620D70}"/>
            </a:ext>
          </a:extLst>
        </xdr:cNvPr>
        <xdr:cNvCxnSpPr/>
      </xdr:nvCxnSpPr>
      <xdr:spPr>
        <a:xfrm>
          <a:off x="16887825" y="340899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194</xdr:row>
      <xdr:rowOff>76200</xdr:rowOff>
    </xdr:from>
    <xdr:to>
      <xdr:col>26</xdr:col>
      <xdr:colOff>0</xdr:colOff>
      <xdr:row>194</xdr:row>
      <xdr:rowOff>76200</xdr:rowOff>
    </xdr:to>
    <xdr:cxnSp macro="">
      <xdr:nvCxnSpPr>
        <xdr:cNvPr id="17133" name="Solver_shapecon$AC$195">
          <a:extLst>
            <a:ext uri="{FF2B5EF4-FFF2-40B4-BE49-F238E27FC236}">
              <a16:creationId xmlns:a16="http://schemas.microsoft.com/office/drawing/2014/main" id="{C2BD164D-C81E-4B88-9A78-5F0D5B8EB573}"/>
            </a:ext>
          </a:extLst>
        </xdr:cNvPr>
        <xdr:cNvCxnSpPr/>
      </xdr:nvCxnSpPr>
      <xdr:spPr>
        <a:xfrm>
          <a:off x="16640175" y="3500437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194</xdr:row>
      <xdr:rowOff>0</xdr:rowOff>
    </xdr:from>
    <xdr:to>
      <xdr:col>29</xdr:col>
      <xdr:colOff>0</xdr:colOff>
      <xdr:row>194</xdr:row>
      <xdr:rowOff>152400</xdr:rowOff>
    </xdr:to>
    <xdr:sp macro="" textlink="">
      <xdr:nvSpPr>
        <xdr:cNvPr id="17134" name="Solver_shape$AC$195">
          <a:extLst>
            <a:ext uri="{FF2B5EF4-FFF2-40B4-BE49-F238E27FC236}">
              <a16:creationId xmlns:a16="http://schemas.microsoft.com/office/drawing/2014/main" id="{605126B5-B425-498E-BC25-F4ED5C9CEA59}"/>
            </a:ext>
          </a:extLst>
        </xdr:cNvPr>
        <xdr:cNvSpPr/>
      </xdr:nvSpPr>
      <xdr:spPr>
        <a:xfrm rot="16200000">
          <a:off x="18488025" y="349281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194</xdr:row>
      <xdr:rowOff>76200</xdr:rowOff>
    </xdr:from>
    <xdr:to>
      <xdr:col>28</xdr:col>
      <xdr:colOff>0</xdr:colOff>
      <xdr:row>194</xdr:row>
      <xdr:rowOff>76200</xdr:rowOff>
    </xdr:to>
    <xdr:cxnSp macro="">
      <xdr:nvCxnSpPr>
        <xdr:cNvPr id="17135" name="Solver_line$AC$195">
          <a:extLst>
            <a:ext uri="{FF2B5EF4-FFF2-40B4-BE49-F238E27FC236}">
              <a16:creationId xmlns:a16="http://schemas.microsoft.com/office/drawing/2014/main" id="{5948141F-18D1-4309-8F62-6CC9D20BD051}"/>
            </a:ext>
          </a:extLst>
        </xdr:cNvPr>
        <xdr:cNvCxnSpPr/>
      </xdr:nvCxnSpPr>
      <xdr:spPr>
        <a:xfrm>
          <a:off x="16887825" y="350043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194</xdr:row>
      <xdr:rowOff>76200</xdr:rowOff>
    </xdr:from>
    <xdr:to>
      <xdr:col>26</xdr:col>
      <xdr:colOff>0</xdr:colOff>
      <xdr:row>199</xdr:row>
      <xdr:rowOff>76200</xdr:rowOff>
    </xdr:to>
    <xdr:cxnSp macro="">
      <xdr:nvCxnSpPr>
        <xdr:cNvPr id="17136" name="Solver_shapecon$AC$200">
          <a:extLst>
            <a:ext uri="{FF2B5EF4-FFF2-40B4-BE49-F238E27FC236}">
              <a16:creationId xmlns:a16="http://schemas.microsoft.com/office/drawing/2014/main" id="{5CF895E9-8B76-49B7-BF25-62D60413AAB8}"/>
            </a:ext>
          </a:extLst>
        </xdr:cNvPr>
        <xdr:cNvCxnSpPr/>
      </xdr:nvCxnSpPr>
      <xdr:spPr>
        <a:xfrm>
          <a:off x="16640175" y="3500437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199</xdr:row>
      <xdr:rowOff>0</xdr:rowOff>
    </xdr:from>
    <xdr:to>
      <xdr:col>29</xdr:col>
      <xdr:colOff>0</xdr:colOff>
      <xdr:row>199</xdr:row>
      <xdr:rowOff>152400</xdr:rowOff>
    </xdr:to>
    <xdr:sp macro="" textlink="">
      <xdr:nvSpPr>
        <xdr:cNvPr id="17137" name="Solver_shape$AC$200">
          <a:extLst>
            <a:ext uri="{FF2B5EF4-FFF2-40B4-BE49-F238E27FC236}">
              <a16:creationId xmlns:a16="http://schemas.microsoft.com/office/drawing/2014/main" id="{A85BAD29-B3D9-4A04-8020-B8D9BD6D1295}"/>
            </a:ext>
          </a:extLst>
        </xdr:cNvPr>
        <xdr:cNvSpPr/>
      </xdr:nvSpPr>
      <xdr:spPr>
        <a:xfrm rot="16200000">
          <a:off x="18488025" y="3584257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199</xdr:row>
      <xdr:rowOff>76200</xdr:rowOff>
    </xdr:from>
    <xdr:to>
      <xdr:col>28</xdr:col>
      <xdr:colOff>0</xdr:colOff>
      <xdr:row>199</xdr:row>
      <xdr:rowOff>76200</xdr:rowOff>
    </xdr:to>
    <xdr:cxnSp macro="">
      <xdr:nvCxnSpPr>
        <xdr:cNvPr id="17138" name="Solver_line$AC$200">
          <a:extLst>
            <a:ext uri="{FF2B5EF4-FFF2-40B4-BE49-F238E27FC236}">
              <a16:creationId xmlns:a16="http://schemas.microsoft.com/office/drawing/2014/main" id="{C4D654EC-174D-41AA-A0DF-110F51F9EDB7}"/>
            </a:ext>
          </a:extLst>
        </xdr:cNvPr>
        <xdr:cNvCxnSpPr/>
      </xdr:nvCxnSpPr>
      <xdr:spPr>
        <a:xfrm>
          <a:off x="16887825" y="3591877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1E93-8035-4EB7-9343-2607F1E5F41B}">
  <dimension ref="A1:E34"/>
  <sheetViews>
    <sheetView topLeftCell="A16" zoomScale="150" zoomScaleNormal="150" workbookViewId="0">
      <selection activeCell="B23" sqref="A23:E34"/>
    </sheetView>
  </sheetViews>
  <sheetFormatPr defaultRowHeight="15"/>
  <cols>
    <col min="1" max="1" width="3.140625" customWidth="1"/>
    <col min="2" max="2" width="49.140625" bestFit="1" customWidth="1"/>
    <col min="3" max="3" width="15.28515625" bestFit="1" customWidth="1"/>
    <col min="4" max="4" width="16.28515625" bestFit="1" customWidth="1"/>
    <col min="5" max="5" width="22.140625" bestFit="1" customWidth="1"/>
  </cols>
  <sheetData>
    <row r="1" spans="1:5">
      <c r="A1" s="60" t="s">
        <v>34</v>
      </c>
    </row>
    <row r="2" spans="1:5">
      <c r="C2" s="145" t="s">
        <v>33</v>
      </c>
      <c r="D2" s="146"/>
    </row>
    <row r="3" spans="1:5">
      <c r="B3" t="s">
        <v>31</v>
      </c>
      <c r="C3" s="51" t="s">
        <v>0</v>
      </c>
      <c r="D3" s="52" t="s">
        <v>6</v>
      </c>
    </row>
    <row r="4" spans="1:5">
      <c r="B4" s="45" t="s">
        <v>30</v>
      </c>
      <c r="C4" s="53">
        <v>3</v>
      </c>
      <c r="D4" s="54">
        <v>-2</v>
      </c>
    </row>
    <row r="5" spans="1:5">
      <c r="B5" s="46" t="s">
        <v>10</v>
      </c>
      <c r="C5" s="55">
        <v>0</v>
      </c>
      <c r="D5" s="56">
        <v>0</v>
      </c>
    </row>
    <row r="6" spans="1:5">
      <c r="B6" s="47" t="s">
        <v>32</v>
      </c>
      <c r="C6" s="57">
        <v>0.6</v>
      </c>
      <c r="D6" s="52">
        <v>0.4</v>
      </c>
    </row>
    <row r="8" spans="1:5">
      <c r="A8" s="60" t="s">
        <v>35</v>
      </c>
    </row>
    <row r="9" spans="1:5">
      <c r="C9" s="145" t="s">
        <v>33</v>
      </c>
      <c r="D9" s="146"/>
    </row>
    <row r="10" spans="1:5">
      <c r="B10" t="s">
        <v>31</v>
      </c>
      <c r="C10" s="43" t="s">
        <v>0</v>
      </c>
      <c r="D10" s="44" t="s">
        <v>6</v>
      </c>
      <c r="E10" s="48" t="s">
        <v>40</v>
      </c>
    </row>
    <row r="11" spans="1:5">
      <c r="B11" s="49" t="s">
        <v>30</v>
      </c>
      <c r="C11" s="53">
        <v>3</v>
      </c>
      <c r="D11" s="54">
        <v>-2</v>
      </c>
      <c r="E11" s="58">
        <f>SUMPRODUCT(C11:D11,C13:D13)</f>
        <v>0.99999999999999978</v>
      </c>
    </row>
    <row r="12" spans="1:5">
      <c r="B12" s="46" t="s">
        <v>10</v>
      </c>
      <c r="C12" s="55">
        <v>0</v>
      </c>
      <c r="D12" s="56">
        <v>0</v>
      </c>
      <c r="E12" s="59">
        <f>SUMPRODUCT(C12:D12,C13:D13)</f>
        <v>0</v>
      </c>
    </row>
    <row r="13" spans="1:5">
      <c r="B13" s="47" t="s">
        <v>32</v>
      </c>
      <c r="C13" s="57">
        <v>0.6</v>
      </c>
      <c r="D13" s="52">
        <v>0.4</v>
      </c>
    </row>
    <row r="15" spans="1:5">
      <c r="B15" t="s">
        <v>36</v>
      </c>
    </row>
    <row r="16" spans="1:5">
      <c r="B16" t="s">
        <v>37</v>
      </c>
    </row>
    <row r="18" spans="1:5">
      <c r="A18" s="60" t="s">
        <v>41</v>
      </c>
    </row>
    <row r="19" spans="1:5">
      <c r="B19" t="s">
        <v>38</v>
      </c>
    </row>
    <row r="20" spans="1:5">
      <c r="B20" t="s">
        <v>39</v>
      </c>
    </row>
    <row r="21" spans="1:5">
      <c r="B21" s="50" t="s">
        <v>51</v>
      </c>
    </row>
    <row r="23" spans="1:5" ht="15.75" thickBot="1">
      <c r="A23" s="60" t="s">
        <v>42</v>
      </c>
    </row>
    <row r="24" spans="1:5">
      <c r="B24" s="10" t="s">
        <v>16</v>
      </c>
      <c r="C24" s="11"/>
      <c r="D24" s="147" t="s">
        <v>17</v>
      </c>
      <c r="E24" s="148"/>
    </row>
    <row r="25" spans="1:5">
      <c r="B25" s="12" t="s">
        <v>18</v>
      </c>
      <c r="C25" s="13" t="s">
        <v>19</v>
      </c>
      <c r="D25" s="143" t="s">
        <v>20</v>
      </c>
      <c r="E25" s="144"/>
    </row>
    <row r="26" spans="1:5">
      <c r="B26" s="14" t="s">
        <v>21</v>
      </c>
      <c r="C26" s="15" t="s">
        <v>22</v>
      </c>
      <c r="D26" s="16" t="s">
        <v>43</v>
      </c>
      <c r="E26" s="17" t="s">
        <v>44</v>
      </c>
    </row>
    <row r="27" spans="1:5">
      <c r="B27" s="18" t="s">
        <v>0</v>
      </c>
      <c r="C27" s="19">
        <v>0.6</v>
      </c>
      <c r="D27" s="20">
        <v>0.75</v>
      </c>
      <c r="E27" s="21">
        <v>0.25</v>
      </c>
    </row>
    <row r="28" spans="1:5" ht="15.75" thickBot="1">
      <c r="B28" s="22" t="s">
        <v>6</v>
      </c>
      <c r="C28" s="23">
        <v>0.4</v>
      </c>
      <c r="D28" s="24">
        <v>0.25</v>
      </c>
      <c r="E28" s="25">
        <v>0.75</v>
      </c>
    </row>
    <row r="29" spans="1:5" ht="15.75" thickBot="1">
      <c r="B29" s="26"/>
      <c r="C29" s="26"/>
      <c r="D29" s="27"/>
      <c r="E29" s="27"/>
    </row>
    <row r="30" spans="1:5">
      <c r="B30" s="28" t="s">
        <v>25</v>
      </c>
      <c r="C30" s="29"/>
      <c r="D30" s="147" t="s">
        <v>26</v>
      </c>
      <c r="E30" s="148"/>
    </row>
    <row r="31" spans="1:5">
      <c r="B31" s="30" t="s">
        <v>27</v>
      </c>
      <c r="C31" s="15"/>
      <c r="D31" s="143" t="s">
        <v>28</v>
      </c>
      <c r="E31" s="144"/>
    </row>
    <row r="32" spans="1:5">
      <c r="B32" s="31" t="s">
        <v>20</v>
      </c>
      <c r="C32" s="32" t="s">
        <v>29</v>
      </c>
      <c r="D32" s="33" t="str">
        <f>IF(B27="","",B27)</f>
        <v>Winning Season</v>
      </c>
      <c r="E32" s="34" t="str">
        <f>IF(B28="","",B28)</f>
        <v>Losing Season</v>
      </c>
    </row>
    <row r="33" spans="2:5">
      <c r="B33" s="35" t="str">
        <f>IF(D26="","",D26)</f>
        <v>Predict W Season</v>
      </c>
      <c r="C33" s="36">
        <f>IF(D27="","",SUMPRODUCT(C27:C28,D27:D28))</f>
        <v>0.54999999999999993</v>
      </c>
      <c r="D33" s="37">
        <f>IF(D27="","",C27*D27/SUMPRODUCT(C27:C28,D27:D28))</f>
        <v>0.81818181818181823</v>
      </c>
      <c r="E33" s="38">
        <f>IF(D28="","",C28*D28/SUMPRODUCT(C27:C28,D27:D28))</f>
        <v>0.18181818181818185</v>
      </c>
    </row>
    <row r="34" spans="2:5" ht="15.75" thickBot="1">
      <c r="B34" s="39" t="str">
        <f>IF(E26="","",E26)</f>
        <v>Predict L Season</v>
      </c>
      <c r="C34" s="40">
        <f>IF(E27="","",SUMPRODUCT(C27:C28,E27:E28))</f>
        <v>0.45000000000000007</v>
      </c>
      <c r="D34" s="41">
        <f>IF(E27="","",C27*E27/SUMPRODUCT(C27:C28,E27:E28))</f>
        <v>0.33333333333333326</v>
      </c>
      <c r="E34" s="42">
        <f>IF(E28="","",C28*E28/SUMPRODUCT(C27:C28,E27:E28))</f>
        <v>0.66666666666666663</v>
      </c>
    </row>
  </sheetData>
  <mergeCells count="6">
    <mergeCell ref="D31:E31"/>
    <mergeCell ref="C2:D2"/>
    <mergeCell ref="C9:D9"/>
    <mergeCell ref="D24:E24"/>
    <mergeCell ref="D25:E25"/>
    <mergeCell ref="D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8CC7-D928-4BA3-9692-9C20AA4A4EB5}">
  <dimension ref="A2:Y45"/>
  <sheetViews>
    <sheetView topLeftCell="D1" zoomScaleNormal="100" workbookViewId="0">
      <selection activeCell="V2" sqref="V2:AB32"/>
    </sheetView>
  </sheetViews>
  <sheetFormatPr defaultRowHeight="15"/>
  <cols>
    <col min="2" max="2" width="2" bestFit="1" customWidth="1"/>
    <col min="3" max="3" width="3.7109375" customWidth="1"/>
    <col min="4" max="4" width="17" bestFit="1" customWidth="1"/>
    <col min="5" max="5" width="8.28515625" bestFit="1" customWidth="1"/>
    <col min="6" max="6" width="2" bestFit="1" customWidth="1"/>
    <col min="7" max="7" width="3.7109375" customWidth="1"/>
    <col min="8" max="8" width="20.7109375" bestFit="1" customWidth="1"/>
    <col min="9" max="9" width="12.42578125" bestFit="1" customWidth="1"/>
    <col min="10" max="10" width="2" bestFit="1" customWidth="1"/>
    <col min="11" max="11" width="3.7109375" customWidth="1"/>
    <col min="12" max="12" width="20.7109375" bestFit="1" customWidth="1"/>
    <col min="13" max="13" width="13.140625" bestFit="1" customWidth="1"/>
    <col min="14" max="14" width="2.28515625" customWidth="1"/>
    <col min="15" max="15" width="3.7109375" customWidth="1"/>
    <col min="16" max="16" width="15.28515625" bestFit="1" customWidth="1"/>
    <col min="17" max="17" width="8.85546875" bestFit="1" customWidth="1"/>
    <col min="18" max="18" width="2.28515625" customWidth="1"/>
    <col min="19" max="19" width="8.85546875" bestFit="1" customWidth="1"/>
    <col min="22" max="22" width="32.85546875" customWidth="1"/>
    <col min="23" max="23" width="9.7109375" bestFit="1" customWidth="1"/>
    <col min="24" max="24" width="21.42578125" bestFit="1" customWidth="1"/>
    <col min="25" max="25" width="20" bestFit="1" customWidth="1"/>
    <col min="26" max="26" width="7.85546875" bestFit="1" customWidth="1"/>
    <col min="27" max="27" width="2.28515625" customWidth="1"/>
    <col min="28" max="28" width="7.85546875" bestFit="1" customWidth="1"/>
  </cols>
  <sheetData>
    <row r="2" spans="4:25">
      <c r="H2" s="1"/>
      <c r="P2" s="1">
        <f>X31</f>
        <v>0.81818181818181823</v>
      </c>
      <c r="V2" s="61" t="s">
        <v>1</v>
      </c>
      <c r="W2" s="4">
        <v>3000000</v>
      </c>
    </row>
    <row r="3" spans="4:25">
      <c r="D3" s="5"/>
      <c r="P3" t="s">
        <v>0</v>
      </c>
      <c r="V3" s="61" t="s">
        <v>3</v>
      </c>
      <c r="W3" s="4">
        <v>-2000000</v>
      </c>
    </row>
    <row r="4" spans="4:25">
      <c r="H4" s="1"/>
      <c r="S4">
        <f>SUM($P$5,$L$7,$H$11,$D$18)</f>
        <v>2900000</v>
      </c>
      <c r="V4" s="61" t="s">
        <v>4</v>
      </c>
      <c r="W4" s="4">
        <v>-100000</v>
      </c>
    </row>
    <row r="5" spans="4:25">
      <c r="D5" s="5"/>
      <c r="H5" s="5"/>
      <c r="L5" s="5" t="s">
        <v>2</v>
      </c>
      <c r="P5" s="5">
        <v>3000000</v>
      </c>
      <c r="Q5">
        <f>$S$4</f>
        <v>2900000</v>
      </c>
      <c r="V5" s="61" t="s">
        <v>5</v>
      </c>
      <c r="W5" s="4">
        <v>0.6</v>
      </c>
    </row>
    <row r="6" spans="4:25">
      <c r="V6" s="61" t="s">
        <v>7</v>
      </c>
      <c r="W6" s="4">
        <v>0.75</v>
      </c>
    </row>
    <row r="7" spans="4:25">
      <c r="D7" s="5"/>
      <c r="H7" s="7"/>
      <c r="L7" s="7">
        <v>0</v>
      </c>
      <c r="M7">
        <f>IF(ABS(1-SUM($P$2,$P$7))&lt;=0.00001,SUM($P$2*$Q$5,$P$7*$Q$10),NA())</f>
        <v>1990909.0909090911</v>
      </c>
      <c r="P7" s="1">
        <f>Y31</f>
        <v>0.18181818181818185</v>
      </c>
    </row>
    <row r="8" spans="4:25">
      <c r="H8" s="1">
        <f>W31</f>
        <v>0.54999999999999993</v>
      </c>
      <c r="P8" t="s">
        <v>6</v>
      </c>
    </row>
    <row r="9" spans="4:25">
      <c r="H9" t="s">
        <v>43</v>
      </c>
      <c r="S9">
        <f>SUM($P$10,$L$7,$H$11,$D$18)</f>
        <v>-2100000</v>
      </c>
      <c r="W9" s="2" t="s">
        <v>8</v>
      </c>
    </row>
    <row r="10" spans="4:25">
      <c r="D10" s="5"/>
      <c r="H10" s="5"/>
      <c r="J10">
        <f>IF($I$11=$M$7,1,IF($I$11=$M$15,2))</f>
        <v>1</v>
      </c>
      <c r="L10" s="5"/>
      <c r="P10" s="5">
        <v>-2000000</v>
      </c>
      <c r="Q10">
        <f>$S$9</f>
        <v>-2100000</v>
      </c>
      <c r="V10" s="3" t="s">
        <v>9</v>
      </c>
      <c r="W10" s="8" t="str">
        <f>IF(B28=1,"Yes","No")</f>
        <v>Yes</v>
      </c>
    </row>
    <row r="11" spans="4:25">
      <c r="D11" s="5"/>
      <c r="H11" s="5">
        <v>0</v>
      </c>
      <c r="I11">
        <f>MAX($M$7,$M$15)</f>
        <v>1990909.0909090911</v>
      </c>
    </row>
    <row r="12" spans="4:25">
      <c r="D12" s="5"/>
      <c r="H12" s="1"/>
      <c r="L12" s="1"/>
      <c r="V12" s="3" t="s">
        <v>11</v>
      </c>
      <c r="X12" t="s">
        <v>12</v>
      </c>
    </row>
    <row r="13" spans="4:25">
      <c r="L13" t="s">
        <v>46</v>
      </c>
    </row>
    <row r="14" spans="4:25">
      <c r="H14" s="1"/>
      <c r="S14">
        <f>SUM($L$15,$H$11,$D$18)</f>
        <v>-100000</v>
      </c>
      <c r="V14" s="8" t="str">
        <f>IF(F40=1,"Campaign","No Campaign")</f>
        <v>Campaign</v>
      </c>
      <c r="X14" s="8" t="str">
        <f>IF(J10=1,"Campaign","No Campaign")</f>
        <v>Campaign</v>
      </c>
      <c r="Y14" t="s">
        <v>14</v>
      </c>
    </row>
    <row r="15" spans="4:25">
      <c r="H15" s="5"/>
      <c r="L15" s="5">
        <v>0</v>
      </c>
      <c r="M15">
        <f>$S$14</f>
        <v>-100000</v>
      </c>
      <c r="X15" s="8" t="str">
        <f>IF(J25=1,"Campaign","No Campaign")</f>
        <v>No Campaign</v>
      </c>
      <c r="Y15" t="s">
        <v>15</v>
      </c>
    </row>
    <row r="16" spans="4:25">
      <c r="D16" s="5" t="s">
        <v>13</v>
      </c>
    </row>
    <row r="17" spans="1:25">
      <c r="H17" s="5"/>
      <c r="L17" s="1"/>
      <c r="P17" s="1">
        <f>X32</f>
        <v>0.33333333333333326</v>
      </c>
    </row>
    <row r="18" spans="1:25">
      <c r="D18" s="5">
        <f>W4</f>
        <v>-100000</v>
      </c>
      <c r="E18">
        <f>IF(ABS(1-SUM($H$8,$H$23))&lt;=0.00001,SUM($H$8*$I$11,$H$23*$I$26),NA())</f>
        <v>1050000</v>
      </c>
      <c r="P18" t="s">
        <v>0</v>
      </c>
    </row>
    <row r="19" spans="1:25">
      <c r="H19" s="1"/>
      <c r="S19">
        <f>SUM($P$20,$L$22,$H$26,$D$18)</f>
        <v>2900000</v>
      </c>
      <c r="Y19" s="5"/>
    </row>
    <row r="20" spans="1:25">
      <c r="H20" s="5"/>
      <c r="L20" s="5" t="s">
        <v>2</v>
      </c>
      <c r="P20" s="5">
        <v>3000000</v>
      </c>
      <c r="Q20">
        <f>$S$19</f>
        <v>2900000</v>
      </c>
    </row>
    <row r="21" spans="1:25" ht="15.75" thickBot="1">
      <c r="D21" s="5"/>
    </row>
    <row r="22" spans="1:25">
      <c r="H22" s="5"/>
      <c r="L22" s="7">
        <v>0</v>
      </c>
      <c r="M22">
        <f>IF(ABS(1-SUM($P$17,$P$22))&lt;=0.00001,SUM($P$17*$Q$20,$P$22*$Q$25),NA())</f>
        <v>-433333.3333333336</v>
      </c>
      <c r="P22" s="1">
        <f>Y32</f>
        <v>0.66666666666666663</v>
      </c>
      <c r="V22" s="10" t="s">
        <v>16</v>
      </c>
      <c r="W22" s="11"/>
      <c r="X22" s="147" t="s">
        <v>17</v>
      </c>
      <c r="Y22" s="148"/>
    </row>
    <row r="23" spans="1:25">
      <c r="H23" s="1">
        <f>1-W31</f>
        <v>0.45000000000000007</v>
      </c>
      <c r="P23" t="s">
        <v>6</v>
      </c>
      <c r="V23" s="12" t="s">
        <v>18</v>
      </c>
      <c r="W23" s="13" t="s">
        <v>19</v>
      </c>
      <c r="X23" s="143" t="s">
        <v>20</v>
      </c>
      <c r="Y23" s="144"/>
    </row>
    <row r="24" spans="1:25">
      <c r="H24" t="s">
        <v>44</v>
      </c>
      <c r="S24">
        <f>SUM($P$25,$L$22,$H$26,$D$18)</f>
        <v>-2100000</v>
      </c>
      <c r="V24" s="14" t="s">
        <v>21</v>
      </c>
      <c r="W24" s="15" t="s">
        <v>22</v>
      </c>
      <c r="X24" s="16" t="s">
        <v>23</v>
      </c>
      <c r="Y24" s="17" t="s">
        <v>24</v>
      </c>
    </row>
    <row r="25" spans="1:25">
      <c r="H25" s="5"/>
      <c r="J25">
        <f>IF($I$26=$M$22,1,IF($I$26=$M$30,2))</f>
        <v>2</v>
      </c>
      <c r="L25" s="5"/>
      <c r="P25" s="5">
        <v>-2000000</v>
      </c>
      <c r="Q25">
        <f>$S$24</f>
        <v>-2100000</v>
      </c>
      <c r="V25" s="18" t="s">
        <v>0</v>
      </c>
      <c r="W25" s="19">
        <f>W5</f>
        <v>0.6</v>
      </c>
      <c r="X25" s="20">
        <f>W6</f>
        <v>0.75</v>
      </c>
      <c r="Y25" s="21">
        <f>1-W6</f>
        <v>0.25</v>
      </c>
    </row>
    <row r="26" spans="1:25" ht="15.75" thickBot="1">
      <c r="D26" s="5"/>
      <c r="H26" s="5">
        <v>0</v>
      </c>
      <c r="I26">
        <f>MAX($M$22,$M$30)</f>
        <v>-100000</v>
      </c>
      <c r="V26" s="22" t="s">
        <v>6</v>
      </c>
      <c r="W26" s="23">
        <f>1-W5</f>
        <v>0.4</v>
      </c>
      <c r="X26" s="24">
        <f>1-W6</f>
        <v>0.25</v>
      </c>
      <c r="Y26" s="25">
        <f>W6</f>
        <v>0.75</v>
      </c>
    </row>
    <row r="27" spans="1:25" ht="15.75" thickBot="1">
      <c r="H27" s="5"/>
      <c r="L27" s="1"/>
      <c r="V27" s="26"/>
      <c r="W27" s="26"/>
      <c r="X27" s="27"/>
      <c r="Y27" s="27"/>
    </row>
    <row r="28" spans="1:25">
      <c r="B28">
        <f>IF($A$29=$E$18,1,IF($A$29=$E$41,2))</f>
        <v>1</v>
      </c>
      <c r="L28" t="s">
        <v>46</v>
      </c>
      <c r="V28" s="28" t="s">
        <v>25</v>
      </c>
      <c r="W28" s="29"/>
      <c r="X28" s="147" t="s">
        <v>26</v>
      </c>
      <c r="Y28" s="148"/>
    </row>
    <row r="29" spans="1:25">
      <c r="A29">
        <f>MAX($E$18,$E$41)</f>
        <v>1050000</v>
      </c>
      <c r="S29">
        <f>SUM($L$30,$H$26,$D$18)</f>
        <v>-100000</v>
      </c>
      <c r="V29" s="30" t="s">
        <v>27</v>
      </c>
      <c r="W29" s="15"/>
      <c r="X29" s="143" t="s">
        <v>28</v>
      </c>
      <c r="Y29" s="144"/>
    </row>
    <row r="30" spans="1:25">
      <c r="H30" s="5"/>
      <c r="L30" s="5">
        <v>0</v>
      </c>
      <c r="M30">
        <f>$S$29</f>
        <v>-100000</v>
      </c>
      <c r="V30" s="31" t="s">
        <v>20</v>
      </c>
      <c r="W30" s="32" t="s">
        <v>29</v>
      </c>
      <c r="X30" s="33" t="str">
        <f>IF(V25="","",V25)</f>
        <v>Winning Season</v>
      </c>
      <c r="Y30" s="34" t="str">
        <f>IF(V26="","",V26)</f>
        <v>Losing Season</v>
      </c>
    </row>
    <row r="31" spans="1:25">
      <c r="D31" s="5"/>
      <c r="V31" s="35" t="str">
        <f>IF(X24="","",X24)</f>
        <v>Predict Winning Season</v>
      </c>
      <c r="W31" s="36">
        <f>IF(X25="","",SUMPRODUCT(W25:W26,X25:X26))</f>
        <v>0.54999999999999993</v>
      </c>
      <c r="X31" s="37">
        <f>IF(X25="","",W25*X25/SUMPRODUCT(W25:W26,X25:X26))</f>
        <v>0.81818181818181823</v>
      </c>
      <c r="Y31" s="38">
        <f>IF(X26="","",W26*X26/SUMPRODUCT(W25:W26,X25:X26))</f>
        <v>0.18181818181818185</v>
      </c>
    </row>
    <row r="32" spans="1:25" ht="15.75" thickBot="1">
      <c r="H32" s="5"/>
      <c r="L32" s="1">
        <f>W5</f>
        <v>0.6</v>
      </c>
      <c r="V32" s="39" t="str">
        <f>IF(Y24="","",Y24)</f>
        <v>Predict Losing Season</v>
      </c>
      <c r="W32" s="40">
        <f>IF(Y25="","",SUMPRODUCT(W25:W26,Y25:Y26))</f>
        <v>0.45000000000000007</v>
      </c>
      <c r="X32" s="41">
        <f>IF(Y25="","",W25*Y25/SUMPRODUCT(W25:W26,Y25:Y26))</f>
        <v>0.33333333333333326</v>
      </c>
      <c r="Y32" s="42">
        <f>IF(Y26="","",W26*Y26/SUMPRODUCT(W25:W26,Y25:Y26))</f>
        <v>0.66666666666666663</v>
      </c>
    </row>
    <row r="33" spans="4:19">
      <c r="L33" t="s">
        <v>0</v>
      </c>
    </row>
    <row r="34" spans="4:19">
      <c r="S34">
        <f>SUM($L$35,$H$37,$D$41)</f>
        <v>3000000</v>
      </c>
    </row>
    <row r="35" spans="4:19">
      <c r="H35" s="5" t="s">
        <v>2</v>
      </c>
      <c r="L35" s="5">
        <f>W2</f>
        <v>3000000</v>
      </c>
      <c r="M35">
        <f>$S$34</f>
        <v>3000000</v>
      </c>
    </row>
    <row r="36" spans="4:19">
      <c r="D36" s="5"/>
    </row>
    <row r="37" spans="4:19">
      <c r="H37" s="5">
        <v>0</v>
      </c>
      <c r="I37">
        <f>IF(ABS(1-SUM($L$32,$L$37))&lt;=0.00001,SUM($L$32*$M$35,$L$37*$M$40),NA())</f>
        <v>1000000</v>
      </c>
      <c r="L37" s="1">
        <f>1-W5</f>
        <v>0.4</v>
      </c>
    </row>
    <row r="38" spans="4:19">
      <c r="L38" t="s">
        <v>6</v>
      </c>
    </row>
    <row r="39" spans="4:19">
      <c r="D39" t="s">
        <v>45</v>
      </c>
      <c r="S39">
        <f>SUM($L$40,$H$37,$D$41)</f>
        <v>-2000000</v>
      </c>
    </row>
    <row r="40" spans="4:19">
      <c r="F40">
        <f>IF($E$41=$I$37,1,IF($E$41=$I$45,2))</f>
        <v>1</v>
      </c>
      <c r="H40" s="5"/>
      <c r="L40" s="5">
        <f>W3</f>
        <v>-2000000</v>
      </c>
      <c r="M40">
        <f>$S$39</f>
        <v>-2000000</v>
      </c>
    </row>
    <row r="41" spans="4:19">
      <c r="D41" s="5">
        <v>0</v>
      </c>
      <c r="E41">
        <f>MAX($I$37,$I$45)</f>
        <v>1000000</v>
      </c>
    </row>
    <row r="43" spans="4:19">
      <c r="H43" t="s">
        <v>46</v>
      </c>
    </row>
    <row r="44" spans="4:19">
      <c r="S44">
        <f>SUM($H$45,$D$41)</f>
        <v>0</v>
      </c>
    </row>
    <row r="45" spans="4:19">
      <c r="H45" s="5">
        <v>0</v>
      </c>
      <c r="I45">
        <f>$S$44</f>
        <v>0</v>
      </c>
    </row>
  </sheetData>
  <mergeCells count="4">
    <mergeCell ref="X22:Y22"/>
    <mergeCell ref="X23:Y23"/>
    <mergeCell ref="X28:Y28"/>
    <mergeCell ref="X29:Y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EBB4-60B1-4373-86F7-1D0DC0E514D0}">
  <dimension ref="A1:AM93"/>
  <sheetViews>
    <sheetView topLeftCell="AA7" zoomScale="150" zoomScaleNormal="150" workbookViewId="0">
      <selection activeCell="AG1" sqref="AG1:AL39"/>
    </sheetView>
  </sheetViews>
  <sheetFormatPr defaultRowHeight="15"/>
  <cols>
    <col min="2" max="2" width="2" bestFit="1" customWidth="1"/>
    <col min="3" max="3" width="3.7109375" customWidth="1"/>
    <col min="4" max="4" width="12" bestFit="1" customWidth="1"/>
    <col min="5" max="5" width="4" bestFit="1" customWidth="1"/>
    <col min="6" max="6" width="2" bestFit="1" customWidth="1"/>
    <col min="7" max="7" width="3.7109375" customWidth="1"/>
    <col min="8" max="8" width="15.85546875" bestFit="1" customWidth="1"/>
    <col min="9" max="9" width="4" bestFit="1" customWidth="1"/>
    <col min="10" max="10" width="2" bestFit="1" customWidth="1"/>
    <col min="11" max="11" width="3.7109375" customWidth="1"/>
    <col min="12" max="12" width="15.85546875" bestFit="1" customWidth="1"/>
    <col min="13" max="13" width="4" bestFit="1" customWidth="1"/>
    <col min="14" max="14" width="2.28515625" customWidth="1"/>
    <col min="15" max="15" width="3.7109375" customWidth="1"/>
    <col min="16" max="16" width="8.7109375" bestFit="1" customWidth="1"/>
    <col min="17" max="17" width="4" bestFit="1" customWidth="1"/>
    <col min="18" max="18" width="2.28515625" customWidth="1"/>
    <col min="19" max="19" width="4" bestFit="1" customWidth="1"/>
    <col min="20" max="20" width="3" customWidth="1"/>
    <col min="21" max="21" width="18.7109375" bestFit="1" customWidth="1"/>
    <col min="22" max="22" width="12" bestFit="1" customWidth="1"/>
    <col min="23" max="23" width="15.85546875" bestFit="1" customWidth="1"/>
    <col min="24" max="24" width="2.140625" customWidth="1"/>
    <col min="25" max="25" width="15.85546875" bestFit="1" customWidth="1"/>
    <col min="27" max="27" width="13.140625" bestFit="1" customWidth="1"/>
    <col min="28" max="28" width="14.28515625" bestFit="1" customWidth="1"/>
    <col min="29" max="29" width="3.140625" customWidth="1"/>
    <col min="30" max="30" width="3.5703125" customWidth="1"/>
    <col min="31" max="31" width="4" customWidth="1"/>
    <col min="32" max="32" width="3.28515625" customWidth="1"/>
    <col min="33" max="33" width="11.28515625" bestFit="1" customWidth="1"/>
    <col min="34" max="34" width="18" bestFit="1" customWidth="1"/>
    <col min="35" max="38" width="15.85546875" bestFit="1" customWidth="1"/>
  </cols>
  <sheetData>
    <row r="1" spans="1:38">
      <c r="Y1" s="151" t="s">
        <v>16</v>
      </c>
      <c r="Z1" s="152"/>
      <c r="AA1" s="147" t="s">
        <v>17</v>
      </c>
      <c r="AB1" s="153"/>
      <c r="AC1" s="153"/>
      <c r="AD1" s="153"/>
      <c r="AE1" s="148"/>
      <c r="AG1" s="105" t="s">
        <v>77</v>
      </c>
    </row>
    <row r="2" spans="1:38">
      <c r="V2" s="145" t="s">
        <v>56</v>
      </c>
      <c r="W2" s="146"/>
      <c r="Y2" s="12" t="s">
        <v>18</v>
      </c>
      <c r="Z2" s="13" t="s">
        <v>19</v>
      </c>
      <c r="AA2" s="143" t="s">
        <v>20</v>
      </c>
      <c r="AB2" s="154"/>
      <c r="AC2" s="154"/>
      <c r="AD2" s="154"/>
      <c r="AE2" s="144"/>
      <c r="AG2" t="s">
        <v>70</v>
      </c>
      <c r="AJ2" s="149" t="s">
        <v>68</v>
      </c>
      <c r="AK2" s="150"/>
    </row>
    <row r="3" spans="1:38">
      <c r="U3" t="s">
        <v>53</v>
      </c>
      <c r="V3" s="51">
        <v>10000</v>
      </c>
      <c r="W3" s="52">
        <v>100000</v>
      </c>
      <c r="Y3" s="14" t="s">
        <v>21</v>
      </c>
      <c r="Z3" s="15" t="s">
        <v>22</v>
      </c>
      <c r="AA3" s="62" t="s">
        <v>49</v>
      </c>
      <c r="AB3" s="62" t="s">
        <v>50</v>
      </c>
      <c r="AC3" s="62"/>
      <c r="AD3" s="62"/>
      <c r="AE3" s="63"/>
      <c r="AG3" s="92" t="s">
        <v>71</v>
      </c>
      <c r="AH3" s="91" t="s">
        <v>8</v>
      </c>
      <c r="AI3" s="56" t="s">
        <v>67</v>
      </c>
      <c r="AJ3" s="55" t="str">
        <f>Y24</f>
        <v>If 10k Predicted</v>
      </c>
      <c r="AK3" s="56" t="str">
        <f>Y25</f>
        <v>If 100k Predicted</v>
      </c>
      <c r="AL3" s="55" t="s">
        <v>69</v>
      </c>
    </row>
    <row r="4" spans="1:38">
      <c r="U4" s="83" t="s">
        <v>55</v>
      </c>
      <c r="V4" s="85">
        <f>V3*(V8/1000000)+V9</f>
        <v>0</v>
      </c>
      <c r="W4" s="86">
        <f>W3*V8/1000000+V9</f>
        <v>54</v>
      </c>
      <c r="Y4" s="64" t="s">
        <v>47</v>
      </c>
      <c r="Z4" s="65">
        <f>V6</f>
        <v>0.5</v>
      </c>
      <c r="AA4" s="66">
        <f>2/3</f>
        <v>0.66666666666666663</v>
      </c>
      <c r="AB4" s="66">
        <f>1-AA4</f>
        <v>0.33333333333333337</v>
      </c>
      <c r="AC4" s="66"/>
      <c r="AD4" s="66"/>
      <c r="AE4" s="67"/>
      <c r="AG4" s="43"/>
      <c r="AH4" s="51" t="str">
        <f>V21</f>
        <v>No Research</v>
      </c>
      <c r="AI4" s="57" t="str">
        <f>U24</f>
        <v>Build Computers</v>
      </c>
      <c r="AJ4" s="57" t="str">
        <f>W24</f>
        <v>Build Computers</v>
      </c>
      <c r="AK4" s="57" t="str">
        <f>W25</f>
        <v>Build Computers</v>
      </c>
      <c r="AL4" s="101">
        <f>A42</f>
        <v>27</v>
      </c>
    </row>
    <row r="5" spans="1:38">
      <c r="U5" s="84" t="s">
        <v>54</v>
      </c>
      <c r="V5" s="87">
        <v>15</v>
      </c>
      <c r="W5" s="88">
        <v>15</v>
      </c>
      <c r="Y5" s="64" t="s">
        <v>48</v>
      </c>
      <c r="Z5" s="65">
        <f>W6</f>
        <v>0.5</v>
      </c>
      <c r="AA5" s="66">
        <f>1-AB5</f>
        <v>0.33333333333333337</v>
      </c>
      <c r="AB5" s="66">
        <f>2/3</f>
        <v>0.66666666666666663</v>
      </c>
      <c r="AC5" s="66"/>
      <c r="AD5" s="66"/>
      <c r="AE5" s="67"/>
      <c r="AG5" s="98">
        <v>0</v>
      </c>
      <c r="AH5" s="53" t="str">
        <f t="dataTable" ref="AH5:AL15" dt2D="0" dtr="0" r1="V11"/>
        <v>No Research</v>
      </c>
      <c r="AI5" s="93" t="str">
        <v>Build Computers</v>
      </c>
      <c r="AJ5" s="93" t="str">
        <v>Build Computers</v>
      </c>
      <c r="AK5" s="93" t="str">
        <v>Build Computers</v>
      </c>
      <c r="AL5" s="94">
        <v>54</v>
      </c>
    </row>
    <row r="6" spans="1:38">
      <c r="U6" s="89" t="s">
        <v>58</v>
      </c>
      <c r="V6" s="51">
        <f>V11</f>
        <v>0.5</v>
      </c>
      <c r="W6" s="52">
        <f>1-V6</f>
        <v>0.5</v>
      </c>
      <c r="Y6" s="64"/>
      <c r="Z6" s="65"/>
      <c r="AA6" s="66"/>
      <c r="AB6" s="66"/>
      <c r="AC6" s="66"/>
      <c r="AD6" s="66"/>
      <c r="AE6" s="67"/>
      <c r="AG6" s="99">
        <f>AG5+0.1</f>
        <v>0.1</v>
      </c>
      <c r="AH6" s="95" t="str">
        <v>Research</v>
      </c>
      <c r="AI6" s="6" t="str">
        <v>Build Computers</v>
      </c>
      <c r="AJ6" s="6" t="str">
        <v>Build Computers</v>
      </c>
      <c r="AK6" s="6" t="str">
        <v>Build Computers</v>
      </c>
      <c r="AL6" s="96">
        <v>49.460287081339722</v>
      </c>
    </row>
    <row r="7" spans="1:38">
      <c r="Y7" s="64"/>
      <c r="Z7" s="65"/>
      <c r="AA7" s="66"/>
      <c r="AB7" s="66"/>
      <c r="AC7" s="66"/>
      <c r="AD7" s="66"/>
      <c r="AE7" s="67"/>
      <c r="AG7" s="99">
        <f t="shared" ref="AG7:AG15" si="0">AG6+0.1</f>
        <v>0.2</v>
      </c>
      <c r="AH7" s="95" t="str">
        <v>Research</v>
      </c>
      <c r="AI7" s="6" t="str">
        <v>Build Computers</v>
      </c>
      <c r="AJ7" s="6" t="str">
        <v>Build Computers</v>
      </c>
      <c r="AK7" s="6" t="str">
        <v>Build Computers</v>
      </c>
      <c r="AL7" s="96">
        <v>44.6</v>
      </c>
    </row>
    <row r="8" spans="1:38" ht="15.75" thickBot="1">
      <c r="U8" t="s">
        <v>52</v>
      </c>
      <c r="V8" s="102">
        <v>600</v>
      </c>
      <c r="Y8" s="68"/>
      <c r="Z8" s="69"/>
      <c r="AA8" s="70"/>
      <c r="AB8" s="70"/>
      <c r="AC8" s="70"/>
      <c r="AD8" s="70"/>
      <c r="AE8" s="71"/>
      <c r="AG8" s="99">
        <f t="shared" si="0"/>
        <v>0.30000000000000004</v>
      </c>
      <c r="AH8" s="95" t="str">
        <v>Research</v>
      </c>
      <c r="AI8" s="6" t="str">
        <v>Build Computers</v>
      </c>
      <c r="AJ8" s="6" t="str">
        <v>Build Computers</v>
      </c>
      <c r="AK8" s="6" t="str">
        <v>Build Computers</v>
      </c>
      <c r="AL8" s="96">
        <v>38.852488687782802</v>
      </c>
    </row>
    <row r="9" spans="1:38" ht="15.75" thickBot="1">
      <c r="U9" t="s">
        <v>72</v>
      </c>
      <c r="V9" s="102">
        <v>-6</v>
      </c>
      <c r="AG9" s="99">
        <f t="shared" si="0"/>
        <v>0.4</v>
      </c>
      <c r="AH9" s="95" t="str">
        <v>Research</v>
      </c>
      <c r="AI9" s="6" t="str">
        <v>Build Computers</v>
      </c>
      <c r="AJ9" s="6" t="str">
        <v>Build Computers</v>
      </c>
      <c r="AK9" s="6" t="str">
        <v>Build Computers</v>
      </c>
      <c r="AL9" s="96">
        <v>32.557142857142857</v>
      </c>
    </row>
    <row r="10" spans="1:38">
      <c r="U10" t="s">
        <v>57</v>
      </c>
      <c r="V10" s="102">
        <v>-1</v>
      </c>
      <c r="Y10" s="155" t="s">
        <v>25</v>
      </c>
      <c r="Z10" s="156"/>
      <c r="AA10" s="147" t="s">
        <v>26</v>
      </c>
      <c r="AB10" s="153"/>
      <c r="AC10" s="153"/>
      <c r="AD10" s="153"/>
      <c r="AE10" s="148"/>
      <c r="AG10" s="99">
        <f t="shared" si="0"/>
        <v>0.5</v>
      </c>
      <c r="AH10" s="95" t="str">
        <v>No Research</v>
      </c>
      <c r="AI10" s="6" t="str">
        <v>Build Computers</v>
      </c>
      <c r="AJ10" s="6" t="str">
        <v>Build Computers</v>
      </c>
      <c r="AK10" s="6" t="str">
        <v>Build Computers</v>
      </c>
      <c r="AL10" s="96">
        <v>27</v>
      </c>
    </row>
    <row r="11" spans="1:38">
      <c r="U11" t="s">
        <v>66</v>
      </c>
      <c r="V11" s="103">
        <f>0.5</f>
        <v>0.5</v>
      </c>
      <c r="Y11" s="157" t="s">
        <v>27</v>
      </c>
      <c r="Z11" s="158"/>
      <c r="AA11" s="143" t="s">
        <v>28</v>
      </c>
      <c r="AB11" s="154"/>
      <c r="AC11" s="154"/>
      <c r="AD11" s="154"/>
      <c r="AE11" s="144"/>
      <c r="AG11" s="99">
        <f t="shared" si="0"/>
        <v>0.6</v>
      </c>
      <c r="AH11" s="95" t="str">
        <v>No Research</v>
      </c>
      <c r="AI11" s="6" t="str">
        <v>Build Computers</v>
      </c>
      <c r="AJ11" s="6" t="str">
        <v>Sell Rights</v>
      </c>
      <c r="AK11" s="6" t="str">
        <v>Build Computers</v>
      </c>
      <c r="AL11" s="96">
        <v>21.6</v>
      </c>
    </row>
    <row r="12" spans="1:38">
      <c r="U12" t="s">
        <v>75</v>
      </c>
      <c r="V12" s="102">
        <v>15</v>
      </c>
      <c r="Y12" s="72" t="s">
        <v>20</v>
      </c>
      <c r="Z12" s="32" t="s">
        <v>29</v>
      </c>
      <c r="AA12" s="73" t="str">
        <f>IF(Y4="","",Y4)</f>
        <v>Sell 10k</v>
      </c>
      <c r="AB12" s="74" t="str">
        <f>IF(Y5="","",Y5)</f>
        <v>Sell 100k</v>
      </c>
      <c r="AC12" s="74" t="str">
        <f>IF(Y6="","",Y6)</f>
        <v/>
      </c>
      <c r="AD12" s="74" t="str">
        <f>IF(Y7="","",Y7)</f>
        <v/>
      </c>
      <c r="AE12" s="75" t="str">
        <f>IF(Y8="","",Y8)</f>
        <v/>
      </c>
      <c r="AG12" s="99">
        <f t="shared" si="0"/>
        <v>0.7</v>
      </c>
      <c r="AH12" s="95" t="str">
        <v>Research</v>
      </c>
      <c r="AI12" s="6" t="str">
        <v>Build Computers</v>
      </c>
      <c r="AJ12" s="6" t="str">
        <v>Sell Rights</v>
      </c>
      <c r="AK12" s="6" t="str">
        <v>Build Computers</v>
      </c>
      <c r="AL12" s="96">
        <v>16.976923076923079</v>
      </c>
    </row>
    <row r="13" spans="1:38">
      <c r="U13" t="s">
        <v>73</v>
      </c>
      <c r="V13" s="102">
        <f>V3*(V8/1000000)</f>
        <v>5.9999999999999991</v>
      </c>
      <c r="Y13" s="76" t="str">
        <f>IF(AA3="","",AA3)</f>
        <v>Research: 10k</v>
      </c>
      <c r="Z13" s="36">
        <f>IF(AA3="","",SUMPRODUCT(Z3:Z7,AA3:AA7))</f>
        <v>0.5</v>
      </c>
      <c r="AA13" s="77">
        <f>IF(AA4="","",Z4*AA4/SUMPRODUCT(Z4:Z8,AA4:AA8))</f>
        <v>0.66666666666666663</v>
      </c>
      <c r="AB13" s="77">
        <f>IF(AA5="","",Z5*AA5/SUMPRODUCT(Z4:Z8,AA4:AA8))</f>
        <v>0.33333333333333337</v>
      </c>
      <c r="AC13" s="77" t="str">
        <f>IF(AA6="","",Z6*AA6/SUMPRODUCT(Z4:Z8,AA4:AA8))</f>
        <v/>
      </c>
      <c r="AD13" s="77" t="str">
        <f>IF(AA7="","",Z7*AA7/SUMPRODUCT(Z4:Z8,AA4:AA8))</f>
        <v/>
      </c>
      <c r="AE13" s="78" t="str">
        <f>IF(AA8="","",Z8*AA8/SUMPRODUCT(Z4:Z8,AA4:AA8))</f>
        <v/>
      </c>
      <c r="AG13" s="99">
        <f t="shared" si="0"/>
        <v>0.79999999999999993</v>
      </c>
      <c r="AH13" s="95" t="str">
        <v>No Research</v>
      </c>
      <c r="AI13" s="6" t="str">
        <v>Sell Rights</v>
      </c>
      <c r="AJ13" s="6" t="str">
        <v>Sell Rights</v>
      </c>
      <c r="AK13" s="6" t="str">
        <v>Build Computers</v>
      </c>
      <c r="AL13" s="96">
        <v>15</v>
      </c>
    </row>
    <row r="14" spans="1:38">
      <c r="U14" t="s">
        <v>74</v>
      </c>
      <c r="V14" s="104">
        <f>W3*V8/1000000</f>
        <v>60</v>
      </c>
      <c r="Y14" s="37" t="str">
        <f>IF(AB3="","",AB3)</f>
        <v>Research: 100k</v>
      </c>
      <c r="Z14" s="79">
        <f>IF(AB3="","",SUMPRODUCT(Z3:Z7,AB3:AB7))</f>
        <v>0.5</v>
      </c>
      <c r="AA14" s="77">
        <f>IF(AB4="","",Z4*AB4/SUMPRODUCT(Z4:Z8,AB4:AB8))</f>
        <v>0.33333333333333337</v>
      </c>
      <c r="AB14" s="77">
        <f>IF(AB5="","",Z5*AB5/SUMPRODUCT(Z4:Z8,AB4:AB8))</f>
        <v>0.66666666666666663</v>
      </c>
      <c r="AC14" s="77" t="str">
        <f>IF(AB6="","",Z6*AB6/SUMPRODUCT(Z4:Z8,AB4:AB8))</f>
        <v/>
      </c>
      <c r="AD14" s="77" t="str">
        <f>IF(AB7="","",Z7*AB7/SUMPRODUCT(Z4:Z8,AB4:AB8))</f>
        <v/>
      </c>
      <c r="AE14" s="78" t="str">
        <f>IF(AB8="","",Z8*AB8/SUMPRODUCT(Z4:Z8,AB4:AB8))</f>
        <v/>
      </c>
      <c r="AG14" s="99">
        <f t="shared" si="0"/>
        <v>0.89999999999999991</v>
      </c>
      <c r="AH14" s="95" t="str">
        <v>No Research</v>
      </c>
      <c r="AI14" s="6" t="str">
        <v>Sell Rights</v>
      </c>
      <c r="AJ14" s="6" t="str">
        <v>Sell Rights</v>
      </c>
      <c r="AK14" s="6" t="str">
        <v>Sell Rights</v>
      </c>
      <c r="AL14" s="96">
        <v>15</v>
      </c>
    </row>
    <row r="15" spans="1:38">
      <c r="H15" s="1"/>
      <c r="P15" s="1">
        <f>AA13</f>
        <v>0.66666666666666663</v>
      </c>
      <c r="Y15" s="76" t="str">
        <f>IF(AC3="","",AC3)</f>
        <v/>
      </c>
      <c r="Z15" s="79" t="str">
        <f>IF(AC4="","",SUMPRODUCT(Z4:Z8,AC4:AC8))</f>
        <v/>
      </c>
      <c r="AA15" s="77" t="str">
        <f>IF(AC4="","",Z4*AC4/SUMPRODUCT(Z4:Z8,AC4:AC8))</f>
        <v/>
      </c>
      <c r="AB15" s="77" t="str">
        <f>IF(AC5="","",Z5*AC5/SUMPRODUCT(Z4:Z8,AC4:AC8))</f>
        <v/>
      </c>
      <c r="AC15" s="77" t="str">
        <f>IF(AC6="","",Z6*AC6/SUMPRODUCT(Z4:Z8,AC4:AC8))</f>
        <v/>
      </c>
      <c r="AD15" s="77" t="str">
        <f>IF(AC7="","",Z7*AC7/SUMPRODUCT(Z4:Z8,AC4:AC8))</f>
        <v/>
      </c>
      <c r="AE15" s="78" t="str">
        <f>IF(AC8="","",Z8*AC8/SUMPRODUCT(Z4:Z8,AC4:AC8))</f>
        <v/>
      </c>
      <c r="AG15" s="100">
        <f t="shared" si="0"/>
        <v>0.99999999999999989</v>
      </c>
      <c r="AH15" s="55" t="str">
        <v>No Research</v>
      </c>
      <c r="AI15" s="91" t="str">
        <v>Sell Rights</v>
      </c>
      <c r="AJ15" s="91" t="str">
        <v>Sell Rights</v>
      </c>
      <c r="AK15" s="91" t="str">
        <v>Sell Rights</v>
      </c>
      <c r="AL15" s="97">
        <v>15</v>
      </c>
    </row>
    <row r="16" spans="1:38">
      <c r="A16" s="60" t="s">
        <v>76</v>
      </c>
      <c r="P16" t="s">
        <v>47</v>
      </c>
      <c r="Y16" s="76" t="str">
        <f>IF(AD3="","",AD3)</f>
        <v/>
      </c>
      <c r="Z16" s="79" t="str">
        <f>IF(AD4="","",SUMPRODUCT(Z4:Z8,AD4:AD8))</f>
        <v/>
      </c>
      <c r="AA16" s="77" t="str">
        <f>IF(AD4="","",Z4*AD4/SUMPRODUCT(Z4:Z8,AD4:AD8))</f>
        <v/>
      </c>
      <c r="AB16" s="77" t="str">
        <f>IF(AD5="","",Z5*AD5/SUMPRODUCT(Z4:Z8,AD4:AD8))</f>
        <v/>
      </c>
      <c r="AC16" s="77" t="str">
        <f>IF(AD6="","",Z6*AD6/SUMPRODUCT(Z4:Z8,AD4:AD8))</f>
        <v/>
      </c>
      <c r="AD16" s="77" t="str">
        <f>IF(AD7="","",Z7*AD7/SUMPRODUCT(Z4:Z8,AD4:AD8))</f>
        <v/>
      </c>
      <c r="AE16" s="78" t="str">
        <f>IF(AD8="","",Z8*AD8/SUMPRODUCT(Z4:Z8,AD4:AD8))</f>
        <v/>
      </c>
    </row>
    <row r="17" spans="4:38" ht="15.75" thickBot="1">
      <c r="H17" s="1"/>
      <c r="S17" s="90">
        <f>SUM($P$18,$L$20,$H$24,$D$31)</f>
        <v>-1.0000000000000009</v>
      </c>
      <c r="Y17" s="80" t="str">
        <f>IF(AE3="","",AE3)</f>
        <v/>
      </c>
      <c r="Z17" s="40" t="str">
        <f>IF(AE4="","",SUMPRODUCT(Z4:Z8,AE4:AE8))</f>
        <v/>
      </c>
      <c r="AA17" s="81" t="str">
        <f>IF(AE4="","",Z4*AE4/SUMPRODUCT(Z4:Z8,AE4:AE8))</f>
        <v/>
      </c>
      <c r="AB17" s="81" t="str">
        <f>IF(AE5="","",Z5*AE5/SUMPRODUCT(Z4:Z8,AE4:AE8))</f>
        <v/>
      </c>
      <c r="AC17" s="81" t="str">
        <f>IF(AE6="","",Z6*AE6/SUMPRODUCT(Z4:Z8,AE4:AE8))</f>
        <v/>
      </c>
      <c r="AD17" s="81" t="str">
        <f>IF(AE7="","",Z7*AE7/SUMPRODUCT(Z4:Z8,AE4:AE8))</f>
        <v/>
      </c>
      <c r="AE17" s="82" t="str">
        <f>IF(AE8="","",Z8*AE8/SUMPRODUCT(Z4:Z8,AE4:AE8))</f>
        <v/>
      </c>
      <c r="AG17" s="60" t="s">
        <v>79</v>
      </c>
    </row>
    <row r="18" spans="4:38">
      <c r="D18" s="5"/>
      <c r="H18" s="5"/>
      <c r="L18" s="5" t="s">
        <v>55</v>
      </c>
      <c r="P18" s="5">
        <f>V13</f>
        <v>5.9999999999999991</v>
      </c>
      <c r="Q18" s="90">
        <f>$S$17</f>
        <v>-1.0000000000000009</v>
      </c>
      <c r="AJ18" s="149" t="s">
        <v>68</v>
      </c>
      <c r="AK18" s="150"/>
    </row>
    <row r="19" spans="4:38">
      <c r="AG19" s="92" t="s">
        <v>78</v>
      </c>
      <c r="AH19" s="91" t="s">
        <v>8</v>
      </c>
      <c r="AI19" s="56" t="s">
        <v>67</v>
      </c>
      <c r="AJ19" s="55" t="str">
        <f>Y24</f>
        <v>If 10k Predicted</v>
      </c>
      <c r="AK19" s="56" t="str">
        <f>Y25</f>
        <v>If 100k Predicted</v>
      </c>
      <c r="AL19" s="55" t="s">
        <v>69</v>
      </c>
    </row>
    <row r="20" spans="4:38">
      <c r="D20" s="5"/>
      <c r="H20" s="7"/>
      <c r="L20" s="7">
        <f>V9</f>
        <v>-6</v>
      </c>
      <c r="M20">
        <f>IF(ABS(1-SUM($P$15,$P$20))&lt;=0.00001,SUM($P$15*$Q$18,$P$20*$Q$23),NA())</f>
        <v>17</v>
      </c>
      <c r="P20" s="1">
        <f>AB13</f>
        <v>0.33333333333333337</v>
      </c>
      <c r="V20" s="9" t="s">
        <v>8</v>
      </c>
      <c r="AG20" s="43"/>
      <c r="AH20" s="51" t="str">
        <f>V21</f>
        <v>No Research</v>
      </c>
      <c r="AI20" s="57" t="str">
        <f>U24</f>
        <v>Build Computers</v>
      </c>
      <c r="AJ20" s="57" t="str">
        <f>W24</f>
        <v>Build Computers</v>
      </c>
      <c r="AK20" s="57" t="str">
        <f>W25</f>
        <v>Build Computers</v>
      </c>
      <c r="AL20" s="101">
        <f>A42</f>
        <v>27</v>
      </c>
    </row>
    <row r="21" spans="4:38">
      <c r="D21" s="5"/>
      <c r="H21" s="1">
        <f>V11</f>
        <v>0.5</v>
      </c>
      <c r="P21" t="s">
        <v>48</v>
      </c>
      <c r="U21" s="3" t="s">
        <v>63</v>
      </c>
      <c r="V21" s="8" t="str">
        <f>IF(B41 = 1, D29,D52)</f>
        <v>No Research</v>
      </c>
      <c r="AF21" s="106"/>
      <c r="AG21" s="109">
        <v>13.5</v>
      </c>
      <c r="AH21" s="93" t="str">
        <f t="dataTable" ref="AH21:AL23" dt2D="0" dtr="0" r1="V12" ca="1"/>
        <v>No Research</v>
      </c>
      <c r="AI21" s="107" t="str">
        <v>Build Computers</v>
      </c>
      <c r="AJ21" s="107" t="str">
        <v>Build Computers</v>
      </c>
      <c r="AK21" s="107" t="str">
        <v>Build Computers</v>
      </c>
      <c r="AL21" s="94">
        <v>27</v>
      </c>
    </row>
    <row r="22" spans="4:38">
      <c r="H22" t="s">
        <v>61</v>
      </c>
      <c r="S22" s="90">
        <f>SUM($P$23,$L$20,$H$24,$D$31)</f>
        <v>53</v>
      </c>
      <c r="AF22" s="106"/>
      <c r="AG22" s="110">
        <v>15</v>
      </c>
      <c r="AH22" s="6" t="str">
        <v>No Research</v>
      </c>
      <c r="AI22" s="108" t="str">
        <v>Build Computers</v>
      </c>
      <c r="AJ22" s="108" t="str">
        <v>Build Computers</v>
      </c>
      <c r="AK22" s="108" t="str">
        <v>Build Computers</v>
      </c>
      <c r="AL22" s="96">
        <v>27</v>
      </c>
    </row>
    <row r="23" spans="4:38">
      <c r="D23" s="5"/>
      <c r="H23" s="5"/>
      <c r="J23">
        <f>IF($I$24=$M$20,1,IF($I$24=$M$28,2))</f>
        <v>1</v>
      </c>
      <c r="L23" s="5"/>
      <c r="P23" s="5">
        <f>V14</f>
        <v>60</v>
      </c>
      <c r="Q23" s="90">
        <f>$S$22</f>
        <v>53</v>
      </c>
      <c r="U23" s="9" t="s">
        <v>11</v>
      </c>
      <c r="V23" s="9"/>
      <c r="W23" s="9" t="s">
        <v>12</v>
      </c>
      <c r="AF23" s="106"/>
      <c r="AG23" s="111">
        <v>16.5</v>
      </c>
      <c r="AH23" s="91" t="str">
        <v>No Research</v>
      </c>
      <c r="AI23" s="92" t="str">
        <v>Build Computers</v>
      </c>
      <c r="AJ23" s="92" t="str">
        <v>Build Computers</v>
      </c>
      <c r="AK23" s="92" t="str">
        <v>Build Computers</v>
      </c>
      <c r="AL23" s="97">
        <v>27</v>
      </c>
    </row>
    <row r="24" spans="4:38">
      <c r="D24" s="5"/>
      <c r="H24" s="5">
        <v>0</v>
      </c>
      <c r="I24" s="90">
        <f>MAX($M$20,$M$28)</f>
        <v>17</v>
      </c>
      <c r="U24" s="8" t="str">
        <f>IF(F53 = 1, H48,H56)</f>
        <v>Build Computers</v>
      </c>
      <c r="W24" s="8" t="str">
        <f>IF(J23 = 1,L18,L26)</f>
        <v>Build Computers</v>
      </c>
      <c r="Y24" t="s">
        <v>64</v>
      </c>
      <c r="AF24" s="106"/>
      <c r="AG24" s="106"/>
      <c r="AH24" s="106"/>
      <c r="AI24" s="106"/>
      <c r="AJ24" s="106"/>
      <c r="AK24" s="106"/>
      <c r="AL24" s="106"/>
    </row>
    <row r="25" spans="4:38">
      <c r="D25" s="5"/>
      <c r="H25" s="1"/>
      <c r="L25" s="1"/>
      <c r="W25" s="8" t="str">
        <f>IF(J38 = 1,L33,L41)</f>
        <v>Build Computers</v>
      </c>
      <c r="Y25" t="s">
        <v>65</v>
      </c>
      <c r="AF25" s="106"/>
      <c r="AG25" s="60" t="s">
        <v>81</v>
      </c>
    </row>
    <row r="26" spans="4:38">
      <c r="L26" t="s">
        <v>54</v>
      </c>
      <c r="AF26" s="106"/>
      <c r="AJ26" s="149" t="s">
        <v>68</v>
      </c>
      <c r="AK26" s="150"/>
    </row>
    <row r="27" spans="4:38">
      <c r="H27" s="1"/>
      <c r="S27" s="90">
        <f>SUM($L$28,$H$24,$D$31)</f>
        <v>14</v>
      </c>
      <c r="AF27" s="106"/>
      <c r="AG27" s="92" t="s">
        <v>80</v>
      </c>
      <c r="AH27" s="91" t="s">
        <v>8</v>
      </c>
      <c r="AI27" s="56" t="s">
        <v>67</v>
      </c>
      <c r="AJ27" s="55" t="str">
        <f>Y24</f>
        <v>If 10k Predicted</v>
      </c>
      <c r="AK27" s="56" t="str">
        <f>Y25</f>
        <v>If 100k Predicted</v>
      </c>
      <c r="AL27" s="55" t="s">
        <v>69</v>
      </c>
    </row>
    <row r="28" spans="4:38">
      <c r="H28" s="5"/>
      <c r="L28" s="5">
        <f>V12</f>
        <v>15</v>
      </c>
      <c r="M28" s="90">
        <f>$S$27</f>
        <v>14</v>
      </c>
      <c r="AF28" s="106"/>
      <c r="AG28" s="51"/>
      <c r="AH28" s="51" t="str">
        <f>V21</f>
        <v>No Research</v>
      </c>
      <c r="AI28" s="57" t="str">
        <f>U24</f>
        <v>Build Computers</v>
      </c>
      <c r="AJ28" s="57" t="str">
        <f>W24</f>
        <v>Build Computers</v>
      </c>
      <c r="AK28" s="57" t="str">
        <f>W25</f>
        <v>Build Computers</v>
      </c>
      <c r="AL28" s="101">
        <f>A42</f>
        <v>27</v>
      </c>
    </row>
    <row r="29" spans="4:38">
      <c r="D29" s="5" t="s">
        <v>59</v>
      </c>
      <c r="AF29" s="106"/>
      <c r="AG29" s="110">
        <v>-6.6</v>
      </c>
      <c r="AH29" s="6" t="str">
        <f t="dataTable" ref="AH29:AL31" dt2D="0" dtr="0" r1="V9" ca="1"/>
        <v>No Research</v>
      </c>
      <c r="AI29" s="6" t="str">
        <v>Build Computers</v>
      </c>
      <c r="AJ29" s="6" t="str">
        <v>Build Computers</v>
      </c>
      <c r="AK29" s="6" t="str">
        <v>Build Computers</v>
      </c>
      <c r="AL29" s="96">
        <v>26.4</v>
      </c>
    </row>
    <row r="30" spans="4:38">
      <c r="H30" s="5"/>
      <c r="L30" s="1"/>
      <c r="P30" s="1">
        <f>AA14</f>
        <v>0.33333333333333337</v>
      </c>
      <c r="AF30" s="106"/>
      <c r="AG30" s="110">
        <v>-6</v>
      </c>
      <c r="AH30" s="6" t="str">
        <v>No Research</v>
      </c>
      <c r="AI30" s="6" t="str">
        <v>Build Computers</v>
      </c>
      <c r="AJ30" s="6" t="str">
        <v>Build Computers</v>
      </c>
      <c r="AK30" s="6" t="str">
        <v>Build Computers</v>
      </c>
      <c r="AL30" s="96">
        <v>27</v>
      </c>
    </row>
    <row r="31" spans="4:38">
      <c r="D31" s="5">
        <f>V10</f>
        <v>-1</v>
      </c>
      <c r="E31">
        <f>IF(ABS(1-SUM($H$21,$H$36))&lt;=0.00001,SUM($H$21*$I$24,$H$36*$I$39),NA())</f>
        <v>25.999999999999996</v>
      </c>
      <c r="P31" t="s">
        <v>47</v>
      </c>
      <c r="AF31" s="106"/>
      <c r="AG31" s="111">
        <v>-5.4</v>
      </c>
      <c r="AH31" s="91" t="str">
        <v>No Research</v>
      </c>
      <c r="AI31" s="91" t="str">
        <v>Build Computers</v>
      </c>
      <c r="AJ31" s="91" t="str">
        <v>Build Computers</v>
      </c>
      <c r="AK31" s="91" t="str">
        <v>Build Computers</v>
      </c>
      <c r="AL31" s="97">
        <v>27.6</v>
      </c>
    </row>
    <row r="32" spans="4:38">
      <c r="H32" s="1"/>
      <c r="S32" s="90">
        <f>SUM($P$33,$L$35,$H$39,$D$31)</f>
        <v>-1.0000000000000009</v>
      </c>
      <c r="AF32" s="106"/>
      <c r="AG32" s="106"/>
      <c r="AH32" s="106"/>
      <c r="AI32" s="106"/>
      <c r="AJ32" s="106"/>
      <c r="AK32" s="106"/>
      <c r="AL32" s="106"/>
    </row>
    <row r="33" spans="1:38">
      <c r="H33" s="5"/>
      <c r="L33" s="5" t="s">
        <v>55</v>
      </c>
      <c r="P33" s="5">
        <f>V13</f>
        <v>5.9999999999999991</v>
      </c>
      <c r="Q33" s="90">
        <f>$S$32</f>
        <v>-1.0000000000000009</v>
      </c>
      <c r="AF33" s="106"/>
      <c r="AG33" s="60" t="s">
        <v>82</v>
      </c>
    </row>
    <row r="34" spans="1:38">
      <c r="D34" s="5"/>
      <c r="AF34" s="106"/>
      <c r="AJ34" s="149" t="s">
        <v>68</v>
      </c>
      <c r="AK34" s="150"/>
    </row>
    <row r="35" spans="1:38">
      <c r="H35" s="5"/>
      <c r="L35" s="7">
        <f>V9</f>
        <v>-6</v>
      </c>
      <c r="M35">
        <f>IF(ABS(1-SUM($P$30,$P$35))&lt;=0.00001,SUM($P$30*$Q$33,$P$35*$Q$38),NA())</f>
        <v>34.999999999999993</v>
      </c>
      <c r="P35" s="1">
        <f>AB14</f>
        <v>0.66666666666666663</v>
      </c>
      <c r="AF35" s="106"/>
      <c r="AG35" s="92" t="s">
        <v>83</v>
      </c>
      <c r="AH35" s="91" t="s">
        <v>8</v>
      </c>
      <c r="AI35" s="56" t="s">
        <v>67</v>
      </c>
      <c r="AJ35" s="55" t="str">
        <f>Y24</f>
        <v>If 10k Predicted</v>
      </c>
      <c r="AK35" s="56" t="str">
        <f>Y25</f>
        <v>If 100k Predicted</v>
      </c>
      <c r="AL35" s="55" t="s">
        <v>69</v>
      </c>
    </row>
    <row r="36" spans="1:38">
      <c r="H36" s="1">
        <f>1-V11</f>
        <v>0.5</v>
      </c>
      <c r="P36" t="s">
        <v>48</v>
      </c>
      <c r="AF36" s="106"/>
      <c r="AG36" s="51"/>
      <c r="AH36" s="51" t="str">
        <f>V21</f>
        <v>No Research</v>
      </c>
      <c r="AI36" s="57" t="str">
        <f>U24</f>
        <v>Build Computers</v>
      </c>
      <c r="AJ36" s="57" t="str">
        <f>W24</f>
        <v>Build Computers</v>
      </c>
      <c r="AK36" s="57" t="str">
        <f>W25</f>
        <v>Build Computers</v>
      </c>
      <c r="AL36" s="101">
        <f>A42</f>
        <v>27</v>
      </c>
    </row>
    <row r="37" spans="1:38">
      <c r="H37" t="s">
        <v>62</v>
      </c>
      <c r="S37" s="90">
        <f>SUM($P$38,$L$35,$H$39,$D$31)</f>
        <v>53</v>
      </c>
      <c r="AF37" s="106"/>
      <c r="AG37" s="112">
        <v>540</v>
      </c>
      <c r="AH37" s="6" t="str">
        <f t="dataTable" ref="AH37:AL39" dt2D="0" dtr="0" r1="V8" ca="1"/>
        <v>No Research</v>
      </c>
      <c r="AI37" s="6" t="str">
        <v>Build Computers</v>
      </c>
      <c r="AJ37" s="6" t="str">
        <v>Build Computers</v>
      </c>
      <c r="AK37" s="6" t="str">
        <v>Build Computers</v>
      </c>
      <c r="AL37" s="96">
        <v>23.7</v>
      </c>
    </row>
    <row r="38" spans="1:38">
      <c r="H38" s="5"/>
      <c r="J38">
        <f>IF($I$39=$M$35,1,IF($I$39=$M$43,2))</f>
        <v>1</v>
      </c>
      <c r="L38" s="5"/>
      <c r="P38" s="5">
        <f>V14</f>
        <v>60</v>
      </c>
      <c r="Q38" s="90">
        <f>$S$37</f>
        <v>53</v>
      </c>
      <c r="AF38" s="106"/>
      <c r="AG38" s="112">
        <v>600</v>
      </c>
      <c r="AH38" s="6" t="str">
        <v>No Research</v>
      </c>
      <c r="AI38" s="6" t="str">
        <v>Build Computers</v>
      </c>
      <c r="AJ38" s="6" t="str">
        <v>Build Computers</v>
      </c>
      <c r="AK38" s="6" t="str">
        <v>Build Computers</v>
      </c>
      <c r="AL38" s="96">
        <v>27</v>
      </c>
    </row>
    <row r="39" spans="1:38">
      <c r="D39" s="5"/>
      <c r="H39" s="5">
        <v>0</v>
      </c>
      <c r="I39" s="90">
        <f>MAX($M$35,$M$43)</f>
        <v>34.999999999999993</v>
      </c>
      <c r="AF39" s="106"/>
      <c r="AG39" s="113">
        <v>660</v>
      </c>
      <c r="AH39" s="122" t="str">
        <v>No Research</v>
      </c>
      <c r="AI39" s="122" t="str">
        <v>Build Computers</v>
      </c>
      <c r="AJ39" s="122" t="str">
        <v>Build Computers</v>
      </c>
      <c r="AK39" s="122" t="str">
        <v>Build Computers</v>
      </c>
      <c r="AL39" s="97">
        <v>30.3</v>
      </c>
    </row>
    <row r="40" spans="1:38">
      <c r="H40" s="5"/>
      <c r="L40" s="1"/>
      <c r="AF40" s="106"/>
      <c r="AG40" s="106"/>
      <c r="AH40" s="106"/>
      <c r="AI40" s="106"/>
      <c r="AJ40" s="106"/>
      <c r="AK40" s="106"/>
      <c r="AL40" s="106"/>
    </row>
    <row r="41" spans="1:38">
      <c r="B41">
        <f>IF($A$42=$E$31,1,IF($A$42=$E$54,2))</f>
        <v>2</v>
      </c>
      <c r="L41" t="s">
        <v>54</v>
      </c>
      <c r="AF41" s="106"/>
    </row>
    <row r="42" spans="1:38">
      <c r="A42">
        <f>MAX($E$31,$E$54)</f>
        <v>27</v>
      </c>
      <c r="S42" s="90">
        <f>SUM($L$43,$H$39,$D$31)</f>
        <v>14</v>
      </c>
    </row>
    <row r="43" spans="1:38">
      <c r="H43" s="5"/>
      <c r="L43" s="5">
        <f>V12</f>
        <v>15</v>
      </c>
      <c r="M43" s="90">
        <f>$S$42</f>
        <v>14</v>
      </c>
    </row>
    <row r="44" spans="1:38">
      <c r="D44" s="5"/>
    </row>
    <row r="45" spans="1:38">
      <c r="H45" s="5"/>
      <c r="L45" s="1">
        <f>V11</f>
        <v>0.5</v>
      </c>
    </row>
    <row r="46" spans="1:38">
      <c r="L46" t="s">
        <v>47</v>
      </c>
    </row>
    <row r="47" spans="1:38">
      <c r="S47" s="90">
        <f>SUM($L$48,$H$50,$D$54)</f>
        <v>-8.8817841970012523E-16</v>
      </c>
      <c r="AF47" s="106"/>
    </row>
    <row r="48" spans="1:38">
      <c r="H48" s="5" t="s">
        <v>55</v>
      </c>
      <c r="L48" s="5">
        <f>V13</f>
        <v>5.9999999999999991</v>
      </c>
      <c r="M48" s="90">
        <f>$S$47</f>
        <v>-8.8817841970012523E-16</v>
      </c>
      <c r="AF48" s="106"/>
    </row>
    <row r="49" spans="4:38">
      <c r="D49" s="5"/>
      <c r="AF49" s="106"/>
    </row>
    <row r="50" spans="4:38">
      <c r="H50" s="5">
        <f>V9</f>
        <v>-6</v>
      </c>
      <c r="I50">
        <f>IF(ABS(1-SUM($L$45,$L$50))&lt;=0.00001,SUM($L$45*$M$48,$L$50*$M$53),NA())</f>
        <v>27</v>
      </c>
      <c r="L50" s="1">
        <f>1-V11</f>
        <v>0.5</v>
      </c>
      <c r="AF50" s="106"/>
    </row>
    <row r="51" spans="4:38">
      <c r="L51" t="s">
        <v>48</v>
      </c>
      <c r="AF51" s="106"/>
    </row>
    <row r="52" spans="4:38">
      <c r="D52" t="s">
        <v>60</v>
      </c>
      <c r="S52" s="90">
        <f>SUM($L$53,$H$50,$D$54)</f>
        <v>54</v>
      </c>
      <c r="AF52" s="106"/>
    </row>
    <row r="53" spans="4:38">
      <c r="F53">
        <f>IF($E$54=$I$50,1,IF($E$54=$I$58,2))</f>
        <v>1</v>
      </c>
      <c r="H53" s="5"/>
      <c r="L53" s="5">
        <f>V14</f>
        <v>60</v>
      </c>
      <c r="M53" s="90">
        <f>$S$52</f>
        <v>54</v>
      </c>
      <c r="AF53" s="106"/>
    </row>
    <row r="54" spans="4:38">
      <c r="D54" s="5">
        <v>0</v>
      </c>
      <c r="E54" s="90">
        <f>MAX($I$50,$I$58)</f>
        <v>27</v>
      </c>
      <c r="AF54" s="106"/>
    </row>
    <row r="55" spans="4:38">
      <c r="AF55" s="106"/>
    </row>
    <row r="56" spans="4:38">
      <c r="H56" t="s">
        <v>54</v>
      </c>
      <c r="AF56" s="106"/>
    </row>
    <row r="57" spans="4:38">
      <c r="S57" s="90">
        <f>SUM($H$58,$D$54)</f>
        <v>15</v>
      </c>
      <c r="AF57" s="106"/>
    </row>
    <row r="58" spans="4:38">
      <c r="H58" s="5">
        <f>V12</f>
        <v>15</v>
      </c>
      <c r="I58" s="90">
        <f>$S$57</f>
        <v>15</v>
      </c>
      <c r="AF58" s="106"/>
      <c r="AG58" s="106"/>
      <c r="AH58" s="106"/>
      <c r="AI58" s="106"/>
      <c r="AJ58" s="106"/>
      <c r="AK58" s="106"/>
      <c r="AL58" s="106"/>
    </row>
    <row r="59" spans="4:38">
      <c r="AF59" s="106"/>
      <c r="AG59" s="106"/>
      <c r="AH59" s="106"/>
      <c r="AI59" s="106"/>
      <c r="AJ59" s="106"/>
      <c r="AK59" s="106"/>
      <c r="AL59" s="106"/>
    </row>
    <row r="60" spans="4:38">
      <c r="AF60" s="106"/>
      <c r="AG60" s="106"/>
      <c r="AH60" s="106"/>
      <c r="AI60" s="106"/>
      <c r="AJ60" s="106"/>
      <c r="AK60" s="106"/>
      <c r="AL60" s="106"/>
    </row>
    <row r="61" spans="4:38">
      <c r="AF61" s="106"/>
      <c r="AG61" s="106"/>
      <c r="AH61" s="106"/>
      <c r="AI61" s="106"/>
      <c r="AJ61" s="106"/>
      <c r="AK61" s="106"/>
      <c r="AL61" s="106"/>
    </row>
    <row r="62" spans="4:38">
      <c r="AF62" s="106"/>
      <c r="AG62" s="106"/>
      <c r="AH62" s="106"/>
      <c r="AI62" s="106"/>
      <c r="AJ62" s="106"/>
      <c r="AK62" s="106"/>
      <c r="AL62" s="106"/>
    </row>
    <row r="63" spans="4:38">
      <c r="AF63" s="106"/>
      <c r="AG63" s="106"/>
      <c r="AH63" s="106"/>
      <c r="AI63" s="106"/>
      <c r="AJ63" s="106"/>
      <c r="AK63" s="106"/>
      <c r="AL63" s="106"/>
    </row>
    <row r="64" spans="4:38">
      <c r="AF64" s="106"/>
      <c r="AG64" s="106"/>
      <c r="AH64" s="106"/>
      <c r="AI64" s="106"/>
      <c r="AJ64" s="106"/>
      <c r="AK64" s="106"/>
      <c r="AL64" s="106"/>
    </row>
    <row r="65" spans="32:39">
      <c r="AF65" s="106"/>
      <c r="AG65" s="106"/>
      <c r="AH65" s="106"/>
      <c r="AI65" s="106"/>
      <c r="AJ65" s="106"/>
      <c r="AK65" s="106"/>
      <c r="AL65" s="106"/>
    </row>
    <row r="66" spans="32:39">
      <c r="AF66" s="106"/>
      <c r="AG66" s="106"/>
      <c r="AH66" s="106"/>
      <c r="AI66" s="106"/>
      <c r="AJ66" s="106"/>
      <c r="AK66" s="106"/>
      <c r="AL66" s="106"/>
    </row>
    <row r="67" spans="32:39">
      <c r="AF67" s="106"/>
    </row>
    <row r="76" spans="32:39">
      <c r="AF76" s="108"/>
      <c r="AG76" s="138"/>
      <c r="AH76" s="6"/>
      <c r="AI76" s="6"/>
      <c r="AJ76" s="6"/>
      <c r="AK76" s="6"/>
      <c r="AL76" s="139"/>
      <c r="AM76" s="108"/>
    </row>
    <row r="77" spans="32:39">
      <c r="AF77" s="108"/>
      <c r="AG77" s="138"/>
      <c r="AH77" s="6"/>
      <c r="AI77" s="6"/>
      <c r="AJ77" s="6"/>
      <c r="AK77" s="6"/>
      <c r="AL77" s="139"/>
      <c r="AM77" s="108"/>
    </row>
    <row r="78" spans="32:39">
      <c r="AF78" s="108"/>
      <c r="AG78" s="138"/>
      <c r="AH78" s="6"/>
      <c r="AI78" s="6"/>
      <c r="AJ78" s="6"/>
      <c r="AK78" s="6"/>
      <c r="AL78" s="139"/>
      <c r="AM78" s="108"/>
    </row>
    <row r="79" spans="32:39">
      <c r="AF79" s="108"/>
      <c r="AG79" s="138"/>
      <c r="AH79" s="6"/>
      <c r="AI79" s="6"/>
      <c r="AJ79" s="6"/>
      <c r="AK79" s="6"/>
      <c r="AL79" s="139"/>
      <c r="AM79" s="108"/>
    </row>
    <row r="80" spans="32:39">
      <c r="AF80" s="108"/>
      <c r="AG80" s="138"/>
      <c r="AH80" s="6"/>
      <c r="AI80" s="6"/>
      <c r="AJ80" s="6"/>
      <c r="AK80" s="6"/>
      <c r="AL80" s="139"/>
      <c r="AM80" s="108"/>
    </row>
    <row r="81" spans="32:39">
      <c r="AF81" s="108"/>
      <c r="AG81" s="138"/>
      <c r="AH81" s="6"/>
      <c r="AI81" s="6"/>
      <c r="AJ81" s="6"/>
      <c r="AK81" s="6"/>
      <c r="AL81" s="139"/>
      <c r="AM81" s="108"/>
    </row>
    <row r="82" spans="32:39">
      <c r="AF82" s="108"/>
      <c r="AG82" s="138"/>
      <c r="AH82" s="6"/>
      <c r="AI82" s="6"/>
      <c r="AJ82" s="6"/>
      <c r="AK82" s="6"/>
      <c r="AL82" s="139"/>
      <c r="AM82" s="108"/>
    </row>
    <row r="83" spans="32:39">
      <c r="AF83" s="108"/>
      <c r="AG83" s="138"/>
      <c r="AH83" s="6"/>
      <c r="AI83" s="6"/>
      <c r="AJ83" s="6"/>
      <c r="AK83" s="6"/>
      <c r="AL83" s="139"/>
      <c r="AM83" s="108"/>
    </row>
    <row r="84" spans="32:39">
      <c r="AF84" s="108"/>
      <c r="AG84" s="138"/>
      <c r="AH84" s="6"/>
      <c r="AI84" s="6"/>
      <c r="AJ84" s="6"/>
      <c r="AK84" s="6"/>
      <c r="AL84" s="139"/>
      <c r="AM84" s="108"/>
    </row>
    <row r="85" spans="32:39">
      <c r="AF85" s="108"/>
      <c r="AG85" s="138"/>
      <c r="AH85" s="6"/>
      <c r="AI85" s="6"/>
      <c r="AJ85" s="6"/>
      <c r="AK85" s="6"/>
      <c r="AL85" s="139"/>
      <c r="AM85" s="108"/>
    </row>
    <row r="86" spans="32:39">
      <c r="AF86" s="108"/>
      <c r="AG86" s="138"/>
      <c r="AH86" s="6"/>
      <c r="AI86" s="6"/>
      <c r="AJ86" s="6"/>
      <c r="AK86" s="6"/>
      <c r="AL86" s="139"/>
      <c r="AM86" s="108"/>
    </row>
    <row r="87" spans="32:39">
      <c r="AF87" s="108"/>
      <c r="AG87" s="138"/>
      <c r="AH87" s="6"/>
      <c r="AI87" s="6"/>
      <c r="AJ87" s="6"/>
      <c r="AK87" s="6"/>
      <c r="AL87" s="139"/>
      <c r="AM87" s="108"/>
    </row>
    <row r="88" spans="32:39">
      <c r="AF88" s="108"/>
      <c r="AG88" s="138"/>
      <c r="AH88" s="6"/>
      <c r="AI88" s="6"/>
      <c r="AJ88" s="6"/>
      <c r="AK88" s="6"/>
      <c r="AL88" s="139"/>
      <c r="AM88" s="108"/>
    </row>
    <row r="89" spans="32:39">
      <c r="AF89" s="108"/>
      <c r="AG89" s="138"/>
      <c r="AH89" s="6"/>
      <c r="AI89" s="6"/>
      <c r="AJ89" s="6"/>
      <c r="AK89" s="6"/>
      <c r="AL89" s="139"/>
      <c r="AM89" s="108"/>
    </row>
    <row r="90" spans="32:39">
      <c r="AF90" s="108"/>
      <c r="AG90" s="138"/>
      <c r="AH90" s="6"/>
      <c r="AI90" s="6"/>
      <c r="AJ90" s="6"/>
      <c r="AK90" s="6"/>
      <c r="AL90" s="139"/>
      <c r="AM90" s="108"/>
    </row>
    <row r="91" spans="32:39">
      <c r="AF91" s="108"/>
      <c r="AG91" s="138"/>
      <c r="AH91" s="6"/>
      <c r="AI91" s="6"/>
      <c r="AJ91" s="6"/>
      <c r="AK91" s="6"/>
      <c r="AL91" s="139"/>
      <c r="AM91" s="108"/>
    </row>
    <row r="92" spans="32:39">
      <c r="AF92" s="108"/>
      <c r="AG92" s="138"/>
      <c r="AH92" s="6"/>
      <c r="AI92" s="6"/>
      <c r="AJ92" s="6"/>
      <c r="AK92" s="6"/>
      <c r="AL92" s="139"/>
      <c r="AM92" s="108"/>
    </row>
    <row r="93" spans="32:39">
      <c r="AF93" s="108"/>
      <c r="AG93" s="138"/>
      <c r="AH93" s="6"/>
      <c r="AI93" s="6"/>
      <c r="AJ93" s="6"/>
      <c r="AK93" s="6"/>
      <c r="AL93" s="139"/>
      <c r="AM93" s="108"/>
    </row>
  </sheetData>
  <mergeCells count="12">
    <mergeCell ref="AJ26:AK26"/>
    <mergeCell ref="AJ34:AK34"/>
    <mergeCell ref="Y10:Z10"/>
    <mergeCell ref="AA10:AE10"/>
    <mergeCell ref="Y11:Z11"/>
    <mergeCell ref="AA11:AE11"/>
    <mergeCell ref="AJ18:AK18"/>
    <mergeCell ref="AJ2:AK2"/>
    <mergeCell ref="V2:W2"/>
    <mergeCell ref="Y1:Z1"/>
    <mergeCell ref="AA1:AE1"/>
    <mergeCell ref="AA2:A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15A8-FB8E-4107-8A8E-81D9B3BF571D}">
  <dimension ref="A1:AM93"/>
  <sheetViews>
    <sheetView topLeftCell="AA4" zoomScale="150" zoomScaleNormal="150" workbookViewId="0">
      <selection activeCell="AH16" sqref="AH16"/>
    </sheetView>
  </sheetViews>
  <sheetFormatPr defaultRowHeight="15"/>
  <cols>
    <col min="2" max="2" width="2" bestFit="1" customWidth="1"/>
    <col min="3" max="3" width="3.7109375" customWidth="1"/>
    <col min="4" max="4" width="12" bestFit="1" customWidth="1"/>
    <col min="5" max="5" width="4" bestFit="1" customWidth="1"/>
    <col min="6" max="6" width="2" bestFit="1" customWidth="1"/>
    <col min="7" max="7" width="3.7109375" customWidth="1"/>
    <col min="8" max="8" width="15.85546875" bestFit="1" customWidth="1"/>
    <col min="9" max="9" width="4" bestFit="1" customWidth="1"/>
    <col min="10" max="10" width="2" bestFit="1" customWidth="1"/>
    <col min="11" max="11" width="3.7109375" customWidth="1"/>
    <col min="12" max="12" width="15.85546875" bestFit="1" customWidth="1"/>
    <col min="13" max="13" width="4" bestFit="1" customWidth="1"/>
    <col min="14" max="14" width="2.28515625" customWidth="1"/>
    <col min="15" max="15" width="3.7109375" customWidth="1"/>
    <col min="16" max="16" width="8.7109375" bestFit="1" customWidth="1"/>
    <col min="17" max="17" width="4" bestFit="1" customWidth="1"/>
    <col min="18" max="18" width="2.28515625" customWidth="1"/>
    <col min="19" max="19" width="4" bestFit="1" customWidth="1"/>
    <col min="20" max="20" width="3" customWidth="1"/>
    <col min="21" max="21" width="18.7109375" bestFit="1" customWidth="1"/>
    <col min="22" max="22" width="12" bestFit="1" customWidth="1"/>
    <col min="23" max="23" width="15.85546875" bestFit="1" customWidth="1"/>
    <col min="24" max="24" width="2.140625" customWidth="1"/>
    <col min="25" max="25" width="15.85546875" bestFit="1" customWidth="1"/>
    <col min="27" max="27" width="13.140625" bestFit="1" customWidth="1"/>
    <col min="28" max="28" width="14.28515625" bestFit="1" customWidth="1"/>
    <col min="29" max="30" width="12.42578125" bestFit="1" customWidth="1"/>
    <col min="31" max="31" width="10" customWidth="1"/>
    <col min="33" max="33" width="11.28515625" bestFit="1" customWidth="1"/>
    <col min="34" max="34" width="18" bestFit="1" customWidth="1"/>
    <col min="35" max="38" width="15.85546875" bestFit="1" customWidth="1"/>
  </cols>
  <sheetData>
    <row r="1" spans="1:38">
      <c r="Y1" s="151" t="s">
        <v>16</v>
      </c>
      <c r="Z1" s="152"/>
      <c r="AA1" s="147" t="s">
        <v>17</v>
      </c>
      <c r="AB1" s="153"/>
      <c r="AC1" s="153"/>
      <c r="AD1" s="153"/>
      <c r="AE1" s="148"/>
    </row>
    <row r="2" spans="1:38">
      <c r="V2" s="145" t="s">
        <v>56</v>
      </c>
      <c r="W2" s="146"/>
      <c r="Y2" s="12" t="s">
        <v>18</v>
      </c>
      <c r="Z2" s="13" t="s">
        <v>19</v>
      </c>
      <c r="AA2" s="143" t="s">
        <v>20</v>
      </c>
      <c r="AB2" s="154"/>
      <c r="AC2" s="154"/>
      <c r="AD2" s="154"/>
      <c r="AE2" s="144"/>
      <c r="AG2" s="60" t="s">
        <v>152</v>
      </c>
    </row>
    <row r="3" spans="1:38">
      <c r="U3" t="s">
        <v>53</v>
      </c>
      <c r="V3" s="119">
        <v>10000</v>
      </c>
      <c r="W3" s="120">
        <v>100000</v>
      </c>
      <c r="Y3" s="14" t="s">
        <v>21</v>
      </c>
      <c r="Z3" s="15" t="s">
        <v>22</v>
      </c>
      <c r="AA3" s="62" t="s">
        <v>49</v>
      </c>
      <c r="AB3" s="62" t="s">
        <v>50</v>
      </c>
      <c r="AC3" s="62"/>
      <c r="AD3" s="62"/>
      <c r="AE3" s="63"/>
      <c r="AJ3" s="149" t="s">
        <v>68</v>
      </c>
      <c r="AK3" s="150"/>
    </row>
    <row r="4" spans="1:38">
      <c r="U4" s="83" t="s">
        <v>55</v>
      </c>
      <c r="V4" s="85">
        <f>V3*(V8/1000000)+V9</f>
        <v>0</v>
      </c>
      <c r="W4" s="86">
        <f>W3*V8/1000000+V9</f>
        <v>54</v>
      </c>
      <c r="Y4" s="64" t="s">
        <v>47</v>
      </c>
      <c r="Z4" s="65">
        <f>V6</f>
        <v>0.5</v>
      </c>
      <c r="AA4" s="66">
        <f>2/3</f>
        <v>0.66666666666666663</v>
      </c>
      <c r="AB4" s="66">
        <f>1-AA4</f>
        <v>0.33333333333333337</v>
      </c>
      <c r="AC4" s="66"/>
      <c r="AD4" s="66"/>
      <c r="AE4" s="67"/>
      <c r="AG4" s="92" t="s">
        <v>80</v>
      </c>
      <c r="AH4" s="122" t="s">
        <v>8</v>
      </c>
      <c r="AI4" s="56" t="s">
        <v>67</v>
      </c>
      <c r="AJ4" s="55" t="str">
        <f>Y24</f>
        <v>If 10k Predicted</v>
      </c>
      <c r="AK4" s="56" t="str">
        <f>Y25</f>
        <v>If 100k Predicted</v>
      </c>
      <c r="AL4" s="55" t="s">
        <v>69</v>
      </c>
    </row>
    <row r="5" spans="1:38">
      <c r="U5" s="84" t="s">
        <v>54</v>
      </c>
      <c r="V5" s="141">
        <f>V12</f>
        <v>13.5</v>
      </c>
      <c r="W5" s="142">
        <f>V12</f>
        <v>13.5</v>
      </c>
      <c r="Y5" s="64" t="s">
        <v>48</v>
      </c>
      <c r="Z5" s="65">
        <f>W6</f>
        <v>0.5</v>
      </c>
      <c r="AA5" s="66">
        <f>1-AB5</f>
        <v>0.33333333333333337</v>
      </c>
      <c r="AB5" s="66">
        <f>2/3</f>
        <v>0.66666666666666663</v>
      </c>
      <c r="AC5" s="66"/>
      <c r="AD5" s="66"/>
      <c r="AE5" s="67"/>
      <c r="AG5" s="119"/>
      <c r="AH5" s="119" t="str">
        <f>V21</f>
        <v>No Research</v>
      </c>
      <c r="AI5" s="57" t="str">
        <f>U24</f>
        <v>Build Computers</v>
      </c>
      <c r="AJ5" s="57" t="str">
        <f>W24</f>
        <v>Build Computers</v>
      </c>
      <c r="AK5" s="57" t="str">
        <f>W25</f>
        <v>Build Computers</v>
      </c>
      <c r="AL5" s="101">
        <f>A42</f>
        <v>27</v>
      </c>
    </row>
    <row r="6" spans="1:38">
      <c r="U6" s="89" t="s">
        <v>58</v>
      </c>
      <c r="V6" s="119">
        <f>V11</f>
        <v>0.5</v>
      </c>
      <c r="W6" s="120">
        <f>1-V6</f>
        <v>0.5</v>
      </c>
      <c r="Y6" s="64"/>
      <c r="Z6" s="65"/>
      <c r="AA6" s="66"/>
      <c r="AB6" s="66"/>
      <c r="AC6" s="66"/>
      <c r="AD6" s="66"/>
      <c r="AE6" s="67"/>
      <c r="AG6" s="110">
        <v>-6.6</v>
      </c>
      <c r="AH6" s="6" t="str">
        <f t="dataTable" ref="AH6:AL7" dt2D="0" dtr="0" r1="V9" ca="1"/>
        <v>No Research</v>
      </c>
      <c r="AI6" s="6" t="str">
        <v>Build Computers</v>
      </c>
      <c r="AJ6" s="6" t="str">
        <v>Build Computers</v>
      </c>
      <c r="AK6" s="6" t="str">
        <v>Build Computers</v>
      </c>
      <c r="AL6" s="96">
        <v>26.4</v>
      </c>
    </row>
    <row r="7" spans="1:38">
      <c r="Y7" s="64"/>
      <c r="Z7" s="65"/>
      <c r="AA7" s="66"/>
      <c r="AB7" s="66"/>
      <c r="AC7" s="66"/>
      <c r="AD7" s="66"/>
      <c r="AE7" s="67"/>
      <c r="AG7" s="111">
        <v>-5.4</v>
      </c>
      <c r="AH7" s="122" t="str">
        <v>No Research</v>
      </c>
      <c r="AI7" s="122" t="str">
        <v>Build Computers</v>
      </c>
      <c r="AJ7" s="122" t="str">
        <v>Build Computers</v>
      </c>
      <c r="AK7" s="122" t="str">
        <v>Build Computers</v>
      </c>
      <c r="AL7" s="97">
        <v>27.6</v>
      </c>
    </row>
    <row r="8" spans="1:38" ht="15.75" thickBot="1">
      <c r="U8" t="s">
        <v>52</v>
      </c>
      <c r="V8" s="102">
        <v>600</v>
      </c>
      <c r="Y8" s="68"/>
      <c r="Z8" s="69"/>
      <c r="AA8" s="70"/>
      <c r="AB8" s="70"/>
      <c r="AC8" s="70"/>
      <c r="AD8" s="70"/>
      <c r="AE8" s="71"/>
    </row>
    <row r="9" spans="1:38" ht="15.75" thickBot="1">
      <c r="U9" t="s">
        <v>72</v>
      </c>
      <c r="V9" s="102">
        <v>-6</v>
      </c>
      <c r="AG9" s="60" t="s">
        <v>153</v>
      </c>
    </row>
    <row r="10" spans="1:38">
      <c r="U10" t="s">
        <v>57</v>
      </c>
      <c r="V10" s="102">
        <v>-1</v>
      </c>
      <c r="Y10" s="155" t="s">
        <v>25</v>
      </c>
      <c r="Z10" s="156"/>
      <c r="AA10" s="147" t="s">
        <v>26</v>
      </c>
      <c r="AB10" s="153"/>
      <c r="AC10" s="153"/>
      <c r="AD10" s="153"/>
      <c r="AE10" s="148"/>
      <c r="AJ10" s="149" t="s">
        <v>68</v>
      </c>
      <c r="AK10" s="150"/>
    </row>
    <row r="11" spans="1:38">
      <c r="U11" t="s">
        <v>66</v>
      </c>
      <c r="V11" s="103">
        <f>0.5</f>
        <v>0.5</v>
      </c>
      <c r="Y11" s="157" t="s">
        <v>27</v>
      </c>
      <c r="Z11" s="158"/>
      <c r="AA11" s="143" t="s">
        <v>28</v>
      </c>
      <c r="AB11" s="154"/>
      <c r="AC11" s="154"/>
      <c r="AD11" s="154"/>
      <c r="AE11" s="144"/>
      <c r="AG11" s="92" t="s">
        <v>83</v>
      </c>
      <c r="AH11" s="122" t="s">
        <v>8</v>
      </c>
      <c r="AI11" s="56" t="s">
        <v>67</v>
      </c>
      <c r="AJ11" s="55" t="str">
        <f>Y24</f>
        <v>If 10k Predicted</v>
      </c>
      <c r="AK11" s="56" t="str">
        <f>Y25</f>
        <v>If 100k Predicted</v>
      </c>
      <c r="AL11" s="55" t="s">
        <v>69</v>
      </c>
    </row>
    <row r="12" spans="1:38">
      <c r="U12" t="s">
        <v>75</v>
      </c>
      <c r="V12" s="140">
        <f>13.5</f>
        <v>13.5</v>
      </c>
      <c r="Y12" s="72" t="s">
        <v>20</v>
      </c>
      <c r="Z12" s="32" t="s">
        <v>29</v>
      </c>
      <c r="AA12" s="73" t="str">
        <f>IF(Y4="","",Y4)</f>
        <v>Sell 10k</v>
      </c>
      <c r="AB12" s="74" t="str">
        <f>IF(Y5="","",Y5)</f>
        <v>Sell 100k</v>
      </c>
      <c r="AC12" s="74" t="str">
        <f>IF(Y6="","",Y6)</f>
        <v/>
      </c>
      <c r="AD12" s="74" t="str">
        <f>IF(Y7="","",Y7)</f>
        <v/>
      </c>
      <c r="AE12" s="75" t="str">
        <f>IF(Y8="","",Y8)</f>
        <v/>
      </c>
      <c r="AG12" s="119"/>
      <c r="AH12" s="119" t="str">
        <f>V21</f>
        <v>No Research</v>
      </c>
      <c r="AI12" s="57" t="str">
        <f>U24</f>
        <v>Build Computers</v>
      </c>
      <c r="AJ12" s="57" t="str">
        <f>W24</f>
        <v>Build Computers</v>
      </c>
      <c r="AK12" s="57" t="str">
        <f>W25</f>
        <v>Build Computers</v>
      </c>
      <c r="AL12" s="101">
        <f>A42</f>
        <v>27</v>
      </c>
    </row>
    <row r="13" spans="1:38">
      <c r="U13" t="s">
        <v>73</v>
      </c>
      <c r="V13" s="102">
        <f>V3*(V8/1000000)</f>
        <v>5.9999999999999991</v>
      </c>
      <c r="Y13" s="76" t="str">
        <f>IF(AA3="","",AA3)</f>
        <v>Research: 10k</v>
      </c>
      <c r="Z13" s="36">
        <f>IF(AA3="","",SUMPRODUCT(Z3:Z7,AA3:AA7))</f>
        <v>0.5</v>
      </c>
      <c r="AA13" s="77">
        <f>IF(AA4="","",Z4*AA4/SUMPRODUCT(Z4:Z8,AA4:AA8))</f>
        <v>0.66666666666666663</v>
      </c>
      <c r="AB13" s="77">
        <f>IF(AA5="","",Z5*AA5/SUMPRODUCT(Z4:Z8,AA4:AA8))</f>
        <v>0.33333333333333337</v>
      </c>
      <c r="AC13" s="77" t="str">
        <f>IF(AA6="","",Z6*AA6/SUMPRODUCT(Z4:Z8,AA4:AA8))</f>
        <v/>
      </c>
      <c r="AD13" s="77" t="str">
        <f>IF(AA7="","",Z7*AA7/SUMPRODUCT(Z4:Z8,AA4:AA8))</f>
        <v/>
      </c>
      <c r="AE13" s="78" t="str">
        <f>IF(AA8="","",Z8*AA8/SUMPRODUCT(Z4:Z8,AA4:AA8))</f>
        <v/>
      </c>
      <c r="AG13" s="112">
        <v>540</v>
      </c>
      <c r="AH13" s="6" t="str">
        <f t="dataTable" ref="AH13:AL14" dt2D="0" dtr="0" r1="V8"/>
        <v>No Research</v>
      </c>
      <c r="AI13" s="6" t="str">
        <v>Build Computers</v>
      </c>
      <c r="AJ13" s="6" t="str">
        <v>Build Computers</v>
      </c>
      <c r="AK13" s="6" t="str">
        <v>Build Computers</v>
      </c>
      <c r="AL13" s="96">
        <v>23.7</v>
      </c>
    </row>
    <row r="14" spans="1:38">
      <c r="U14" t="s">
        <v>74</v>
      </c>
      <c r="V14" s="104">
        <f>W3*V8/1000000</f>
        <v>60</v>
      </c>
      <c r="Y14" s="37" t="str">
        <f>IF(AB3="","",AB3)</f>
        <v>Research: 100k</v>
      </c>
      <c r="Z14" s="79">
        <f>IF(AB3="","",SUMPRODUCT(Z3:Z7,AB3:AB7))</f>
        <v>0.5</v>
      </c>
      <c r="AA14" s="77">
        <f>IF(AB4="","",Z4*AB4/SUMPRODUCT(Z4:Z8,AB4:AB8))</f>
        <v>0.33333333333333337</v>
      </c>
      <c r="AB14" s="77">
        <f>IF(AB5="","",Z5*AB5/SUMPRODUCT(Z4:Z8,AB4:AB8))</f>
        <v>0.66666666666666663</v>
      </c>
      <c r="AC14" s="77" t="str">
        <f>IF(AB6="","",Z6*AB6/SUMPRODUCT(Z4:Z8,AB4:AB8))</f>
        <v/>
      </c>
      <c r="AD14" s="77" t="str">
        <f>IF(AB7="","",Z7*AB7/SUMPRODUCT(Z4:Z8,AB4:AB8))</f>
        <v/>
      </c>
      <c r="AE14" s="78" t="str">
        <f>IF(AB8="","",Z8*AB8/SUMPRODUCT(Z4:Z8,AB4:AB8))</f>
        <v/>
      </c>
      <c r="AG14" s="113">
        <v>660</v>
      </c>
      <c r="AH14" s="122" t="str">
        <v>No Research</v>
      </c>
      <c r="AI14" s="122" t="str">
        <v>Build Computers</v>
      </c>
      <c r="AJ14" s="122" t="str">
        <v>Build Computers</v>
      </c>
      <c r="AK14" s="122" t="str">
        <v>Build Computers</v>
      </c>
      <c r="AL14" s="97">
        <v>30.3</v>
      </c>
    </row>
    <row r="15" spans="1:38">
      <c r="H15" s="1"/>
      <c r="P15" s="1">
        <f>AA13</f>
        <v>0.66666666666666663</v>
      </c>
      <c r="Y15" s="76" t="str">
        <f>IF(AC3="","",AC3)</f>
        <v/>
      </c>
      <c r="Z15" s="79" t="str">
        <f>IF(AC4="","",SUMPRODUCT(Z4:Z8,AC4:AC8))</f>
        <v/>
      </c>
      <c r="AA15" s="77" t="str">
        <f>IF(AC4="","",Z4*AC4/SUMPRODUCT(Z4:Z8,AC4:AC8))</f>
        <v/>
      </c>
      <c r="AB15" s="77" t="str">
        <f>IF(AC5="","",Z5*AC5/SUMPRODUCT(Z4:Z8,AC4:AC8))</f>
        <v/>
      </c>
      <c r="AC15" s="77" t="str">
        <f>IF(AC6="","",Z6*AC6/SUMPRODUCT(Z4:Z8,AC4:AC8))</f>
        <v/>
      </c>
      <c r="AD15" s="77" t="str">
        <f>IF(AC7="","",Z7*AC7/SUMPRODUCT(Z4:Z8,AC4:AC8))</f>
        <v/>
      </c>
      <c r="AE15" s="78" t="str">
        <f>IF(AC8="","",Z8*AC8/SUMPRODUCT(Z4:Z8,AC4:AC8))</f>
        <v/>
      </c>
    </row>
    <row r="16" spans="1:38">
      <c r="A16" s="60"/>
      <c r="P16" t="s">
        <v>47</v>
      </c>
      <c r="Y16" s="76" t="str">
        <f>IF(AD3="","",AD3)</f>
        <v/>
      </c>
      <c r="Z16" s="79" t="str">
        <f>IF(AD4="","",SUMPRODUCT(Z4:Z8,AD4:AD8))</f>
        <v/>
      </c>
      <c r="AA16" s="77" t="str">
        <f>IF(AD4="","",Z4*AD4/SUMPRODUCT(Z4:Z8,AD4:AD8))</f>
        <v/>
      </c>
      <c r="AB16" s="77" t="str">
        <f>IF(AD5="","",Z5*AD5/SUMPRODUCT(Z4:Z8,AD4:AD8))</f>
        <v/>
      </c>
      <c r="AC16" s="77" t="str">
        <f>IF(AD6="","",Z6*AD6/SUMPRODUCT(Z4:Z8,AD4:AD8))</f>
        <v/>
      </c>
      <c r="AD16" s="77" t="str">
        <f>IF(AD7="","",Z7*AD7/SUMPRODUCT(Z4:Z8,AD4:AD8))</f>
        <v/>
      </c>
      <c r="AE16" s="78" t="str">
        <f>IF(AD8="","",Z8*AD8/SUMPRODUCT(Z4:Z8,AD4:AD8))</f>
        <v/>
      </c>
      <c r="AG16" s="106"/>
      <c r="AH16" s="106"/>
      <c r="AI16" s="106"/>
      <c r="AJ16" s="106"/>
      <c r="AK16" s="106"/>
      <c r="AL16" s="106"/>
    </row>
    <row r="17" spans="4:32" ht="15.75" thickBot="1">
      <c r="H17" s="1"/>
      <c r="S17" s="90">
        <f>SUM($P$18,$L$20,$H$24,$D$31)</f>
        <v>-1.0000000000000009</v>
      </c>
      <c r="Y17" s="80" t="str">
        <f>IF(AE3="","",AE3)</f>
        <v/>
      </c>
      <c r="Z17" s="40" t="str">
        <f>IF(AE4="","",SUMPRODUCT(Z4:Z8,AE4:AE8))</f>
        <v/>
      </c>
      <c r="AA17" s="81" t="str">
        <f>IF(AE4="","",Z4*AE4/SUMPRODUCT(Z4:Z8,AE4:AE8))</f>
        <v/>
      </c>
      <c r="AB17" s="81" t="str">
        <f>IF(AE5="","",Z5*AE5/SUMPRODUCT(Z4:Z8,AE4:AE8))</f>
        <v/>
      </c>
      <c r="AC17" s="81" t="str">
        <f>IF(AE6="","",Z6*AE6/SUMPRODUCT(Z4:Z8,AE4:AE8))</f>
        <v/>
      </c>
      <c r="AD17" s="81" t="str">
        <f>IF(AE7="","",Z7*AE7/SUMPRODUCT(Z4:Z8,AE4:AE8))</f>
        <v/>
      </c>
      <c r="AE17" s="82" t="str">
        <f>IF(AE8="","",Z8*AE8/SUMPRODUCT(Z4:Z8,AE4:AE8))</f>
        <v/>
      </c>
    </row>
    <row r="18" spans="4:32">
      <c r="D18" s="5"/>
      <c r="H18" s="5"/>
      <c r="L18" s="5" t="s">
        <v>55</v>
      </c>
      <c r="P18" s="5">
        <f>V13</f>
        <v>5.9999999999999991</v>
      </c>
      <c r="Q18" s="90">
        <f>$S$17</f>
        <v>-1.0000000000000009</v>
      </c>
    </row>
    <row r="20" spans="4:32">
      <c r="D20" s="5"/>
      <c r="H20" s="7"/>
      <c r="L20" s="7">
        <f>V9</f>
        <v>-6</v>
      </c>
      <c r="M20">
        <f>IF(ABS(1-SUM($P$15,$P$20))&lt;=0.00001,SUM($P$15*$Q$18,$P$20*$Q$23),NA())</f>
        <v>17</v>
      </c>
      <c r="P20" s="1">
        <f>AB13</f>
        <v>0.33333333333333337</v>
      </c>
      <c r="V20" s="9" t="s">
        <v>8</v>
      </c>
    </row>
    <row r="21" spans="4:32">
      <c r="D21" s="5"/>
      <c r="H21" s="1">
        <f>V11</f>
        <v>0.5</v>
      </c>
      <c r="P21" t="s">
        <v>48</v>
      </c>
      <c r="U21" s="3" t="s">
        <v>63</v>
      </c>
      <c r="V21" s="8" t="str">
        <f>IF(B41 = 1, D29,D52)</f>
        <v>No Research</v>
      </c>
      <c r="AF21" s="106"/>
    </row>
    <row r="22" spans="4:32">
      <c r="H22" t="s">
        <v>61</v>
      </c>
      <c r="S22" s="90">
        <f>SUM($P$23,$L$20,$H$24,$D$31)</f>
        <v>53</v>
      </c>
      <c r="AF22" s="106"/>
    </row>
    <row r="23" spans="4:32">
      <c r="D23" s="5"/>
      <c r="H23" s="5"/>
      <c r="J23">
        <f>IF($I$24=$M$20,1,IF($I$24=$M$28,2))</f>
        <v>1</v>
      </c>
      <c r="L23" s="5"/>
      <c r="P23" s="5">
        <f>V14</f>
        <v>60</v>
      </c>
      <c r="Q23" s="90">
        <f>$S$22</f>
        <v>53</v>
      </c>
      <c r="U23" s="9" t="s">
        <v>11</v>
      </c>
      <c r="V23" s="9"/>
      <c r="W23" s="9" t="s">
        <v>12</v>
      </c>
      <c r="AF23" s="106"/>
    </row>
    <row r="24" spans="4:32">
      <c r="D24" s="5"/>
      <c r="H24" s="5">
        <v>0</v>
      </c>
      <c r="I24" s="90">
        <f>MAX($M$20,$M$28)</f>
        <v>17</v>
      </c>
      <c r="U24" s="8" t="str">
        <f>IF(F53 = 1, H48,H56)</f>
        <v>Build Computers</v>
      </c>
      <c r="W24" s="8" t="str">
        <f>IF(J23 = 1,L18,L26)</f>
        <v>Build Computers</v>
      </c>
      <c r="Y24" t="s">
        <v>64</v>
      </c>
      <c r="AF24" s="106"/>
    </row>
    <row r="25" spans="4:32">
      <c r="D25" s="5"/>
      <c r="H25" s="1"/>
      <c r="L25" s="1"/>
      <c r="W25" s="8" t="str">
        <f>IF(J38 = 1,L33,L41)</f>
        <v>Build Computers</v>
      </c>
      <c r="Y25" t="s">
        <v>65</v>
      </c>
      <c r="AF25" s="106"/>
    </row>
    <row r="26" spans="4:32">
      <c r="L26" t="s">
        <v>54</v>
      </c>
      <c r="AF26" s="106"/>
    </row>
    <row r="27" spans="4:32">
      <c r="H27" s="1"/>
      <c r="S27" s="90">
        <f>SUM($L$28,$H$24,$D$31)</f>
        <v>12.5</v>
      </c>
      <c r="AF27" s="106"/>
    </row>
    <row r="28" spans="4:32">
      <c r="H28" s="5"/>
      <c r="L28" s="5">
        <f>V12</f>
        <v>13.5</v>
      </c>
      <c r="M28" s="90">
        <f>$S$27</f>
        <v>12.5</v>
      </c>
      <c r="AF28" s="106"/>
    </row>
    <row r="29" spans="4:32">
      <c r="D29" s="5" t="s">
        <v>59</v>
      </c>
      <c r="AF29" s="106"/>
    </row>
    <row r="30" spans="4:32">
      <c r="H30" s="5"/>
      <c r="L30" s="1"/>
      <c r="P30" s="1">
        <f>AA14</f>
        <v>0.33333333333333337</v>
      </c>
      <c r="AF30" s="106"/>
    </row>
    <row r="31" spans="4:32">
      <c r="D31" s="5">
        <f>V10</f>
        <v>-1</v>
      </c>
      <c r="E31">
        <f>IF(ABS(1-SUM($H$21,$H$36))&lt;=0.00001,SUM($H$21*$I$24,$H$36*$I$39),NA())</f>
        <v>25.999999999999996</v>
      </c>
      <c r="P31" t="s">
        <v>47</v>
      </c>
      <c r="AF31" s="106"/>
    </row>
    <row r="32" spans="4:32">
      <c r="H32" s="1"/>
      <c r="S32" s="90">
        <f>SUM($P$33,$L$35,$H$39,$D$31)</f>
        <v>-1.0000000000000009</v>
      </c>
      <c r="AF32" s="106"/>
    </row>
    <row r="33" spans="1:38">
      <c r="H33" s="5"/>
      <c r="L33" s="5" t="s">
        <v>55</v>
      </c>
      <c r="P33" s="5">
        <f>V13</f>
        <v>5.9999999999999991</v>
      </c>
      <c r="Q33" s="90">
        <f>$S$32</f>
        <v>-1.0000000000000009</v>
      </c>
      <c r="AF33" s="106"/>
    </row>
    <row r="34" spans="1:38">
      <c r="D34" s="5"/>
      <c r="AF34" s="106"/>
      <c r="AG34" s="106"/>
      <c r="AH34" s="106"/>
      <c r="AI34" s="106"/>
      <c r="AJ34" s="106"/>
      <c r="AK34" s="106"/>
      <c r="AL34" s="106"/>
    </row>
    <row r="35" spans="1:38">
      <c r="H35" s="5"/>
      <c r="L35" s="7">
        <f>V9</f>
        <v>-6</v>
      </c>
      <c r="M35">
        <f>IF(ABS(1-SUM($P$30,$P$35))&lt;=0.00001,SUM($P$30*$Q$33,$P$35*$Q$38),NA())</f>
        <v>34.999999999999993</v>
      </c>
      <c r="P35" s="1">
        <f>AB14</f>
        <v>0.66666666666666663</v>
      </c>
      <c r="AF35" s="106"/>
      <c r="AG35" s="106"/>
      <c r="AH35" s="106"/>
      <c r="AI35" s="106"/>
      <c r="AJ35" s="106"/>
      <c r="AK35" s="106"/>
      <c r="AL35" s="106"/>
    </row>
    <row r="36" spans="1:38">
      <c r="H36" s="1">
        <f>1-V11</f>
        <v>0.5</v>
      </c>
      <c r="P36" t="s">
        <v>48</v>
      </c>
      <c r="AF36" s="106"/>
      <c r="AG36" s="106"/>
      <c r="AH36" s="106"/>
      <c r="AI36" s="106"/>
      <c r="AJ36" s="106"/>
      <c r="AK36" s="106"/>
      <c r="AL36" s="106"/>
    </row>
    <row r="37" spans="1:38">
      <c r="H37" t="s">
        <v>62</v>
      </c>
      <c r="S37" s="90">
        <f>SUM($P$38,$L$35,$H$39,$D$31)</f>
        <v>53</v>
      </c>
      <c r="AF37" s="106"/>
      <c r="AG37" s="106"/>
      <c r="AH37" s="106"/>
      <c r="AI37" s="106"/>
      <c r="AJ37" s="106"/>
      <c r="AK37" s="106"/>
      <c r="AL37" s="106"/>
    </row>
    <row r="38" spans="1:38">
      <c r="H38" s="5"/>
      <c r="J38">
        <f>IF($I$39=$M$35,1,IF($I$39=$M$43,2))</f>
        <v>1</v>
      </c>
      <c r="L38" s="5"/>
      <c r="P38" s="5">
        <f>V14</f>
        <v>60</v>
      </c>
      <c r="Q38" s="90">
        <f>$S$37</f>
        <v>53</v>
      </c>
      <c r="AF38" s="106"/>
      <c r="AG38" s="106"/>
      <c r="AH38" s="106"/>
      <c r="AI38" s="106"/>
      <c r="AJ38" s="106"/>
      <c r="AK38" s="106"/>
      <c r="AL38" s="106"/>
    </row>
    <row r="39" spans="1:38">
      <c r="D39" s="5"/>
      <c r="H39" s="5">
        <v>0</v>
      </c>
      <c r="I39" s="90">
        <f>MAX($M$35,$M$43)</f>
        <v>34.999999999999993</v>
      </c>
      <c r="AF39" s="106"/>
      <c r="AG39" s="106"/>
      <c r="AH39" s="106"/>
      <c r="AI39" s="106"/>
      <c r="AJ39" s="106"/>
      <c r="AK39" s="106"/>
      <c r="AL39" s="106"/>
    </row>
    <row r="40" spans="1:38">
      <c r="H40" s="5"/>
      <c r="L40" s="1"/>
      <c r="AF40" s="106"/>
      <c r="AG40" s="106"/>
      <c r="AH40" s="106"/>
      <c r="AI40" s="106"/>
      <c r="AJ40" s="106"/>
      <c r="AK40" s="106"/>
      <c r="AL40" s="106"/>
    </row>
    <row r="41" spans="1:38">
      <c r="B41">
        <f>IF($A$42=$E$31,1,IF($A$42=$E$54,2))</f>
        <v>2</v>
      </c>
      <c r="L41" t="s">
        <v>54</v>
      </c>
      <c r="AF41" s="106"/>
      <c r="AG41" s="106"/>
      <c r="AH41" s="106"/>
      <c r="AI41" s="106"/>
      <c r="AJ41" s="106"/>
      <c r="AK41" s="106"/>
      <c r="AL41" s="106"/>
    </row>
    <row r="42" spans="1:38">
      <c r="A42">
        <f>MAX($E$31,$E$54)</f>
        <v>27</v>
      </c>
      <c r="S42" s="90">
        <f>SUM($L$43,$H$39,$D$31)</f>
        <v>12.5</v>
      </c>
      <c r="AG42" s="106"/>
      <c r="AH42" s="106"/>
      <c r="AI42" s="106"/>
      <c r="AJ42" s="106"/>
      <c r="AK42" s="106"/>
      <c r="AL42" s="106"/>
    </row>
    <row r="43" spans="1:38">
      <c r="H43" s="5"/>
      <c r="L43" s="5">
        <f>V12</f>
        <v>13.5</v>
      </c>
      <c r="M43" s="90">
        <f>$S$42</f>
        <v>12.5</v>
      </c>
    </row>
    <row r="44" spans="1:38">
      <c r="D44" s="5"/>
    </row>
    <row r="45" spans="1:38">
      <c r="H45" s="5"/>
      <c r="L45" s="1">
        <f>V11</f>
        <v>0.5</v>
      </c>
    </row>
    <row r="46" spans="1:38">
      <c r="L46" t="s">
        <v>47</v>
      </c>
    </row>
    <row r="47" spans="1:38">
      <c r="S47" s="90">
        <f>SUM($L$48,$H$50,$D$54)</f>
        <v>-8.8817841970012523E-16</v>
      </c>
      <c r="AF47" s="106"/>
    </row>
    <row r="48" spans="1:38">
      <c r="H48" s="5" t="s">
        <v>55</v>
      </c>
      <c r="L48" s="5">
        <f>V13</f>
        <v>5.9999999999999991</v>
      </c>
      <c r="M48" s="90">
        <f>$S$47</f>
        <v>-8.8817841970012523E-16</v>
      </c>
      <c r="AF48" s="106"/>
    </row>
    <row r="49" spans="4:38">
      <c r="D49" s="5"/>
      <c r="AF49" s="106"/>
    </row>
    <row r="50" spans="4:38">
      <c r="H50" s="5">
        <f>V9</f>
        <v>-6</v>
      </c>
      <c r="I50">
        <f>IF(ABS(1-SUM($L$45,$L$50))&lt;=0.00001,SUM($L$45*$M$48,$L$50*$M$53),NA())</f>
        <v>27</v>
      </c>
      <c r="L50" s="1">
        <f>1-V11</f>
        <v>0.5</v>
      </c>
      <c r="AF50" s="106"/>
    </row>
    <row r="51" spans="4:38">
      <c r="L51" t="s">
        <v>48</v>
      </c>
      <c r="AF51" s="106"/>
    </row>
    <row r="52" spans="4:38">
      <c r="D52" t="s">
        <v>60</v>
      </c>
      <c r="S52" s="90">
        <f>SUM($L$53,$H$50,$D$54)</f>
        <v>54</v>
      </c>
      <c r="AF52" s="106"/>
      <c r="AG52" s="138"/>
      <c r="AH52" s="6"/>
      <c r="AI52" s="6"/>
      <c r="AJ52" s="6"/>
      <c r="AK52" s="6"/>
      <c r="AL52" s="139"/>
    </row>
    <row r="53" spans="4:38">
      <c r="F53">
        <f>IF($E$54=$I$50,1,IF($E$54=$I$58,2))</f>
        <v>1</v>
      </c>
      <c r="H53" s="5"/>
      <c r="L53" s="5">
        <f>V14</f>
        <v>60</v>
      </c>
      <c r="M53" s="90">
        <f>$S$52</f>
        <v>54</v>
      </c>
      <c r="AF53" s="106"/>
      <c r="AG53" s="138"/>
      <c r="AH53" s="6"/>
      <c r="AI53" s="6"/>
      <c r="AJ53" s="6"/>
      <c r="AK53" s="6"/>
      <c r="AL53" s="139"/>
    </row>
    <row r="54" spans="4:38">
      <c r="D54" s="5">
        <v>0</v>
      </c>
      <c r="E54" s="90">
        <f>MAX($I$50,$I$58)</f>
        <v>27</v>
      </c>
      <c r="AF54" s="106"/>
      <c r="AG54" s="138"/>
      <c r="AH54" s="6"/>
      <c r="AI54" s="6"/>
      <c r="AJ54" s="6"/>
      <c r="AK54" s="6"/>
      <c r="AL54" s="139"/>
    </row>
    <row r="55" spans="4:38">
      <c r="AF55" s="106"/>
      <c r="AG55" s="138"/>
      <c r="AH55" s="6"/>
      <c r="AI55" s="6"/>
      <c r="AJ55" s="6"/>
      <c r="AK55" s="6"/>
      <c r="AL55" s="139"/>
    </row>
    <row r="56" spans="4:38">
      <c r="H56" t="s">
        <v>54</v>
      </c>
      <c r="AF56" s="106"/>
      <c r="AG56" s="138"/>
      <c r="AH56" s="6"/>
      <c r="AI56" s="6"/>
      <c r="AJ56" s="6"/>
      <c r="AK56" s="6"/>
      <c r="AL56" s="139"/>
    </row>
    <row r="57" spans="4:38">
      <c r="S57" s="90">
        <f>SUM($H$58,$D$54)</f>
        <v>13.5</v>
      </c>
      <c r="AF57" s="106"/>
      <c r="AG57" s="138"/>
      <c r="AH57" s="6"/>
      <c r="AI57" s="6"/>
      <c r="AJ57" s="6"/>
      <c r="AK57" s="6"/>
      <c r="AL57" s="139"/>
    </row>
    <row r="58" spans="4:38">
      <c r="H58" s="5">
        <f>V12</f>
        <v>13.5</v>
      </c>
      <c r="I58" s="90">
        <f>$S$57</f>
        <v>13.5</v>
      </c>
      <c r="AF58" s="106"/>
      <c r="AG58" s="138"/>
      <c r="AH58" s="6"/>
      <c r="AI58" s="6"/>
      <c r="AJ58" s="6"/>
      <c r="AK58" s="6"/>
      <c r="AL58" s="139"/>
    </row>
    <row r="59" spans="4:38">
      <c r="AF59" s="106"/>
      <c r="AG59" s="138"/>
      <c r="AH59" s="6"/>
      <c r="AI59" s="6"/>
      <c r="AJ59" s="6"/>
      <c r="AK59" s="6"/>
      <c r="AL59" s="139"/>
    </row>
    <row r="60" spans="4:38">
      <c r="AF60" s="106"/>
      <c r="AG60" s="138"/>
      <c r="AH60" s="6"/>
      <c r="AI60" s="6"/>
      <c r="AJ60" s="6"/>
      <c r="AK60" s="6"/>
      <c r="AL60" s="139"/>
    </row>
    <row r="61" spans="4:38">
      <c r="AF61" s="106"/>
      <c r="AG61" s="138"/>
      <c r="AH61" s="6"/>
      <c r="AI61" s="6"/>
      <c r="AJ61" s="6"/>
      <c r="AK61" s="6"/>
      <c r="AL61" s="139"/>
    </row>
    <row r="62" spans="4:38">
      <c r="AF62" s="106"/>
      <c r="AG62" s="138"/>
      <c r="AH62" s="6"/>
      <c r="AI62" s="6"/>
      <c r="AJ62" s="6"/>
      <c r="AK62" s="6"/>
      <c r="AL62" s="139"/>
    </row>
    <row r="63" spans="4:38">
      <c r="AF63" s="106"/>
      <c r="AG63" s="138"/>
      <c r="AH63" s="6"/>
      <c r="AI63" s="6"/>
      <c r="AJ63" s="6"/>
      <c r="AK63" s="6"/>
      <c r="AL63" s="139"/>
    </row>
    <row r="64" spans="4:38">
      <c r="AF64" s="106"/>
      <c r="AG64" s="138"/>
      <c r="AH64" s="6"/>
      <c r="AI64" s="6"/>
      <c r="AJ64" s="6"/>
      <c r="AK64" s="6"/>
      <c r="AL64" s="139"/>
    </row>
    <row r="65" spans="32:39">
      <c r="AF65" s="106"/>
      <c r="AG65" s="138"/>
      <c r="AH65" s="6"/>
      <c r="AI65" s="6"/>
      <c r="AJ65" s="6"/>
      <c r="AK65" s="6"/>
      <c r="AL65" s="139"/>
    </row>
    <row r="66" spans="32:39">
      <c r="AF66" s="106"/>
      <c r="AG66" s="138"/>
      <c r="AH66" s="6"/>
      <c r="AI66" s="6"/>
      <c r="AJ66" s="6"/>
      <c r="AK66" s="6"/>
      <c r="AL66" s="139"/>
    </row>
    <row r="67" spans="32:39">
      <c r="AF67" s="106"/>
      <c r="AG67" s="138"/>
      <c r="AH67" s="6"/>
      <c r="AI67" s="6"/>
      <c r="AJ67" s="6"/>
      <c r="AK67" s="6"/>
      <c r="AL67" s="139"/>
    </row>
    <row r="68" spans="32:39">
      <c r="AG68" s="138"/>
      <c r="AH68" s="6"/>
      <c r="AI68" s="6"/>
      <c r="AJ68" s="6"/>
      <c r="AK68" s="6"/>
      <c r="AL68" s="139"/>
    </row>
    <row r="69" spans="32:39">
      <c r="AG69" s="138"/>
      <c r="AH69" s="6"/>
      <c r="AI69" s="6"/>
      <c r="AJ69" s="6"/>
      <c r="AK69" s="6"/>
      <c r="AL69" s="139"/>
    </row>
    <row r="76" spans="32:39">
      <c r="AF76" s="108"/>
      <c r="AM76" s="108"/>
    </row>
    <row r="77" spans="32:39">
      <c r="AF77" s="108"/>
      <c r="AM77" s="108"/>
    </row>
    <row r="78" spans="32:39">
      <c r="AF78" s="108"/>
      <c r="AM78" s="108"/>
    </row>
    <row r="79" spans="32:39">
      <c r="AF79" s="108"/>
      <c r="AM79" s="108"/>
    </row>
    <row r="80" spans="32:39">
      <c r="AF80" s="108"/>
      <c r="AM80" s="108"/>
    </row>
    <row r="81" spans="32:39">
      <c r="AF81" s="108"/>
      <c r="AM81" s="108"/>
    </row>
    <row r="82" spans="32:39">
      <c r="AF82" s="108"/>
      <c r="AM82" s="108"/>
    </row>
    <row r="83" spans="32:39">
      <c r="AF83" s="108"/>
      <c r="AM83" s="108"/>
    </row>
    <row r="84" spans="32:39">
      <c r="AF84" s="108"/>
      <c r="AM84" s="108"/>
    </row>
    <row r="85" spans="32:39">
      <c r="AF85" s="108"/>
      <c r="AM85" s="108"/>
    </row>
    <row r="86" spans="32:39">
      <c r="AF86" s="108"/>
      <c r="AM86" s="108"/>
    </row>
    <row r="87" spans="32:39">
      <c r="AF87" s="108"/>
      <c r="AM87" s="108"/>
    </row>
    <row r="88" spans="32:39">
      <c r="AF88" s="108"/>
      <c r="AM88" s="108"/>
    </row>
    <row r="89" spans="32:39">
      <c r="AF89" s="108"/>
      <c r="AM89" s="108"/>
    </row>
    <row r="90" spans="32:39">
      <c r="AF90" s="108"/>
      <c r="AM90" s="108"/>
    </row>
    <row r="91" spans="32:39">
      <c r="AF91" s="108"/>
      <c r="AM91" s="108"/>
    </row>
    <row r="92" spans="32:39">
      <c r="AF92" s="108"/>
      <c r="AM92" s="108"/>
    </row>
    <row r="93" spans="32:39">
      <c r="AF93" s="108"/>
      <c r="AM93" s="108"/>
    </row>
  </sheetData>
  <mergeCells count="10">
    <mergeCell ref="AJ3:AK3"/>
    <mergeCell ref="AJ10:AK10"/>
    <mergeCell ref="Y1:Z1"/>
    <mergeCell ref="AA1:AE1"/>
    <mergeCell ref="V2:W2"/>
    <mergeCell ref="AA2:AE2"/>
    <mergeCell ref="Y10:Z10"/>
    <mergeCell ref="AA10:AE10"/>
    <mergeCell ref="Y11:Z11"/>
    <mergeCell ref="AA11:AE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53F5-7182-4230-9D2B-6244FD565A20}">
  <dimension ref="A1:AM93"/>
  <sheetViews>
    <sheetView topLeftCell="AA1" zoomScale="150" zoomScaleNormal="150" workbookViewId="0">
      <selection activeCell="AG2" sqref="AG2:AL14"/>
    </sheetView>
  </sheetViews>
  <sheetFormatPr defaultRowHeight="15"/>
  <cols>
    <col min="2" max="2" width="2" bestFit="1" customWidth="1"/>
    <col min="3" max="3" width="3.7109375" customWidth="1"/>
    <col min="4" max="4" width="12" bestFit="1" customWidth="1"/>
    <col min="5" max="5" width="4" bestFit="1" customWidth="1"/>
    <col min="6" max="6" width="2" bestFit="1" customWidth="1"/>
    <col min="7" max="7" width="3.7109375" customWidth="1"/>
    <col min="8" max="8" width="15.85546875" bestFit="1" customWidth="1"/>
    <col min="9" max="9" width="4" bestFit="1" customWidth="1"/>
    <col min="10" max="10" width="2" bestFit="1" customWidth="1"/>
    <col min="11" max="11" width="3.7109375" customWidth="1"/>
    <col min="12" max="12" width="15.85546875" bestFit="1" customWidth="1"/>
    <col min="13" max="13" width="4" bestFit="1" customWidth="1"/>
    <col min="14" max="14" width="2.28515625" customWidth="1"/>
    <col min="15" max="15" width="3.7109375" customWidth="1"/>
    <col min="16" max="16" width="8.7109375" bestFit="1" customWidth="1"/>
    <col min="17" max="17" width="4" bestFit="1" customWidth="1"/>
    <col min="18" max="18" width="2.28515625" customWidth="1"/>
    <col min="19" max="19" width="4" bestFit="1" customWidth="1"/>
    <col min="20" max="20" width="3" customWidth="1"/>
    <col min="21" max="21" width="18.7109375" bestFit="1" customWidth="1"/>
    <col min="22" max="22" width="12" bestFit="1" customWidth="1"/>
    <col min="23" max="23" width="15.85546875" bestFit="1" customWidth="1"/>
    <col min="24" max="24" width="2.140625" customWidth="1"/>
    <col min="25" max="25" width="15.85546875" bestFit="1" customWidth="1"/>
    <col min="27" max="27" width="13.140625" bestFit="1" customWidth="1"/>
    <col min="28" max="28" width="14.28515625" bestFit="1" customWidth="1"/>
    <col min="29" max="30" width="12.42578125" bestFit="1" customWidth="1"/>
    <col min="31" max="31" width="10" customWidth="1"/>
    <col min="33" max="33" width="11.28515625" bestFit="1" customWidth="1"/>
    <col min="34" max="34" width="18" bestFit="1" customWidth="1"/>
    <col min="35" max="38" width="15.85546875" bestFit="1" customWidth="1"/>
  </cols>
  <sheetData>
    <row r="1" spans="1:38">
      <c r="Y1" s="151" t="s">
        <v>16</v>
      </c>
      <c r="Z1" s="152"/>
      <c r="AA1" s="147" t="s">
        <v>17</v>
      </c>
      <c r="AB1" s="153"/>
      <c r="AC1" s="153"/>
      <c r="AD1" s="153"/>
      <c r="AE1" s="148"/>
    </row>
    <row r="2" spans="1:38">
      <c r="V2" s="145" t="s">
        <v>56</v>
      </c>
      <c r="W2" s="146"/>
      <c r="Y2" s="12" t="s">
        <v>18</v>
      </c>
      <c r="Z2" s="13" t="s">
        <v>19</v>
      </c>
      <c r="AA2" s="143" t="s">
        <v>20</v>
      </c>
      <c r="AB2" s="154"/>
      <c r="AC2" s="154"/>
      <c r="AD2" s="154"/>
      <c r="AE2" s="144"/>
      <c r="AG2" s="60" t="s">
        <v>154</v>
      </c>
    </row>
    <row r="3" spans="1:38">
      <c r="U3" t="s">
        <v>53</v>
      </c>
      <c r="V3" s="119">
        <v>10000</v>
      </c>
      <c r="W3" s="120">
        <v>100000</v>
      </c>
      <c r="Y3" s="14" t="s">
        <v>21</v>
      </c>
      <c r="Z3" s="15" t="s">
        <v>22</v>
      </c>
      <c r="AA3" s="62" t="s">
        <v>49</v>
      </c>
      <c r="AB3" s="62" t="s">
        <v>50</v>
      </c>
      <c r="AC3" s="62"/>
      <c r="AD3" s="62"/>
      <c r="AE3" s="63"/>
      <c r="AJ3" s="149" t="s">
        <v>68</v>
      </c>
      <c r="AK3" s="150"/>
    </row>
    <row r="4" spans="1:38">
      <c r="U4" s="83" t="s">
        <v>55</v>
      </c>
      <c r="V4" s="85">
        <f>V3*(V8/1000000)+V9</f>
        <v>0</v>
      </c>
      <c r="W4" s="86">
        <f>W3*V8/1000000+V9</f>
        <v>54</v>
      </c>
      <c r="Y4" s="64" t="s">
        <v>47</v>
      </c>
      <c r="Z4" s="65">
        <f>V6</f>
        <v>0.5</v>
      </c>
      <c r="AA4" s="66">
        <f>2/3</f>
        <v>0.66666666666666663</v>
      </c>
      <c r="AB4" s="66">
        <f>1-AA4</f>
        <v>0.33333333333333337</v>
      </c>
      <c r="AC4" s="66"/>
      <c r="AD4" s="66"/>
      <c r="AE4" s="67"/>
      <c r="AG4" s="92" t="s">
        <v>80</v>
      </c>
      <c r="AH4" s="122" t="s">
        <v>8</v>
      </c>
      <c r="AI4" s="56" t="s">
        <v>67</v>
      </c>
      <c r="AJ4" s="55" t="str">
        <f>Y24</f>
        <v>If 10k Predicted</v>
      </c>
      <c r="AK4" s="56" t="str">
        <f>Y25</f>
        <v>If 100k Predicted</v>
      </c>
      <c r="AL4" s="55" t="s">
        <v>69</v>
      </c>
    </row>
    <row r="5" spans="1:38">
      <c r="U5" s="84" t="s">
        <v>54</v>
      </c>
      <c r="V5" s="141">
        <f>V12</f>
        <v>16.5</v>
      </c>
      <c r="W5" s="142">
        <f>V12</f>
        <v>16.5</v>
      </c>
      <c r="Y5" s="64" t="s">
        <v>48</v>
      </c>
      <c r="Z5" s="65">
        <f>W6</f>
        <v>0.5</v>
      </c>
      <c r="AA5" s="66">
        <f>1-AB5</f>
        <v>0.33333333333333337</v>
      </c>
      <c r="AB5" s="66">
        <f>2/3</f>
        <v>0.66666666666666663</v>
      </c>
      <c r="AC5" s="66"/>
      <c r="AD5" s="66"/>
      <c r="AE5" s="67"/>
      <c r="AG5" s="119"/>
      <c r="AH5" s="119" t="str">
        <f>V21</f>
        <v>No Research</v>
      </c>
      <c r="AI5" s="57" t="str">
        <f>U24</f>
        <v>Build Computers</v>
      </c>
      <c r="AJ5" s="57" t="str">
        <f>W24</f>
        <v>Build Computers</v>
      </c>
      <c r="AK5" s="57" t="str">
        <f>W25</f>
        <v>Build Computers</v>
      </c>
      <c r="AL5" s="101">
        <f>A42</f>
        <v>27</v>
      </c>
    </row>
    <row r="6" spans="1:38">
      <c r="U6" s="89" t="s">
        <v>58</v>
      </c>
      <c r="V6" s="119">
        <f>V11</f>
        <v>0.5</v>
      </c>
      <c r="W6" s="120">
        <f>1-V6</f>
        <v>0.5</v>
      </c>
      <c r="Y6" s="64"/>
      <c r="Z6" s="65"/>
      <c r="AA6" s="66"/>
      <c r="AB6" s="66"/>
      <c r="AC6" s="66"/>
      <c r="AD6" s="66"/>
      <c r="AE6" s="67"/>
      <c r="AG6" s="110">
        <v>-6.6</v>
      </c>
      <c r="AH6" s="6" t="str">
        <f t="dataTable" ref="AH6:AL7" dt2D="0" dtr="0" r1="V9" ca="1"/>
        <v>No Research</v>
      </c>
      <c r="AI6" s="6" t="str">
        <v>Build Computers</v>
      </c>
      <c r="AJ6" s="6" t="str">
        <v>Build Computers</v>
      </c>
      <c r="AK6" s="6" t="str">
        <v>Build Computers</v>
      </c>
      <c r="AL6" s="96">
        <v>26.4</v>
      </c>
    </row>
    <row r="7" spans="1:38">
      <c r="Y7" s="64"/>
      <c r="Z7" s="65"/>
      <c r="AA7" s="66"/>
      <c r="AB7" s="66"/>
      <c r="AC7" s="66"/>
      <c r="AD7" s="66"/>
      <c r="AE7" s="67"/>
      <c r="AG7" s="111">
        <v>-5.4</v>
      </c>
      <c r="AH7" s="122" t="str">
        <v>No Research</v>
      </c>
      <c r="AI7" s="122" t="str">
        <v>Build Computers</v>
      </c>
      <c r="AJ7" s="122" t="str">
        <v>Build Computers</v>
      </c>
      <c r="AK7" s="122" t="str">
        <v>Build Computers</v>
      </c>
      <c r="AL7" s="97">
        <v>27.6</v>
      </c>
    </row>
    <row r="8" spans="1:38" ht="15.75" thickBot="1">
      <c r="U8" t="s">
        <v>52</v>
      </c>
      <c r="V8" s="102">
        <v>600</v>
      </c>
      <c r="Y8" s="68"/>
      <c r="Z8" s="69"/>
      <c r="AA8" s="70"/>
      <c r="AB8" s="70"/>
      <c r="AC8" s="70"/>
      <c r="AD8" s="70"/>
      <c r="AE8" s="71"/>
    </row>
    <row r="9" spans="1:38" ht="15.75" thickBot="1">
      <c r="U9" t="s">
        <v>72</v>
      </c>
      <c r="V9" s="102">
        <v>-6</v>
      </c>
      <c r="AG9" s="60" t="s">
        <v>155</v>
      </c>
    </row>
    <row r="10" spans="1:38">
      <c r="U10" t="s">
        <v>57</v>
      </c>
      <c r="V10" s="102">
        <v>-1</v>
      </c>
      <c r="Y10" s="155" t="s">
        <v>25</v>
      </c>
      <c r="Z10" s="156"/>
      <c r="AA10" s="147" t="s">
        <v>26</v>
      </c>
      <c r="AB10" s="153"/>
      <c r="AC10" s="153"/>
      <c r="AD10" s="153"/>
      <c r="AE10" s="148"/>
      <c r="AJ10" s="149" t="s">
        <v>68</v>
      </c>
      <c r="AK10" s="150"/>
    </row>
    <row r="11" spans="1:38">
      <c r="U11" t="s">
        <v>66</v>
      </c>
      <c r="V11" s="103">
        <f>0.5</f>
        <v>0.5</v>
      </c>
      <c r="Y11" s="157" t="s">
        <v>27</v>
      </c>
      <c r="Z11" s="158"/>
      <c r="AA11" s="143" t="s">
        <v>28</v>
      </c>
      <c r="AB11" s="154"/>
      <c r="AC11" s="154"/>
      <c r="AD11" s="154"/>
      <c r="AE11" s="144"/>
      <c r="AG11" s="92" t="s">
        <v>83</v>
      </c>
      <c r="AH11" s="122" t="s">
        <v>8</v>
      </c>
      <c r="AI11" s="56" t="s">
        <v>67</v>
      </c>
      <c r="AJ11" s="55" t="str">
        <f>Y24</f>
        <v>If 10k Predicted</v>
      </c>
      <c r="AK11" s="56" t="str">
        <f>Y25</f>
        <v>If 100k Predicted</v>
      </c>
      <c r="AL11" s="55" t="s">
        <v>69</v>
      </c>
    </row>
    <row r="12" spans="1:38">
      <c r="U12" t="s">
        <v>75</v>
      </c>
      <c r="V12" s="140">
        <v>16.5</v>
      </c>
      <c r="Y12" s="72" t="s">
        <v>20</v>
      </c>
      <c r="Z12" s="32" t="s">
        <v>29</v>
      </c>
      <c r="AA12" s="73" t="str">
        <f>IF(Y4="","",Y4)</f>
        <v>Sell 10k</v>
      </c>
      <c r="AB12" s="74" t="str">
        <f>IF(Y5="","",Y5)</f>
        <v>Sell 100k</v>
      </c>
      <c r="AC12" s="74" t="str">
        <f>IF(Y6="","",Y6)</f>
        <v/>
      </c>
      <c r="AD12" s="74" t="str">
        <f>IF(Y7="","",Y7)</f>
        <v/>
      </c>
      <c r="AE12" s="75" t="str">
        <f>IF(Y8="","",Y8)</f>
        <v/>
      </c>
      <c r="AG12" s="119"/>
      <c r="AH12" s="119" t="str">
        <f>V21</f>
        <v>No Research</v>
      </c>
      <c r="AI12" s="57" t="str">
        <f>U24</f>
        <v>Build Computers</v>
      </c>
      <c r="AJ12" s="57" t="str">
        <f>W24</f>
        <v>Build Computers</v>
      </c>
      <c r="AK12" s="57" t="str">
        <f>W25</f>
        <v>Build Computers</v>
      </c>
      <c r="AL12" s="101">
        <f>A42</f>
        <v>27</v>
      </c>
    </row>
    <row r="13" spans="1:38">
      <c r="U13" t="s">
        <v>73</v>
      </c>
      <c r="V13" s="102">
        <f>V3*(V8/1000000)</f>
        <v>5.9999999999999991</v>
      </c>
      <c r="Y13" s="76" t="str">
        <f>IF(AA3="","",AA3)</f>
        <v>Research: 10k</v>
      </c>
      <c r="Z13" s="36">
        <f>IF(AA3="","",SUMPRODUCT(Z3:Z7,AA3:AA7))</f>
        <v>0.5</v>
      </c>
      <c r="AA13" s="77">
        <f>IF(AA4="","",Z4*AA4/SUMPRODUCT(Z4:Z8,AA4:AA8))</f>
        <v>0.66666666666666663</v>
      </c>
      <c r="AB13" s="77">
        <f>IF(AA5="","",Z5*AA5/SUMPRODUCT(Z4:Z8,AA4:AA8))</f>
        <v>0.33333333333333337</v>
      </c>
      <c r="AC13" s="77" t="str">
        <f>IF(AA6="","",Z6*AA6/SUMPRODUCT(Z4:Z8,AA4:AA8))</f>
        <v/>
      </c>
      <c r="AD13" s="77" t="str">
        <f>IF(AA7="","",Z7*AA7/SUMPRODUCT(Z4:Z8,AA4:AA8))</f>
        <v/>
      </c>
      <c r="AE13" s="78" t="str">
        <f>IF(AA8="","",Z8*AA8/SUMPRODUCT(Z4:Z8,AA4:AA8))</f>
        <v/>
      </c>
      <c r="AG13" s="112">
        <v>540</v>
      </c>
      <c r="AH13" s="6" t="str">
        <f t="dataTable" ref="AH13:AL14" dt2D="0" dtr="0" r1="V8"/>
        <v>No Research</v>
      </c>
      <c r="AI13" s="6" t="str">
        <v>Build Computers</v>
      </c>
      <c r="AJ13" s="6" t="str">
        <v>Sell Rights</v>
      </c>
      <c r="AK13" s="6" t="str">
        <v>Build Computers</v>
      </c>
      <c r="AL13" s="96">
        <v>23.7</v>
      </c>
    </row>
    <row r="14" spans="1:38">
      <c r="U14" t="s">
        <v>74</v>
      </c>
      <c r="V14" s="104">
        <f>W3*V8/1000000</f>
        <v>60</v>
      </c>
      <c r="Y14" s="37" t="str">
        <f>IF(AB3="","",AB3)</f>
        <v>Research: 100k</v>
      </c>
      <c r="Z14" s="79">
        <f>IF(AB3="","",SUMPRODUCT(Z3:Z7,AB3:AB7))</f>
        <v>0.5</v>
      </c>
      <c r="AA14" s="77">
        <f>IF(AB4="","",Z4*AB4/SUMPRODUCT(Z4:Z8,AB4:AB8))</f>
        <v>0.33333333333333337</v>
      </c>
      <c r="AB14" s="77">
        <f>IF(AB5="","",Z5*AB5/SUMPRODUCT(Z4:Z8,AB4:AB8))</f>
        <v>0.66666666666666663</v>
      </c>
      <c r="AC14" s="77" t="str">
        <f>IF(AB6="","",Z6*AB6/SUMPRODUCT(Z4:Z8,AB4:AB8))</f>
        <v/>
      </c>
      <c r="AD14" s="77" t="str">
        <f>IF(AB7="","",Z7*AB7/SUMPRODUCT(Z4:Z8,AB4:AB8))</f>
        <v/>
      </c>
      <c r="AE14" s="78" t="str">
        <f>IF(AB8="","",Z8*AB8/SUMPRODUCT(Z4:Z8,AB4:AB8))</f>
        <v/>
      </c>
      <c r="AG14" s="113">
        <v>660</v>
      </c>
      <c r="AH14" s="122" t="str">
        <v>No Research</v>
      </c>
      <c r="AI14" s="122" t="str">
        <v>Build Computers</v>
      </c>
      <c r="AJ14" s="122" t="str">
        <v>Build Computers</v>
      </c>
      <c r="AK14" s="122" t="str">
        <v>Build Computers</v>
      </c>
      <c r="AL14" s="97">
        <v>30.3</v>
      </c>
    </row>
    <row r="15" spans="1:38">
      <c r="H15" s="1"/>
      <c r="P15" s="1">
        <f>AA13</f>
        <v>0.66666666666666663</v>
      </c>
      <c r="Y15" s="76" t="str">
        <f>IF(AC3="","",AC3)</f>
        <v/>
      </c>
      <c r="Z15" s="79" t="str">
        <f>IF(AC4="","",SUMPRODUCT(Z4:Z8,AC4:AC8))</f>
        <v/>
      </c>
      <c r="AA15" s="77" t="str">
        <f>IF(AC4="","",Z4*AC4/SUMPRODUCT(Z4:Z8,AC4:AC8))</f>
        <v/>
      </c>
      <c r="AB15" s="77" t="str">
        <f>IF(AC5="","",Z5*AC5/SUMPRODUCT(Z4:Z8,AC4:AC8))</f>
        <v/>
      </c>
      <c r="AC15" s="77" t="str">
        <f>IF(AC6="","",Z6*AC6/SUMPRODUCT(Z4:Z8,AC4:AC8))</f>
        <v/>
      </c>
      <c r="AD15" s="77" t="str">
        <f>IF(AC7="","",Z7*AC7/SUMPRODUCT(Z4:Z8,AC4:AC8))</f>
        <v/>
      </c>
      <c r="AE15" s="78" t="str">
        <f>IF(AC8="","",Z8*AC8/SUMPRODUCT(Z4:Z8,AC4:AC8))</f>
        <v/>
      </c>
    </row>
    <row r="16" spans="1:38">
      <c r="A16" s="60"/>
      <c r="P16" t="s">
        <v>47</v>
      </c>
      <c r="Y16" s="76" t="str">
        <f>IF(AD3="","",AD3)</f>
        <v/>
      </c>
      <c r="Z16" s="79" t="str">
        <f>IF(AD4="","",SUMPRODUCT(Z4:Z8,AD4:AD8))</f>
        <v/>
      </c>
      <c r="AA16" s="77" t="str">
        <f>IF(AD4="","",Z4*AD4/SUMPRODUCT(Z4:Z8,AD4:AD8))</f>
        <v/>
      </c>
      <c r="AB16" s="77" t="str">
        <f>IF(AD5="","",Z5*AD5/SUMPRODUCT(Z4:Z8,AD4:AD8))</f>
        <v/>
      </c>
      <c r="AC16" s="77" t="str">
        <f>IF(AD6="","",Z6*AD6/SUMPRODUCT(Z4:Z8,AD4:AD8))</f>
        <v/>
      </c>
      <c r="AD16" s="77" t="str">
        <f>IF(AD7="","",Z7*AD7/SUMPRODUCT(Z4:Z8,AD4:AD8))</f>
        <v/>
      </c>
      <c r="AE16" s="78" t="str">
        <f>IF(AD8="","",Z8*AD8/SUMPRODUCT(Z4:Z8,AD4:AD8))</f>
        <v/>
      </c>
      <c r="AG16" s="106"/>
      <c r="AH16" s="106"/>
      <c r="AI16" s="106"/>
      <c r="AJ16" s="106"/>
      <c r="AK16" s="106"/>
      <c r="AL16" s="106"/>
    </row>
    <row r="17" spans="4:32" ht="15.75" thickBot="1">
      <c r="H17" s="1"/>
      <c r="S17" s="90">
        <f>SUM($P$18,$L$20,$H$24,$D$31)</f>
        <v>-1.0000000000000009</v>
      </c>
      <c r="Y17" s="80" t="str">
        <f>IF(AE3="","",AE3)</f>
        <v/>
      </c>
      <c r="Z17" s="40" t="str">
        <f>IF(AE4="","",SUMPRODUCT(Z4:Z8,AE4:AE8))</f>
        <v/>
      </c>
      <c r="AA17" s="81" t="str">
        <f>IF(AE4="","",Z4*AE4/SUMPRODUCT(Z4:Z8,AE4:AE8))</f>
        <v/>
      </c>
      <c r="AB17" s="81" t="str">
        <f>IF(AE5="","",Z5*AE5/SUMPRODUCT(Z4:Z8,AE4:AE8))</f>
        <v/>
      </c>
      <c r="AC17" s="81" t="str">
        <f>IF(AE6="","",Z6*AE6/SUMPRODUCT(Z4:Z8,AE4:AE8))</f>
        <v/>
      </c>
      <c r="AD17" s="81" t="str">
        <f>IF(AE7="","",Z7*AE7/SUMPRODUCT(Z4:Z8,AE4:AE8))</f>
        <v/>
      </c>
      <c r="AE17" s="82" t="str">
        <f>IF(AE8="","",Z8*AE8/SUMPRODUCT(Z4:Z8,AE4:AE8))</f>
        <v/>
      </c>
    </row>
    <row r="18" spans="4:32">
      <c r="D18" s="5"/>
      <c r="H18" s="5"/>
      <c r="L18" s="5" t="s">
        <v>55</v>
      </c>
      <c r="P18" s="5">
        <f>V13</f>
        <v>5.9999999999999991</v>
      </c>
      <c r="Q18" s="90">
        <f>$S$17</f>
        <v>-1.0000000000000009</v>
      </c>
    </row>
    <row r="20" spans="4:32">
      <c r="D20" s="5"/>
      <c r="H20" s="7"/>
      <c r="L20" s="7">
        <f>V9</f>
        <v>-6</v>
      </c>
      <c r="M20">
        <f>IF(ABS(1-SUM($P$15,$P$20))&lt;=0.00001,SUM($P$15*$Q$18,$P$20*$Q$23),NA())</f>
        <v>17</v>
      </c>
      <c r="P20" s="1">
        <f>AB13</f>
        <v>0.33333333333333337</v>
      </c>
      <c r="V20" s="9" t="s">
        <v>8</v>
      </c>
    </row>
    <row r="21" spans="4:32">
      <c r="D21" s="5"/>
      <c r="H21" s="1">
        <f>V11</f>
        <v>0.5</v>
      </c>
      <c r="P21" t="s">
        <v>48</v>
      </c>
      <c r="U21" s="3" t="s">
        <v>63</v>
      </c>
      <c r="V21" s="8" t="str">
        <f>IF(B41 = 1, D29,D52)</f>
        <v>No Research</v>
      </c>
      <c r="AF21" s="106"/>
    </row>
    <row r="22" spans="4:32">
      <c r="H22" t="s">
        <v>61</v>
      </c>
      <c r="S22" s="90">
        <f>SUM($P$23,$L$20,$H$24,$D$31)</f>
        <v>53</v>
      </c>
      <c r="AF22" s="106"/>
    </row>
    <row r="23" spans="4:32">
      <c r="D23" s="5"/>
      <c r="H23" s="5"/>
      <c r="J23">
        <f>IF($I$24=$M$20,1,IF($I$24=$M$28,2))</f>
        <v>1</v>
      </c>
      <c r="L23" s="5"/>
      <c r="P23" s="5">
        <f>V14</f>
        <v>60</v>
      </c>
      <c r="Q23" s="90">
        <f>$S$22</f>
        <v>53</v>
      </c>
      <c r="U23" s="9" t="s">
        <v>11</v>
      </c>
      <c r="V23" s="9"/>
      <c r="W23" s="9" t="s">
        <v>12</v>
      </c>
      <c r="AF23" s="106"/>
    </row>
    <row r="24" spans="4:32">
      <c r="D24" s="5"/>
      <c r="H24" s="5">
        <v>0</v>
      </c>
      <c r="I24" s="90">
        <f>MAX($M$20,$M$28)</f>
        <v>17</v>
      </c>
      <c r="U24" s="8" t="str">
        <f>IF(F53 = 1, H48,H56)</f>
        <v>Build Computers</v>
      </c>
      <c r="W24" s="8" t="str">
        <f>IF(J23 = 1,L18,L26)</f>
        <v>Build Computers</v>
      </c>
      <c r="Y24" t="s">
        <v>64</v>
      </c>
      <c r="AF24" s="106"/>
    </row>
    <row r="25" spans="4:32">
      <c r="D25" s="5"/>
      <c r="H25" s="1"/>
      <c r="L25" s="1"/>
      <c r="W25" s="8" t="str">
        <f>IF(J38 = 1,L33,L41)</f>
        <v>Build Computers</v>
      </c>
      <c r="Y25" t="s">
        <v>65</v>
      </c>
      <c r="AF25" s="106"/>
    </row>
    <row r="26" spans="4:32">
      <c r="L26" t="s">
        <v>54</v>
      </c>
      <c r="AF26" s="106"/>
    </row>
    <row r="27" spans="4:32">
      <c r="H27" s="1"/>
      <c r="S27" s="90">
        <f>SUM($L$28,$H$24,$D$31)</f>
        <v>15.5</v>
      </c>
      <c r="AF27" s="106"/>
    </row>
    <row r="28" spans="4:32">
      <c r="H28" s="5"/>
      <c r="L28" s="5">
        <f>V12</f>
        <v>16.5</v>
      </c>
      <c r="M28" s="90">
        <f>$S$27</f>
        <v>15.5</v>
      </c>
      <c r="AF28" s="106"/>
    </row>
    <row r="29" spans="4:32">
      <c r="D29" s="5" t="s">
        <v>59</v>
      </c>
      <c r="AF29" s="106"/>
    </row>
    <row r="30" spans="4:32">
      <c r="H30" s="5"/>
      <c r="L30" s="1"/>
      <c r="P30" s="1">
        <f>AA14</f>
        <v>0.33333333333333337</v>
      </c>
      <c r="AF30" s="106"/>
    </row>
    <row r="31" spans="4:32">
      <c r="D31" s="5">
        <f>V10</f>
        <v>-1</v>
      </c>
      <c r="E31">
        <f>IF(ABS(1-SUM($H$21,$H$36))&lt;=0.00001,SUM($H$21*$I$24,$H$36*$I$39),NA())</f>
        <v>25.999999999999996</v>
      </c>
      <c r="P31" t="s">
        <v>47</v>
      </c>
      <c r="AF31" s="106"/>
    </row>
    <row r="32" spans="4:32">
      <c r="H32" s="1"/>
      <c r="S32" s="90">
        <f>SUM($P$33,$L$35,$H$39,$D$31)</f>
        <v>-1.0000000000000009</v>
      </c>
      <c r="AF32" s="106"/>
    </row>
    <row r="33" spans="1:38">
      <c r="H33" s="5"/>
      <c r="L33" s="5" t="s">
        <v>55</v>
      </c>
      <c r="P33" s="5">
        <f>V13</f>
        <v>5.9999999999999991</v>
      </c>
      <c r="Q33" s="90">
        <f>$S$32</f>
        <v>-1.0000000000000009</v>
      </c>
      <c r="AF33" s="106"/>
    </row>
    <row r="34" spans="1:38">
      <c r="D34" s="5"/>
      <c r="AF34" s="106"/>
      <c r="AG34" s="106"/>
      <c r="AH34" s="106"/>
      <c r="AI34" s="106"/>
      <c r="AJ34" s="106"/>
      <c r="AK34" s="106"/>
      <c r="AL34" s="106"/>
    </row>
    <row r="35" spans="1:38">
      <c r="H35" s="5"/>
      <c r="L35" s="7">
        <f>V9</f>
        <v>-6</v>
      </c>
      <c r="M35">
        <f>IF(ABS(1-SUM($P$30,$P$35))&lt;=0.00001,SUM($P$30*$Q$33,$P$35*$Q$38),NA())</f>
        <v>34.999999999999993</v>
      </c>
      <c r="P35" s="1">
        <f>AB14</f>
        <v>0.66666666666666663</v>
      </c>
      <c r="AF35" s="106"/>
      <c r="AG35" s="106"/>
      <c r="AH35" s="106"/>
      <c r="AI35" s="106"/>
      <c r="AJ35" s="106"/>
      <c r="AK35" s="106"/>
      <c r="AL35" s="106"/>
    </row>
    <row r="36" spans="1:38">
      <c r="H36" s="1">
        <f>1-V11</f>
        <v>0.5</v>
      </c>
      <c r="P36" t="s">
        <v>48</v>
      </c>
      <c r="AF36" s="106"/>
      <c r="AG36" s="106"/>
      <c r="AH36" s="106"/>
      <c r="AI36" s="106"/>
      <c r="AJ36" s="106"/>
      <c r="AK36" s="106"/>
      <c r="AL36" s="106"/>
    </row>
    <row r="37" spans="1:38">
      <c r="H37" t="s">
        <v>62</v>
      </c>
      <c r="S37" s="90">
        <f>SUM($P$38,$L$35,$H$39,$D$31)</f>
        <v>53</v>
      </c>
      <c r="AF37" s="106"/>
      <c r="AG37" s="106"/>
      <c r="AH37" s="106"/>
      <c r="AI37" s="106"/>
      <c r="AJ37" s="106"/>
      <c r="AK37" s="106"/>
      <c r="AL37" s="106"/>
    </row>
    <row r="38" spans="1:38">
      <c r="H38" s="5"/>
      <c r="J38">
        <f>IF($I$39=$M$35,1,IF($I$39=$M$43,2))</f>
        <v>1</v>
      </c>
      <c r="L38" s="5"/>
      <c r="P38" s="5">
        <f>V14</f>
        <v>60</v>
      </c>
      <c r="Q38" s="90">
        <f>$S$37</f>
        <v>53</v>
      </c>
      <c r="AF38" s="106"/>
      <c r="AG38" s="106"/>
      <c r="AH38" s="106"/>
      <c r="AI38" s="106"/>
      <c r="AJ38" s="106"/>
      <c r="AK38" s="106"/>
      <c r="AL38" s="106"/>
    </row>
    <row r="39" spans="1:38">
      <c r="D39" s="5"/>
      <c r="H39" s="5">
        <v>0</v>
      </c>
      <c r="I39" s="90">
        <f>MAX($M$35,$M$43)</f>
        <v>34.999999999999993</v>
      </c>
      <c r="AF39" s="106"/>
      <c r="AG39" s="106"/>
      <c r="AH39" s="106"/>
      <c r="AI39" s="106"/>
      <c r="AJ39" s="106"/>
      <c r="AK39" s="106"/>
      <c r="AL39" s="106"/>
    </row>
    <row r="40" spans="1:38">
      <c r="H40" s="5"/>
      <c r="L40" s="1"/>
      <c r="AF40" s="106"/>
      <c r="AG40" s="106"/>
      <c r="AH40" s="106"/>
      <c r="AI40" s="106"/>
      <c r="AJ40" s="106"/>
      <c r="AK40" s="106"/>
      <c r="AL40" s="106"/>
    </row>
    <row r="41" spans="1:38">
      <c r="B41">
        <f>IF($A$42=$E$31,1,IF($A$42=$E$54,2))</f>
        <v>2</v>
      </c>
      <c r="L41" t="s">
        <v>54</v>
      </c>
      <c r="AF41" s="106"/>
      <c r="AG41" s="106"/>
      <c r="AH41" s="106"/>
      <c r="AI41" s="106"/>
      <c r="AJ41" s="106"/>
      <c r="AK41" s="106"/>
      <c r="AL41" s="106"/>
    </row>
    <row r="42" spans="1:38">
      <c r="A42">
        <f>MAX($E$31,$E$54)</f>
        <v>27</v>
      </c>
      <c r="S42" s="90">
        <f>SUM($L$43,$H$39,$D$31)</f>
        <v>15.5</v>
      </c>
      <c r="AG42" s="106"/>
      <c r="AH42" s="106"/>
      <c r="AI42" s="106"/>
      <c r="AJ42" s="106"/>
      <c r="AK42" s="106"/>
      <c r="AL42" s="106"/>
    </row>
    <row r="43" spans="1:38">
      <c r="H43" s="5"/>
      <c r="L43" s="5">
        <f>V12</f>
        <v>16.5</v>
      </c>
      <c r="M43" s="90">
        <f>$S$42</f>
        <v>15.5</v>
      </c>
    </row>
    <row r="44" spans="1:38">
      <c r="D44" s="5"/>
    </row>
    <row r="45" spans="1:38">
      <c r="H45" s="5"/>
      <c r="L45" s="1">
        <f>V11</f>
        <v>0.5</v>
      </c>
    </row>
    <row r="46" spans="1:38">
      <c r="L46" t="s">
        <v>47</v>
      </c>
    </row>
    <row r="47" spans="1:38">
      <c r="S47" s="90">
        <f>SUM($L$48,$H$50,$D$54)</f>
        <v>-8.8817841970012523E-16</v>
      </c>
      <c r="AF47" s="106"/>
    </row>
    <row r="48" spans="1:38">
      <c r="H48" s="5" t="s">
        <v>55</v>
      </c>
      <c r="L48" s="5">
        <f>V13</f>
        <v>5.9999999999999991</v>
      </c>
      <c r="M48" s="90">
        <f>$S$47</f>
        <v>-8.8817841970012523E-16</v>
      </c>
      <c r="AF48" s="106"/>
    </row>
    <row r="49" spans="4:38">
      <c r="D49" s="5"/>
      <c r="AF49" s="106"/>
    </row>
    <row r="50" spans="4:38">
      <c r="H50" s="5">
        <f>V9</f>
        <v>-6</v>
      </c>
      <c r="I50">
        <f>IF(ABS(1-SUM($L$45,$L$50))&lt;=0.00001,SUM($L$45*$M$48,$L$50*$M$53),NA())</f>
        <v>27</v>
      </c>
      <c r="L50" s="1">
        <f>1-V11</f>
        <v>0.5</v>
      </c>
      <c r="AF50" s="106"/>
    </row>
    <row r="51" spans="4:38">
      <c r="L51" t="s">
        <v>48</v>
      </c>
      <c r="AF51" s="106"/>
    </row>
    <row r="52" spans="4:38">
      <c r="D52" t="s">
        <v>60</v>
      </c>
      <c r="S52" s="90">
        <f>SUM($L$53,$H$50,$D$54)</f>
        <v>54</v>
      </c>
      <c r="AF52" s="106"/>
      <c r="AG52" s="138"/>
      <c r="AH52" s="6"/>
      <c r="AI52" s="6"/>
      <c r="AJ52" s="6"/>
      <c r="AK52" s="6"/>
      <c r="AL52" s="139"/>
    </row>
    <row r="53" spans="4:38">
      <c r="F53">
        <f>IF($E$54=$I$50,1,IF($E$54=$I$58,2))</f>
        <v>1</v>
      </c>
      <c r="H53" s="5"/>
      <c r="L53" s="5">
        <f>V14</f>
        <v>60</v>
      </c>
      <c r="M53" s="90">
        <f>$S$52</f>
        <v>54</v>
      </c>
      <c r="AF53" s="106"/>
      <c r="AG53" s="138"/>
      <c r="AH53" s="6"/>
      <c r="AI53" s="6"/>
      <c r="AJ53" s="6"/>
      <c r="AK53" s="6"/>
      <c r="AL53" s="139"/>
    </row>
    <row r="54" spans="4:38">
      <c r="D54" s="5">
        <v>0</v>
      </c>
      <c r="E54" s="90">
        <f>MAX($I$50,$I$58)</f>
        <v>27</v>
      </c>
      <c r="AF54" s="106"/>
      <c r="AG54" s="138"/>
      <c r="AH54" s="6"/>
      <c r="AI54" s="6"/>
      <c r="AJ54" s="6"/>
      <c r="AK54" s="6"/>
      <c r="AL54" s="139"/>
    </row>
    <row r="55" spans="4:38">
      <c r="AF55" s="106"/>
      <c r="AG55" s="138"/>
      <c r="AH55" s="6"/>
      <c r="AI55" s="6"/>
      <c r="AJ55" s="6"/>
      <c r="AK55" s="6"/>
      <c r="AL55" s="139"/>
    </row>
    <row r="56" spans="4:38">
      <c r="H56" t="s">
        <v>54</v>
      </c>
      <c r="AF56" s="106"/>
      <c r="AG56" s="138"/>
      <c r="AH56" s="6"/>
      <c r="AI56" s="6"/>
      <c r="AJ56" s="6"/>
      <c r="AK56" s="6"/>
      <c r="AL56" s="139"/>
    </row>
    <row r="57" spans="4:38">
      <c r="S57" s="90">
        <f>SUM($H$58,$D$54)</f>
        <v>16.5</v>
      </c>
      <c r="AF57" s="106"/>
      <c r="AG57" s="138"/>
      <c r="AH57" s="6"/>
      <c r="AI57" s="6"/>
      <c r="AJ57" s="6"/>
      <c r="AK57" s="6"/>
      <c r="AL57" s="139"/>
    </row>
    <row r="58" spans="4:38">
      <c r="H58" s="5">
        <f>V12</f>
        <v>16.5</v>
      </c>
      <c r="I58" s="90">
        <f>$S$57</f>
        <v>16.5</v>
      </c>
      <c r="AF58" s="106"/>
      <c r="AG58" s="138"/>
      <c r="AH58" s="6"/>
      <c r="AI58" s="6"/>
      <c r="AJ58" s="6"/>
      <c r="AK58" s="6"/>
      <c r="AL58" s="139"/>
    </row>
    <row r="59" spans="4:38">
      <c r="AF59" s="106"/>
      <c r="AG59" s="138"/>
      <c r="AH59" s="6"/>
      <c r="AI59" s="6"/>
      <c r="AJ59" s="6"/>
      <c r="AK59" s="6"/>
      <c r="AL59" s="139"/>
    </row>
    <row r="60" spans="4:38">
      <c r="AF60" s="106"/>
      <c r="AG60" s="138"/>
      <c r="AH60" s="6"/>
      <c r="AI60" s="6"/>
      <c r="AJ60" s="6"/>
      <c r="AK60" s="6"/>
      <c r="AL60" s="139"/>
    </row>
    <row r="61" spans="4:38">
      <c r="AF61" s="106"/>
      <c r="AG61" s="138"/>
      <c r="AH61" s="6"/>
      <c r="AI61" s="6"/>
      <c r="AJ61" s="6"/>
      <c r="AK61" s="6"/>
      <c r="AL61" s="139"/>
    </row>
    <row r="62" spans="4:38">
      <c r="AF62" s="106"/>
      <c r="AG62" s="138"/>
      <c r="AH62" s="6"/>
      <c r="AI62" s="6"/>
      <c r="AJ62" s="6"/>
      <c r="AK62" s="6"/>
      <c r="AL62" s="139"/>
    </row>
    <row r="63" spans="4:38">
      <c r="AF63" s="106"/>
      <c r="AG63" s="138"/>
      <c r="AH63" s="6"/>
      <c r="AI63" s="6"/>
      <c r="AJ63" s="6"/>
      <c r="AK63" s="6"/>
      <c r="AL63" s="139"/>
    </row>
    <row r="64" spans="4:38">
      <c r="AF64" s="106"/>
      <c r="AG64" s="138"/>
      <c r="AH64" s="6"/>
      <c r="AI64" s="6"/>
      <c r="AJ64" s="6"/>
      <c r="AK64" s="6"/>
      <c r="AL64" s="139"/>
    </row>
    <row r="65" spans="32:39">
      <c r="AF65" s="106"/>
      <c r="AG65" s="138"/>
      <c r="AH65" s="6"/>
      <c r="AI65" s="6"/>
      <c r="AJ65" s="6"/>
      <c r="AK65" s="6"/>
      <c r="AL65" s="139"/>
    </row>
    <row r="66" spans="32:39">
      <c r="AF66" s="106"/>
      <c r="AG66" s="138"/>
      <c r="AH66" s="6"/>
      <c r="AI66" s="6"/>
      <c r="AJ66" s="6"/>
      <c r="AK66" s="6"/>
      <c r="AL66" s="139"/>
    </row>
    <row r="67" spans="32:39">
      <c r="AF67" s="106"/>
      <c r="AG67" s="138"/>
      <c r="AH67" s="6"/>
      <c r="AI67" s="6"/>
      <c r="AJ67" s="6"/>
      <c r="AK67" s="6"/>
      <c r="AL67" s="139"/>
    </row>
    <row r="68" spans="32:39">
      <c r="AG68" s="138"/>
      <c r="AH68" s="6"/>
      <c r="AI68" s="6"/>
      <c r="AJ68" s="6"/>
      <c r="AK68" s="6"/>
      <c r="AL68" s="139"/>
    </row>
    <row r="69" spans="32:39">
      <c r="AG69" s="138"/>
      <c r="AH69" s="6"/>
      <c r="AI69" s="6"/>
      <c r="AJ69" s="6"/>
      <c r="AK69" s="6"/>
      <c r="AL69" s="139"/>
    </row>
    <row r="76" spans="32:39">
      <c r="AF76" s="108"/>
      <c r="AM76" s="108"/>
    </row>
    <row r="77" spans="32:39">
      <c r="AF77" s="108"/>
      <c r="AM77" s="108"/>
    </row>
    <row r="78" spans="32:39">
      <c r="AF78" s="108"/>
      <c r="AM78" s="108"/>
    </row>
    <row r="79" spans="32:39">
      <c r="AF79" s="108"/>
      <c r="AM79" s="108"/>
    </row>
    <row r="80" spans="32:39">
      <c r="AF80" s="108"/>
      <c r="AM80" s="108"/>
    </row>
    <row r="81" spans="32:39">
      <c r="AF81" s="108"/>
      <c r="AM81" s="108"/>
    </row>
    <row r="82" spans="32:39">
      <c r="AF82" s="108"/>
      <c r="AM82" s="108"/>
    </row>
    <row r="83" spans="32:39">
      <c r="AF83" s="108"/>
      <c r="AM83" s="108"/>
    </row>
    <row r="84" spans="32:39">
      <c r="AF84" s="108"/>
      <c r="AM84" s="108"/>
    </row>
    <row r="85" spans="32:39">
      <c r="AF85" s="108"/>
      <c r="AM85" s="108"/>
    </row>
    <row r="86" spans="32:39">
      <c r="AF86" s="108"/>
      <c r="AM86" s="108"/>
    </row>
    <row r="87" spans="32:39">
      <c r="AF87" s="108"/>
      <c r="AM87" s="108"/>
    </row>
    <row r="88" spans="32:39">
      <c r="AF88" s="108"/>
      <c r="AM88" s="108"/>
    </row>
    <row r="89" spans="32:39">
      <c r="AF89" s="108"/>
      <c r="AM89" s="108"/>
    </row>
    <row r="90" spans="32:39">
      <c r="AF90" s="108"/>
      <c r="AM90" s="108"/>
    </row>
    <row r="91" spans="32:39">
      <c r="AF91" s="108"/>
      <c r="AM91" s="108"/>
    </row>
    <row r="92" spans="32:39">
      <c r="AF92" s="108"/>
      <c r="AM92" s="108"/>
    </row>
    <row r="93" spans="32:39">
      <c r="AF93" s="108"/>
      <c r="AM93" s="108"/>
    </row>
  </sheetData>
  <mergeCells count="10">
    <mergeCell ref="Y11:Z11"/>
    <mergeCell ref="AA11:AE11"/>
    <mergeCell ref="AJ10:AK10"/>
    <mergeCell ref="Y1:Z1"/>
    <mergeCell ref="AA1:AE1"/>
    <mergeCell ref="V2:W2"/>
    <mergeCell ref="AA2:AE2"/>
    <mergeCell ref="AJ3:AK3"/>
    <mergeCell ref="Y10:Z10"/>
    <mergeCell ref="AA10:AE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F27F-9C0E-4DDC-97FD-8F3319466F0A}">
  <dimension ref="A22:V65"/>
  <sheetViews>
    <sheetView topLeftCell="E24" zoomScale="150" zoomScaleNormal="150" workbookViewId="0">
      <selection activeCell="T33" sqref="T33"/>
    </sheetView>
  </sheetViews>
  <sheetFormatPr defaultRowHeight="15"/>
  <cols>
    <col min="2" max="2" width="2" bestFit="1" customWidth="1"/>
    <col min="3" max="3" width="3.7109375" customWidth="1"/>
    <col min="4" max="4" width="17.42578125" bestFit="1" customWidth="1"/>
    <col min="5" max="5" width="8.28515625" bestFit="1" customWidth="1"/>
    <col min="6" max="6" width="2" bestFit="1" customWidth="1"/>
    <col min="7" max="7" width="3.7109375" customWidth="1"/>
    <col min="8" max="8" width="11.85546875" bestFit="1" customWidth="1"/>
    <col min="9" max="9" width="7.140625" bestFit="1" customWidth="1"/>
    <col min="10" max="10" width="2" bestFit="1" customWidth="1"/>
    <col min="11" max="11" width="3.7109375" customWidth="1"/>
    <col min="12" max="12" width="4.7109375" bestFit="1" customWidth="1"/>
    <col min="13" max="13" width="9.28515625" bestFit="1" customWidth="1"/>
    <col min="14" max="14" width="2.28515625" customWidth="1"/>
    <col min="15" max="15" width="3.7109375" customWidth="1"/>
    <col min="16" max="17" width="6.140625" bestFit="1" customWidth="1"/>
    <col min="18" max="18" width="2.28515625" customWidth="1"/>
    <col min="19" max="19" width="6.140625" bestFit="1" customWidth="1"/>
    <col min="22" max="22" width="17.28515625" bestFit="1" customWidth="1"/>
  </cols>
  <sheetData>
    <row r="22" spans="4:22">
      <c r="H22" s="1"/>
      <c r="P22" s="1">
        <v>0.14299999999999999</v>
      </c>
    </row>
    <row r="23" spans="4:22">
      <c r="P23" t="s">
        <v>86</v>
      </c>
    </row>
    <row r="24" spans="4:22">
      <c r="H24" s="1"/>
      <c r="S24">
        <f>SUM($P$25,$L$27,$H$31,$D$38)</f>
        <v>0.98499999999999999</v>
      </c>
    </row>
    <row r="25" spans="4:22">
      <c r="D25" s="5"/>
      <c r="H25" s="5"/>
      <c r="L25" s="5" t="s">
        <v>87</v>
      </c>
      <c r="P25" s="5">
        <v>0.98499999999999999</v>
      </c>
      <c r="Q25">
        <f>$S$24</f>
        <v>0.98499999999999999</v>
      </c>
    </row>
    <row r="27" spans="4:22">
      <c r="D27" s="5"/>
      <c r="H27" s="7"/>
      <c r="L27" s="7">
        <v>0</v>
      </c>
      <c r="M27">
        <f>IF(ABS(1-SUM($P$22,$P$27))&lt;=0.00001,SUM($P$22*$Q$25,$P$27*$Q$30),NA())</f>
        <v>0.14085499999999998</v>
      </c>
      <c r="P27" s="1">
        <v>0.85699999999999998</v>
      </c>
    </row>
    <row r="28" spans="4:22">
      <c r="D28" s="5"/>
      <c r="H28" s="1">
        <v>0.7</v>
      </c>
      <c r="P28" t="s">
        <v>88</v>
      </c>
    </row>
    <row r="29" spans="4:22">
      <c r="H29" s="1" t="s">
        <v>85</v>
      </c>
      <c r="S29">
        <f>SUM($P$30,$L$27,$H$31,$D$38)</f>
        <v>0</v>
      </c>
    </row>
    <row r="30" spans="4:22">
      <c r="D30" s="5"/>
      <c r="H30" s="5"/>
      <c r="J30">
        <f>IF($I$31=$M$27,1,IF($I$31=$M$35,2))</f>
        <v>2</v>
      </c>
      <c r="L30" s="5"/>
      <c r="P30" s="5">
        <v>0</v>
      </c>
      <c r="Q30">
        <f>$S$29</f>
        <v>0</v>
      </c>
      <c r="V30" t="s">
        <v>8</v>
      </c>
    </row>
    <row r="31" spans="4:22">
      <c r="H31" s="5">
        <v>0</v>
      </c>
      <c r="I31">
        <f>MAX($M$27,$M$35)</f>
        <v>0.4</v>
      </c>
      <c r="V31" s="118" t="str">
        <f>IF(B48 = 1,D36,D59)</f>
        <v>Do Seismic Survey</v>
      </c>
    </row>
    <row r="32" spans="4:22">
      <c r="D32" s="5"/>
      <c r="H32" s="5"/>
      <c r="L32" s="7"/>
      <c r="P32" s="1"/>
    </row>
    <row r="33" spans="2:22">
      <c r="H33" s="1"/>
      <c r="L33" t="s">
        <v>89</v>
      </c>
      <c r="V33" t="s">
        <v>92</v>
      </c>
    </row>
    <row r="34" spans="2:22">
      <c r="D34" s="5"/>
      <c r="S34">
        <f>SUM($L$35,$H$31,$D$38)</f>
        <v>0.4</v>
      </c>
      <c r="V34" s="118" t="str">
        <f>IF(F6 = 1,H55,H63)</f>
        <v>Sell</v>
      </c>
    </row>
    <row r="35" spans="2:22">
      <c r="H35" s="5"/>
      <c r="L35" s="5">
        <v>0.4</v>
      </c>
      <c r="M35">
        <f>$S$34</f>
        <v>0.4</v>
      </c>
      <c r="P35" s="5"/>
    </row>
    <row r="36" spans="2:22">
      <c r="D36" s="5" t="s">
        <v>91</v>
      </c>
      <c r="H36" s="5"/>
      <c r="V36" t="s">
        <v>93</v>
      </c>
    </row>
    <row r="37" spans="2:22">
      <c r="H37" s="5"/>
      <c r="L37" s="7"/>
      <c r="P37" s="1">
        <v>0.5</v>
      </c>
      <c r="V37" t="s">
        <v>94</v>
      </c>
    </row>
    <row r="38" spans="2:22">
      <c r="D38" s="5">
        <v>0</v>
      </c>
      <c r="E38">
        <f>IF(ABS(1-SUM($H$28,$H$43))&lt;=0.00001,SUM($H$28*$I$31,$H$43*$I$46),NA())</f>
        <v>0.42774999999999996</v>
      </c>
      <c r="H38" s="1"/>
      <c r="P38" t="s">
        <v>86</v>
      </c>
      <c r="V38" s="118" t="str">
        <f>IF(J30 = 1,L25,L33)</f>
        <v>Sell</v>
      </c>
    </row>
    <row r="39" spans="2:22">
      <c r="S39">
        <f>SUM($P$40,$L$42,$H$46,$D$38)</f>
        <v>0.98499999999999999</v>
      </c>
    </row>
    <row r="40" spans="2:22">
      <c r="H40" s="5"/>
      <c r="L40" s="5" t="s">
        <v>87</v>
      </c>
      <c r="P40" s="5">
        <v>0.98499999999999999</v>
      </c>
      <c r="Q40">
        <f>$S$39</f>
        <v>0.98499999999999999</v>
      </c>
      <c r="V40" t="s">
        <v>93</v>
      </c>
    </row>
    <row r="41" spans="2:22">
      <c r="D41" s="5"/>
      <c r="H41" s="5"/>
      <c r="V41" t="s">
        <v>95</v>
      </c>
    </row>
    <row r="42" spans="2:22">
      <c r="H42" s="5"/>
      <c r="L42" s="7">
        <v>0</v>
      </c>
      <c r="M42">
        <f>IF(ABS(1-SUM($P$37,$P$42))&lt;=0.00001,SUM($P$37*$Q$40,$P$42*$Q$45),NA())</f>
        <v>0.49249999999999999</v>
      </c>
      <c r="P42" s="1">
        <v>0.5</v>
      </c>
      <c r="V42" s="118" t="str">
        <f>IF(J45 = 1,L40,L48)</f>
        <v>Drill</v>
      </c>
    </row>
    <row r="43" spans="2:22">
      <c r="H43" s="1">
        <v>0.3</v>
      </c>
      <c r="P43" t="s">
        <v>88</v>
      </c>
    </row>
    <row r="44" spans="2:22">
      <c r="H44" t="s">
        <v>84</v>
      </c>
      <c r="S44">
        <f>SUM($P$45,$L$42,$H$46,$D$38)</f>
        <v>0</v>
      </c>
    </row>
    <row r="45" spans="2:22">
      <c r="H45" s="5"/>
      <c r="J45">
        <f>IF($I$46=$M$42,1,IF($I$46=$M$50,2))</f>
        <v>1</v>
      </c>
      <c r="L45" s="5"/>
      <c r="P45" s="5">
        <v>0</v>
      </c>
      <c r="Q45">
        <f>$S$44</f>
        <v>0</v>
      </c>
    </row>
    <row r="46" spans="2:22">
      <c r="D46" s="5"/>
      <c r="H46" s="5">
        <v>0</v>
      </c>
      <c r="I46">
        <f>MAX($M$42,$M$50)</f>
        <v>0.49249999999999999</v>
      </c>
    </row>
    <row r="47" spans="2:22">
      <c r="H47" s="5"/>
      <c r="L47" s="1"/>
    </row>
    <row r="48" spans="2:22">
      <c r="B48">
        <f>IF($A$49=$E$38,1,IF($A$49=$E$61,2))</f>
        <v>1</v>
      </c>
      <c r="L48" t="s">
        <v>89</v>
      </c>
    </row>
    <row r="49" spans="1:19">
      <c r="A49">
        <f>MAX($E$38,$E$61)</f>
        <v>0.42774999999999996</v>
      </c>
      <c r="S49">
        <f>SUM($L$50,$H$46,$D$38)</f>
        <v>0.4</v>
      </c>
    </row>
    <row r="50" spans="1:19">
      <c r="H50" s="5"/>
      <c r="L50" s="5">
        <v>0.4</v>
      </c>
      <c r="M50">
        <f>$S$49</f>
        <v>0.4</v>
      </c>
    </row>
    <row r="51" spans="1:19">
      <c r="D51" s="5"/>
    </row>
    <row r="52" spans="1:19">
      <c r="H52" s="5"/>
      <c r="L52" s="1">
        <v>0.25</v>
      </c>
    </row>
    <row r="53" spans="1:19">
      <c r="L53" t="s">
        <v>86</v>
      </c>
    </row>
    <row r="54" spans="1:19">
      <c r="S54">
        <f>SUM($L$55,$H$57,$D$61)</f>
        <v>1</v>
      </c>
    </row>
    <row r="55" spans="1:19">
      <c r="H55" s="5" t="s">
        <v>87</v>
      </c>
      <c r="L55" s="5">
        <v>1</v>
      </c>
      <c r="M55">
        <f>$S$54</f>
        <v>1</v>
      </c>
    </row>
    <row r="56" spans="1:19">
      <c r="D56" s="5"/>
    </row>
    <row r="57" spans="1:19">
      <c r="H57" s="5">
        <v>0</v>
      </c>
      <c r="I57">
        <f>IF(ABS(1-SUM($L$52,$L$57))&lt;=0.00001,SUM($L$52*$M$55,$L$57*$M$60),NA())</f>
        <v>0.32500000000000001</v>
      </c>
      <c r="L57" s="1">
        <v>0.75</v>
      </c>
    </row>
    <row r="58" spans="1:19">
      <c r="L58" t="s">
        <v>88</v>
      </c>
    </row>
    <row r="59" spans="1:19">
      <c r="D59" t="s">
        <v>90</v>
      </c>
      <c r="S59">
        <f>SUM($L$60,$H$57,$D$61)</f>
        <v>0.1</v>
      </c>
    </row>
    <row r="60" spans="1:19">
      <c r="F60">
        <f>IF($E$61=$I$57,1,IF($E$61=$I$65,2))</f>
        <v>2</v>
      </c>
      <c r="H60" s="5"/>
      <c r="L60" s="5">
        <v>0.1</v>
      </c>
      <c r="M60">
        <f>$S$59</f>
        <v>0.1</v>
      </c>
    </row>
    <row r="61" spans="1:19">
      <c r="D61" s="5">
        <v>0</v>
      </c>
      <c r="E61">
        <f>MAX($I$57,$I$65)</f>
        <v>0.4</v>
      </c>
    </row>
    <row r="63" spans="1:19">
      <c r="H63" t="s">
        <v>89</v>
      </c>
    </row>
    <row r="64" spans="1:19">
      <c r="S64">
        <f>SUM($H$65,$D$61)</f>
        <v>0.4</v>
      </c>
    </row>
    <row r="65" spans="8:9">
      <c r="H65" s="5">
        <v>0.4</v>
      </c>
      <c r="I65">
        <f>$S$64</f>
        <v>0.4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FFF3-2E08-42F6-9195-6EEEFC6C5B5D}">
  <dimension ref="A2:E19"/>
  <sheetViews>
    <sheetView zoomScale="150" zoomScaleNormal="150" workbookViewId="0">
      <selection activeCell="A2" sqref="A2:G19"/>
    </sheetView>
  </sheetViews>
  <sheetFormatPr defaultRowHeight="15"/>
  <cols>
    <col min="1" max="1" width="28.28515625" bestFit="1" customWidth="1"/>
    <col min="2" max="2" width="12.42578125" customWidth="1"/>
    <col min="3" max="3" width="10.7109375" bestFit="1" customWidth="1"/>
  </cols>
  <sheetData>
    <row r="2" spans="1:5">
      <c r="B2" t="s">
        <v>112</v>
      </c>
    </row>
    <row r="3" spans="1:5">
      <c r="A3" t="s">
        <v>106</v>
      </c>
      <c r="B3" t="s">
        <v>96</v>
      </c>
      <c r="C3">
        <f>SQRT(16)</f>
        <v>4</v>
      </c>
    </row>
    <row r="4" spans="1:5">
      <c r="A4" t="s">
        <v>111</v>
      </c>
      <c r="B4" t="s">
        <v>97</v>
      </c>
      <c r="C4">
        <f>SQRT(25)</f>
        <v>5</v>
      </c>
    </row>
    <row r="5" spans="1:5">
      <c r="A5" t="s">
        <v>107</v>
      </c>
      <c r="B5" t="s">
        <v>98</v>
      </c>
      <c r="C5">
        <f>SQRT(36)</f>
        <v>6</v>
      </c>
    </row>
    <row r="8" spans="1:5">
      <c r="B8" t="s">
        <v>110</v>
      </c>
    </row>
    <row r="9" spans="1:5">
      <c r="C9" t="s">
        <v>22</v>
      </c>
    </row>
    <row r="10" spans="1:5">
      <c r="B10" t="s">
        <v>99</v>
      </c>
      <c r="C10">
        <v>0.3</v>
      </c>
    </row>
    <row r="11" spans="1:5">
      <c r="B11" t="s">
        <v>100</v>
      </c>
      <c r="C11">
        <v>0.7</v>
      </c>
    </row>
    <row r="12" spans="1:5">
      <c r="B12" t="s">
        <v>101</v>
      </c>
      <c r="C12">
        <f>(10*0.3)+(30*0.7)</f>
        <v>24</v>
      </c>
      <c r="D12" t="s">
        <v>102</v>
      </c>
      <c r="E12" t="s">
        <v>113</v>
      </c>
    </row>
    <row r="14" spans="1:5">
      <c r="B14" t="s">
        <v>103</v>
      </c>
      <c r="D14">
        <f>SQRT(30)</f>
        <v>5.4772255750516612</v>
      </c>
    </row>
    <row r="16" spans="1:5">
      <c r="B16" t="s">
        <v>104</v>
      </c>
    </row>
    <row r="17" spans="2:2">
      <c r="B17" t="s">
        <v>105</v>
      </c>
    </row>
    <row r="18" spans="2:2">
      <c r="B18" t="s">
        <v>114</v>
      </c>
    </row>
    <row r="19" spans="2:2">
      <c r="B19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136C-A380-4337-AA1A-6AC9F0E3896C}">
  <dimension ref="A1:S45"/>
  <sheetViews>
    <sheetView topLeftCell="B33" zoomScale="150" zoomScaleNormal="150" workbookViewId="0">
      <selection activeCell="I45" sqref="I17:S45"/>
    </sheetView>
  </sheetViews>
  <sheetFormatPr defaultRowHeight="15"/>
  <cols>
    <col min="1" max="1" width="11.85546875" bestFit="1" customWidth="1"/>
    <col min="2" max="2" width="7.140625" customWidth="1"/>
    <col min="3" max="3" width="7.28515625" customWidth="1"/>
    <col min="4" max="4" width="3.28515625" customWidth="1"/>
    <col min="5" max="5" width="11.7109375" customWidth="1"/>
    <col min="6" max="6" width="12" customWidth="1"/>
    <col min="7" max="7" width="10.5703125" customWidth="1"/>
    <col min="10" max="10" width="2" bestFit="1" customWidth="1"/>
    <col min="11" max="11" width="3.7109375" customWidth="1"/>
    <col min="12" max="13" width="12.42578125" bestFit="1" customWidth="1"/>
    <col min="14" max="14" width="2.28515625" customWidth="1"/>
    <col min="15" max="15" width="3.7109375" customWidth="1"/>
    <col min="16" max="17" width="12.42578125" bestFit="1" customWidth="1"/>
    <col min="18" max="18" width="2.28515625" customWidth="1"/>
    <col min="19" max="19" width="12.42578125" bestFit="1" customWidth="1"/>
  </cols>
  <sheetData>
    <row r="1" spans="1:8">
      <c r="E1" t="s">
        <v>121</v>
      </c>
      <c r="F1">
        <f>0.25</f>
        <v>0.25</v>
      </c>
    </row>
    <row r="2" spans="1:8">
      <c r="B2" s="159" t="s">
        <v>28</v>
      </c>
      <c r="C2" s="159"/>
      <c r="E2" t="s">
        <v>122</v>
      </c>
      <c r="F2">
        <v>50</v>
      </c>
    </row>
    <row r="3" spans="1:8">
      <c r="A3" s="9" t="s">
        <v>31</v>
      </c>
      <c r="B3" s="114" t="s">
        <v>116</v>
      </c>
      <c r="C3" s="115" t="s">
        <v>117</v>
      </c>
      <c r="E3" s="160" t="s">
        <v>134</v>
      </c>
      <c r="F3" s="160"/>
      <c r="G3" s="160"/>
      <c r="H3" s="160"/>
    </row>
    <row r="4" spans="1:8">
      <c r="A4" s="98" t="s">
        <v>118</v>
      </c>
      <c r="B4" s="116">
        <v>25</v>
      </c>
      <c r="C4" s="117">
        <v>36</v>
      </c>
      <c r="E4" s="124" t="s">
        <v>126</v>
      </c>
      <c r="F4" s="125">
        <f>1-EXP(-B4/$F$2)</f>
        <v>0.39346934028736658</v>
      </c>
      <c r="G4" s="124" t="s">
        <v>127</v>
      </c>
      <c r="H4" s="125">
        <f>1-EXP(-C4/$F$2)</f>
        <v>0.51324774404002826</v>
      </c>
    </row>
    <row r="5" spans="1:8">
      <c r="A5" s="99" t="s">
        <v>119</v>
      </c>
      <c r="B5" s="95">
        <v>100</v>
      </c>
      <c r="C5" s="121">
        <v>0</v>
      </c>
      <c r="E5" s="126" t="s">
        <v>128</v>
      </c>
      <c r="F5" s="127">
        <f>1-EXP(-B5/$F$2)</f>
        <v>0.8646647167633873</v>
      </c>
      <c r="G5" s="126" t="s">
        <v>130</v>
      </c>
      <c r="H5" s="127">
        <f>1-EXP(-C5/$F$2)</f>
        <v>0</v>
      </c>
    </row>
    <row r="6" spans="1:8">
      <c r="A6" s="100" t="s">
        <v>120</v>
      </c>
      <c r="B6" s="55">
        <v>0</v>
      </c>
      <c r="C6" s="56">
        <v>49</v>
      </c>
      <c r="E6" s="128" t="s">
        <v>129</v>
      </c>
      <c r="F6" s="129">
        <f>1-EXP(-B6/$F$2)</f>
        <v>0</v>
      </c>
      <c r="G6" s="128" t="s">
        <v>131</v>
      </c>
      <c r="H6" s="129">
        <f>1-EXP(-C6/$F$2)</f>
        <v>0.62468890114860043</v>
      </c>
    </row>
    <row r="7" spans="1:8">
      <c r="A7" s="9" t="s">
        <v>19</v>
      </c>
      <c r="B7" s="114">
        <f>F1</f>
        <v>0.25</v>
      </c>
      <c r="C7" s="115">
        <f>1-F1</f>
        <v>0.75</v>
      </c>
    </row>
    <row r="8" spans="1:8">
      <c r="E8" s="123" t="s">
        <v>133</v>
      </c>
      <c r="F8" s="118" t="str">
        <f>IF(J31=1,L20,IF(J31=2,L30,L40))</f>
        <v>Alternative 1</v>
      </c>
    </row>
    <row r="17" spans="9:19">
      <c r="P17" s="1">
        <f>B7</f>
        <v>0.25</v>
      </c>
    </row>
    <row r="18" spans="9:19">
      <c r="P18" t="s">
        <v>124</v>
      </c>
    </row>
    <row r="19" spans="9:19">
      <c r="S19">
        <f>SUM($P$20,$L$22)</f>
        <v>0.39346934028736658</v>
      </c>
    </row>
    <row r="20" spans="9:19">
      <c r="L20" s="5" t="s">
        <v>108</v>
      </c>
      <c r="P20" s="5">
        <f>F4</f>
        <v>0.39346934028736658</v>
      </c>
      <c r="Q20">
        <f>$S$19</f>
        <v>0.39346934028736658</v>
      </c>
    </row>
    <row r="22" spans="9:19">
      <c r="L22" s="5">
        <v>0</v>
      </c>
      <c r="M22">
        <f>IF(ABS(1-SUM($P$17,$P$22))&lt;=0.00001,SUM($P$17*$Q$20,$P$22*$Q$25),NA())</f>
        <v>0.48330314310186284</v>
      </c>
      <c r="P22" s="1">
        <f>C7</f>
        <v>0.75</v>
      </c>
    </row>
    <row r="23" spans="9:19">
      <c r="P23" t="s">
        <v>125</v>
      </c>
    </row>
    <row r="24" spans="9:19">
      <c r="S24">
        <f>SUM($P$25,$L$22)</f>
        <v>0.51324774404002826</v>
      </c>
    </row>
    <row r="25" spans="9:19">
      <c r="L25" s="5"/>
      <c r="P25" s="5">
        <f>H4</f>
        <v>0.51324774404002826</v>
      </c>
      <c r="Q25">
        <f>$S$24</f>
        <v>0.51324774404002826</v>
      </c>
    </row>
    <row r="27" spans="9:19">
      <c r="P27" s="1">
        <f>B7</f>
        <v>0.25</v>
      </c>
    </row>
    <row r="28" spans="9:19">
      <c r="P28" t="s">
        <v>124</v>
      </c>
    </row>
    <row r="29" spans="9:19">
      <c r="S29">
        <f>SUM($P$30,$L$32)</f>
        <v>0.8646647167633873</v>
      </c>
    </row>
    <row r="30" spans="9:19">
      <c r="L30" s="5" t="s">
        <v>109</v>
      </c>
      <c r="P30" s="5">
        <f>F5</f>
        <v>0.8646647167633873</v>
      </c>
      <c r="Q30">
        <f>$S$29</f>
        <v>0.8646647167633873</v>
      </c>
    </row>
    <row r="31" spans="9:19">
      <c r="J31">
        <f>IF($I$32=$M$22,1,IF($I$32=$M$32,2,IF($I$32=$M$42,3)))</f>
        <v>1</v>
      </c>
    </row>
    <row r="32" spans="9:19">
      <c r="I32">
        <f>MAX($M$22,$M$32,$M$42)</f>
        <v>0.48330314310186284</v>
      </c>
      <c r="L32" s="5">
        <v>0</v>
      </c>
      <c r="M32">
        <f>IF(ABS(1-SUM($P$27,$P$32))&lt;=0.00001,SUM($P$27*$Q$30,$P$32*$Q$35),NA())</f>
        <v>0.21616617919084682</v>
      </c>
      <c r="P32" s="1">
        <f>C7</f>
        <v>0.75</v>
      </c>
    </row>
    <row r="33" spans="12:19">
      <c r="P33" t="s">
        <v>125</v>
      </c>
    </row>
    <row r="34" spans="12:19">
      <c r="S34">
        <f>SUM($P$35,$L$32)</f>
        <v>0</v>
      </c>
    </row>
    <row r="35" spans="12:19">
      <c r="L35" s="5"/>
      <c r="P35" s="5">
        <f>H5</f>
        <v>0</v>
      </c>
      <c r="Q35">
        <f>$S$34</f>
        <v>0</v>
      </c>
    </row>
    <row r="37" spans="12:19">
      <c r="P37" s="1">
        <f>B7</f>
        <v>0.25</v>
      </c>
    </row>
    <row r="38" spans="12:19">
      <c r="P38" t="s">
        <v>124</v>
      </c>
    </row>
    <row r="39" spans="12:19">
      <c r="S39">
        <f>SUM($P$40,$L$42)</f>
        <v>0</v>
      </c>
    </row>
    <row r="40" spans="12:19">
      <c r="L40" s="5" t="s">
        <v>123</v>
      </c>
      <c r="P40" s="5">
        <f>F6</f>
        <v>0</v>
      </c>
      <c r="Q40">
        <f>$S$39</f>
        <v>0</v>
      </c>
    </row>
    <row r="42" spans="12:19">
      <c r="L42" s="5" t="s">
        <v>132</v>
      </c>
      <c r="M42">
        <f>IF(ABS(1-SUM($P$37,$P$42))&lt;=0.00001,SUM($P$37*$Q$40,$P$42*$Q$45),NA())</f>
        <v>0.46851667586145029</v>
      </c>
      <c r="P42" s="1">
        <f>C7</f>
        <v>0.75</v>
      </c>
    </row>
    <row r="43" spans="12:19">
      <c r="P43" t="s">
        <v>125</v>
      </c>
    </row>
    <row r="44" spans="12:19">
      <c r="S44">
        <f>SUM($P$45,$L$42)</f>
        <v>0.62468890114860043</v>
      </c>
    </row>
    <row r="45" spans="12:19">
      <c r="P45" s="5">
        <f>H6</f>
        <v>0.62468890114860043</v>
      </c>
      <c r="Q45">
        <f>$S$44</f>
        <v>0.62468890114860043</v>
      </c>
    </row>
  </sheetData>
  <mergeCells count="2">
    <mergeCell ref="B2:C2"/>
    <mergeCell ref="E3:H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222C-7A2F-4480-B5B8-D1153C0D4394}">
  <dimension ref="A1:S45"/>
  <sheetViews>
    <sheetView topLeftCell="B1" zoomScale="150" zoomScaleNormal="150" workbookViewId="0">
      <selection activeCell="B1" sqref="B1:H8"/>
    </sheetView>
  </sheetViews>
  <sheetFormatPr defaultRowHeight="15"/>
  <cols>
    <col min="1" max="1" width="11.85546875" bestFit="1" customWidth="1"/>
    <col min="2" max="2" width="7.140625" customWidth="1"/>
    <col min="3" max="3" width="7.28515625" customWidth="1"/>
    <col min="4" max="4" width="3.28515625" customWidth="1"/>
    <col min="5" max="5" width="11.7109375" customWidth="1"/>
    <col min="6" max="6" width="12" customWidth="1"/>
    <col min="7" max="7" width="10.5703125" customWidth="1"/>
    <col min="10" max="10" width="2" bestFit="1" customWidth="1"/>
    <col min="11" max="11" width="3.7109375" customWidth="1"/>
    <col min="12" max="13" width="12.42578125" bestFit="1" customWidth="1"/>
    <col min="14" max="14" width="2.28515625" customWidth="1"/>
    <col min="15" max="15" width="3.7109375" customWidth="1"/>
    <col min="16" max="17" width="12.42578125" bestFit="1" customWidth="1"/>
    <col min="18" max="18" width="2.28515625" customWidth="1"/>
    <col min="19" max="19" width="12.42578125" bestFit="1" customWidth="1"/>
  </cols>
  <sheetData>
    <row r="1" spans="1:8">
      <c r="E1" t="s">
        <v>121</v>
      </c>
      <c r="F1">
        <v>0.5</v>
      </c>
    </row>
    <row r="2" spans="1:8">
      <c r="B2" s="159" t="s">
        <v>28</v>
      </c>
      <c r="C2" s="159"/>
      <c r="E2" t="s">
        <v>122</v>
      </c>
      <c r="F2">
        <v>50</v>
      </c>
    </row>
    <row r="3" spans="1:8">
      <c r="A3" s="9" t="s">
        <v>31</v>
      </c>
      <c r="B3" s="114" t="s">
        <v>116</v>
      </c>
      <c r="C3" s="115" t="s">
        <v>117</v>
      </c>
      <c r="E3" s="160" t="s">
        <v>134</v>
      </c>
      <c r="F3" s="160"/>
      <c r="G3" s="160"/>
      <c r="H3" s="160"/>
    </row>
    <row r="4" spans="1:8">
      <c r="A4" s="98" t="s">
        <v>118</v>
      </c>
      <c r="B4" s="116">
        <v>25</v>
      </c>
      <c r="C4" s="117">
        <v>36</v>
      </c>
      <c r="E4" s="124" t="s">
        <v>126</v>
      </c>
      <c r="F4" s="125">
        <f>1-EXP(-B4/$F$2)</f>
        <v>0.39346934028736658</v>
      </c>
      <c r="G4" s="124" t="s">
        <v>127</v>
      </c>
      <c r="H4" s="125">
        <f>1-EXP(-C4/$F$2)</f>
        <v>0.51324774404002826</v>
      </c>
    </row>
    <row r="5" spans="1:8">
      <c r="A5" s="99" t="s">
        <v>119</v>
      </c>
      <c r="B5" s="95">
        <v>100</v>
      </c>
      <c r="C5" s="121">
        <v>0</v>
      </c>
      <c r="E5" s="126" t="s">
        <v>128</v>
      </c>
      <c r="F5" s="127">
        <f>1-EXP(-B5/$F$2)</f>
        <v>0.8646647167633873</v>
      </c>
      <c r="G5" s="126" t="s">
        <v>130</v>
      </c>
      <c r="H5" s="127">
        <f>1-EXP(-C5/$F$2)</f>
        <v>0</v>
      </c>
    </row>
    <row r="6" spans="1:8">
      <c r="A6" s="100" t="s">
        <v>120</v>
      </c>
      <c r="B6" s="55">
        <v>0</v>
      </c>
      <c r="C6" s="56">
        <v>49</v>
      </c>
      <c r="E6" s="128" t="s">
        <v>129</v>
      </c>
      <c r="F6" s="129">
        <f>1-EXP(-B6/$F$2)</f>
        <v>0</v>
      </c>
      <c r="G6" s="128" t="s">
        <v>131</v>
      </c>
      <c r="H6" s="129">
        <f>1-EXP(-C6/$F$2)</f>
        <v>0.62468890114860043</v>
      </c>
    </row>
    <row r="7" spans="1:8">
      <c r="A7" s="9" t="s">
        <v>19</v>
      </c>
      <c r="B7" s="114">
        <f>F1</f>
        <v>0.5</v>
      </c>
      <c r="C7" s="115">
        <f>1-F1</f>
        <v>0.5</v>
      </c>
    </row>
    <row r="8" spans="1:8">
      <c r="E8" s="123" t="s">
        <v>133</v>
      </c>
      <c r="F8" s="118" t="str">
        <f>IF(J31=1,L20,IF(J31=2,L30,L40))</f>
        <v>Alternative 1</v>
      </c>
    </row>
    <row r="17" spans="9:19">
      <c r="P17" s="1">
        <f>B7</f>
        <v>0.5</v>
      </c>
    </row>
    <row r="18" spans="9:19">
      <c r="P18" t="s">
        <v>124</v>
      </c>
    </row>
    <row r="19" spans="9:19">
      <c r="S19">
        <f>SUM($P$20,$L$22)</f>
        <v>0.39346934028736658</v>
      </c>
    </row>
    <row r="20" spans="9:19">
      <c r="L20" s="5" t="s">
        <v>108</v>
      </c>
      <c r="P20" s="5">
        <f>F4</f>
        <v>0.39346934028736658</v>
      </c>
      <c r="Q20">
        <f>$S$19</f>
        <v>0.39346934028736658</v>
      </c>
    </row>
    <row r="22" spans="9:19">
      <c r="L22" s="5">
        <v>0</v>
      </c>
      <c r="M22">
        <f>IF(ABS(1-SUM($P$17,$P$22))&lt;=0.00001,SUM($P$17*$Q$20,$P$22*$Q$25),NA())</f>
        <v>0.45335854216369742</v>
      </c>
      <c r="P22" s="1">
        <f>C7</f>
        <v>0.5</v>
      </c>
    </row>
    <row r="23" spans="9:19">
      <c r="P23" t="s">
        <v>125</v>
      </c>
    </row>
    <row r="24" spans="9:19">
      <c r="S24">
        <f>SUM($P$25,$L$22)</f>
        <v>0.51324774404002826</v>
      </c>
    </row>
    <row r="25" spans="9:19">
      <c r="L25" s="5"/>
      <c r="P25" s="5">
        <f>H4</f>
        <v>0.51324774404002826</v>
      </c>
      <c r="Q25">
        <f>$S$24</f>
        <v>0.51324774404002826</v>
      </c>
    </row>
    <row r="27" spans="9:19">
      <c r="P27" s="1">
        <f>B7</f>
        <v>0.5</v>
      </c>
    </row>
    <row r="28" spans="9:19">
      <c r="P28" t="s">
        <v>124</v>
      </c>
    </row>
    <row r="29" spans="9:19">
      <c r="S29">
        <f>SUM($P$30,$L$32)</f>
        <v>0.8646647167633873</v>
      </c>
    </row>
    <row r="30" spans="9:19">
      <c r="L30" s="5" t="s">
        <v>109</v>
      </c>
      <c r="P30" s="5">
        <f>F5</f>
        <v>0.8646647167633873</v>
      </c>
      <c r="Q30">
        <f>$S$29</f>
        <v>0.8646647167633873</v>
      </c>
    </row>
    <row r="31" spans="9:19">
      <c r="J31">
        <f>IF($I$32=$M$22,1,IF($I$32=$M$32,2,IF($I$32=$M$42,3)))</f>
        <v>1</v>
      </c>
    </row>
    <row r="32" spans="9:19">
      <c r="I32">
        <f>MAX($M$22,$M$32,$M$42)</f>
        <v>0.45335854216369742</v>
      </c>
      <c r="L32" s="5">
        <v>0</v>
      </c>
      <c r="M32">
        <f>IF(ABS(1-SUM($P$27,$P$32))&lt;=0.00001,SUM($P$27*$Q$30,$P$32*$Q$35),NA())</f>
        <v>0.43233235838169365</v>
      </c>
      <c r="P32" s="1">
        <f>C7</f>
        <v>0.5</v>
      </c>
    </row>
    <row r="33" spans="12:19">
      <c r="P33" t="s">
        <v>125</v>
      </c>
    </row>
    <row r="34" spans="12:19">
      <c r="S34">
        <f>SUM($P$35,$L$32)</f>
        <v>0</v>
      </c>
    </row>
    <row r="35" spans="12:19">
      <c r="L35" s="5"/>
      <c r="P35" s="5">
        <f>H5</f>
        <v>0</v>
      </c>
      <c r="Q35">
        <f>$S$34</f>
        <v>0</v>
      </c>
    </row>
    <row r="37" spans="12:19">
      <c r="P37" s="1">
        <f>B7</f>
        <v>0.5</v>
      </c>
    </row>
    <row r="38" spans="12:19">
      <c r="P38" t="s">
        <v>124</v>
      </c>
    </row>
    <row r="39" spans="12:19">
      <c r="S39">
        <f>SUM($P$40,$L$42)</f>
        <v>0</v>
      </c>
    </row>
    <row r="40" spans="12:19">
      <c r="L40" s="5" t="s">
        <v>123</v>
      </c>
      <c r="P40" s="5">
        <f>F6</f>
        <v>0</v>
      </c>
      <c r="Q40">
        <f>$S$39</f>
        <v>0</v>
      </c>
    </row>
    <row r="42" spans="12:19">
      <c r="L42" s="5" t="s">
        <v>132</v>
      </c>
      <c r="M42">
        <f>IF(ABS(1-SUM($P$37,$P$42))&lt;=0.00001,SUM($P$37*$Q$40,$P$42*$Q$45),NA())</f>
        <v>0.31234445057430021</v>
      </c>
      <c r="P42" s="1">
        <f>C7</f>
        <v>0.5</v>
      </c>
    </row>
    <row r="43" spans="12:19">
      <c r="P43" t="s">
        <v>125</v>
      </c>
    </row>
    <row r="44" spans="12:19">
      <c r="S44">
        <f>SUM($P$45,$L$42)</f>
        <v>0.62468890114860043</v>
      </c>
    </row>
    <row r="45" spans="12:19">
      <c r="P45" s="5">
        <f>H6</f>
        <v>0.62468890114860043</v>
      </c>
      <c r="Q45">
        <f>$S$44</f>
        <v>0.62468890114860043</v>
      </c>
    </row>
  </sheetData>
  <mergeCells count="2">
    <mergeCell ref="B2:C2"/>
    <mergeCell ref="E3:H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943C-4962-435D-9ACD-F764E689C3D6}">
  <dimension ref="A1:S45"/>
  <sheetViews>
    <sheetView topLeftCell="B1" zoomScale="150" zoomScaleNormal="150" workbookViewId="0">
      <selection activeCell="B1" sqref="B1:H8"/>
    </sheetView>
  </sheetViews>
  <sheetFormatPr defaultRowHeight="15"/>
  <cols>
    <col min="1" max="1" width="11.85546875" bestFit="1" customWidth="1"/>
    <col min="2" max="2" width="7.140625" customWidth="1"/>
    <col min="3" max="3" width="7.28515625" customWidth="1"/>
    <col min="4" max="4" width="3.28515625" customWidth="1"/>
    <col min="5" max="5" width="11.7109375" customWidth="1"/>
    <col min="6" max="6" width="12" customWidth="1"/>
    <col min="7" max="7" width="10.5703125" customWidth="1"/>
    <col min="10" max="10" width="2" bestFit="1" customWidth="1"/>
    <col min="11" max="11" width="3.7109375" customWidth="1"/>
    <col min="12" max="13" width="12.42578125" bestFit="1" customWidth="1"/>
    <col min="14" max="14" width="2.28515625" customWidth="1"/>
    <col min="15" max="15" width="3.7109375" customWidth="1"/>
    <col min="16" max="17" width="12.42578125" bestFit="1" customWidth="1"/>
    <col min="18" max="18" width="2.28515625" customWidth="1"/>
    <col min="19" max="19" width="12.42578125" bestFit="1" customWidth="1"/>
  </cols>
  <sheetData>
    <row r="1" spans="1:8">
      <c r="E1" t="s">
        <v>121</v>
      </c>
      <c r="F1">
        <v>0.75</v>
      </c>
    </row>
    <row r="2" spans="1:8">
      <c r="B2" s="159" t="s">
        <v>28</v>
      </c>
      <c r="C2" s="159"/>
      <c r="E2" t="s">
        <v>122</v>
      </c>
      <c r="F2">
        <v>50</v>
      </c>
    </row>
    <row r="3" spans="1:8">
      <c r="A3" s="9" t="s">
        <v>31</v>
      </c>
      <c r="B3" s="114" t="s">
        <v>116</v>
      </c>
      <c r="C3" s="115" t="s">
        <v>117</v>
      </c>
      <c r="E3" s="160" t="s">
        <v>134</v>
      </c>
      <c r="F3" s="160"/>
      <c r="G3" s="160"/>
      <c r="H3" s="160"/>
    </row>
    <row r="4" spans="1:8">
      <c r="A4" s="98" t="s">
        <v>118</v>
      </c>
      <c r="B4" s="116">
        <v>25</v>
      </c>
      <c r="C4" s="117">
        <v>36</v>
      </c>
      <c r="E4" s="124" t="s">
        <v>126</v>
      </c>
      <c r="F4" s="125">
        <f>1-EXP(-B4/$F$2)</f>
        <v>0.39346934028736658</v>
      </c>
      <c r="G4" s="124" t="s">
        <v>127</v>
      </c>
      <c r="H4" s="125">
        <f>1-EXP(-C4/$F$2)</f>
        <v>0.51324774404002826</v>
      </c>
    </row>
    <row r="5" spans="1:8">
      <c r="A5" s="99" t="s">
        <v>119</v>
      </c>
      <c r="B5" s="95">
        <v>100</v>
      </c>
      <c r="C5" s="121">
        <v>0</v>
      </c>
      <c r="E5" s="126" t="s">
        <v>128</v>
      </c>
      <c r="F5" s="127">
        <f>1-EXP(-B5/$F$2)</f>
        <v>0.8646647167633873</v>
      </c>
      <c r="G5" s="126" t="s">
        <v>130</v>
      </c>
      <c r="H5" s="127">
        <f>1-EXP(-C5/$F$2)</f>
        <v>0</v>
      </c>
    </row>
    <row r="6" spans="1:8">
      <c r="A6" s="100" t="s">
        <v>120</v>
      </c>
      <c r="B6" s="55">
        <v>0</v>
      </c>
      <c r="C6" s="56">
        <v>49</v>
      </c>
      <c r="E6" s="128" t="s">
        <v>129</v>
      </c>
      <c r="F6" s="129">
        <f>1-EXP(-B6/$F$2)</f>
        <v>0</v>
      </c>
      <c r="G6" s="128" t="s">
        <v>131</v>
      </c>
      <c r="H6" s="129">
        <f>1-EXP(-C6/$F$2)</f>
        <v>0.62468890114860043</v>
      </c>
    </row>
    <row r="7" spans="1:8">
      <c r="A7" s="9" t="s">
        <v>19</v>
      </c>
      <c r="B7" s="114">
        <f>F1</f>
        <v>0.75</v>
      </c>
      <c r="C7" s="115">
        <f>1-F1</f>
        <v>0.25</v>
      </c>
    </row>
    <row r="8" spans="1:8">
      <c r="E8" s="123" t="s">
        <v>133</v>
      </c>
      <c r="F8" s="118" t="str">
        <f>IF(J31=1,L20,IF(J31=2,L30,L40))</f>
        <v>Alternative 2</v>
      </c>
    </row>
    <row r="17" spans="9:19">
      <c r="P17" s="1">
        <f>B7</f>
        <v>0.75</v>
      </c>
    </row>
    <row r="18" spans="9:19">
      <c r="P18" t="s">
        <v>124</v>
      </c>
    </row>
    <row r="19" spans="9:19">
      <c r="S19">
        <f>SUM($P$20,$L$22)</f>
        <v>0.39346934028736658</v>
      </c>
    </row>
    <row r="20" spans="9:19">
      <c r="L20" s="5" t="s">
        <v>108</v>
      </c>
      <c r="P20" s="5">
        <f>F4</f>
        <v>0.39346934028736658</v>
      </c>
      <c r="Q20">
        <f>$S$19</f>
        <v>0.39346934028736658</v>
      </c>
    </row>
    <row r="22" spans="9:19">
      <c r="L22" s="5">
        <v>0</v>
      </c>
      <c r="M22">
        <f>IF(ABS(1-SUM($P$17,$P$22))&lt;=0.00001,SUM($P$17*$Q$20,$P$22*$Q$25),NA())</f>
        <v>0.423413941225532</v>
      </c>
      <c r="P22" s="1">
        <f>C7</f>
        <v>0.25</v>
      </c>
    </row>
    <row r="23" spans="9:19">
      <c r="P23" t="s">
        <v>125</v>
      </c>
    </row>
    <row r="24" spans="9:19">
      <c r="S24">
        <f>SUM($P$25,$L$22)</f>
        <v>0.51324774404002826</v>
      </c>
    </row>
    <row r="25" spans="9:19">
      <c r="L25" s="5"/>
      <c r="P25" s="5">
        <f>H4</f>
        <v>0.51324774404002826</v>
      </c>
      <c r="Q25">
        <f>$S$24</f>
        <v>0.51324774404002826</v>
      </c>
    </row>
    <row r="27" spans="9:19">
      <c r="P27" s="1">
        <f>B7</f>
        <v>0.75</v>
      </c>
    </row>
    <row r="28" spans="9:19">
      <c r="P28" t="s">
        <v>124</v>
      </c>
    </row>
    <row r="29" spans="9:19">
      <c r="S29">
        <f>SUM($P$30,$L$32)</f>
        <v>0.8646647167633873</v>
      </c>
    </row>
    <row r="30" spans="9:19">
      <c r="L30" s="5" t="s">
        <v>109</v>
      </c>
      <c r="P30" s="5">
        <f>F5</f>
        <v>0.8646647167633873</v>
      </c>
      <c r="Q30">
        <f>$S$29</f>
        <v>0.8646647167633873</v>
      </c>
    </row>
    <row r="31" spans="9:19">
      <c r="J31">
        <f>IF($I$32=$M$22,1,IF($I$32=$M$32,2,IF($I$32=$M$42,3)))</f>
        <v>2</v>
      </c>
    </row>
    <row r="32" spans="9:19">
      <c r="I32">
        <f>MAX($M$22,$M$32,$M$42)</f>
        <v>0.6484985375725405</v>
      </c>
      <c r="L32" s="5">
        <v>0</v>
      </c>
      <c r="M32">
        <f>IF(ABS(1-SUM($P$27,$P$32))&lt;=0.00001,SUM($P$27*$Q$30,$P$32*$Q$35),NA())</f>
        <v>0.6484985375725405</v>
      </c>
      <c r="P32" s="1">
        <f>C7</f>
        <v>0.25</v>
      </c>
    </row>
    <row r="33" spans="12:19">
      <c r="P33" t="s">
        <v>125</v>
      </c>
    </row>
    <row r="34" spans="12:19">
      <c r="S34">
        <f>SUM($P$35,$L$32)</f>
        <v>0</v>
      </c>
    </row>
    <row r="35" spans="12:19">
      <c r="L35" s="5"/>
      <c r="P35" s="5">
        <f>H5</f>
        <v>0</v>
      </c>
      <c r="Q35">
        <f>$S$34</f>
        <v>0</v>
      </c>
    </row>
    <row r="37" spans="12:19">
      <c r="P37" s="1">
        <f>B7</f>
        <v>0.75</v>
      </c>
    </row>
    <row r="38" spans="12:19">
      <c r="P38" t="s">
        <v>124</v>
      </c>
    </row>
    <row r="39" spans="12:19">
      <c r="S39">
        <f>SUM($P$40,$L$42)</f>
        <v>0</v>
      </c>
    </row>
    <row r="40" spans="12:19">
      <c r="L40" s="5" t="s">
        <v>123</v>
      </c>
      <c r="P40" s="5">
        <f>F6</f>
        <v>0</v>
      </c>
      <c r="Q40">
        <f>$S$39</f>
        <v>0</v>
      </c>
    </row>
    <row r="42" spans="12:19">
      <c r="L42" s="5" t="s">
        <v>132</v>
      </c>
      <c r="M42">
        <f>IF(ABS(1-SUM($P$37,$P$42))&lt;=0.00001,SUM($P$37*$Q$40,$P$42*$Q$45),NA())</f>
        <v>0.15617222528715011</v>
      </c>
      <c r="P42" s="1">
        <f>C7</f>
        <v>0.25</v>
      </c>
    </row>
    <row r="43" spans="12:19">
      <c r="P43" t="s">
        <v>125</v>
      </c>
    </row>
    <row r="44" spans="12:19">
      <c r="S44">
        <f>SUM($P$45,$L$42)</f>
        <v>0.62468890114860043</v>
      </c>
    </row>
    <row r="45" spans="12:19">
      <c r="P45" s="5">
        <f>H6</f>
        <v>0.62468890114860043</v>
      </c>
      <c r="Q45">
        <f>$S$44</f>
        <v>0.62468890114860043</v>
      </c>
    </row>
  </sheetData>
  <mergeCells count="2">
    <mergeCell ref="B2:C2"/>
    <mergeCell ref="E3:H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46ED-DC25-4693-8544-3B248FF88C0F}">
  <dimension ref="B1:AI471"/>
  <sheetViews>
    <sheetView tabSelected="1" zoomScale="75" zoomScaleNormal="75" workbookViewId="0">
      <selection activeCell="K6" sqref="K6"/>
    </sheetView>
  </sheetViews>
  <sheetFormatPr defaultRowHeight="15"/>
  <cols>
    <col min="1" max="1" width="2.5703125" customWidth="1"/>
    <col min="2" max="2" width="31" bestFit="1" customWidth="1"/>
    <col min="3" max="3" width="9.7109375" bestFit="1" customWidth="1"/>
    <col min="4" max="4" width="15.85546875" bestFit="1" customWidth="1"/>
    <col min="5" max="5" width="16.5703125" bestFit="1" customWidth="1"/>
    <col min="6" max="6" width="13.28515625" bestFit="1" customWidth="1"/>
    <col min="7" max="7" width="13.140625" bestFit="1" customWidth="1"/>
    <col min="9" max="9" width="2" bestFit="1" customWidth="1"/>
    <col min="10" max="10" width="3.7109375" customWidth="1"/>
    <col min="11" max="11" width="32.85546875" bestFit="1" customWidth="1"/>
    <col min="12" max="12" width="4" bestFit="1" customWidth="1"/>
    <col min="13" max="13" width="2" bestFit="1" customWidth="1"/>
    <col min="14" max="14" width="3.7109375" customWidth="1"/>
    <col min="15" max="15" width="21.5703125" bestFit="1" customWidth="1"/>
    <col min="16" max="16" width="4" bestFit="1" customWidth="1"/>
    <col min="17" max="17" width="2" bestFit="1" customWidth="1"/>
    <col min="18" max="18" width="3.7109375" customWidth="1"/>
    <col min="19" max="19" width="21.5703125" bestFit="1" customWidth="1"/>
    <col min="20" max="20" width="4" bestFit="1" customWidth="1"/>
    <col min="21" max="21" width="2.28515625" customWidth="1"/>
    <col min="22" max="22" width="3.7109375" customWidth="1"/>
    <col min="23" max="23" width="21" bestFit="1" customWidth="1"/>
    <col min="24" max="24" width="3" bestFit="1" customWidth="1"/>
    <col min="25" max="25" width="2.28515625" customWidth="1"/>
    <col min="26" max="26" width="3.7109375" customWidth="1"/>
    <col min="27" max="27" width="21" bestFit="1" customWidth="1"/>
    <col min="28" max="28" width="3" bestFit="1" customWidth="1"/>
    <col min="29" max="29" width="2.28515625" customWidth="1"/>
    <col min="30" max="30" width="3" bestFit="1" customWidth="1"/>
    <col min="31" max="31" width="21" bestFit="1" customWidth="1"/>
    <col min="32" max="32" width="3" bestFit="1" customWidth="1"/>
    <col min="33" max="33" width="2.28515625" customWidth="1"/>
    <col min="34" max="34" width="3" bestFit="1" customWidth="1"/>
    <col min="35" max="35" width="21" bestFit="1" customWidth="1"/>
    <col min="36" max="36" width="3" bestFit="1" customWidth="1"/>
    <col min="37" max="37" width="2.28515625" customWidth="1"/>
    <col min="38" max="38" width="3" bestFit="1" customWidth="1"/>
  </cols>
  <sheetData>
    <row r="1" spans="2:11" ht="8.25" customHeight="1"/>
    <row r="2" spans="2:11">
      <c r="B2" t="s">
        <v>146</v>
      </c>
      <c r="D2" s="135">
        <v>-1</v>
      </c>
    </row>
    <row r="3" spans="2:11">
      <c r="B3" t="s">
        <v>147</v>
      </c>
      <c r="D3" s="135">
        <v>-2</v>
      </c>
    </row>
    <row r="4" spans="2:11" ht="6" customHeight="1"/>
    <row r="5" spans="2:11">
      <c r="D5" s="149" t="s">
        <v>143</v>
      </c>
      <c r="E5" s="150"/>
      <c r="F5" s="149" t="s">
        <v>144</v>
      </c>
      <c r="G5" s="150"/>
      <c r="K5" t="s">
        <v>156</v>
      </c>
    </row>
    <row r="6" spans="2:11">
      <c r="B6" s="134" t="s">
        <v>137</v>
      </c>
      <c r="C6" s="134" t="s">
        <v>145</v>
      </c>
      <c r="D6" s="55" t="s">
        <v>135</v>
      </c>
      <c r="E6" s="56" t="s">
        <v>136</v>
      </c>
      <c r="F6" s="55" t="s">
        <v>135</v>
      </c>
      <c r="G6" s="56" t="s">
        <v>136</v>
      </c>
      <c r="K6" s="118" t="str">
        <f>IF(I97 = 1,K51,K141)</f>
        <v>No Test for Disease A</v>
      </c>
    </row>
    <row r="7" spans="2:11">
      <c r="B7" s="98" t="s">
        <v>140</v>
      </c>
      <c r="C7" s="136">
        <v>0</v>
      </c>
      <c r="D7" s="95">
        <v>0.2</v>
      </c>
      <c r="E7" s="121">
        <v>0.5</v>
      </c>
      <c r="F7" s="132">
        <v>0</v>
      </c>
      <c r="G7" s="133">
        <v>1</v>
      </c>
      <c r="K7" s="118" t="str">
        <f>IF(M52 = 1, O36,O66)</f>
        <v>Treat Disease A</v>
      </c>
    </row>
    <row r="8" spans="2:11">
      <c r="B8" s="99" t="s">
        <v>141</v>
      </c>
      <c r="C8" s="136">
        <v>10</v>
      </c>
      <c r="D8" s="95">
        <v>0.8</v>
      </c>
      <c r="E8" s="121">
        <v>0.5</v>
      </c>
      <c r="F8" s="95">
        <v>0.5</v>
      </c>
      <c r="G8" s="133">
        <v>0</v>
      </c>
    </row>
    <row r="9" spans="2:11">
      <c r="B9" s="100" t="s">
        <v>142</v>
      </c>
      <c r="C9" s="137">
        <v>30</v>
      </c>
      <c r="D9" s="130">
        <v>0</v>
      </c>
      <c r="E9" s="131">
        <v>0</v>
      </c>
      <c r="F9" s="55">
        <v>0.5</v>
      </c>
      <c r="G9" s="131">
        <v>0</v>
      </c>
    </row>
    <row r="10" spans="2:11" ht="8.25" customHeight="1" thickBot="1"/>
    <row r="11" spans="2:11">
      <c r="B11" s="10" t="s">
        <v>16</v>
      </c>
      <c r="C11" s="11"/>
      <c r="D11" s="147" t="s">
        <v>17</v>
      </c>
      <c r="E11" s="148"/>
    </row>
    <row r="12" spans="2:11">
      <c r="B12" s="12" t="s">
        <v>18</v>
      </c>
      <c r="C12" s="13" t="s">
        <v>19</v>
      </c>
      <c r="D12" s="143" t="s">
        <v>20</v>
      </c>
      <c r="E12" s="144"/>
    </row>
    <row r="13" spans="2:11">
      <c r="B13" s="14" t="s">
        <v>21</v>
      </c>
      <c r="C13" s="15" t="s">
        <v>22</v>
      </c>
      <c r="D13" s="16" t="s">
        <v>138</v>
      </c>
      <c r="E13" s="17" t="s">
        <v>139</v>
      </c>
    </row>
    <row r="14" spans="2:11">
      <c r="B14" s="18" t="s">
        <v>135</v>
      </c>
      <c r="C14" s="19">
        <v>0.5</v>
      </c>
      <c r="D14" s="20">
        <v>0.8</v>
      </c>
      <c r="E14" s="21">
        <v>0.2</v>
      </c>
    </row>
    <row r="15" spans="2:11" ht="15.75" thickBot="1">
      <c r="B15" s="22" t="s">
        <v>136</v>
      </c>
      <c r="C15" s="23">
        <v>0.5</v>
      </c>
      <c r="D15" s="24">
        <v>0.2</v>
      </c>
      <c r="E15" s="25">
        <v>0.8</v>
      </c>
    </row>
    <row r="16" spans="2:11" ht="8.25" customHeight="1" thickBot="1">
      <c r="B16" s="26"/>
      <c r="C16" s="26"/>
      <c r="D16" s="27"/>
      <c r="E16" s="27"/>
    </row>
    <row r="17" spans="2:30">
      <c r="B17" s="28" t="s">
        <v>25</v>
      </c>
      <c r="C17" s="29"/>
      <c r="D17" s="147" t="s">
        <v>26</v>
      </c>
      <c r="E17" s="148"/>
    </row>
    <row r="18" spans="2:30">
      <c r="B18" s="30" t="s">
        <v>27</v>
      </c>
      <c r="C18" s="15"/>
      <c r="D18" s="143" t="s">
        <v>28</v>
      </c>
      <c r="E18" s="144"/>
    </row>
    <row r="19" spans="2:30">
      <c r="B19" s="31" t="s">
        <v>20</v>
      </c>
      <c r="C19" s="32" t="s">
        <v>29</v>
      </c>
      <c r="D19" s="33" t="str">
        <f>IF(B14="","",B14)</f>
        <v>Has Disease A</v>
      </c>
      <c r="E19" s="34" t="str">
        <f>IF(B15="","",B15)</f>
        <v>Has Disease B</v>
      </c>
    </row>
    <row r="20" spans="2:30">
      <c r="B20" s="35" t="str">
        <f>IF(D13="","",D13)</f>
        <v>Predict Positive:A</v>
      </c>
      <c r="C20" s="36">
        <f>IF(D14="","",SUMPRODUCT(C14:C15,D14:D15))</f>
        <v>0.5</v>
      </c>
      <c r="D20" s="37">
        <f>IF(D14="","",C14*D14/SUMPRODUCT(C14:C15,D14:D15))</f>
        <v>0.8</v>
      </c>
      <c r="E20" s="38">
        <f>IF(D15="","",C15*D15/SUMPRODUCT(C14:C15,D14:D15))</f>
        <v>0.2</v>
      </c>
    </row>
    <row r="21" spans="2:30" ht="15.75" thickBot="1">
      <c r="B21" s="39" t="str">
        <f>IF(E13="","",E13)</f>
        <v>Predict Negative:A</v>
      </c>
      <c r="C21" s="40">
        <f>IF(E14="","",SUMPRODUCT(C14:C15,E14:E15))</f>
        <v>0.5</v>
      </c>
      <c r="D21" s="41">
        <f>IF(E14="","",C14*E14/SUMPRODUCT(C14:C15,E14:E15))</f>
        <v>0.2</v>
      </c>
      <c r="E21" s="42">
        <f>IF(E15="","",C15*E15/SUMPRODUCT(C14:C15,E14:E15))</f>
        <v>0.8</v>
      </c>
    </row>
    <row r="23" spans="2:30">
      <c r="W23" s="1">
        <f>F7</f>
        <v>0</v>
      </c>
      <c r="AA23" s="1"/>
    </row>
    <row r="24" spans="2:30">
      <c r="W24" t="str">
        <f>B7</f>
        <v>Die</v>
      </c>
    </row>
    <row r="25" spans="2:30">
      <c r="AD25">
        <f>SUM($W$26,$S$31,$O$38,$K$53)</f>
        <v>-2</v>
      </c>
    </row>
    <row r="26" spans="2:30">
      <c r="K26" s="5"/>
      <c r="O26" s="5"/>
      <c r="S26" s="5"/>
      <c r="W26" s="5">
        <f>C7</f>
        <v>0</v>
      </c>
      <c r="X26">
        <f>$AD$25</f>
        <v>-2</v>
      </c>
      <c r="AA26" s="5"/>
    </row>
    <row r="28" spans="2:30">
      <c r="K28" s="5"/>
      <c r="O28" s="5"/>
      <c r="S28" s="1">
        <v>0.5</v>
      </c>
      <c r="W28" s="1">
        <f>F8</f>
        <v>0.5</v>
      </c>
      <c r="AA28" s="1"/>
    </row>
    <row r="29" spans="2:30">
      <c r="S29" t="str">
        <f>B14</f>
        <v>Has Disease A</v>
      </c>
      <c r="W29" t="str">
        <f>B8</f>
        <v>Survive, Poor Health</v>
      </c>
    </row>
    <row r="30" spans="2:30">
      <c r="AD30">
        <f>SUM($W$31,$S$31,$O$38,$K$53)</f>
        <v>8</v>
      </c>
    </row>
    <row r="31" spans="2:30">
      <c r="K31" s="5"/>
      <c r="O31" s="5"/>
      <c r="S31" s="5">
        <v>0</v>
      </c>
      <c r="T31">
        <f>IF(ABS(1-SUM($W$23,$W$28,$W$33))&lt;=0.00001,SUM($W$23*$X$26,$W$28*$X$31,$W$33*$X$36),NA())</f>
        <v>18</v>
      </c>
      <c r="W31" s="5">
        <f>C8</f>
        <v>10</v>
      </c>
      <c r="X31">
        <f>$AD$30</f>
        <v>8</v>
      </c>
      <c r="AA31" s="5"/>
    </row>
    <row r="32" spans="2:30">
      <c r="K32" s="5"/>
      <c r="O32" s="5"/>
    </row>
    <row r="33" spans="11:30">
      <c r="K33" s="5"/>
      <c r="O33" s="5"/>
      <c r="S33" s="1"/>
      <c r="W33" s="1">
        <f>F9</f>
        <v>0.5</v>
      </c>
      <c r="AA33" s="1"/>
    </row>
    <row r="34" spans="11:30">
      <c r="K34" s="5"/>
      <c r="W34" t="str">
        <f>B9</f>
        <v>Return to Good Health</v>
      </c>
    </row>
    <row r="35" spans="11:30">
      <c r="AD35">
        <f>SUM($W$36,$S$31,$O$38,$K$53)</f>
        <v>28</v>
      </c>
    </row>
    <row r="36" spans="11:30">
      <c r="K36" s="5"/>
      <c r="O36" s="5" t="s">
        <v>150</v>
      </c>
      <c r="S36" s="5"/>
      <c r="W36" s="5">
        <f>C9</f>
        <v>30</v>
      </c>
      <c r="X36">
        <f>$AD$35</f>
        <v>28</v>
      </c>
      <c r="AA36" s="5"/>
    </row>
    <row r="37" spans="11:30">
      <c r="K37" s="5"/>
    </row>
    <row r="38" spans="11:30">
      <c r="O38" s="5">
        <f>D3</f>
        <v>-2</v>
      </c>
      <c r="P38">
        <f>IF(ABS(1-SUM($S$28,$S$43))&lt;=0.00001,SUM($S$28*$T$31,$S$43*$T$46),NA())</f>
        <v>8</v>
      </c>
      <c r="S38" s="7"/>
      <c r="W38" s="1">
        <f>G7</f>
        <v>1</v>
      </c>
      <c r="AA38" s="1"/>
    </row>
    <row r="39" spans="11:30">
      <c r="W39" t="str">
        <f>B7</f>
        <v>Die</v>
      </c>
    </row>
    <row r="40" spans="11:30">
      <c r="K40" s="5"/>
      <c r="AD40">
        <f>SUM($W$41,$S$46,$O$38,$K$53)</f>
        <v>-2</v>
      </c>
    </row>
    <row r="41" spans="11:30">
      <c r="K41" s="5"/>
      <c r="S41" s="5"/>
      <c r="W41" s="5">
        <f>C7</f>
        <v>0</v>
      </c>
      <c r="X41">
        <f>$AD$40</f>
        <v>-2</v>
      </c>
      <c r="AA41" s="5"/>
    </row>
    <row r="42" spans="11:30">
      <c r="O42" s="5"/>
    </row>
    <row r="43" spans="11:30">
      <c r="O43" s="5"/>
      <c r="S43" s="1">
        <v>0.5</v>
      </c>
      <c r="W43" s="1">
        <f>G8</f>
        <v>0</v>
      </c>
      <c r="AA43" s="1"/>
    </row>
    <row r="44" spans="11:30">
      <c r="S44" t="str">
        <f>B15</f>
        <v>Has Disease B</v>
      </c>
      <c r="W44" t="str">
        <f>B8</f>
        <v>Survive, Poor Health</v>
      </c>
    </row>
    <row r="45" spans="11:30">
      <c r="AD45">
        <f>SUM($W$46,$S$46,$O$38,$K$53)</f>
        <v>8</v>
      </c>
    </row>
    <row r="46" spans="11:30">
      <c r="K46" s="5"/>
      <c r="O46" s="5"/>
      <c r="S46" s="5">
        <v>0</v>
      </c>
      <c r="T46">
        <f>IF(ABS(1-SUM($W$38,$W$43,$W$48))&lt;=0.00001,SUM($W$38*$X$41,$W$43*$X$46,$W$48*$X$51),NA())</f>
        <v>-2</v>
      </c>
      <c r="W46" s="5">
        <f>C8</f>
        <v>10</v>
      </c>
      <c r="X46">
        <f>$AD$45</f>
        <v>8</v>
      </c>
      <c r="AA46" s="5"/>
    </row>
    <row r="48" spans="11:30">
      <c r="O48" s="5"/>
      <c r="S48" s="1"/>
      <c r="W48" s="1">
        <f>G9</f>
        <v>0</v>
      </c>
      <c r="AA48" s="1"/>
    </row>
    <row r="49" spans="11:35">
      <c r="W49" t="str">
        <f>B9</f>
        <v>Return to Good Health</v>
      </c>
    </row>
    <row r="50" spans="11:35">
      <c r="K50" s="5"/>
      <c r="AD50">
        <f>SUM($W$51,$S$46,$O$38,$K$53)</f>
        <v>28</v>
      </c>
    </row>
    <row r="51" spans="11:35">
      <c r="K51" s="5" t="s">
        <v>148</v>
      </c>
      <c r="S51" s="5"/>
      <c r="W51" s="5">
        <f>C9</f>
        <v>30</v>
      </c>
      <c r="X51">
        <f>$AD$50</f>
        <v>28</v>
      </c>
      <c r="AA51" s="5"/>
    </row>
    <row r="52" spans="11:35">
      <c r="M52">
        <f>IF($L$53=$P$38,1,IF($L$53=$P$68,2))</f>
        <v>1</v>
      </c>
      <c r="O52" s="5"/>
    </row>
    <row r="53" spans="11:35">
      <c r="K53" s="5">
        <v>0</v>
      </c>
      <c r="L53">
        <f>MAX($P$38,$P$68)</f>
        <v>8</v>
      </c>
      <c r="O53" s="5"/>
      <c r="S53" s="1"/>
      <c r="W53" s="1">
        <f>D7</f>
        <v>0.2</v>
      </c>
      <c r="AA53" s="1"/>
    </row>
    <row r="54" spans="11:35">
      <c r="W54" t="str">
        <f>B7</f>
        <v>Die</v>
      </c>
    </row>
    <row r="55" spans="11:35">
      <c r="AD55">
        <f>SUM($W$56,$S$61,$O$68,$K$53)</f>
        <v>0</v>
      </c>
    </row>
    <row r="56" spans="11:35">
      <c r="K56" s="5"/>
      <c r="S56" s="5"/>
      <c r="W56" s="5">
        <f>C7</f>
        <v>0</v>
      </c>
      <c r="X56">
        <f>$AD$55</f>
        <v>0</v>
      </c>
      <c r="AA56" s="5"/>
    </row>
    <row r="57" spans="11:35">
      <c r="K57" s="5"/>
    </row>
    <row r="58" spans="11:35">
      <c r="O58" s="5"/>
      <c r="S58" s="1">
        <f>C14</f>
        <v>0.5</v>
      </c>
      <c r="W58" s="1">
        <f>D8</f>
        <v>0.8</v>
      </c>
      <c r="AA58" s="1"/>
      <c r="AI58" s="1"/>
    </row>
    <row r="59" spans="11:35">
      <c r="S59" t="str">
        <f>B14</f>
        <v>Has Disease A</v>
      </c>
      <c r="W59" t="str">
        <f>B8</f>
        <v>Survive, Poor Health</v>
      </c>
    </row>
    <row r="60" spans="11:35">
      <c r="AD60">
        <f>SUM($W$61,$S$61,$O$68,$K$53)</f>
        <v>10</v>
      </c>
    </row>
    <row r="61" spans="11:35">
      <c r="S61" s="5">
        <v>0</v>
      </c>
      <c r="T61">
        <f>IF(ABS(1-SUM($W$53,$W$58,$W$63))&lt;=0.00001,SUM($W$53*$X$56,$W$58*$X$61,$W$63*$X$66),NA())</f>
        <v>8</v>
      </c>
      <c r="W61" s="5">
        <f>C8</f>
        <v>10</v>
      </c>
      <c r="X61">
        <f>$AD$60</f>
        <v>10</v>
      </c>
      <c r="AA61" s="5"/>
      <c r="AI61" s="5"/>
    </row>
    <row r="63" spans="11:35">
      <c r="S63" s="1"/>
      <c r="W63" s="1">
        <f>D9</f>
        <v>0</v>
      </c>
      <c r="AA63" s="1"/>
      <c r="AE63" s="1"/>
      <c r="AI63" s="1"/>
    </row>
    <row r="64" spans="11:35">
      <c r="W64" t="str">
        <f>B9</f>
        <v>Return to Good Health</v>
      </c>
    </row>
    <row r="65" spans="11:35">
      <c r="K65" s="5"/>
      <c r="AD65">
        <f>SUM($W$66,$S$61,$O$68,$K$53)</f>
        <v>30</v>
      </c>
    </row>
    <row r="66" spans="11:35">
      <c r="K66" s="5"/>
      <c r="O66" t="s">
        <v>151</v>
      </c>
      <c r="S66" s="5"/>
      <c r="W66" s="5">
        <f>C9</f>
        <v>30</v>
      </c>
      <c r="X66">
        <f>$AD$65</f>
        <v>30</v>
      </c>
      <c r="AA66" s="5"/>
      <c r="AE66" s="5"/>
      <c r="AI66" s="5"/>
    </row>
    <row r="68" spans="11:35">
      <c r="O68" s="5">
        <v>0</v>
      </c>
      <c r="P68">
        <f>IF(ABS(1-SUM($S$58,$S$73))&lt;=0.00001,SUM($S$58*$T$61,$S$73*$T$76),NA())</f>
        <v>6.5</v>
      </c>
      <c r="S68" s="7"/>
      <c r="W68" s="1">
        <f>E7</f>
        <v>0.5</v>
      </c>
      <c r="AA68" s="1"/>
      <c r="AI68" s="1"/>
    </row>
    <row r="69" spans="11:35">
      <c r="W69" t="str">
        <f>B7</f>
        <v>Die</v>
      </c>
    </row>
    <row r="70" spans="11:35">
      <c r="K70" s="5"/>
      <c r="AD70">
        <f>SUM($W$71,$S$76,$O$68,$K$53)</f>
        <v>0</v>
      </c>
    </row>
    <row r="71" spans="11:35">
      <c r="S71" s="5"/>
      <c r="W71" s="5">
        <f>C7</f>
        <v>0</v>
      </c>
      <c r="X71">
        <f>$AD$70</f>
        <v>0</v>
      </c>
      <c r="AA71" s="5"/>
      <c r="AI71" s="5"/>
    </row>
    <row r="73" spans="11:35">
      <c r="S73" s="1">
        <f>C15</f>
        <v>0.5</v>
      </c>
      <c r="W73" s="1">
        <f>E8</f>
        <v>0.5</v>
      </c>
      <c r="AA73" s="7"/>
      <c r="AI73" s="1"/>
    </row>
    <row r="74" spans="11:35">
      <c r="K74" s="5"/>
      <c r="S74" t="str">
        <f>B15</f>
        <v>Has Disease B</v>
      </c>
      <c r="W74" t="str">
        <f>B8</f>
        <v>Survive, Poor Health</v>
      </c>
    </row>
    <row r="75" spans="11:35">
      <c r="K75" s="5"/>
      <c r="AD75">
        <f>SUM($W$76,$S$76,$O$68,$K$53)</f>
        <v>10</v>
      </c>
    </row>
    <row r="76" spans="11:35">
      <c r="K76" s="5"/>
      <c r="S76" s="5">
        <v>0</v>
      </c>
      <c r="T76">
        <f>IF(ABS(1-SUM($W$68,$W$73,$W$78))&lt;=0.00001,SUM($W$68*$X$71,$W$73*$X$76,$W$78*$X$81),NA())</f>
        <v>5</v>
      </c>
      <c r="W76" s="5">
        <f>C8</f>
        <v>10</v>
      </c>
      <c r="X76">
        <f>$AD$75</f>
        <v>10</v>
      </c>
      <c r="AA76" s="5"/>
      <c r="AI76" s="5"/>
    </row>
    <row r="78" spans="11:35">
      <c r="O78" s="5"/>
      <c r="S78" s="1"/>
      <c r="W78" s="1">
        <f>E9</f>
        <v>0</v>
      </c>
      <c r="AA78" s="1"/>
      <c r="AE78" s="1"/>
      <c r="AI78" s="1"/>
    </row>
    <row r="79" spans="11:35">
      <c r="W79" t="str">
        <f>B9</f>
        <v>Return to Good Health</v>
      </c>
    </row>
    <row r="80" spans="11:35">
      <c r="AD80">
        <f>SUM($W$81,$S$76,$O$68,$K$53)</f>
        <v>30</v>
      </c>
    </row>
    <row r="81" spans="11:35">
      <c r="S81" s="5"/>
      <c r="W81" s="5">
        <f>C9</f>
        <v>30</v>
      </c>
      <c r="X81">
        <f>$AD$80</f>
        <v>30</v>
      </c>
      <c r="AA81" s="5"/>
      <c r="AE81" s="5"/>
      <c r="AI81" s="5"/>
    </row>
    <row r="83" spans="11:35">
      <c r="S83" s="1"/>
      <c r="W83" s="1"/>
      <c r="AA83" s="1">
        <f>D7</f>
        <v>0.2</v>
      </c>
      <c r="AE83" s="1"/>
      <c r="AI83" s="1"/>
    </row>
    <row r="84" spans="11:35">
      <c r="AA84" t="str">
        <f>B7</f>
        <v>Die</v>
      </c>
    </row>
    <row r="85" spans="11:35">
      <c r="AD85">
        <f>SUM($AA$86,$W$91,$S$98,$O$113,$K$143)</f>
        <v>-3</v>
      </c>
    </row>
    <row r="86" spans="11:35">
      <c r="K86" s="5"/>
      <c r="S86" s="5"/>
      <c r="W86" s="5"/>
      <c r="AA86" s="5">
        <f>C7</f>
        <v>0</v>
      </c>
      <c r="AB86">
        <f>$AD$85</f>
        <v>-3</v>
      </c>
      <c r="AE86" s="5"/>
      <c r="AI86" s="5"/>
    </row>
    <row r="88" spans="11:35">
      <c r="O88" s="5"/>
      <c r="S88" s="1"/>
      <c r="W88" s="1">
        <f>D20</f>
        <v>0.8</v>
      </c>
      <c r="AA88" s="1">
        <f>D8</f>
        <v>0.8</v>
      </c>
      <c r="AE88" s="1"/>
      <c r="AI88" s="1"/>
    </row>
    <row r="89" spans="11:35">
      <c r="W89" t="str">
        <f>D6</f>
        <v>Has Disease A</v>
      </c>
      <c r="AA89" t="str">
        <f>B8</f>
        <v>Survive, Poor Health</v>
      </c>
    </row>
    <row r="90" spans="11:35">
      <c r="AD90">
        <f>SUM($AA$91,$W$91,$S$98,$O$113,$K$143)</f>
        <v>7</v>
      </c>
    </row>
    <row r="91" spans="11:35">
      <c r="S91" s="1"/>
      <c r="W91" s="5">
        <v>0</v>
      </c>
      <c r="X91">
        <f>IF(ABS(1-SUM($AA$83,$AA$88,$AA$93))&lt;=0.00001,SUM($AA$83*$AB$86,$AA$88*$AB$91,$AA$93*$AB$96),NA())</f>
        <v>5</v>
      </c>
      <c r="AA91" s="5">
        <f>C8</f>
        <v>10</v>
      </c>
      <c r="AB91">
        <f>$AD$90</f>
        <v>7</v>
      </c>
      <c r="AE91" s="5"/>
      <c r="AI91" s="5"/>
    </row>
    <row r="93" spans="11:35">
      <c r="W93" s="1"/>
      <c r="AA93" s="1">
        <f>D9</f>
        <v>0</v>
      </c>
      <c r="AE93" s="1"/>
      <c r="AI93" s="1"/>
    </row>
    <row r="94" spans="11:35">
      <c r="S94" s="5"/>
      <c r="AA94" t="str">
        <f>B9</f>
        <v>Return to Good Health</v>
      </c>
    </row>
    <row r="95" spans="11:35">
      <c r="AD95">
        <f>SUM($AA$96,$W$91,$S$98,$O$113,$K$143)</f>
        <v>27</v>
      </c>
    </row>
    <row r="96" spans="11:35">
      <c r="K96" s="5"/>
      <c r="O96" s="5"/>
      <c r="S96" t="s">
        <v>150</v>
      </c>
      <c r="W96" s="5"/>
      <c r="AA96" s="5">
        <f>C9</f>
        <v>30</v>
      </c>
      <c r="AB96">
        <f>$AD$95</f>
        <v>27</v>
      </c>
      <c r="AE96" s="5"/>
      <c r="AI96" s="5"/>
    </row>
    <row r="97" spans="8:35">
      <c r="I97">
        <f>IF($H$98=$L$53,1,IF($H$98=$L$143,2))</f>
        <v>1</v>
      </c>
    </row>
    <row r="98" spans="8:35">
      <c r="H98">
        <f>MAX($L$53,$L$143)</f>
        <v>8</v>
      </c>
      <c r="O98" s="5"/>
      <c r="S98" s="7">
        <f>D3</f>
        <v>-2</v>
      </c>
      <c r="T98">
        <f>IF(ABS(1-SUM($W$88,$W$103))&lt;=0.00001,SUM($W$88*$X$91,$W$103*$X$106),NA())</f>
        <v>4.4000000000000004</v>
      </c>
      <c r="W98" s="7"/>
      <c r="AA98" s="1">
        <f>E7</f>
        <v>0.5</v>
      </c>
      <c r="AE98" s="1"/>
      <c r="AI98" s="1"/>
    </row>
    <row r="99" spans="8:35">
      <c r="AA99" t="str">
        <f>B7</f>
        <v>Die</v>
      </c>
    </row>
    <row r="100" spans="8:35">
      <c r="AD100">
        <f>SUM($AA$101,$W$106,$S$98,$O$113,$K$143)</f>
        <v>-3</v>
      </c>
    </row>
    <row r="101" spans="8:35">
      <c r="S101" s="5"/>
      <c r="W101" s="5"/>
      <c r="AA101" s="5">
        <f>C7</f>
        <v>0</v>
      </c>
      <c r="AB101">
        <f>$AD$100</f>
        <v>-3</v>
      </c>
      <c r="AE101" s="5"/>
      <c r="AI101" s="5"/>
    </row>
    <row r="103" spans="8:35">
      <c r="S103" s="1"/>
      <c r="W103" s="1">
        <f>E20</f>
        <v>0.2</v>
      </c>
      <c r="AA103" s="1">
        <f>E8</f>
        <v>0.5</v>
      </c>
      <c r="AE103" s="1"/>
      <c r="AI103" s="1"/>
    </row>
    <row r="104" spans="8:35">
      <c r="W104" t="str">
        <f>E6</f>
        <v>Has Disease B</v>
      </c>
      <c r="AA104" t="str">
        <f>B8</f>
        <v>Survive, Poor Health</v>
      </c>
    </row>
    <row r="105" spans="8:35">
      <c r="AD105">
        <f>SUM($AA$106,$W$106,$S$98,$O$113,$K$143)</f>
        <v>7</v>
      </c>
    </row>
    <row r="106" spans="8:35">
      <c r="K106" s="5"/>
      <c r="S106" s="5"/>
      <c r="W106" s="5">
        <v>0</v>
      </c>
      <c r="X106">
        <f>IF(ABS(1-SUM($AA$98,$AA$103,$AA$108))&lt;=0.00001,SUM($AA$98*$AB$101,$AA$103*$AB$106,$AA$108*$AB$111),NA())</f>
        <v>2</v>
      </c>
      <c r="AA106" s="5">
        <f>C8</f>
        <v>10</v>
      </c>
      <c r="AB106">
        <f>$AD$105</f>
        <v>7</v>
      </c>
      <c r="AE106" s="5"/>
      <c r="AI106" s="5"/>
    </row>
    <row r="107" spans="8:35">
      <c r="S107" s="1"/>
    </row>
    <row r="108" spans="8:35">
      <c r="W108" s="1"/>
      <c r="AA108" s="1">
        <f>E9</f>
        <v>0</v>
      </c>
      <c r="AE108" s="1"/>
      <c r="AI108" s="1"/>
    </row>
    <row r="109" spans="8:35">
      <c r="AA109" t="str">
        <f>B9</f>
        <v>Return to Good Health</v>
      </c>
    </row>
    <row r="110" spans="8:35">
      <c r="O110" s="1">
        <f>C20</f>
        <v>0.5</v>
      </c>
      <c r="S110" s="1"/>
      <c r="AD110">
        <f>SUM($AA$111,$W$106,$S$98,$O$113,$K$143)</f>
        <v>27</v>
      </c>
    </row>
    <row r="111" spans="8:35">
      <c r="O111" t="str">
        <f>D13</f>
        <v>Predict Positive:A</v>
      </c>
      <c r="W111" s="5"/>
      <c r="AA111" s="5">
        <f>C9</f>
        <v>30</v>
      </c>
      <c r="AB111">
        <f>$AD$110</f>
        <v>27</v>
      </c>
      <c r="AE111" s="5"/>
      <c r="AI111" s="5"/>
    </row>
    <row r="112" spans="8:35">
      <c r="Q112">
        <f>IF($P$113=$T$98,1,IF($P$113=$T$128,2))</f>
        <v>2</v>
      </c>
    </row>
    <row r="113" spans="11:35">
      <c r="O113" s="5">
        <v>0</v>
      </c>
      <c r="P113">
        <f>MAX($T$98,$T$128)</f>
        <v>6.4</v>
      </c>
      <c r="S113" s="5"/>
      <c r="W113" s="5"/>
      <c r="AA113" s="1">
        <f>D7</f>
        <v>0.2</v>
      </c>
      <c r="AE113" s="1"/>
      <c r="AI113" s="1"/>
    </row>
    <row r="114" spans="11:35">
      <c r="AA114" t="str">
        <f>B7</f>
        <v>Die</v>
      </c>
    </row>
    <row r="115" spans="11:35">
      <c r="AD115">
        <f>SUM($AA$116,$W$121,$S$128,$O$113,$K$143)</f>
        <v>-1</v>
      </c>
    </row>
    <row r="116" spans="11:35">
      <c r="K116" s="5"/>
      <c r="O116" s="5"/>
      <c r="S116" s="5"/>
      <c r="W116" s="5"/>
      <c r="AA116" s="5">
        <f>C7</f>
        <v>0</v>
      </c>
      <c r="AB116">
        <f>$AD$115</f>
        <v>-1</v>
      </c>
      <c r="AE116" s="5"/>
      <c r="AI116" s="5"/>
    </row>
    <row r="118" spans="11:35">
      <c r="K118" s="5"/>
      <c r="O118" s="5"/>
      <c r="S118" s="5"/>
      <c r="W118" s="1">
        <f>D20</f>
        <v>0.8</v>
      </c>
      <c r="AA118" s="1">
        <f>D8</f>
        <v>0.8</v>
      </c>
      <c r="AE118" s="1"/>
      <c r="AI118" s="1"/>
    </row>
    <row r="119" spans="11:35">
      <c r="W119" t="str">
        <f>D6</f>
        <v>Has Disease A</v>
      </c>
      <c r="AA119" t="str">
        <f>B8</f>
        <v>Survive, Poor Health</v>
      </c>
    </row>
    <row r="120" spans="11:35">
      <c r="AD120">
        <f>SUM($AA$121,$W$121,$S$128,$O$113,$K$143)</f>
        <v>9</v>
      </c>
    </row>
    <row r="121" spans="11:35">
      <c r="O121" s="5"/>
      <c r="S121" s="5"/>
      <c r="W121" s="5">
        <v>0</v>
      </c>
      <c r="X121">
        <f>IF(ABS(1-SUM($AA$113,$AA$118,$AA$123))&lt;=0.00001,SUM($AA$113*$AB$116,$AA$118*$AB$121,$AA$123*$AB$126),NA())</f>
        <v>7</v>
      </c>
      <c r="AA121" s="5">
        <f>C8</f>
        <v>10</v>
      </c>
      <c r="AB121">
        <f>$AD$120</f>
        <v>9</v>
      </c>
      <c r="AE121" s="5"/>
      <c r="AI121" s="5"/>
    </row>
    <row r="122" spans="11:35">
      <c r="K122" s="5"/>
      <c r="O122" s="5"/>
      <c r="S122" s="5"/>
    </row>
    <row r="123" spans="11:35">
      <c r="K123" s="5"/>
      <c r="O123" s="5"/>
      <c r="W123" s="5"/>
      <c r="AA123" s="1">
        <f>D9</f>
        <v>0</v>
      </c>
      <c r="AE123" s="1"/>
      <c r="AI123" s="1"/>
    </row>
    <row r="124" spans="11:35">
      <c r="AA124" t="str">
        <f>B9</f>
        <v>Return to Good Health</v>
      </c>
    </row>
    <row r="125" spans="11:35">
      <c r="O125" s="5"/>
      <c r="AD125">
        <f>SUM($AA$126,$W$121,$S$128,$O$113,$K$143)</f>
        <v>29</v>
      </c>
    </row>
    <row r="126" spans="11:35">
      <c r="O126" s="5"/>
      <c r="S126" s="5" t="s">
        <v>151</v>
      </c>
      <c r="W126" s="5"/>
      <c r="AA126" s="5">
        <f>C9</f>
        <v>30</v>
      </c>
      <c r="AB126">
        <f>$AD$125</f>
        <v>29</v>
      </c>
      <c r="AE126" s="5"/>
      <c r="AI126" s="5"/>
    </row>
    <row r="127" spans="11:35">
      <c r="K127" s="5"/>
      <c r="S127" s="5"/>
    </row>
    <row r="128" spans="11:35">
      <c r="O128" s="5"/>
      <c r="S128" s="5">
        <v>0</v>
      </c>
      <c r="T128">
        <f>IF(ABS(1-SUM($W$118,$W$133))&lt;=0.00001,SUM($W$118*$X$121,$W$133*$X$136),NA())</f>
        <v>6.4</v>
      </c>
      <c r="W128" s="5"/>
      <c r="AA128" s="1">
        <f>E7</f>
        <v>0.5</v>
      </c>
      <c r="AE128" s="1"/>
      <c r="AI128" s="1"/>
    </row>
    <row r="129" spans="11:35">
      <c r="O129" s="5"/>
      <c r="AA129" t="str">
        <f>B7</f>
        <v>Die</v>
      </c>
    </row>
    <row r="130" spans="11:35">
      <c r="K130" s="5"/>
      <c r="AD130">
        <f>SUM($AA$131,$W$136,$S$128,$O$113,$K$143)</f>
        <v>-1</v>
      </c>
    </row>
    <row r="131" spans="11:35">
      <c r="S131" s="5"/>
      <c r="W131" s="5"/>
      <c r="AA131" s="5">
        <f>C7</f>
        <v>0</v>
      </c>
      <c r="AB131">
        <f>$AD$130</f>
        <v>-1</v>
      </c>
      <c r="AE131" s="5"/>
      <c r="AI131" s="5"/>
    </row>
    <row r="132" spans="11:35">
      <c r="K132" s="5"/>
      <c r="O132" s="5"/>
      <c r="S132" s="1"/>
    </row>
    <row r="133" spans="11:35">
      <c r="K133" s="5"/>
      <c r="O133" s="5"/>
      <c r="S133" s="5"/>
      <c r="W133" s="1">
        <f>E20</f>
        <v>0.2</v>
      </c>
      <c r="AA133" s="1">
        <f>E8</f>
        <v>0.5</v>
      </c>
      <c r="AE133" s="1"/>
      <c r="AI133" s="1"/>
    </row>
    <row r="134" spans="11:35">
      <c r="K134" s="5"/>
      <c r="W134" t="str">
        <f>E6</f>
        <v>Has Disease B</v>
      </c>
      <c r="AA134" t="str">
        <f>B8</f>
        <v>Survive, Poor Health</v>
      </c>
    </row>
    <row r="135" spans="11:35">
      <c r="S135" s="5"/>
      <c r="AD135">
        <f>SUM($AA$136,$W$136,$S$128,$O$113,$K$143)</f>
        <v>9</v>
      </c>
    </row>
    <row r="136" spans="11:35">
      <c r="K136" s="5"/>
      <c r="S136" s="5"/>
      <c r="W136" s="5">
        <v>0</v>
      </c>
      <c r="X136">
        <f>IF(ABS(1-SUM($AA$128,$AA$133,$AA$138))&lt;=0.00001,SUM($AA$128*$AB$131,$AA$133*$AB$136,$AA$138*$AB$141),NA())</f>
        <v>4</v>
      </c>
      <c r="AA136" s="5">
        <f>C8</f>
        <v>10</v>
      </c>
      <c r="AB136">
        <f>$AD$135</f>
        <v>9</v>
      </c>
      <c r="AE136" s="5"/>
      <c r="AI136" s="5"/>
    </row>
    <row r="137" spans="11:35">
      <c r="S137" s="5"/>
    </row>
    <row r="138" spans="11:35">
      <c r="O138" s="5"/>
      <c r="S138" s="5"/>
      <c r="W138" s="5"/>
      <c r="AA138" s="1">
        <f>E9</f>
        <v>0</v>
      </c>
      <c r="AE138" s="1"/>
      <c r="AI138" s="1"/>
    </row>
    <row r="139" spans="11:35">
      <c r="K139" s="5"/>
      <c r="AA139" t="str">
        <f>B9</f>
        <v>Return to Good Health</v>
      </c>
    </row>
    <row r="140" spans="11:35">
      <c r="AD140">
        <f>SUM($AA$141,$W$136,$S$128,$O$113,$K$143)</f>
        <v>29</v>
      </c>
    </row>
    <row r="141" spans="11:35">
      <c r="K141" t="s">
        <v>149</v>
      </c>
      <c r="S141" s="5"/>
      <c r="W141" s="5"/>
      <c r="AA141" s="5">
        <f>C9</f>
        <v>30</v>
      </c>
      <c r="AB141">
        <f>$AD$140</f>
        <v>29</v>
      </c>
      <c r="AE141" s="5"/>
      <c r="AI141" s="5"/>
    </row>
    <row r="142" spans="11:35">
      <c r="O142" s="5"/>
      <c r="S142" s="5"/>
      <c r="W142" s="5"/>
    </row>
    <row r="143" spans="11:35">
      <c r="K143" s="5">
        <f>D2</f>
        <v>-1</v>
      </c>
      <c r="L143">
        <f>IF(ABS(1-SUM($O$110,$O$170))&lt;=0.00001,SUM($O$110*$P$113,$O$170*$P$173),NA())</f>
        <v>5.5</v>
      </c>
      <c r="O143" s="5"/>
      <c r="W143" s="5"/>
      <c r="AA143" s="1">
        <f>F7</f>
        <v>0</v>
      </c>
      <c r="AE143" s="1"/>
      <c r="AI143" s="1"/>
    </row>
    <row r="144" spans="11:35">
      <c r="K144" s="5"/>
      <c r="AA144" t="str">
        <f>B7</f>
        <v>Die</v>
      </c>
    </row>
    <row r="145" spans="11:35">
      <c r="K145" s="5"/>
      <c r="O145" s="5"/>
      <c r="AD145">
        <f>SUM($AA$146,$W$151,$S$158,$O$173,$K$143)</f>
        <v>-3</v>
      </c>
    </row>
    <row r="146" spans="11:35">
      <c r="S146" s="5"/>
      <c r="W146" s="5"/>
      <c r="AA146" s="5">
        <f>C7</f>
        <v>0</v>
      </c>
      <c r="AB146">
        <f>$AD$145</f>
        <v>-3</v>
      </c>
      <c r="AE146" s="5"/>
      <c r="AI146" s="5"/>
    </row>
    <row r="147" spans="11:35">
      <c r="S147" s="5"/>
    </row>
    <row r="148" spans="11:35">
      <c r="S148" s="5"/>
      <c r="W148" s="1">
        <f>D21</f>
        <v>0.2</v>
      </c>
      <c r="AA148" s="1">
        <f>F8</f>
        <v>0.5</v>
      </c>
      <c r="AE148" s="1"/>
      <c r="AI148" s="1"/>
    </row>
    <row r="149" spans="11:35">
      <c r="K149" s="5"/>
      <c r="O149" s="5"/>
      <c r="W149" t="str">
        <f>D6</f>
        <v>Has Disease A</v>
      </c>
      <c r="AA149" t="str">
        <f>B8</f>
        <v>Survive, Poor Health</v>
      </c>
    </row>
    <row r="150" spans="11:35">
      <c r="AD150">
        <f>SUM($AA$151,$W$151,$S$158,$O$173,$K$143)</f>
        <v>7</v>
      </c>
    </row>
    <row r="151" spans="11:35">
      <c r="S151" s="1"/>
      <c r="W151" s="5">
        <v>0</v>
      </c>
      <c r="X151">
        <f>IF(ABS(1-SUM($AA$143,$AA$148,$AA$153))&lt;=0.00001,SUM($AA$143*$AB$146,$AA$148*$AB$151,$AA$153*$AB$156),NA())</f>
        <v>17</v>
      </c>
      <c r="AA151" s="5">
        <f>C8</f>
        <v>10</v>
      </c>
      <c r="AB151">
        <f>$AD$150</f>
        <v>7</v>
      </c>
      <c r="AE151" s="5"/>
      <c r="AI151" s="5"/>
    </row>
    <row r="152" spans="11:35">
      <c r="S152" s="5"/>
    </row>
    <row r="153" spans="11:35">
      <c r="W153" s="5"/>
      <c r="AA153" s="1">
        <f>F9</f>
        <v>0.5</v>
      </c>
      <c r="AE153" s="1"/>
      <c r="AI153" s="1"/>
    </row>
    <row r="154" spans="11:35">
      <c r="O154" s="5"/>
      <c r="S154" s="5"/>
      <c r="AA154" t="str">
        <f>B9</f>
        <v>Return to Good Health</v>
      </c>
    </row>
    <row r="155" spans="11:35">
      <c r="K155" s="5"/>
      <c r="O155" s="5"/>
      <c r="S155" s="5"/>
      <c r="AD155">
        <f>SUM($AA$156,$W$151,$S$158,$O$173,$K$143)</f>
        <v>27</v>
      </c>
    </row>
    <row r="156" spans="11:35">
      <c r="O156" s="5"/>
      <c r="S156" t="s">
        <v>150</v>
      </c>
      <c r="W156" s="5"/>
      <c r="AA156" s="5">
        <f>C9</f>
        <v>30</v>
      </c>
      <c r="AB156">
        <f>$AD$155</f>
        <v>27</v>
      </c>
      <c r="AE156" s="5"/>
      <c r="AI156" s="5"/>
    </row>
    <row r="157" spans="11:35">
      <c r="S157" s="5"/>
    </row>
    <row r="158" spans="11:35">
      <c r="S158" s="5">
        <f>D3</f>
        <v>-2</v>
      </c>
      <c r="T158">
        <f>IF(ABS(1-SUM($W$148,$W$163))&lt;=0.00001,SUM($W$148*$X$151,$W$163*$X$166),NA())</f>
        <v>1</v>
      </c>
      <c r="W158" s="5"/>
      <c r="AA158" s="1">
        <f>G7</f>
        <v>1</v>
      </c>
      <c r="AE158" s="1"/>
      <c r="AI158" s="1"/>
    </row>
    <row r="159" spans="11:35">
      <c r="O159" s="5"/>
      <c r="AA159" t="str">
        <f>B7</f>
        <v>Die</v>
      </c>
    </row>
    <row r="160" spans="11:35">
      <c r="O160" s="5"/>
      <c r="AD160">
        <f>SUM($AA$161,$W$166,$S$158,$O$173,$K$143)</f>
        <v>-3</v>
      </c>
    </row>
    <row r="161" spans="11:35">
      <c r="W161" s="5"/>
      <c r="AA161" s="5">
        <f>C7</f>
        <v>0</v>
      </c>
      <c r="AB161">
        <f>$AD$160</f>
        <v>-3</v>
      </c>
      <c r="AE161" s="5"/>
      <c r="AI161" s="5"/>
    </row>
    <row r="162" spans="11:35">
      <c r="O162" s="5"/>
      <c r="S162" s="1"/>
    </row>
    <row r="163" spans="11:35">
      <c r="W163" s="1">
        <f>E21</f>
        <v>0.8</v>
      </c>
      <c r="AA163" s="1">
        <f>G8</f>
        <v>0</v>
      </c>
      <c r="AE163" s="1"/>
      <c r="AI163" s="1"/>
    </row>
    <row r="164" spans="11:35">
      <c r="W164" t="str">
        <f>E6</f>
        <v>Has Disease B</v>
      </c>
      <c r="AA164" t="str">
        <f>B8</f>
        <v>Survive, Poor Health</v>
      </c>
    </row>
    <row r="165" spans="11:35">
      <c r="K165" s="5"/>
      <c r="S165" s="5"/>
      <c r="AD165">
        <f>SUM($AA$166,$W$166,$S$158,$O$173,$K$143)</f>
        <v>7</v>
      </c>
    </row>
    <row r="166" spans="11:35">
      <c r="W166" s="5">
        <v>0</v>
      </c>
      <c r="X166">
        <f>IF(ABS(1-SUM($AA$158,$AA$163,$AA$168))&lt;=0.00001,SUM($AA$158*$AB$161,$AA$163*$AB$166,$AA$168*$AB$171),NA())</f>
        <v>-3</v>
      </c>
      <c r="AA166" s="5">
        <f>C8</f>
        <v>10</v>
      </c>
      <c r="AB166">
        <f>$AD$165</f>
        <v>7</v>
      </c>
      <c r="AE166" s="5"/>
      <c r="AI166" s="5"/>
    </row>
    <row r="167" spans="11:35">
      <c r="S167" s="1"/>
    </row>
    <row r="168" spans="11:35">
      <c r="S168" s="5"/>
      <c r="W168" s="5"/>
      <c r="AA168" s="1">
        <f>G9</f>
        <v>0</v>
      </c>
      <c r="AE168" s="1"/>
      <c r="AI168" s="1"/>
    </row>
    <row r="169" spans="11:35">
      <c r="W169" s="5"/>
      <c r="AA169" t="str">
        <f>B9</f>
        <v>Return to Good Health</v>
      </c>
    </row>
    <row r="170" spans="11:35">
      <c r="O170" s="1">
        <f>C21</f>
        <v>0.5</v>
      </c>
      <c r="S170" s="1"/>
      <c r="AD170">
        <f>SUM($AA$171,$W$166,$S$158,$O$173,$K$143)</f>
        <v>27</v>
      </c>
    </row>
    <row r="171" spans="11:35">
      <c r="O171" s="5" t="str">
        <f>E13</f>
        <v>Predict Negative:A</v>
      </c>
      <c r="W171" s="5"/>
      <c r="AA171" s="5">
        <f>C9</f>
        <v>30</v>
      </c>
      <c r="AB171">
        <f>$AD$170</f>
        <v>27</v>
      </c>
      <c r="AE171" s="5"/>
      <c r="AI171" s="5"/>
    </row>
    <row r="172" spans="11:35">
      <c r="Q172">
        <f>IF($P$173=$T$158,1,IF($P$173=$T$188,2))</f>
        <v>2</v>
      </c>
      <c r="S172" s="5"/>
    </row>
    <row r="173" spans="11:35">
      <c r="O173" s="5">
        <v>0</v>
      </c>
      <c r="P173">
        <f>MAX($T$158,$T$188)</f>
        <v>4.6000000000000005</v>
      </c>
      <c r="S173" s="5"/>
      <c r="W173" s="5"/>
      <c r="AA173" s="1">
        <f>D7</f>
        <v>0.2</v>
      </c>
      <c r="AE173" s="1"/>
      <c r="AI173" s="1"/>
    </row>
    <row r="174" spans="11:35">
      <c r="AA174" t="str">
        <f>B7</f>
        <v>Die</v>
      </c>
    </row>
    <row r="175" spans="11:35">
      <c r="AD175">
        <f>SUM($AA$176,$W$181,$S$188,$O$173,$K$143)</f>
        <v>-1</v>
      </c>
    </row>
    <row r="176" spans="11:35">
      <c r="AA176" s="5">
        <f>C7</f>
        <v>0</v>
      </c>
      <c r="AB176">
        <f>$AD$175</f>
        <v>-1</v>
      </c>
      <c r="AE176" s="5"/>
      <c r="AI176" s="5"/>
    </row>
    <row r="178" spans="15:35">
      <c r="W178" s="1">
        <f>D21</f>
        <v>0.2</v>
      </c>
      <c r="AA178" s="1">
        <f>D8</f>
        <v>0.8</v>
      </c>
      <c r="AE178" s="1"/>
      <c r="AI178" s="1"/>
    </row>
    <row r="179" spans="15:35">
      <c r="W179" t="str">
        <f>D6</f>
        <v>Has Disease A</v>
      </c>
      <c r="AA179" t="str">
        <f>B8</f>
        <v>Survive, Poor Health</v>
      </c>
    </row>
    <row r="180" spans="15:35">
      <c r="O180" s="5"/>
      <c r="AD180">
        <f>SUM($AA$181,$W$181,$S$188,$O$173,$K$143)</f>
        <v>9</v>
      </c>
    </row>
    <row r="181" spans="15:35">
      <c r="O181" s="5"/>
      <c r="W181" s="5">
        <v>0</v>
      </c>
      <c r="X181">
        <f>IF(ABS(1-SUM($AA$173,$AA$178,$AA$183))&lt;=0.00001,SUM($AA$173*$AB$176,$AA$178*$AB$181,$AA$183*$AB$186),NA())</f>
        <v>7</v>
      </c>
      <c r="AA181" s="5">
        <f>C8</f>
        <v>10</v>
      </c>
      <c r="AB181">
        <f>$AD$180</f>
        <v>9</v>
      </c>
      <c r="AE181" s="5"/>
      <c r="AI181" s="5"/>
    </row>
    <row r="183" spans="15:35">
      <c r="W183" s="5"/>
      <c r="AA183" s="1">
        <f>D9</f>
        <v>0</v>
      </c>
      <c r="AE183" s="1"/>
      <c r="AI183" s="1"/>
    </row>
    <row r="184" spans="15:35">
      <c r="AA184" t="str">
        <f>B9</f>
        <v>Return to Good Health</v>
      </c>
    </row>
    <row r="185" spans="15:35">
      <c r="S185" s="5"/>
      <c r="AD185">
        <f>SUM($AA$186,$W$181,$S$188,$O$173,$K$143)</f>
        <v>29</v>
      </c>
    </row>
    <row r="186" spans="15:35">
      <c r="S186" t="s">
        <v>151</v>
      </c>
      <c r="AA186" s="5">
        <f>C9</f>
        <v>30</v>
      </c>
      <c r="AB186">
        <f>$AD$185</f>
        <v>29</v>
      </c>
      <c r="AE186" s="5"/>
      <c r="AI186" s="5"/>
    </row>
    <row r="188" spans="15:35">
      <c r="S188" s="5">
        <v>0</v>
      </c>
      <c r="T188">
        <f>IF(ABS(1-SUM($W$178,$W$193))&lt;=0.00001,SUM($W$178*$X$181,$W$193*$X$196),NA())</f>
        <v>4.6000000000000005</v>
      </c>
      <c r="W188" s="5"/>
      <c r="AA188" s="1">
        <f>E7</f>
        <v>0.5</v>
      </c>
      <c r="AE188" s="1"/>
      <c r="AI188" s="1"/>
    </row>
    <row r="189" spans="15:35">
      <c r="AA189" t="str">
        <f>B7</f>
        <v>Die</v>
      </c>
    </row>
    <row r="190" spans="15:35">
      <c r="AD190">
        <f>SUM($AA$191,$W$196,$S$188,$O$173,$K$143)</f>
        <v>-1</v>
      </c>
    </row>
    <row r="191" spans="15:35">
      <c r="AA191" s="5">
        <f>C7</f>
        <v>0</v>
      </c>
      <c r="AB191">
        <f>$AD$190</f>
        <v>-1</v>
      </c>
      <c r="AE191" s="5"/>
      <c r="AI191" s="5"/>
    </row>
    <row r="192" spans="15:35">
      <c r="S192" s="1"/>
    </row>
    <row r="193" spans="11:35">
      <c r="W193" s="1">
        <f>E21</f>
        <v>0.8</v>
      </c>
      <c r="AA193" s="1">
        <f>E8</f>
        <v>0.5</v>
      </c>
      <c r="AE193" s="1"/>
      <c r="AI193" s="1"/>
    </row>
    <row r="194" spans="11:35">
      <c r="W194" t="str">
        <f>E6</f>
        <v>Has Disease B</v>
      </c>
      <c r="AA194" t="str">
        <f>B8</f>
        <v>Survive, Poor Health</v>
      </c>
    </row>
    <row r="195" spans="11:35">
      <c r="O195" s="5"/>
      <c r="S195" s="5"/>
      <c r="AD195">
        <f>SUM($AA$196,$W$196,$S$188,$O$173,$K$143)</f>
        <v>9</v>
      </c>
    </row>
    <row r="196" spans="11:35">
      <c r="W196" s="5">
        <v>0</v>
      </c>
      <c r="X196">
        <f>IF(ABS(1-SUM($AA$188,$AA$193,$AA$198))&lt;=0.00001,SUM($AA$188*$AB$191,$AA$193*$AB$196,$AA$198*$AB$201),NA())</f>
        <v>4</v>
      </c>
      <c r="AA196" s="5">
        <f>C8</f>
        <v>10</v>
      </c>
      <c r="AB196">
        <f>$AD$195</f>
        <v>9</v>
      </c>
      <c r="AE196" s="5"/>
      <c r="AI196" s="5"/>
    </row>
    <row r="197" spans="11:35">
      <c r="K197" s="5"/>
      <c r="S197" s="1"/>
    </row>
    <row r="198" spans="11:35">
      <c r="K198" s="5"/>
      <c r="AA198" s="1">
        <f>E9</f>
        <v>0</v>
      </c>
      <c r="AE198" s="1"/>
      <c r="AI198" s="1"/>
    </row>
    <row r="199" spans="11:35">
      <c r="AA199" t="str">
        <f>B9</f>
        <v>Return to Good Health</v>
      </c>
    </row>
    <row r="200" spans="11:35">
      <c r="S200" s="5"/>
      <c r="AD200">
        <f>SUM($AA$201,$W$196,$S$188,$O$173,$K$143)</f>
        <v>29</v>
      </c>
    </row>
    <row r="201" spans="11:35">
      <c r="AA201" s="5">
        <f>C9</f>
        <v>30</v>
      </c>
      <c r="AB201">
        <f>$AD$200</f>
        <v>29</v>
      </c>
      <c r="AE201" s="5"/>
      <c r="AI201" s="5"/>
    </row>
    <row r="203" spans="11:35">
      <c r="K203" s="5"/>
      <c r="W203" s="5"/>
      <c r="AA203" s="5"/>
      <c r="AE203" s="1"/>
      <c r="AI203" s="1"/>
    </row>
    <row r="204" spans="11:35">
      <c r="K204" s="5"/>
    </row>
    <row r="206" spans="11:35">
      <c r="W206" s="5"/>
      <c r="AE206" s="5"/>
      <c r="AI206" s="5"/>
    </row>
    <row r="208" spans="11:35">
      <c r="K208" s="5"/>
      <c r="W208" s="5"/>
      <c r="AA208" s="1"/>
      <c r="AE208" s="1"/>
      <c r="AI208" s="1"/>
    </row>
    <row r="210" spans="11:35">
      <c r="O210" s="5"/>
      <c r="S210" s="5"/>
    </row>
    <row r="211" spans="11:35">
      <c r="S211" s="1"/>
      <c r="AA211" s="5"/>
      <c r="AE211" s="5"/>
      <c r="AI211" s="5"/>
    </row>
    <row r="213" spans="11:35">
      <c r="W213" s="5"/>
      <c r="AA213" s="1"/>
      <c r="AE213" s="1"/>
      <c r="AI213" s="1"/>
    </row>
    <row r="214" spans="11:35">
      <c r="S214" s="5"/>
    </row>
    <row r="215" spans="11:35">
      <c r="O215" s="5"/>
    </row>
    <row r="216" spans="11:35">
      <c r="AA216" s="5"/>
      <c r="AE216" s="5"/>
      <c r="AI216" s="5"/>
    </row>
    <row r="218" spans="11:35">
      <c r="K218" s="5"/>
      <c r="W218" s="5"/>
      <c r="AA218" s="5"/>
      <c r="AE218" s="1"/>
      <c r="AI218" s="1"/>
    </row>
    <row r="221" spans="11:35">
      <c r="K221" s="5"/>
      <c r="AE221" s="5"/>
      <c r="AI221" s="5"/>
    </row>
    <row r="222" spans="11:35">
      <c r="S222" s="1"/>
    </row>
    <row r="223" spans="11:35">
      <c r="W223" s="5"/>
      <c r="AA223" s="1"/>
      <c r="AE223" s="1"/>
      <c r="AI223" s="1"/>
    </row>
    <row r="225" spans="19:35">
      <c r="S225" s="5"/>
    </row>
    <row r="226" spans="19:35">
      <c r="AA226" s="5"/>
      <c r="AE226" s="5"/>
      <c r="AI226" s="5"/>
    </row>
    <row r="227" spans="19:35">
      <c r="S227" s="1"/>
    </row>
    <row r="228" spans="19:35">
      <c r="AA228" s="1"/>
      <c r="AE228" s="1"/>
      <c r="AI228" s="1"/>
    </row>
    <row r="230" spans="19:35">
      <c r="S230" s="1"/>
    </row>
    <row r="231" spans="19:35">
      <c r="AA231" s="5"/>
      <c r="AE231" s="5"/>
      <c r="AI231" s="5"/>
    </row>
    <row r="233" spans="19:35">
      <c r="S233" s="5"/>
      <c r="W233" s="5"/>
      <c r="AE233" s="1"/>
      <c r="AI233" s="1"/>
    </row>
    <row r="235" spans="19:35">
      <c r="S235" s="5"/>
    </row>
    <row r="236" spans="19:35">
      <c r="AE236" s="5"/>
      <c r="AI236" s="5"/>
    </row>
    <row r="238" spans="19:35">
      <c r="W238" s="5"/>
      <c r="AA238" s="1"/>
      <c r="AE238" s="1"/>
      <c r="AI238" s="1"/>
    </row>
    <row r="241" spans="11:35">
      <c r="AA241" s="5"/>
      <c r="AE241" s="5"/>
      <c r="AI241" s="5"/>
    </row>
    <row r="242" spans="11:35">
      <c r="K242" s="5"/>
    </row>
    <row r="243" spans="11:35">
      <c r="AA243" s="1"/>
      <c r="AE243" s="1"/>
      <c r="AI243" s="1"/>
    </row>
    <row r="245" spans="11:35">
      <c r="K245" s="5"/>
    </row>
    <row r="246" spans="11:35">
      <c r="AA246" s="5"/>
      <c r="AE246" s="5"/>
      <c r="AI246" s="5"/>
    </row>
    <row r="248" spans="11:35">
      <c r="W248" s="5"/>
      <c r="AA248" s="7"/>
      <c r="AE248" s="1"/>
      <c r="AI248" s="1"/>
    </row>
    <row r="251" spans="11:35">
      <c r="AA251" s="5"/>
      <c r="AE251" s="5"/>
      <c r="AI251" s="5"/>
    </row>
    <row r="252" spans="11:35">
      <c r="O252" s="5"/>
      <c r="S252" s="1"/>
    </row>
    <row r="253" spans="11:35">
      <c r="O253" s="5"/>
      <c r="W253" s="5"/>
      <c r="AA253" s="1"/>
      <c r="AE253" s="1"/>
      <c r="AI253" s="1"/>
    </row>
    <row r="255" spans="11:35">
      <c r="S255" s="5"/>
    </row>
    <row r="256" spans="11:35">
      <c r="AA256" s="5"/>
      <c r="AE256" s="5"/>
      <c r="AI256" s="5"/>
    </row>
    <row r="257" spans="11:35">
      <c r="S257" s="1"/>
    </row>
    <row r="258" spans="11:35">
      <c r="W258" s="5"/>
      <c r="AA258" s="1"/>
      <c r="AE258" s="1"/>
      <c r="AI258" s="1"/>
    </row>
    <row r="260" spans="11:35">
      <c r="S260" s="5"/>
    </row>
    <row r="261" spans="11:35">
      <c r="AA261" s="5"/>
      <c r="AE261" s="5"/>
      <c r="AI261" s="5"/>
    </row>
    <row r="263" spans="11:35">
      <c r="O263" s="5"/>
      <c r="W263" s="5"/>
      <c r="AA263" s="1"/>
      <c r="AE263" s="1"/>
      <c r="AI263" s="1"/>
    </row>
    <row r="266" spans="11:35">
      <c r="W266" s="5"/>
      <c r="AA266" s="5"/>
      <c r="AE266" s="5"/>
      <c r="AI266" s="5"/>
    </row>
    <row r="268" spans="11:35">
      <c r="W268" s="5"/>
      <c r="AA268" s="1"/>
      <c r="AE268" s="1"/>
      <c r="AI268" s="1"/>
    </row>
    <row r="270" spans="11:35">
      <c r="K270" s="5"/>
    </row>
    <row r="271" spans="11:35">
      <c r="S271" s="1"/>
      <c r="AA271" s="5"/>
      <c r="AE271" s="5"/>
      <c r="AI271" s="5"/>
    </row>
    <row r="273" spans="15:35">
      <c r="AA273" s="1"/>
      <c r="AE273" s="1"/>
      <c r="AI273" s="1"/>
    </row>
    <row r="274" spans="15:35">
      <c r="O274" s="5"/>
      <c r="S274" s="5"/>
    </row>
    <row r="275" spans="15:35">
      <c r="O275" s="5"/>
    </row>
    <row r="276" spans="15:35">
      <c r="AA276" s="5"/>
      <c r="AE276" s="5"/>
      <c r="AI276" s="5"/>
    </row>
    <row r="278" spans="15:35">
      <c r="W278" s="5"/>
      <c r="AA278" s="5"/>
      <c r="AE278" s="1"/>
      <c r="AI278" s="1"/>
    </row>
    <row r="281" spans="15:35">
      <c r="AE281" s="5"/>
      <c r="AI281" s="5"/>
    </row>
    <row r="282" spans="15:35">
      <c r="S282" s="1"/>
    </row>
    <row r="283" spans="15:35">
      <c r="W283" s="5"/>
      <c r="AA283" s="1"/>
      <c r="AE283" s="1"/>
      <c r="AI283" s="1"/>
    </row>
    <row r="285" spans="15:35">
      <c r="S285" s="5"/>
    </row>
    <row r="286" spans="15:35">
      <c r="AA286" s="5"/>
      <c r="AE286" s="5"/>
      <c r="AI286" s="5"/>
    </row>
    <row r="287" spans="15:35">
      <c r="S287" s="1"/>
    </row>
    <row r="288" spans="15:35">
      <c r="AA288" s="1"/>
      <c r="AE288" s="1"/>
      <c r="AI288" s="1"/>
    </row>
    <row r="290" spans="11:35">
      <c r="S290" s="1"/>
    </row>
    <row r="291" spans="11:35">
      <c r="AA291" s="5"/>
      <c r="AE291" s="5"/>
      <c r="AI291" s="5"/>
    </row>
    <row r="293" spans="11:35">
      <c r="S293" s="5"/>
      <c r="W293" s="5"/>
      <c r="AE293" s="1"/>
      <c r="AI293" s="1"/>
    </row>
    <row r="296" spans="11:35">
      <c r="AE296" s="5"/>
      <c r="AI296" s="5"/>
    </row>
    <row r="298" spans="11:35">
      <c r="W298" s="5"/>
      <c r="AA298" s="1"/>
      <c r="AE298" s="1"/>
      <c r="AI298" s="1"/>
    </row>
    <row r="300" spans="11:35">
      <c r="K300" s="5"/>
      <c r="O300" s="5"/>
    </row>
    <row r="301" spans="11:35">
      <c r="AA301" s="5"/>
      <c r="AE301" s="5"/>
      <c r="AI301" s="5"/>
    </row>
    <row r="303" spans="11:35">
      <c r="AA303" s="1"/>
      <c r="AE303" s="1"/>
      <c r="AI303" s="1"/>
    </row>
    <row r="305" spans="15:35">
      <c r="O305" s="5"/>
    </row>
    <row r="306" spans="15:35">
      <c r="AA306" s="5"/>
      <c r="AE306" s="5"/>
      <c r="AI306" s="5"/>
    </row>
    <row r="308" spans="15:35">
      <c r="W308" s="5"/>
      <c r="AA308" s="5"/>
      <c r="AE308" s="1"/>
      <c r="AI308" s="1"/>
    </row>
    <row r="311" spans="15:35">
      <c r="AE311" s="5"/>
      <c r="AI311" s="5"/>
    </row>
    <row r="312" spans="15:35">
      <c r="S312" s="1"/>
    </row>
    <row r="313" spans="15:35">
      <c r="W313" s="5"/>
      <c r="AA313" s="1"/>
      <c r="AE313" s="1"/>
      <c r="AI313" s="1"/>
    </row>
    <row r="315" spans="15:35">
      <c r="S315" s="5"/>
    </row>
    <row r="316" spans="15:35">
      <c r="AA316" s="5"/>
      <c r="AE316" s="5"/>
      <c r="AI316" s="5"/>
    </row>
    <row r="317" spans="15:35">
      <c r="S317" s="1"/>
    </row>
    <row r="318" spans="15:35">
      <c r="AA318" s="1"/>
      <c r="AE318" s="1"/>
      <c r="AI318" s="1"/>
    </row>
    <row r="320" spans="15:35">
      <c r="S320" s="5"/>
    </row>
    <row r="321" spans="15:35">
      <c r="AA321" s="5"/>
      <c r="AE321" s="5"/>
      <c r="AI321" s="5"/>
    </row>
    <row r="323" spans="15:35">
      <c r="W323" s="5"/>
      <c r="AE323" s="1"/>
      <c r="AI323" s="1"/>
    </row>
    <row r="326" spans="15:35">
      <c r="AE326" s="5"/>
      <c r="AI326" s="5"/>
    </row>
    <row r="328" spans="15:35">
      <c r="W328" s="5"/>
      <c r="AA328" s="1"/>
      <c r="AE328" s="1"/>
      <c r="AI328" s="1"/>
    </row>
    <row r="330" spans="15:35">
      <c r="O330" s="5"/>
    </row>
    <row r="331" spans="15:35">
      <c r="AA331" s="5"/>
      <c r="AE331" s="5"/>
      <c r="AI331" s="5"/>
    </row>
    <row r="333" spans="15:35">
      <c r="AA333" s="1"/>
      <c r="AE333" s="1"/>
      <c r="AI333" s="1"/>
    </row>
    <row r="335" spans="15:35">
      <c r="O335" s="5"/>
    </row>
    <row r="336" spans="15:35">
      <c r="AA336" s="5"/>
      <c r="AE336" s="5"/>
      <c r="AI336" s="5"/>
    </row>
    <row r="338" spans="19:35">
      <c r="W338" s="5"/>
      <c r="AA338" s="5"/>
      <c r="AE338" s="1"/>
      <c r="AI338" s="1"/>
    </row>
    <row r="341" spans="19:35">
      <c r="AE341" s="5"/>
      <c r="AI341" s="5"/>
    </row>
    <row r="342" spans="19:35">
      <c r="S342" s="1"/>
    </row>
    <row r="343" spans="19:35">
      <c r="W343" s="5"/>
      <c r="AA343" s="1"/>
      <c r="AE343" s="1"/>
      <c r="AI343" s="1"/>
    </row>
    <row r="345" spans="19:35">
      <c r="S345" s="5"/>
    </row>
    <row r="346" spans="19:35">
      <c r="AA346" s="5"/>
      <c r="AE346" s="5"/>
      <c r="AI346" s="5"/>
    </row>
    <row r="347" spans="19:35">
      <c r="S347" s="1"/>
    </row>
    <row r="348" spans="19:35">
      <c r="AA348" s="1"/>
      <c r="AE348" s="1"/>
      <c r="AI348" s="1"/>
    </row>
    <row r="350" spans="19:35">
      <c r="S350" s="5"/>
    </row>
    <row r="351" spans="19:35">
      <c r="AA351" s="5"/>
      <c r="AE351" s="5"/>
      <c r="AI351" s="5"/>
    </row>
    <row r="353" spans="15:35">
      <c r="W353" s="5"/>
      <c r="AE353" s="1"/>
      <c r="AI353" s="1"/>
    </row>
    <row r="356" spans="15:35">
      <c r="AE356" s="5"/>
      <c r="AI356" s="5"/>
    </row>
    <row r="358" spans="15:35">
      <c r="W358" s="5"/>
      <c r="AA358" s="1"/>
      <c r="AE358" s="1"/>
      <c r="AI358" s="1"/>
    </row>
    <row r="360" spans="15:35">
      <c r="O360" s="5"/>
    </row>
    <row r="361" spans="15:35">
      <c r="AA361" s="5"/>
      <c r="AE361" s="5"/>
      <c r="AI361" s="5"/>
    </row>
    <row r="363" spans="15:35">
      <c r="AA363" s="1"/>
      <c r="AE363" s="1"/>
      <c r="AI363" s="1"/>
    </row>
    <row r="366" spans="15:35">
      <c r="AA366" s="5"/>
      <c r="AE366" s="5"/>
      <c r="AI366" s="5"/>
    </row>
    <row r="368" spans="15:35">
      <c r="W368" s="5"/>
      <c r="AA368" s="5"/>
      <c r="AE368" s="1"/>
      <c r="AI368" s="1"/>
    </row>
    <row r="371" spans="19:35">
      <c r="AE371" s="5"/>
      <c r="AI371" s="5"/>
    </row>
    <row r="372" spans="19:35">
      <c r="S372" s="1"/>
    </row>
    <row r="373" spans="19:35">
      <c r="W373" s="5"/>
      <c r="AA373" s="1"/>
      <c r="AE373" s="1"/>
      <c r="AI373" s="1"/>
    </row>
    <row r="375" spans="19:35">
      <c r="S375" s="5"/>
    </row>
    <row r="376" spans="19:35">
      <c r="AA376" s="5"/>
      <c r="AE376" s="5"/>
      <c r="AI376" s="5"/>
    </row>
    <row r="377" spans="19:35">
      <c r="S377" s="1"/>
    </row>
    <row r="378" spans="19:35">
      <c r="AA378" s="1"/>
      <c r="AE378" s="1"/>
      <c r="AI378" s="1"/>
    </row>
    <row r="380" spans="19:35">
      <c r="S380" s="5"/>
    </row>
    <row r="381" spans="19:35">
      <c r="AA381" s="5"/>
      <c r="AE381" s="5"/>
      <c r="AI381" s="5"/>
    </row>
    <row r="383" spans="19:35">
      <c r="W383" s="5"/>
      <c r="AE383" s="1"/>
      <c r="AI383" s="1"/>
    </row>
    <row r="386" spans="15:35">
      <c r="AE386" s="5"/>
      <c r="AI386" s="5"/>
    </row>
    <row r="388" spans="15:35">
      <c r="AA388" s="1"/>
      <c r="AE388" s="1"/>
      <c r="AI388" s="1"/>
    </row>
    <row r="390" spans="15:35">
      <c r="O390" s="5"/>
    </row>
    <row r="391" spans="15:35">
      <c r="AA391" s="5"/>
      <c r="AE391" s="5"/>
      <c r="AI391" s="5"/>
    </row>
    <row r="393" spans="15:35">
      <c r="AA393" s="1"/>
      <c r="AE393" s="1"/>
      <c r="AI393" s="1"/>
    </row>
    <row r="396" spans="15:35">
      <c r="AA396" s="5"/>
      <c r="AE396" s="5"/>
      <c r="AI396" s="5"/>
    </row>
    <row r="398" spans="15:35">
      <c r="W398" s="5"/>
      <c r="AA398" s="5"/>
      <c r="AE398" s="1"/>
      <c r="AI398" s="1"/>
    </row>
    <row r="401" spans="19:35">
      <c r="AE401" s="5"/>
      <c r="AI401" s="5"/>
    </row>
    <row r="402" spans="19:35">
      <c r="S402" s="1"/>
    </row>
    <row r="403" spans="19:35">
      <c r="W403" s="5"/>
      <c r="AA403" s="1"/>
      <c r="AE403" s="1"/>
      <c r="AI403" s="1"/>
    </row>
    <row r="405" spans="19:35">
      <c r="S405" s="5"/>
    </row>
    <row r="406" spans="19:35">
      <c r="AA406" s="5"/>
      <c r="AE406" s="5"/>
      <c r="AI406" s="5"/>
    </row>
    <row r="408" spans="19:35">
      <c r="AA408" s="1"/>
      <c r="AE408" s="1"/>
      <c r="AI408" s="1"/>
    </row>
    <row r="411" spans="19:35">
      <c r="AA411" s="5"/>
      <c r="AE411" s="5"/>
      <c r="AI411" s="5"/>
    </row>
    <row r="413" spans="19:35">
      <c r="W413" s="5"/>
      <c r="AE413" s="1"/>
      <c r="AI413" s="1"/>
    </row>
    <row r="416" spans="19:35">
      <c r="AE416" s="5"/>
      <c r="AI416" s="5"/>
    </row>
    <row r="418" spans="19:35">
      <c r="AA418" s="1"/>
      <c r="AE418" s="1"/>
      <c r="AI418" s="1"/>
    </row>
    <row r="421" spans="19:35">
      <c r="AA421" s="5"/>
      <c r="AE421" s="5"/>
      <c r="AI421" s="5"/>
    </row>
    <row r="423" spans="19:35">
      <c r="AE423" s="1"/>
      <c r="AI423" s="1"/>
    </row>
    <row r="426" spans="19:35">
      <c r="AE426" s="5"/>
      <c r="AI426" s="5"/>
    </row>
    <row r="428" spans="19:35">
      <c r="W428" s="5"/>
      <c r="AA428" s="5"/>
      <c r="AE428" s="1"/>
      <c r="AI428" s="1"/>
    </row>
    <row r="431" spans="19:35">
      <c r="AE431" s="5"/>
      <c r="AI431" s="5"/>
    </row>
    <row r="432" spans="19:35">
      <c r="S432" s="1"/>
    </row>
    <row r="433" spans="19:35">
      <c r="AA433" s="1"/>
      <c r="AE433" s="1"/>
      <c r="AI433" s="1"/>
    </row>
    <row r="435" spans="19:35">
      <c r="S435" s="5"/>
    </row>
    <row r="436" spans="19:35">
      <c r="AA436" s="5"/>
      <c r="AE436" s="5"/>
      <c r="AI436" s="5"/>
    </row>
    <row r="438" spans="19:35">
      <c r="AE438" s="1"/>
      <c r="AI438" s="1"/>
    </row>
    <row r="441" spans="19:35">
      <c r="AE441" s="5"/>
      <c r="AI441" s="5"/>
    </row>
    <row r="443" spans="19:35">
      <c r="AE443" s="1"/>
    </row>
    <row r="446" spans="19:35">
      <c r="AE446" s="5"/>
    </row>
    <row r="448" spans="19:35">
      <c r="AA448" s="1"/>
      <c r="AE448" s="1"/>
    </row>
    <row r="451" spans="23:31">
      <c r="AA451" s="5"/>
      <c r="AE451" s="5"/>
    </row>
    <row r="453" spans="23:31">
      <c r="AE453" s="1"/>
    </row>
    <row r="456" spans="23:31">
      <c r="AE456" s="5"/>
    </row>
    <row r="458" spans="23:31">
      <c r="W458" s="5"/>
      <c r="AE458" s="1"/>
    </row>
    <row r="461" spans="23:31">
      <c r="AE461" s="5"/>
    </row>
    <row r="463" spans="23:31">
      <c r="AA463" s="1"/>
      <c r="AE463" s="1"/>
    </row>
    <row r="466" spans="27:31">
      <c r="AA466" s="5"/>
      <c r="AE466" s="5"/>
    </row>
    <row r="468" spans="27:31">
      <c r="AE468" s="1"/>
    </row>
    <row r="471" spans="27:31">
      <c r="AE471" s="5"/>
    </row>
  </sheetData>
  <mergeCells count="6">
    <mergeCell ref="D18:E18"/>
    <mergeCell ref="F5:G5"/>
    <mergeCell ref="D5:E5"/>
    <mergeCell ref="D11:E11"/>
    <mergeCell ref="D12:E12"/>
    <mergeCell ref="D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16.4.4a-c,e</vt:lpstr>
      <vt:lpstr>16.4.4f</vt:lpstr>
      <vt:lpstr>16-5-2</vt:lpstr>
      <vt:lpstr>16-5-2c(8 cases 1-4)</vt:lpstr>
      <vt:lpstr>16-5-2c(8 cases 5-8) </vt:lpstr>
      <vt:lpstr>16-6-1</vt:lpstr>
      <vt:lpstr>16-6-3</vt:lpstr>
      <vt:lpstr>16-6-6b(.25)</vt:lpstr>
      <vt:lpstr>16-6-6b(.50)</vt:lpstr>
      <vt:lpstr>16-6-6b(.75)</vt:lpstr>
      <vt:lpstr>16-6-7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caust</dc:creator>
  <cp:lastModifiedBy>caust</cp:lastModifiedBy>
  <dcterms:created xsi:type="dcterms:W3CDTF">2018-11-23T19:15:55Z</dcterms:created>
  <dcterms:modified xsi:type="dcterms:W3CDTF">2018-11-26T16:23:54Z</dcterms:modified>
</cp:coreProperties>
</file>